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pivotCache/pivotCacheDefinition3.xml" ContentType="application/vnd.openxmlformats-officedocument.spreadsheetml.pivotCacheDefinition+xml"/>
  <Override PartName="/xl/pivotCache/pivotCacheRecords3.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pivotTables/pivotTable2.xml" ContentType="application/vnd.openxmlformats-officedocument.spreadsheetml.pivotTable+xml"/>
  <Override PartName="/xl/pivotTables/pivotTable3.xml" ContentType="application/vnd.openxmlformats-officedocument.spreadsheetml.pivotTable+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pivotTables/pivotTable4.xml" ContentType="application/vnd.openxmlformats-officedocument.spreadsheetml.pivot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Documents\Office documents\Office Folders\2023\Financial Report\Financial Reports\"/>
    </mc:Choice>
  </mc:AlternateContent>
  <bookViews>
    <workbookView xWindow="8370" yWindow="0" windowWidth="20490" windowHeight="7245" tabRatio="862" activeTab="2"/>
  </bookViews>
  <sheets>
    <sheet name="Data Analysis" sheetId="279" r:id="rId1"/>
    <sheet name="Personal Costs" sheetId="278" r:id="rId2"/>
    <sheet name="Total Expenses" sheetId="49" r:id="rId3"/>
    <sheet name="Personal Recieved" sheetId="281" r:id="rId4"/>
    <sheet name="UGX Cash Box January" sheetId="63" r:id="rId5"/>
    <sheet name="USD-cash box January" sheetId="116" r:id="rId6"/>
    <sheet name="Balance UGX" sheetId="55" r:id="rId7"/>
    <sheet name="Balance USD" sheetId="143" r:id="rId8"/>
    <sheet name="Bank reconciliation USD" sheetId="52" r:id="rId9"/>
    <sheet name="Bank reconciliation UGX" sheetId="56" r:id="rId10"/>
    <sheet name="UGX-Operational Account" sheetId="221" r:id="rId11"/>
    <sheet name="January cashdesk closing" sheetId="176" r:id="rId12"/>
    <sheet name="Advances" sheetId="216" r:id="rId13"/>
    <sheet name="Lydia" sheetId="80" r:id="rId14"/>
    <sheet name="Grace" sheetId="267" r:id="rId15"/>
    <sheet name="Edris" sheetId="247" r:id="rId16"/>
    <sheet name="Collins" sheetId="269" r:id="rId17"/>
    <sheet name="i35" sheetId="246" r:id="rId18"/>
    <sheet name="i54" sheetId="254" r:id="rId19"/>
    <sheet name="i73" sheetId="268" r:id="rId20"/>
    <sheet name="i82" sheetId="255" r:id="rId21"/>
    <sheet name="Airtime summary" sheetId="194" r:id="rId22"/>
  </sheets>
  <definedNames>
    <definedName name="_xlnm._FilterDatabase" localSheetId="21" hidden="1">'Airtime summary'!$A$1:$N$9</definedName>
    <definedName name="_xlnm._FilterDatabase" localSheetId="16" hidden="1">Collins!$A$1:$N$23</definedName>
    <definedName name="_xlnm._FilterDatabase" localSheetId="15" hidden="1">Edris!$A$1:$N$4</definedName>
    <definedName name="_xlnm._FilterDatabase" localSheetId="14" hidden="1">Grace!$A$1:$N$4</definedName>
    <definedName name="_xlnm._FilterDatabase" localSheetId="17" hidden="1">'i35'!$A$1:$N$7</definedName>
    <definedName name="_xlnm._FilterDatabase" localSheetId="18" hidden="1">'i54'!$A$1:$N$4</definedName>
    <definedName name="_xlnm._FilterDatabase" localSheetId="19" hidden="1">'i73'!$A$1:$N$18</definedName>
    <definedName name="_xlnm._FilterDatabase" localSheetId="20" hidden="1">'i82'!$A$1:$N$18</definedName>
    <definedName name="_xlnm._FilterDatabase" localSheetId="13" hidden="1">Lydia!$A$1:$N$21</definedName>
    <definedName name="_xlnm._FilterDatabase" localSheetId="2" hidden="1">'Total Expenses'!$A$2:$N$264</definedName>
    <definedName name="_xlnm._FilterDatabase" localSheetId="4" hidden="1">'UGX Cash Box January'!$A$2:$N$86</definedName>
    <definedName name="_xlnm._FilterDatabase" localSheetId="5" hidden="1">'USD-cash box January'!$A$3:$S$4</definedName>
  </definedNames>
  <calcPr calcId="152511" iterate="1" iterateDelta="1E-4"/>
  <pivotCaches>
    <pivotCache cacheId="5" r:id="rId23"/>
    <pivotCache cacheId="10" r:id="rId24"/>
    <pivotCache cacheId="13" r:id="rId25"/>
  </pivotCaches>
  <fileRecoveryPr autoRecover="0"/>
  <extLst>
    <ext xmlns:mx="http://schemas.microsoft.com/office/mac/excel/2008/main" uri="{7523E5D3-25F3-A5E0-1632-64F254C22452}">
      <mx:ArchID Flags="2"/>
    </ext>
  </extLst>
</workbook>
</file>

<file path=xl/calcChain.xml><?xml version="1.0" encoding="utf-8"?>
<calcChain xmlns="http://schemas.openxmlformats.org/spreadsheetml/2006/main">
  <c r="K21" i="56" l="1"/>
  <c r="D21" i="56"/>
  <c r="G82" i="49" l="1"/>
  <c r="D25" i="55" l="1"/>
  <c r="F21" i="55"/>
  <c r="D12" i="143"/>
  <c r="E259" i="49"/>
  <c r="E258" i="49"/>
  <c r="K21" i="52"/>
  <c r="D21" i="52"/>
  <c r="G15" i="55"/>
  <c r="F15" i="55"/>
  <c r="D15" i="55"/>
  <c r="G14" i="55"/>
  <c r="I10" i="55"/>
  <c r="H10" i="55"/>
  <c r="F7" i="254"/>
  <c r="E7" i="254"/>
  <c r="H4" i="55"/>
  <c r="H3" i="55"/>
  <c r="G257" i="49"/>
  <c r="G256" i="49"/>
  <c r="G260" i="49"/>
  <c r="G261" i="49"/>
  <c r="G262" i="49"/>
  <c r="G263" i="49"/>
  <c r="G82" i="269"/>
  <c r="F82" i="269"/>
  <c r="E82" i="269"/>
  <c r="G80" i="269"/>
  <c r="G81" i="269"/>
  <c r="G77" i="269"/>
  <c r="G78" i="269" s="1"/>
  <c r="G79" i="269" s="1"/>
  <c r="E111" i="80"/>
  <c r="G220" i="49"/>
  <c r="G219" i="49"/>
  <c r="G167" i="49"/>
  <c r="G166" i="49"/>
  <c r="G165" i="49"/>
  <c r="G164" i="49"/>
  <c r="G233" i="49"/>
  <c r="G234" i="49"/>
  <c r="G235" i="49"/>
  <c r="G236" i="49"/>
  <c r="G237" i="49"/>
  <c r="G238" i="49"/>
  <c r="G239" i="49"/>
  <c r="G240" i="49"/>
  <c r="G241" i="49"/>
  <c r="G242" i="49"/>
  <c r="G243" i="49"/>
  <c r="G244" i="49"/>
  <c r="G245" i="49"/>
  <c r="G246" i="49"/>
  <c r="G247" i="49"/>
  <c r="G248" i="49"/>
  <c r="G249" i="49"/>
  <c r="G250" i="49"/>
  <c r="G251" i="49"/>
  <c r="G252" i="49"/>
  <c r="G253" i="49"/>
  <c r="G254" i="49"/>
  <c r="G255" i="49"/>
  <c r="G232" i="49"/>
  <c r="G221" i="49"/>
  <c r="G222" i="49"/>
  <c r="G223" i="49"/>
  <c r="G224" i="49"/>
  <c r="G225" i="49"/>
  <c r="G226" i="49"/>
  <c r="G227" i="49"/>
  <c r="G228" i="49"/>
  <c r="G229" i="49"/>
  <c r="G218" i="49"/>
  <c r="G217" i="49"/>
  <c r="G178" i="49"/>
  <c r="G177" i="49"/>
  <c r="G5" i="254"/>
  <c r="G6" i="254" s="1"/>
  <c r="F7" i="246"/>
  <c r="E7" i="246"/>
  <c r="G5" i="246"/>
  <c r="G6" i="246" s="1"/>
  <c r="D32" i="221"/>
  <c r="E21" i="55"/>
  <c r="E14" i="55"/>
  <c r="E6" i="55"/>
  <c r="D12" i="281"/>
  <c r="D8" i="281"/>
  <c r="D4" i="281"/>
  <c r="E15" i="55"/>
  <c r="E7" i="55"/>
  <c r="E3" i="55"/>
  <c r="D9" i="281"/>
  <c r="D5" i="281"/>
  <c r="E12" i="143"/>
  <c r="E8" i="55"/>
  <c r="E4" i="55"/>
  <c r="D10" i="281"/>
  <c r="D6" i="281"/>
  <c r="C15" i="281"/>
  <c r="E9" i="55"/>
  <c r="E5" i="55"/>
  <c r="D11" i="281"/>
  <c r="D7" i="281"/>
  <c r="E2" i="55"/>
  <c r="E264" i="49" l="1"/>
  <c r="D21" i="55"/>
  <c r="D4" i="55"/>
  <c r="D3" i="55"/>
  <c r="D6" i="55"/>
  <c r="D7" i="55"/>
  <c r="G121" i="49"/>
  <c r="F7" i="247"/>
  <c r="E7" i="247"/>
  <c r="G5" i="247"/>
  <c r="G6" i="247" s="1"/>
  <c r="F7" i="267"/>
  <c r="G7" i="267" s="1"/>
  <c r="E7" i="267"/>
  <c r="G5" i="267"/>
  <c r="G6" i="267" s="1"/>
  <c r="G96" i="49"/>
  <c r="G95" i="49"/>
  <c r="G94" i="49"/>
  <c r="G93" i="49"/>
  <c r="G85" i="49"/>
  <c r="G86" i="49"/>
  <c r="G87" i="49"/>
  <c r="G88" i="49"/>
  <c r="G89" i="49"/>
  <c r="G90" i="49"/>
  <c r="G91" i="49"/>
  <c r="G84" i="49"/>
  <c r="G83" i="49"/>
  <c r="G7" i="247" l="1"/>
  <c r="G81" i="49"/>
  <c r="G57" i="49"/>
  <c r="G56" i="49"/>
  <c r="G201" i="49" l="1"/>
  <c r="G4" i="63"/>
  <c r="G5" i="63" s="1"/>
  <c r="G6" i="63" s="1"/>
  <c r="G7" i="63" s="1"/>
  <c r="G8" i="63" s="1"/>
  <c r="G9" i="63" s="1"/>
  <c r="G10" i="63" s="1"/>
  <c r="G11" i="63" s="1"/>
  <c r="G12" i="63" s="1"/>
  <c r="G13" i="63" s="1"/>
  <c r="G14" i="63" s="1"/>
  <c r="G15" i="63" s="1"/>
  <c r="G16" i="63" s="1"/>
  <c r="G17" i="63" s="1"/>
  <c r="G18" i="63" s="1"/>
  <c r="G19" i="63" s="1"/>
  <c r="G20" i="63" s="1"/>
  <c r="G21" i="63" s="1"/>
  <c r="G22" i="63" s="1"/>
  <c r="G23" i="63" s="1"/>
  <c r="G24" i="63" s="1"/>
  <c r="G25" i="63" s="1"/>
  <c r="G26" i="63" s="1"/>
  <c r="G5" i="80"/>
  <c r="G6" i="80" s="1"/>
  <c r="G7" i="80" s="1"/>
  <c r="G8" i="80" s="1"/>
  <c r="G9" i="80" s="1"/>
  <c r="G10" i="80" s="1"/>
  <c r="G11" i="80" s="1"/>
  <c r="G12" i="80" s="1"/>
  <c r="G13" i="80" s="1"/>
  <c r="G14" i="80" s="1"/>
  <c r="G15" i="80" s="1"/>
  <c r="G16" i="80" s="1"/>
  <c r="G17" i="80" s="1"/>
  <c r="G18" i="80" s="1"/>
  <c r="G19" i="80" s="1"/>
  <c r="G20" i="80" s="1"/>
  <c r="G21" i="80" s="1"/>
  <c r="G22" i="80" s="1"/>
  <c r="G23" i="80" s="1"/>
  <c r="G24" i="80" s="1"/>
  <c r="G25" i="80" s="1"/>
  <c r="G26" i="80" s="1"/>
  <c r="G27" i="80" s="1"/>
  <c r="G28" i="80" s="1"/>
  <c r="G29" i="80" s="1"/>
  <c r="G30" i="80" s="1"/>
  <c r="G31" i="80" s="1"/>
  <c r="G32" i="80" s="1"/>
  <c r="G33" i="80" s="1"/>
  <c r="G34" i="80" s="1"/>
  <c r="G35" i="80" s="1"/>
  <c r="G36" i="80" s="1"/>
  <c r="G37" i="80" s="1"/>
  <c r="G38" i="80" s="1"/>
  <c r="G39" i="80" s="1"/>
  <c r="G40" i="80" s="1"/>
  <c r="G41" i="80" s="1"/>
  <c r="G42" i="80" s="1"/>
  <c r="G43" i="80" s="1"/>
  <c r="G44" i="80" s="1"/>
  <c r="G45" i="80" s="1"/>
  <c r="G46" i="80" s="1"/>
  <c r="G47" i="80" s="1"/>
  <c r="G48" i="80" s="1"/>
  <c r="G49" i="80" s="1"/>
  <c r="G50" i="80" s="1"/>
  <c r="G51" i="80" s="1"/>
  <c r="G52" i="80" s="1"/>
  <c r="G53" i="80" s="1"/>
  <c r="G54" i="80" s="1"/>
  <c r="G55" i="80" s="1"/>
  <c r="G56" i="80" s="1"/>
  <c r="G57" i="80" s="1"/>
  <c r="G58" i="80" s="1"/>
  <c r="G59" i="80" s="1"/>
  <c r="G60" i="80" s="1"/>
  <c r="G61" i="80" s="1"/>
  <c r="G62" i="80" s="1"/>
  <c r="G63" i="80" s="1"/>
  <c r="G64" i="80" s="1"/>
  <c r="G65" i="80" s="1"/>
  <c r="G66" i="80" s="1"/>
  <c r="G67" i="80" s="1"/>
  <c r="G68" i="80" s="1"/>
  <c r="G69" i="80" s="1"/>
  <c r="G70" i="80" s="1"/>
  <c r="G71" i="80" s="1"/>
  <c r="G72" i="80" s="1"/>
  <c r="G73" i="80" s="1"/>
  <c r="G74" i="80" s="1"/>
  <c r="C5" i="55"/>
  <c r="G230" i="49"/>
  <c r="G231" i="49"/>
  <c r="G216" i="49"/>
  <c r="G3" i="49"/>
  <c r="G4" i="49"/>
  <c r="G5" i="49"/>
  <c r="G6" i="49"/>
  <c r="G7" i="49"/>
  <c r="G8" i="49"/>
  <c r="G9" i="49"/>
  <c r="G10" i="49"/>
  <c r="G11" i="49"/>
  <c r="G12" i="49"/>
  <c r="G13" i="49"/>
  <c r="G14" i="49"/>
  <c r="G15" i="49"/>
  <c r="G16" i="49"/>
  <c r="G17" i="49"/>
  <c r="G18" i="49"/>
  <c r="G19" i="49"/>
  <c r="G20" i="49"/>
  <c r="G21" i="49"/>
  <c r="G22" i="49"/>
  <c r="G23" i="49"/>
  <c r="G24" i="49"/>
  <c r="G25" i="49"/>
  <c r="G26" i="49"/>
  <c r="G27" i="49"/>
  <c r="G28" i="49"/>
  <c r="G29" i="49"/>
  <c r="G30" i="49"/>
  <c r="G31" i="49"/>
  <c r="G32" i="49"/>
  <c r="G33" i="49"/>
  <c r="G35" i="49"/>
  <c r="G36" i="49"/>
  <c r="G37" i="49"/>
  <c r="G38" i="49"/>
  <c r="G39" i="49"/>
  <c r="G40" i="49"/>
  <c r="G41" i="49"/>
  <c r="G42" i="49"/>
  <c r="G43" i="49"/>
  <c r="G44" i="49"/>
  <c r="G45" i="49"/>
  <c r="G46" i="49"/>
  <c r="G47" i="49"/>
  <c r="G48" i="49"/>
  <c r="G49" i="49"/>
  <c r="G50" i="49"/>
  <c r="G51" i="49"/>
  <c r="G52" i="49"/>
  <c r="G53" i="49"/>
  <c r="G54" i="49"/>
  <c r="G55" i="49"/>
  <c r="G58" i="49"/>
  <c r="G59" i="49"/>
  <c r="G60" i="49"/>
  <c r="G61" i="49"/>
  <c r="G62" i="49"/>
  <c r="G63" i="49"/>
  <c r="G64" i="49"/>
  <c r="G65" i="49"/>
  <c r="G66" i="49"/>
  <c r="G67" i="49"/>
  <c r="G68" i="49"/>
  <c r="G69" i="49"/>
  <c r="G70" i="49"/>
  <c r="G71" i="49"/>
  <c r="G72" i="49"/>
  <c r="G73" i="49"/>
  <c r="G74" i="49"/>
  <c r="G75" i="49"/>
  <c r="G76" i="49"/>
  <c r="G77" i="49"/>
  <c r="G78" i="49"/>
  <c r="G79" i="49"/>
  <c r="G80" i="49"/>
  <c r="G92" i="49"/>
  <c r="G97" i="49"/>
  <c r="G98" i="49"/>
  <c r="G99" i="49"/>
  <c r="G100" i="49"/>
  <c r="G101" i="49"/>
  <c r="G102" i="49"/>
  <c r="G103" i="49"/>
  <c r="G104" i="49"/>
  <c r="G105" i="49"/>
  <c r="G106" i="49"/>
  <c r="G107" i="49"/>
  <c r="G108" i="49"/>
  <c r="G109" i="49"/>
  <c r="G110" i="49"/>
  <c r="G111" i="49"/>
  <c r="G112" i="49"/>
  <c r="G113" i="49"/>
  <c r="G114" i="49"/>
  <c r="G115" i="49"/>
  <c r="G116" i="49"/>
  <c r="G117" i="49"/>
  <c r="G118" i="49"/>
  <c r="G119" i="49"/>
  <c r="G120" i="49"/>
  <c r="G122" i="49"/>
  <c r="G123" i="49"/>
  <c r="G124" i="49"/>
  <c r="G125" i="49"/>
  <c r="G126" i="49"/>
  <c r="G127" i="49"/>
  <c r="G128" i="49"/>
  <c r="G129" i="49"/>
  <c r="G130" i="49"/>
  <c r="G131" i="49"/>
  <c r="G132" i="49"/>
  <c r="G133" i="49"/>
  <c r="G134" i="49"/>
  <c r="G135" i="49"/>
  <c r="G136" i="49"/>
  <c r="G137" i="49"/>
  <c r="G138" i="49"/>
  <c r="G139" i="49"/>
  <c r="G140" i="49"/>
  <c r="G141" i="49"/>
  <c r="G142" i="49"/>
  <c r="G143" i="49"/>
  <c r="G144" i="49"/>
  <c r="G145" i="49"/>
  <c r="G146" i="49"/>
  <c r="G147" i="49"/>
  <c r="G148" i="49"/>
  <c r="G149" i="49"/>
  <c r="G150" i="49"/>
  <c r="G151" i="49"/>
  <c r="G152" i="49"/>
  <c r="G153" i="49"/>
  <c r="G154" i="49"/>
  <c r="G155" i="49"/>
  <c r="G156" i="49"/>
  <c r="G157" i="49"/>
  <c r="G158" i="49"/>
  <c r="G159" i="49"/>
  <c r="G160" i="49"/>
  <c r="G161" i="49"/>
  <c r="G162" i="49"/>
  <c r="G163" i="49"/>
  <c r="G168" i="49"/>
  <c r="G169" i="49"/>
  <c r="G170" i="49"/>
  <c r="G171" i="49"/>
  <c r="G172" i="49"/>
  <c r="G173" i="49"/>
  <c r="G174" i="49"/>
  <c r="G175" i="49"/>
  <c r="G176" i="49"/>
  <c r="G179" i="49"/>
  <c r="G180" i="49"/>
  <c r="G181" i="49"/>
  <c r="G182" i="49"/>
  <c r="G183" i="49"/>
  <c r="G184" i="49"/>
  <c r="G185" i="49"/>
  <c r="G186" i="49"/>
  <c r="G187" i="49"/>
  <c r="G188" i="49"/>
  <c r="G189" i="49"/>
  <c r="G190" i="49"/>
  <c r="G191" i="49"/>
  <c r="G192" i="49"/>
  <c r="G193" i="49"/>
  <c r="G194" i="49"/>
  <c r="G195" i="49"/>
  <c r="G196" i="49"/>
  <c r="G197" i="49"/>
  <c r="G198" i="49"/>
  <c r="G199" i="49"/>
  <c r="G200" i="49"/>
  <c r="G202" i="49"/>
  <c r="G203" i="49"/>
  <c r="G204" i="49"/>
  <c r="G205" i="49"/>
  <c r="G206" i="49"/>
  <c r="G207" i="49"/>
  <c r="G208" i="49"/>
  <c r="G209" i="49"/>
  <c r="G210" i="49"/>
  <c r="G211" i="49"/>
  <c r="G212" i="49"/>
  <c r="G213" i="49"/>
  <c r="G214" i="49"/>
  <c r="G215" i="49"/>
  <c r="F16" i="55"/>
  <c r="H12" i="143"/>
  <c r="C12" i="143"/>
  <c r="I3" i="55"/>
  <c r="I4" i="55"/>
  <c r="J4" i="55" s="1"/>
  <c r="C9" i="55"/>
  <c r="C8" i="55"/>
  <c r="C7" i="55"/>
  <c r="I7" i="55" s="1"/>
  <c r="G5" i="269"/>
  <c r="G6" i="269" s="1"/>
  <c r="G7" i="269" s="1"/>
  <c r="G8" i="269" s="1"/>
  <c r="G9" i="269" s="1"/>
  <c r="G10" i="269" s="1"/>
  <c r="G11" i="269" s="1"/>
  <c r="G12" i="269" s="1"/>
  <c r="G13" i="269" s="1"/>
  <c r="G14" i="269" s="1"/>
  <c r="G15" i="269" s="1"/>
  <c r="G16" i="269" s="1"/>
  <c r="G17" i="269" s="1"/>
  <c r="G18" i="269" s="1"/>
  <c r="G19" i="269" s="1"/>
  <c r="G20" i="269" s="1"/>
  <c r="G21" i="269" s="1"/>
  <c r="G22" i="269" s="1"/>
  <c r="G23" i="269" s="1"/>
  <c r="G24" i="269" s="1"/>
  <c r="G25" i="269" s="1"/>
  <c r="F49" i="268"/>
  <c r="E49" i="268"/>
  <c r="G5" i="268"/>
  <c r="G6" i="268" s="1"/>
  <c r="G7" i="268" s="1"/>
  <c r="G8" i="268" s="1"/>
  <c r="G9" i="268" s="1"/>
  <c r="G10" i="268" s="1"/>
  <c r="G11" i="268" s="1"/>
  <c r="G12" i="268" s="1"/>
  <c r="G13" i="268" s="1"/>
  <c r="G14" i="268" s="1"/>
  <c r="G15" i="268" s="1"/>
  <c r="G16" i="268" s="1"/>
  <c r="G17" i="268" s="1"/>
  <c r="G18" i="268" s="1"/>
  <c r="G19" i="268" s="1"/>
  <c r="G20" i="268" s="1"/>
  <c r="G21" i="268" s="1"/>
  <c r="G22" i="268" s="1"/>
  <c r="G23" i="268" s="1"/>
  <c r="G24" i="268" s="1"/>
  <c r="G25" i="268" s="1"/>
  <c r="G26" i="268" s="1"/>
  <c r="G27" i="268" s="1"/>
  <c r="G28" i="268" s="1"/>
  <c r="G29" i="268" s="1"/>
  <c r="G30" i="268" s="1"/>
  <c r="G31" i="268" s="1"/>
  <c r="G32" i="268" s="1"/>
  <c r="G33" i="268" s="1"/>
  <c r="G34" i="268" s="1"/>
  <c r="G35" i="268" s="1"/>
  <c r="G36" i="268" s="1"/>
  <c r="G37" i="268" s="1"/>
  <c r="G38" i="268" s="1"/>
  <c r="G39" i="268" s="1"/>
  <c r="G40" i="268" s="1"/>
  <c r="G41" i="268" s="1"/>
  <c r="G42" i="268" s="1"/>
  <c r="G43" i="268" s="1"/>
  <c r="G44" i="268" s="1"/>
  <c r="G45" i="268" s="1"/>
  <c r="G46" i="268" s="1"/>
  <c r="G47" i="268" s="1"/>
  <c r="G48" i="268" s="1"/>
  <c r="G5" i="194"/>
  <c r="G6" i="194" s="1"/>
  <c r="G7" i="194" s="1"/>
  <c r="G8" i="194" s="1"/>
  <c r="G9" i="194" s="1"/>
  <c r="G10" i="194" s="1"/>
  <c r="G11" i="194" s="1"/>
  <c r="G12" i="194" s="1"/>
  <c r="G13" i="194" s="1"/>
  <c r="G14" i="194" s="1"/>
  <c r="G15" i="194" s="1"/>
  <c r="C6" i="55"/>
  <c r="I6" i="55" s="1"/>
  <c r="G7" i="254"/>
  <c r="H7" i="55" s="1"/>
  <c r="F111" i="80"/>
  <c r="F18" i="194"/>
  <c r="C15" i="55"/>
  <c r="E86" i="63"/>
  <c r="F86" i="63"/>
  <c r="F80" i="255"/>
  <c r="E80" i="255"/>
  <c r="G5" i="255"/>
  <c r="G6" i="255" s="1"/>
  <c r="G7" i="255" s="1"/>
  <c r="G8" i="255" s="1"/>
  <c r="G9" i="255" s="1"/>
  <c r="G10" i="255" s="1"/>
  <c r="G11" i="255" s="1"/>
  <c r="G12" i="255" s="1"/>
  <c r="G13" i="255" s="1"/>
  <c r="G14" i="255" s="1"/>
  <c r="G15" i="255" s="1"/>
  <c r="G16" i="255" s="1"/>
  <c r="G17" i="255" s="1"/>
  <c r="G18" i="255" s="1"/>
  <c r="G19" i="255" s="1"/>
  <c r="G20" i="255" s="1"/>
  <c r="G21" i="255" s="1"/>
  <c r="G22" i="255" s="1"/>
  <c r="G23" i="255" s="1"/>
  <c r="G24" i="255" s="1"/>
  <c r="G25" i="255" s="1"/>
  <c r="G26" i="255" s="1"/>
  <c r="G27" i="255" s="1"/>
  <c r="G28" i="255" s="1"/>
  <c r="G29" i="255" s="1"/>
  <c r="G30" i="255" s="1"/>
  <c r="G31" i="255" s="1"/>
  <c r="G32" i="255" s="1"/>
  <c r="G33" i="255" s="1"/>
  <c r="G34" i="255" s="1"/>
  <c r="G35" i="255" s="1"/>
  <c r="G36" i="255" s="1"/>
  <c r="G37" i="255" s="1"/>
  <c r="G38" i="255" s="1"/>
  <c r="G39" i="255" s="1"/>
  <c r="G40" i="255" s="1"/>
  <c r="H15" i="55"/>
  <c r="E18" i="194"/>
  <c r="C4" i="55"/>
  <c r="C2" i="55"/>
  <c r="G22" i="143"/>
  <c r="J3" i="143"/>
  <c r="J4" i="143"/>
  <c r="J5" i="143"/>
  <c r="J6" i="143"/>
  <c r="J7" i="143"/>
  <c r="J8" i="143"/>
  <c r="J2" i="143"/>
  <c r="I3" i="143"/>
  <c r="I4" i="143"/>
  <c r="I5" i="143"/>
  <c r="I6" i="143"/>
  <c r="I7" i="143"/>
  <c r="I8" i="143"/>
  <c r="I2" i="143"/>
  <c r="C14" i="55"/>
  <c r="C18" i="143"/>
  <c r="F5" i="116"/>
  <c r="E5" i="116"/>
  <c r="G5" i="116"/>
  <c r="H18" i="143"/>
  <c r="C13" i="143"/>
  <c r="C22" i="143"/>
  <c r="C21" i="55"/>
  <c r="K40" i="216"/>
  <c r="L40" i="216"/>
  <c r="J40" i="216"/>
  <c r="I40" i="216"/>
  <c r="H14" i="55"/>
  <c r="C10" i="55"/>
  <c r="E15" i="176"/>
  <c r="E14" i="176"/>
  <c r="E6" i="176"/>
  <c r="E7" i="176"/>
  <c r="E8" i="176"/>
  <c r="E9" i="176"/>
  <c r="E17" i="176"/>
  <c r="E10" i="176"/>
  <c r="E11" i="176"/>
  <c r="E16" i="176"/>
  <c r="K32" i="221"/>
  <c r="C10" i="143"/>
  <c r="E10" i="143"/>
  <c r="H10" i="143"/>
  <c r="K20" i="143"/>
  <c r="F13" i="143"/>
  <c r="F14" i="143"/>
  <c r="K10" i="176"/>
  <c r="K9" i="176"/>
  <c r="K20" i="176"/>
  <c r="K22" i="176"/>
  <c r="K23" i="176"/>
  <c r="K24" i="176"/>
  <c r="K6" i="176"/>
  <c r="K7" i="176"/>
  <c r="K8" i="176"/>
  <c r="I18" i="143"/>
  <c r="J18" i="143"/>
  <c r="M39" i="216"/>
  <c r="M40" i="216"/>
  <c r="I10" i="143"/>
  <c r="J10" i="143"/>
  <c r="D10" i="143"/>
  <c r="E20" i="176"/>
  <c r="E22" i="176" s="1"/>
  <c r="D16" i="55"/>
  <c r="G13" i="143"/>
  <c r="G14" i="143"/>
  <c r="G7" i="246"/>
  <c r="H6" i="55" s="1"/>
  <c r="D13" i="143"/>
  <c r="D22" i="143" s="1"/>
  <c r="M5" i="55"/>
  <c r="M9" i="55"/>
  <c r="M2" i="55"/>
  <c r="M8" i="55"/>
  <c r="D2" i="55" l="1"/>
  <c r="D8" i="55"/>
  <c r="I8" i="55" s="1"/>
  <c r="D5" i="55"/>
  <c r="D9" i="55"/>
  <c r="G264" i="49"/>
  <c r="J3" i="55"/>
  <c r="G16" i="194"/>
  <c r="G17" i="194" s="1"/>
  <c r="M11" i="55"/>
  <c r="I5" i="55"/>
  <c r="I9" i="55"/>
  <c r="I12" i="143"/>
  <c r="I13" i="143" s="1"/>
  <c r="E13" i="143"/>
  <c r="E16" i="143" s="1"/>
  <c r="E22" i="143" s="1"/>
  <c r="I22" i="143" s="1"/>
  <c r="E12" i="55"/>
  <c r="I21" i="55"/>
  <c r="I2" i="55"/>
  <c r="G41" i="255"/>
  <c r="G42" i="255" s="1"/>
  <c r="G43" i="255" s="1"/>
  <c r="J7" i="55"/>
  <c r="J6" i="55"/>
  <c r="E16" i="55"/>
  <c r="G26" i="269"/>
  <c r="G27" i="269" s="1"/>
  <c r="G28" i="269" s="1"/>
  <c r="G29" i="269" s="1"/>
  <c r="G30" i="269" s="1"/>
  <c r="G31" i="269" s="1"/>
  <c r="G32" i="269" s="1"/>
  <c r="G33" i="269" s="1"/>
  <c r="G34" i="269" s="1"/>
  <c r="G35" i="269" s="1"/>
  <c r="G36" i="269" s="1"/>
  <c r="G37" i="269" s="1"/>
  <c r="G38" i="269" s="1"/>
  <c r="G39" i="269" s="1"/>
  <c r="G40" i="269" s="1"/>
  <c r="G41" i="269" s="1"/>
  <c r="G42" i="269" s="1"/>
  <c r="G43" i="269" s="1"/>
  <c r="G75" i="80"/>
  <c r="G76" i="80" s="1"/>
  <c r="G77" i="80" s="1"/>
  <c r="G78" i="80" s="1"/>
  <c r="G79" i="80" s="1"/>
  <c r="G80" i="80" s="1"/>
  <c r="G81" i="80" s="1"/>
  <c r="G27" i="63"/>
  <c r="G28" i="63" s="1"/>
  <c r="G29" i="63" s="1"/>
  <c r="G30" i="63" s="1"/>
  <c r="G31" i="63" s="1"/>
  <c r="G32" i="63" s="1"/>
  <c r="G33" i="63" s="1"/>
  <c r="G34" i="63" s="1"/>
  <c r="G80" i="255"/>
  <c r="H8" i="55" s="1"/>
  <c r="G49" i="268"/>
  <c r="H9" i="55" s="1"/>
  <c r="I15" i="55"/>
  <c r="J15" i="55" s="1"/>
  <c r="I14" i="55"/>
  <c r="J14" i="55" s="1"/>
  <c r="C12" i="55"/>
  <c r="G18" i="194"/>
  <c r="G111" i="80"/>
  <c r="H2" i="55" s="1"/>
  <c r="G86" i="63"/>
  <c r="E23" i="176" s="1"/>
  <c r="E24" i="176" s="1"/>
  <c r="H5" i="55"/>
  <c r="G16" i="55"/>
  <c r="H16" i="55"/>
  <c r="C16" i="55"/>
  <c r="H13" i="143"/>
  <c r="G47" i="255" l="1"/>
  <c r="G48" i="255" s="1"/>
  <c r="G49" i="255" s="1"/>
  <c r="G50" i="255" s="1"/>
  <c r="G51" i="255" s="1"/>
  <c r="G52" i="255" s="1"/>
  <c r="G53" i="255" s="1"/>
  <c r="G54" i="255" s="1"/>
  <c r="G55" i="255" s="1"/>
  <c r="G56" i="255" s="1"/>
  <c r="G57" i="255" s="1"/>
  <c r="G58" i="255" s="1"/>
  <c r="G59" i="255" s="1"/>
  <c r="G60" i="255" s="1"/>
  <c r="G61" i="255" s="1"/>
  <c r="G62" i="255" s="1"/>
  <c r="G63" i="255" s="1"/>
  <c r="G64" i="255" s="1"/>
  <c r="G65" i="255" s="1"/>
  <c r="G66" i="255" s="1"/>
  <c r="G67" i="255" s="1"/>
  <c r="G68" i="255" s="1"/>
  <c r="G69" i="255" s="1"/>
  <c r="G70" i="255" s="1"/>
  <c r="G71" i="255" s="1"/>
  <c r="G72" i="255" s="1"/>
  <c r="G73" i="255" s="1"/>
  <c r="G74" i="255" s="1"/>
  <c r="G75" i="255" s="1"/>
  <c r="G76" i="255" s="1"/>
  <c r="G77" i="255" s="1"/>
  <c r="G78" i="255" s="1"/>
  <c r="G79" i="255" s="1"/>
  <c r="G44" i="255"/>
  <c r="G45" i="255" s="1"/>
  <c r="G46" i="255" s="1"/>
  <c r="J9" i="55"/>
  <c r="G35" i="63"/>
  <c r="G36" i="63" s="1"/>
  <c r="G37" i="63" s="1"/>
  <c r="G38" i="63" s="1"/>
  <c r="G39" i="63" s="1"/>
  <c r="G40" i="63" s="1"/>
  <c r="G41" i="63" s="1"/>
  <c r="G42" i="63" s="1"/>
  <c r="G43" i="63" s="1"/>
  <c r="G44" i="63" s="1"/>
  <c r="G45" i="63" s="1"/>
  <c r="G46" i="63" s="1"/>
  <c r="G47" i="63" s="1"/>
  <c r="G48" i="63" s="1"/>
  <c r="G49" i="63" s="1"/>
  <c r="G50" i="63" s="1"/>
  <c r="G51" i="63" s="1"/>
  <c r="G52" i="63" s="1"/>
  <c r="G53" i="63" s="1"/>
  <c r="J8" i="55"/>
  <c r="D12" i="55"/>
  <c r="J2" i="55"/>
  <c r="J12" i="143"/>
  <c r="I12" i="55"/>
  <c r="E19" i="55"/>
  <c r="E25" i="55" s="1"/>
  <c r="I16" i="55"/>
  <c r="J16" i="55" s="1"/>
  <c r="G44" i="269"/>
  <c r="G45" i="269" s="1"/>
  <c r="G46" i="269" s="1"/>
  <c r="G47" i="269" s="1"/>
  <c r="G48" i="269" s="1"/>
  <c r="G49" i="269" s="1"/>
  <c r="G50" i="269" s="1"/>
  <c r="G51" i="269" s="1"/>
  <c r="G52" i="269" s="1"/>
  <c r="J10" i="55"/>
  <c r="G82" i="80"/>
  <c r="G83" i="80" s="1"/>
  <c r="G84" i="80" s="1"/>
  <c r="G85" i="80" s="1"/>
  <c r="G86" i="80" s="1"/>
  <c r="G87" i="80" s="1"/>
  <c r="G88" i="80" s="1"/>
  <c r="G89" i="80" s="1"/>
  <c r="G90" i="80" s="1"/>
  <c r="G91" i="80" s="1"/>
  <c r="G92" i="80" s="1"/>
  <c r="G93" i="80" s="1"/>
  <c r="G94" i="80" s="1"/>
  <c r="G95" i="80" s="1"/>
  <c r="G96" i="80" s="1"/>
  <c r="C25" i="55"/>
  <c r="H12" i="55"/>
  <c r="H21" i="55"/>
  <c r="J21" i="55" s="1"/>
  <c r="J5" i="55"/>
  <c r="H22" i="143"/>
  <c r="J22" i="143" s="1"/>
  <c r="J13" i="143"/>
  <c r="I25" i="55" l="1"/>
  <c r="J12" i="55"/>
  <c r="G97" i="80"/>
  <c r="G98" i="80" s="1"/>
  <c r="G99" i="80" s="1"/>
  <c r="G100" i="80" s="1"/>
  <c r="G53" i="269"/>
  <c r="G54" i="269" s="1"/>
  <c r="G55" i="269" s="1"/>
  <c r="G56" i="269" s="1"/>
  <c r="G57" i="269" s="1"/>
  <c r="G58" i="269" s="1"/>
  <c r="G59" i="269" s="1"/>
  <c r="G60" i="269" s="1"/>
  <c r="G61" i="269" s="1"/>
  <c r="G62" i="269" s="1"/>
  <c r="G54" i="63"/>
  <c r="G55" i="63" s="1"/>
  <c r="G56" i="63" s="1"/>
  <c r="G57" i="63" s="1"/>
  <c r="G58" i="63" s="1"/>
  <c r="G59" i="63" s="1"/>
  <c r="G60" i="63" s="1"/>
  <c r="G61" i="63" s="1"/>
  <c r="G62" i="63" s="1"/>
  <c r="H25" i="55"/>
  <c r="J25" i="55" l="1"/>
  <c r="G101" i="80"/>
  <c r="G102" i="80" s="1"/>
  <c r="G103" i="80" s="1"/>
  <c r="G104" i="80" s="1"/>
  <c r="G105" i="80" s="1"/>
  <c r="G106" i="80" s="1"/>
  <c r="G107" i="80" s="1"/>
  <c r="G108" i="80" s="1"/>
  <c r="G109" i="80" s="1"/>
  <c r="G110" i="80" s="1"/>
  <c r="G63" i="269"/>
  <c r="G64" i="269" s="1"/>
  <c r="G65" i="269" s="1"/>
  <c r="G66" i="269" s="1"/>
  <c r="G67" i="269" s="1"/>
  <c r="G68" i="269" s="1"/>
  <c r="G69" i="269" s="1"/>
  <c r="G70" i="269" s="1"/>
  <c r="G71" i="269" s="1"/>
  <c r="G72" i="269" s="1"/>
  <c r="G73" i="269" s="1"/>
  <c r="G74" i="269" s="1"/>
  <c r="G75" i="269" s="1"/>
  <c r="G76" i="269" s="1"/>
  <c r="G63" i="63" l="1"/>
  <c r="G64" i="63" s="1"/>
  <c r="G65" i="63" s="1"/>
  <c r="G66" i="63" s="1"/>
  <c r="G67" i="63" s="1"/>
  <c r="G68" i="63" s="1"/>
  <c r="G69" i="63" l="1"/>
  <c r="G70" i="63" s="1"/>
  <c r="G71" i="63" s="1"/>
  <c r="G72" i="63" s="1"/>
  <c r="G73" i="63" l="1"/>
  <c r="G74" i="63" s="1"/>
  <c r="G75" i="63" s="1"/>
  <c r="G76" i="63" s="1"/>
  <c r="G77" i="63" s="1"/>
  <c r="G78" i="63" s="1"/>
  <c r="G79" i="63" s="1"/>
  <c r="G80" i="63" s="1"/>
  <c r="G81" i="63" s="1"/>
  <c r="G82" i="63" s="1"/>
  <c r="G83" i="63" s="1"/>
  <c r="G84" i="63" s="1"/>
  <c r="G85" i="63" s="1"/>
</calcChain>
</file>

<file path=xl/sharedStrings.xml><?xml version="1.0" encoding="utf-8"?>
<sst xmlns="http://schemas.openxmlformats.org/spreadsheetml/2006/main" count="6030" uniqueCount="459">
  <si>
    <t>Date</t>
  </si>
  <si>
    <t>Donor</t>
  </si>
  <si>
    <t>Name</t>
  </si>
  <si>
    <t>Project</t>
  </si>
  <si>
    <t>Country</t>
  </si>
  <si>
    <t>Details</t>
  </si>
  <si>
    <t>Spent in $</t>
  </si>
  <si>
    <t>Exchange Rate $</t>
  </si>
  <si>
    <t>Department</t>
  </si>
  <si>
    <t>Support document</t>
  </si>
  <si>
    <t xml:space="preserve">Type of expenses </t>
  </si>
  <si>
    <t>Comments</t>
  </si>
  <si>
    <t>Spent in another currency</t>
  </si>
  <si>
    <t>Spent  in national currency (UGX)</t>
  </si>
  <si>
    <t>Management</t>
  </si>
  <si>
    <t xml:space="preserve"> </t>
  </si>
  <si>
    <t>EAGLE NETWORK</t>
  </si>
  <si>
    <t>PROJECT COORDINATOR</t>
  </si>
  <si>
    <t>EAGLE UGANDA</t>
  </si>
  <si>
    <t xml:space="preserve">PROJECT: </t>
  </si>
  <si>
    <t>BANK</t>
  </si>
  <si>
    <t>Bank name:</t>
  </si>
  <si>
    <t>Account number:</t>
  </si>
  <si>
    <t xml:space="preserve">Bank reconciliation statments </t>
  </si>
  <si>
    <t>Account name:</t>
  </si>
  <si>
    <t>ACCOUNTING</t>
  </si>
  <si>
    <t xml:space="preserve">n° </t>
  </si>
  <si>
    <t>Description</t>
  </si>
  <si>
    <t>Débit</t>
  </si>
  <si>
    <t>Crédit</t>
  </si>
  <si>
    <t>in UGX</t>
  </si>
  <si>
    <t>EQUITY BANK UGANDA LIMITED</t>
  </si>
  <si>
    <t>=1009201131883</t>
  </si>
  <si>
    <t xml:space="preserve">Eco- Activities for Governance and Law Enforcement </t>
  </si>
  <si>
    <t>Received</t>
  </si>
  <si>
    <t>Spent</t>
  </si>
  <si>
    <t>Accounting Balance</t>
  </si>
  <si>
    <t>Cash Box</t>
  </si>
  <si>
    <t>MOVEMENTS</t>
  </si>
  <si>
    <t>in USD</t>
  </si>
  <si>
    <t>account balance</t>
  </si>
  <si>
    <t>Balance</t>
  </si>
  <si>
    <t>Lydia</t>
  </si>
  <si>
    <t xml:space="preserve">EAGLE Uganda </t>
  </si>
  <si>
    <t>EAGLE Uganda</t>
  </si>
  <si>
    <t>Uganda</t>
  </si>
  <si>
    <t>=1009201132940</t>
  </si>
  <si>
    <t>Bank balance</t>
  </si>
  <si>
    <t>Personal balance Accountant</t>
  </si>
  <si>
    <t>Advance</t>
  </si>
  <si>
    <t>Cash desk closing statement</t>
  </si>
  <si>
    <t>x</t>
  </si>
  <si>
    <t>cash balance</t>
  </si>
  <si>
    <t>difference</t>
  </si>
  <si>
    <t>Paper Notes</t>
  </si>
  <si>
    <t xml:space="preserve">Reason for Difference: </t>
  </si>
  <si>
    <t>spent in national currency (Ugx)</t>
  </si>
  <si>
    <t>Coins</t>
  </si>
  <si>
    <t>UGANDA</t>
  </si>
  <si>
    <t>UGX</t>
  </si>
  <si>
    <t>USD</t>
  </si>
  <si>
    <t>Airtime Summary</t>
  </si>
  <si>
    <t>Transferred to Cash box UGX</t>
  </si>
  <si>
    <t>Account Balance</t>
  </si>
  <si>
    <t>RUFFORD</t>
  </si>
  <si>
    <t>Airtime</t>
  </si>
  <si>
    <t>airtime received</t>
  </si>
  <si>
    <t>TRANSFER FROM USD ACCOUNT</t>
  </si>
  <si>
    <t>EXPENSES</t>
  </si>
  <si>
    <t>ACCOUNTING BALANCE</t>
  </si>
  <si>
    <t>CROSS-CHECKING</t>
  </si>
  <si>
    <t>OVERALL BALANCE</t>
  </si>
  <si>
    <t>transfer in</t>
  </si>
  <si>
    <t>Transfer  out</t>
  </si>
  <si>
    <t>Cross-checking</t>
  </si>
  <si>
    <t>TOTAL STAFF</t>
  </si>
  <si>
    <t>BANK UGX</t>
  </si>
  <si>
    <t>TOTAL Banks</t>
  </si>
  <si>
    <t>control of internal transfers</t>
  </si>
  <si>
    <t xml:space="preserve">Total expenses </t>
  </si>
  <si>
    <t>BANK USD</t>
  </si>
  <si>
    <t>Office</t>
  </si>
  <si>
    <t>MONTH</t>
  </si>
  <si>
    <t>TRANSFERRED GRANTS TO ACCOUNT</t>
  </si>
  <si>
    <t xml:space="preserve">EXPENSES </t>
  </si>
  <si>
    <t>Given</t>
  </si>
  <si>
    <t>Paid</t>
  </si>
  <si>
    <t>Advance Received</t>
  </si>
  <si>
    <t>Transfer In</t>
  </si>
  <si>
    <t>Advance Paid</t>
  </si>
  <si>
    <t>Insignificant small denominiation</t>
  </si>
  <si>
    <t>=1009201652537</t>
  </si>
  <si>
    <t xml:space="preserve">Eco- Activities for Governance and Law Enforcement-Operational Account </t>
  </si>
  <si>
    <t>Operational Account</t>
  </si>
  <si>
    <t>May</t>
  </si>
  <si>
    <t>Jan</t>
  </si>
  <si>
    <t>Feb</t>
  </si>
  <si>
    <t>Mar</t>
  </si>
  <si>
    <t>April</t>
  </si>
  <si>
    <t>June</t>
  </si>
  <si>
    <t>July</t>
  </si>
  <si>
    <t>Aug</t>
  </si>
  <si>
    <t>Sept</t>
  </si>
  <si>
    <t>Oct</t>
  </si>
  <si>
    <t>Nov.</t>
  </si>
  <si>
    <t>Dec</t>
  </si>
  <si>
    <t>Row Labels</t>
  </si>
  <si>
    <t>(blank)</t>
  </si>
  <si>
    <t>Grand Total</t>
  </si>
  <si>
    <t>Sum of Spent  in national currency (UGX)</t>
  </si>
  <si>
    <t>Balance Due</t>
  </si>
  <si>
    <t>Sum of Spent in $</t>
  </si>
  <si>
    <t>Sum of Received</t>
  </si>
  <si>
    <t>Sum of spent in national currency (Ugx)</t>
  </si>
  <si>
    <t>PROJECT</t>
  </si>
  <si>
    <t>Mission Budget for 1 day</t>
  </si>
  <si>
    <t>List Of advanced salaries EAGLE Uganda 2022</t>
  </si>
  <si>
    <t>List Of Personal Financial Report Balances salaries EAGLE Uganda 2022</t>
  </si>
  <si>
    <t>Legal</t>
  </si>
  <si>
    <t>Investigations</t>
  </si>
  <si>
    <t>Grace</t>
  </si>
  <si>
    <t>i35</t>
  </si>
  <si>
    <t>Trust Building</t>
  </si>
  <si>
    <t>Local Transport</t>
  </si>
  <si>
    <t>Transport</t>
  </si>
  <si>
    <t>Reimbursement to the project</t>
  </si>
  <si>
    <t>Home/Office</t>
  </si>
  <si>
    <t>Office/Home</t>
  </si>
  <si>
    <t>Personal balance i35</t>
  </si>
  <si>
    <t>Edris</t>
  </si>
  <si>
    <t>Personal balance Edris-Legal</t>
  </si>
  <si>
    <t>*</t>
  </si>
  <si>
    <t>Personal balance i54</t>
  </si>
  <si>
    <t>Personal balance i82</t>
  </si>
  <si>
    <t>i82</t>
  </si>
  <si>
    <t>i54</t>
  </si>
  <si>
    <t>Telephone</t>
  </si>
  <si>
    <t>Equipment</t>
  </si>
  <si>
    <t>i73</t>
  </si>
  <si>
    <t>Office/Bank</t>
  </si>
  <si>
    <t>Bank Fees</t>
  </si>
  <si>
    <t>Bank UGX</t>
  </si>
  <si>
    <t>0-10-20223</t>
  </si>
  <si>
    <t>Personnel</t>
  </si>
  <si>
    <t>Services</t>
  </si>
  <si>
    <t>Bank/Office</t>
  </si>
  <si>
    <t>Column Labels</t>
  </si>
  <si>
    <t>Bank USD</t>
  </si>
  <si>
    <t>Transfer Fees</t>
  </si>
  <si>
    <t>Collins</t>
  </si>
  <si>
    <t>Airtime for Collins</t>
  </si>
  <si>
    <t>Personal balance Collins-Legal</t>
  </si>
  <si>
    <t>Balance from previous month November 22</t>
  </si>
  <si>
    <t>Airtime for Lydia</t>
  </si>
  <si>
    <t>Airtime for i82</t>
  </si>
  <si>
    <t>Airtime for i73</t>
  </si>
  <si>
    <t>Transfer from the UGX Account</t>
  </si>
  <si>
    <t>Transfer to the Operational Account</t>
  </si>
  <si>
    <t>Personal balance Grace-Legal</t>
  </si>
  <si>
    <t>Personal balance i73</t>
  </si>
  <si>
    <t>EAGLE UGANDA FINANCIAL REPORT JANUARY 2023</t>
  </si>
  <si>
    <t>January Cash Box 2023</t>
  </si>
  <si>
    <t>Cash Box December 2022</t>
  </si>
  <si>
    <t>31.01.2023  Balance and advance</t>
  </si>
  <si>
    <t>01.01.2023  Balance and advance</t>
  </si>
  <si>
    <t>Balance from previous month January 23</t>
  </si>
  <si>
    <t>Balance from previous month December 2022</t>
  </si>
  <si>
    <t>Balance from previous month December 22</t>
  </si>
  <si>
    <t>Balance from previous month December  22</t>
  </si>
  <si>
    <t>Balance from previous month December</t>
  </si>
  <si>
    <t>Balance from December.2022</t>
  </si>
  <si>
    <t>January</t>
  </si>
  <si>
    <t>Jan_L_V1</t>
  </si>
  <si>
    <t>Jan_L_V2</t>
  </si>
  <si>
    <t>Jan_L_V3</t>
  </si>
  <si>
    <t>Home/Kiyembe</t>
  </si>
  <si>
    <t>Kiyembe/Office</t>
  </si>
  <si>
    <t>Purchase of electrical 60m electrical cables</t>
  </si>
  <si>
    <t>Office Materials</t>
  </si>
  <si>
    <t>Compound mainteance (Hebro Co Ltd)-In 001</t>
  </si>
  <si>
    <t>Jan_L_R1</t>
  </si>
  <si>
    <t>Jan_L_R2</t>
  </si>
  <si>
    <t>Jan_L-R2</t>
  </si>
  <si>
    <t>January Internet Subscription</t>
  </si>
  <si>
    <t>Internet</t>
  </si>
  <si>
    <t>December 22 electrical repairs</t>
  </si>
  <si>
    <t>Tower clips</t>
  </si>
  <si>
    <t>6 bulbs (10 watts)</t>
  </si>
  <si>
    <t>1 tube light</t>
  </si>
  <si>
    <t>Labour charges for fixing office electricity</t>
  </si>
  <si>
    <t>Jan_L-R3</t>
  </si>
  <si>
    <t>Jan_L-R4</t>
  </si>
  <si>
    <t>Jan_L-R5</t>
  </si>
  <si>
    <t>Jan_L_V5</t>
  </si>
  <si>
    <t>Jan_L_V6</t>
  </si>
  <si>
    <t>Jan_L_V7</t>
  </si>
  <si>
    <t>Jan_i73_V1</t>
  </si>
  <si>
    <t>Jan_C_V1</t>
  </si>
  <si>
    <t>Office/URA</t>
  </si>
  <si>
    <t>URA/Office</t>
  </si>
  <si>
    <t>Transfer charges</t>
  </si>
  <si>
    <t>Jan_BS_1</t>
  </si>
  <si>
    <t>Jan_L_V8</t>
  </si>
  <si>
    <t>Cash withdraw chq: 230</t>
  </si>
  <si>
    <t>Internal Transfer</t>
  </si>
  <si>
    <t>Cash withdraw chq 230</t>
  </si>
  <si>
    <t>Cash withdraw chq:230</t>
  </si>
  <si>
    <t>Bank withdraw charges</t>
  </si>
  <si>
    <t>Bank Withdraw Charges</t>
  </si>
  <si>
    <t>OPP UGX</t>
  </si>
  <si>
    <t>Jan_BS_2</t>
  </si>
  <si>
    <t>Jan_L_R6</t>
  </si>
  <si>
    <t>Jan_C_V2</t>
  </si>
  <si>
    <t>Jan_L_V9</t>
  </si>
  <si>
    <t>Jan_L_V10</t>
  </si>
  <si>
    <t>Jan_L_V11</t>
  </si>
  <si>
    <t>Jan_L_V12</t>
  </si>
  <si>
    <t>Jan_L_V13</t>
  </si>
  <si>
    <t>2 bottle of rwenzori water@13000</t>
  </si>
  <si>
    <t>1 royal kitchen roll@900</t>
  </si>
  <si>
    <t>2 velvex kitchen rolls @ 10,500</t>
  </si>
  <si>
    <t>1 pc of vim @8000</t>
  </si>
  <si>
    <t>2 small tins of lato milk@38000</t>
  </si>
  <si>
    <t>1 pc morning fresh vim@ 5700</t>
  </si>
  <si>
    <t>1 pc lavender vim@8000</t>
  </si>
  <si>
    <t>1pc safisha vim@7600</t>
  </si>
  <si>
    <t>3 pcs of spoons at 14,000@ set</t>
  </si>
  <si>
    <t>3 mosquito repellants@5000</t>
  </si>
  <si>
    <t>1 packet Kangaroo toilet moth balls</t>
  </si>
  <si>
    <t>4kgs of kinyara sugar@5700</t>
  </si>
  <si>
    <t>1 pc ariel washing powder@9000</t>
  </si>
  <si>
    <t>2 shekle mosquito repellants@ 7500</t>
  </si>
  <si>
    <t>Coffee</t>
  </si>
  <si>
    <t>Jan_L_R7</t>
  </si>
  <si>
    <t>Jan_L_R9</t>
  </si>
  <si>
    <t>Jan_L_R8</t>
  </si>
  <si>
    <t>Office/Oasis mall</t>
  </si>
  <si>
    <t>Mall/Nakawa</t>
  </si>
  <si>
    <t>Nakawa/Office (2 bikes)</t>
  </si>
  <si>
    <t>20 ltrs of fuel for the generator@5080</t>
  </si>
  <si>
    <t>Office/Shell</t>
  </si>
  <si>
    <t>Shell/Office</t>
  </si>
  <si>
    <t>6 diaries @19,000/=</t>
  </si>
  <si>
    <t>Cash withdraw chq: 233</t>
  </si>
  <si>
    <t>January/February rent transfer:Summit</t>
  </si>
  <si>
    <t>Jan_C_V3</t>
  </si>
  <si>
    <t>Office/Court</t>
  </si>
  <si>
    <t>Cort/Office</t>
  </si>
  <si>
    <t>Office/URA Office Boulevard</t>
  </si>
  <si>
    <t>Boulevard/Office</t>
  </si>
  <si>
    <t>Jan_C_V4</t>
  </si>
  <si>
    <t>Court/Office</t>
  </si>
  <si>
    <t>Jan_C_V5</t>
  </si>
  <si>
    <t>January &amp;  February rent-Summit</t>
  </si>
  <si>
    <t>Rent &amp; Utilities</t>
  </si>
  <si>
    <t>Jan_L_R10</t>
  </si>
  <si>
    <t>local Transport</t>
  </si>
  <si>
    <t>Bank/Nakawa</t>
  </si>
  <si>
    <t>Nakawa/Office</t>
  </si>
  <si>
    <t>Bank Transfer Charges</t>
  </si>
  <si>
    <t>Dec 22 NSSF for Lydia Chq:231</t>
  </si>
  <si>
    <t>Dec 22 PAYE for Lydia chq:232</t>
  </si>
  <si>
    <t>Jan_L_R11</t>
  </si>
  <si>
    <t>Jan_L_V14</t>
  </si>
  <si>
    <t>Office/Kampala Road</t>
  </si>
  <si>
    <t>Kampala Rd/Home</t>
  </si>
  <si>
    <t>Purchase of new phone</t>
  </si>
  <si>
    <t>Screen save for the phone</t>
  </si>
  <si>
    <t>Phone Jacket</t>
  </si>
  <si>
    <t>Jan_L_V15</t>
  </si>
  <si>
    <t>Jan_L_R13</t>
  </si>
  <si>
    <t>Jan_C_V6</t>
  </si>
  <si>
    <t>Jan_C_V7</t>
  </si>
  <si>
    <t>Office/Kyengera</t>
  </si>
  <si>
    <t>Kyengera/Busega</t>
  </si>
  <si>
    <t>Busega/Bwaise</t>
  </si>
  <si>
    <t>Bwaise/Home</t>
  </si>
  <si>
    <t>Jan_i73_V2</t>
  </si>
  <si>
    <t>Missions Budget for 1 day</t>
  </si>
  <si>
    <t>Jan_i82_V1</t>
  </si>
  <si>
    <t>Home/Kilimanjaro</t>
  </si>
  <si>
    <t>Kilimanjaro/Home</t>
  </si>
  <si>
    <t>Jan_L_R14</t>
  </si>
  <si>
    <t>Jan_i73_V3</t>
  </si>
  <si>
    <t>Office/Nalukolongo</t>
  </si>
  <si>
    <t>Nalukolongo/Kamwokya</t>
  </si>
  <si>
    <t>Kamwokya/Natete</t>
  </si>
  <si>
    <t>Natete/Home</t>
  </si>
  <si>
    <t>Jan_L_V16</t>
  </si>
  <si>
    <t>Jan_L_V17</t>
  </si>
  <si>
    <t>Jan_L_V18</t>
  </si>
  <si>
    <t>Jan_L_V19</t>
  </si>
  <si>
    <t>Jan_L_V20</t>
  </si>
  <si>
    <t>Jan_L-V16</t>
  </si>
  <si>
    <t>Jan_L_R15</t>
  </si>
  <si>
    <t>Jan_L_R16</t>
  </si>
  <si>
    <t>Reimbursement to Grace</t>
  </si>
  <si>
    <t>Sending charges</t>
  </si>
  <si>
    <t>Transfer fees</t>
  </si>
  <si>
    <t>Reimbursement to Edris</t>
  </si>
  <si>
    <t>Sending Charges</t>
  </si>
  <si>
    <t>Jan_i73_V4</t>
  </si>
  <si>
    <t>Office/Busega</t>
  </si>
  <si>
    <t>Busega/Kibuye</t>
  </si>
  <si>
    <t>Kibuye/Kamwokya</t>
  </si>
  <si>
    <t>Kamwokya/Home</t>
  </si>
  <si>
    <t>Jan_C_V8</t>
  </si>
  <si>
    <t>Jan_i82_V2</t>
  </si>
  <si>
    <t>Office/Kasanga</t>
  </si>
  <si>
    <t>Kasanga/Home</t>
  </si>
  <si>
    <t>Reimbursement to i82</t>
  </si>
  <si>
    <t>Janaury gabagge collection-Globe clean</t>
  </si>
  <si>
    <t>Jan_i73_V5</t>
  </si>
  <si>
    <t>Office/Kibuye</t>
  </si>
  <si>
    <t>Kibuye/Busega</t>
  </si>
  <si>
    <t>Busega/Kamwokya</t>
  </si>
  <si>
    <t>Reimbursement to Collins</t>
  </si>
  <si>
    <t>Jan_C_V9</t>
  </si>
  <si>
    <t>Office/Prison</t>
  </si>
  <si>
    <t>Prison/Office</t>
  </si>
  <si>
    <t>Reimbursment to the project</t>
  </si>
  <si>
    <t>Jan_i82_V3</t>
  </si>
  <si>
    <t>Office/Kibibi</t>
  </si>
  <si>
    <t>Kibibi/Bulo</t>
  </si>
  <si>
    <t>Bulo/Home</t>
  </si>
  <si>
    <t>Jan_i82_V4</t>
  </si>
  <si>
    <t>Office/Wantoni</t>
  </si>
  <si>
    <t>Wantoni/Nasser Rd</t>
  </si>
  <si>
    <t>Nasser Rd/Home</t>
  </si>
  <si>
    <t>Jan_C_V10</t>
  </si>
  <si>
    <t>Reimbursement to the i82</t>
  </si>
  <si>
    <t>Jan_i82_V5</t>
  </si>
  <si>
    <t>Office/Bumbajja</t>
  </si>
  <si>
    <t>Bumbajja/Najja</t>
  </si>
  <si>
    <t>Najja/Bumbajja</t>
  </si>
  <si>
    <t>Boda for target</t>
  </si>
  <si>
    <t>Jan_i73_V6</t>
  </si>
  <si>
    <t>Home/office</t>
  </si>
  <si>
    <t>Busega/Office</t>
  </si>
  <si>
    <t>Jan_C_V11</t>
  </si>
  <si>
    <t>Prison/Court</t>
  </si>
  <si>
    <t>Court/Home</t>
  </si>
  <si>
    <t>Jan_C_V12</t>
  </si>
  <si>
    <t>Office/Ministry</t>
  </si>
  <si>
    <t>Ministry/Prison</t>
  </si>
  <si>
    <t>Prison/Home</t>
  </si>
  <si>
    <t>Jan_C_V13</t>
  </si>
  <si>
    <t>Jan_L_V21</t>
  </si>
  <si>
    <t>Local Transport for Ronnie (recommender)</t>
  </si>
  <si>
    <t>Home/Mutundwe</t>
  </si>
  <si>
    <t>Mutundwe/Home</t>
  </si>
  <si>
    <t>Home/Mutundwe centre</t>
  </si>
  <si>
    <t>Centre to place of meeting</t>
  </si>
  <si>
    <t>Refreshment for Ronnie</t>
  </si>
  <si>
    <t>Refreshment for Lydia</t>
  </si>
  <si>
    <t>Cash withdraw chq 233</t>
  </si>
  <si>
    <t>Bank charges</t>
  </si>
  <si>
    <t>Cash withdraw chq:234</t>
  </si>
  <si>
    <t>Jan_L_R18</t>
  </si>
  <si>
    <t>Lydia's January salary chq: 235</t>
  </si>
  <si>
    <t>January salary-Lydia chq 235</t>
  </si>
  <si>
    <t>Jan_L_R19</t>
  </si>
  <si>
    <t>Reimbursement to  Collins</t>
  </si>
  <si>
    <t>Jan_C_V14</t>
  </si>
  <si>
    <t>Jan_i82_V6</t>
  </si>
  <si>
    <t>Office/Kiggo</t>
  </si>
  <si>
    <t>Kiggo/Kajjansi</t>
  </si>
  <si>
    <t>Kajjansi/Kigo (Target papa)</t>
  </si>
  <si>
    <t>Kajjansi/Coupper complex</t>
  </si>
  <si>
    <t>Coupper complex/Nile Avenue</t>
  </si>
  <si>
    <t>Nile Avenue/Kalerwe</t>
  </si>
  <si>
    <t>Kalerwe/Home</t>
  </si>
  <si>
    <t>Sending charges (reimbursement to Grace)</t>
  </si>
  <si>
    <t>Jan_L_R20</t>
  </si>
  <si>
    <t>Sending charges (reimbursement to Edris)</t>
  </si>
  <si>
    <t>Reimbursement to i35</t>
  </si>
  <si>
    <t>Transfer Charges</t>
  </si>
  <si>
    <t>Reimbursement to i54</t>
  </si>
  <si>
    <t>January Security services-Buka chq:236</t>
  </si>
  <si>
    <t>Sending charges (reimbursement to i54)</t>
  </si>
  <si>
    <t>Sending charges (reimbursement to i35)</t>
  </si>
  <si>
    <t>Jan_i82_V7</t>
  </si>
  <si>
    <t>Home/Kalerwe</t>
  </si>
  <si>
    <t>Jan_C_V15</t>
  </si>
  <si>
    <t>January Security Services chq 236</t>
  </si>
  <si>
    <t>Deposit from Lydia</t>
  </si>
  <si>
    <t>Jan_L_V22</t>
  </si>
  <si>
    <t>Oasis mall/Nakawa</t>
  </si>
  <si>
    <t>Jan_L_R21</t>
  </si>
  <si>
    <t>Jan_L_R22</t>
  </si>
  <si>
    <t>Purchase of 2 pairs of ink catridges@85,000</t>
  </si>
  <si>
    <t>Jan_C_V16</t>
  </si>
  <si>
    <t>Office/Beta IT</t>
  </si>
  <si>
    <t>Beta IT/Office</t>
  </si>
  <si>
    <t>4realms of photocopying papers @27500</t>
  </si>
  <si>
    <t>4kgs of sugar@5800</t>
  </si>
  <si>
    <t>Euro silk toilet papers</t>
  </si>
  <si>
    <t>Jan_L_R23</t>
  </si>
  <si>
    <t>Jan_L_V25</t>
  </si>
  <si>
    <t>Jan_i82_V8</t>
  </si>
  <si>
    <t>Office/Kalerwe</t>
  </si>
  <si>
    <t>Kalerwe/Nakawuuka</t>
  </si>
  <si>
    <t>Nakawuuka/Kasanje</t>
  </si>
  <si>
    <t>Kasanje/Home</t>
  </si>
  <si>
    <t>Jan_i82_V9</t>
  </si>
  <si>
    <t>i83</t>
  </si>
  <si>
    <t>i84</t>
  </si>
  <si>
    <t>i85</t>
  </si>
  <si>
    <t>i86</t>
  </si>
  <si>
    <t>i87</t>
  </si>
  <si>
    <t>Jan_i82_V10</t>
  </si>
  <si>
    <t>Withdraw charges</t>
  </si>
  <si>
    <t>Najja/Mukono</t>
  </si>
  <si>
    <t>Mukono/Home</t>
  </si>
  <si>
    <t>FINANCIAL POSITION AT 1/01/2023</t>
  </si>
  <si>
    <t>FINANCIAL POSITION AT 31/01/2023</t>
  </si>
  <si>
    <t>Decemeber water bill</t>
  </si>
  <si>
    <t>Jan_L_R25</t>
  </si>
  <si>
    <t>Jan_L_V26</t>
  </si>
  <si>
    <t>Home/Spear motors</t>
  </si>
  <si>
    <t>Spear m/Kireka</t>
  </si>
  <si>
    <t>Kireka/Queens way</t>
  </si>
  <si>
    <t>Queens way/Home</t>
  </si>
  <si>
    <t>Jan_C_V17</t>
  </si>
  <si>
    <t>Cashbox  -2023 USD</t>
  </si>
  <si>
    <t>Cash Box December 2023</t>
  </si>
  <si>
    <t>Jan_C_V18</t>
  </si>
  <si>
    <t>Ministry/Home</t>
  </si>
  <si>
    <t>Tower clips for holding elec cable.</t>
  </si>
  <si>
    <t>Packtets of coffee</t>
  </si>
  <si>
    <t>Purchase of new phone-Lydia</t>
  </si>
  <si>
    <t>February 2023 Grant transfer</t>
  </si>
  <si>
    <t>Inter bank transfer charges</t>
  </si>
  <si>
    <t>Bank transfer charges</t>
  </si>
  <si>
    <t>Bank Charges</t>
  </si>
  <si>
    <t>1.01.2023  Balance and advance</t>
  </si>
  <si>
    <t>Jan_BS_3</t>
  </si>
  <si>
    <t>Jan_BS_4</t>
  </si>
  <si>
    <t>Jan_BS_5</t>
  </si>
  <si>
    <t>Jan_BS_6</t>
  </si>
  <si>
    <t>Jan_BS_7</t>
  </si>
  <si>
    <t>Jan_BS_8</t>
  </si>
  <si>
    <t>Jan_BS_9</t>
  </si>
  <si>
    <t>Jan_Inv_1</t>
  </si>
  <si>
    <t>Jan_Inv_2</t>
  </si>
  <si>
    <t>Jan_Inv_3</t>
  </si>
  <si>
    <t>Jan_Inv_4</t>
  </si>
  <si>
    <t>Jan_L_V4</t>
  </si>
  <si>
    <t>Jan_R_V14</t>
  </si>
  <si>
    <t>Jan_L_Inv 6</t>
  </si>
  <si>
    <t>Jan_Inv_6</t>
  </si>
  <si>
    <t>Jan_L_R24</t>
  </si>
  <si>
    <t>Jan_L_R26</t>
  </si>
  <si>
    <t>Jan_BS_10</t>
  </si>
  <si>
    <t>Jan_L_R27</t>
  </si>
  <si>
    <t>Jan_L_R28</t>
  </si>
  <si>
    <t>Jan_L_R29</t>
  </si>
  <si>
    <t>Jan_BS_11</t>
  </si>
  <si>
    <t>Jan_BS_12</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</si>
</sst>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43" formatCode="_(* #,##0.00_);_(* \(#,##0.00\);_(* &quot;-&quot;??_);_(@_)"/>
    <numFmt numFmtId="164" formatCode="_-* #,##0.00\ _€_-;\-* #,##0.00\ _€_-;_-* &quot;-&quot;??\ _€_-;_-@_-"/>
    <numFmt numFmtId="165" formatCode="#,##0.00_ ;[Red]\-#,##0.00\ "/>
    <numFmt numFmtId="166" formatCode="#,##0.00_ ;\-#,##0.00\ "/>
    <numFmt numFmtId="167" formatCode="_-* #,##0\ _F_-;\-* #,##0\ _F_-;_-* &quot;-&quot;??\ _F_-;_-@_-"/>
    <numFmt numFmtId="168" formatCode="_-* #,##0\ _€_-;\-* #,##0\ _€_-;_-* &quot;-&quot;??\ _€_-;_-@_-"/>
    <numFmt numFmtId="169" formatCode="#,##0.00;[Red]#,##0.00"/>
  </numFmts>
  <fonts count="70" x14ac:knownFonts="1">
    <font>
      <sz val="11"/>
      <color theme="1"/>
      <name val="Calibri"/>
      <family val="2"/>
      <scheme val="minor"/>
    </font>
    <font>
      <sz val="11"/>
      <color theme="1"/>
      <name val="Calibri"/>
      <family val="2"/>
      <charset val="238"/>
      <scheme val="minor"/>
    </font>
    <font>
      <sz val="11"/>
      <color theme="1"/>
      <name val="Calibri"/>
      <family val="2"/>
      <charset val="238"/>
      <scheme val="minor"/>
    </font>
    <font>
      <sz val="11"/>
      <color theme="1"/>
      <name val="Calibri"/>
      <family val="2"/>
      <charset val="238"/>
      <scheme val="minor"/>
    </font>
    <font>
      <sz val="11"/>
      <color theme="1"/>
      <name val="Calibri"/>
      <family val="2"/>
      <scheme val="minor"/>
    </font>
    <font>
      <sz val="10"/>
      <name val="Arial"/>
      <family val="2"/>
    </font>
    <font>
      <sz val="11"/>
      <color indexed="8"/>
      <name val="Calibri"/>
      <family val="2"/>
    </font>
    <font>
      <sz val="12"/>
      <color indexed="8"/>
      <name val="Verdana"/>
      <family val="2"/>
      <charset val="238"/>
    </font>
    <font>
      <sz val="12"/>
      <color indexed="8"/>
      <name val="Verdana"/>
      <family val="2"/>
      <charset val="238"/>
    </font>
    <font>
      <b/>
      <sz val="11"/>
      <color theme="1"/>
      <name val="Calibri"/>
      <family val="2"/>
      <charset val="238"/>
      <scheme val="minor"/>
    </font>
    <font>
      <sz val="11"/>
      <color rgb="FFFF0000"/>
      <name val="Calibri"/>
      <family val="2"/>
      <charset val="238"/>
      <scheme val="minor"/>
    </font>
    <font>
      <u/>
      <sz val="11"/>
      <color theme="10"/>
      <name val="Calibri"/>
      <family val="2"/>
      <scheme val="minor"/>
    </font>
    <font>
      <u/>
      <sz val="11"/>
      <color theme="11"/>
      <name val="Calibri"/>
      <family val="2"/>
      <scheme val="minor"/>
    </font>
    <font>
      <b/>
      <sz val="14"/>
      <color theme="1"/>
      <name val="Calibri"/>
      <family val="2"/>
      <charset val="238"/>
      <scheme val="minor"/>
    </font>
    <font>
      <sz val="10"/>
      <color theme="1"/>
      <name val="Calibri"/>
      <family val="2"/>
      <scheme val="minor"/>
    </font>
    <font>
      <b/>
      <sz val="10"/>
      <name val="Calibri"/>
      <family val="2"/>
      <scheme val="minor"/>
    </font>
    <font>
      <sz val="10"/>
      <name val="Calibri"/>
      <family val="2"/>
      <scheme val="minor"/>
    </font>
    <font>
      <sz val="10"/>
      <color indexed="8"/>
      <name val="Calibri"/>
      <family val="2"/>
      <scheme val="minor"/>
    </font>
    <font>
      <sz val="10"/>
      <name val="Calibri"/>
      <family val="2"/>
    </font>
    <font>
      <sz val="11"/>
      <name val="Calibri"/>
      <family val="2"/>
      <scheme val="minor"/>
    </font>
    <font>
      <b/>
      <sz val="10"/>
      <color theme="1"/>
      <name val="Calibri"/>
      <family val="2"/>
      <scheme val="minor"/>
    </font>
    <font>
      <b/>
      <i/>
      <u/>
      <sz val="10"/>
      <name val="Calibri"/>
      <family val="2"/>
      <scheme val="minor"/>
    </font>
    <font>
      <i/>
      <sz val="10"/>
      <name val="Calibri"/>
      <family val="2"/>
      <scheme val="minor"/>
    </font>
    <font>
      <b/>
      <i/>
      <sz val="10"/>
      <name val="Calibri"/>
      <family val="2"/>
      <scheme val="minor"/>
    </font>
    <font>
      <i/>
      <sz val="10"/>
      <color indexed="10"/>
      <name val="Calibri"/>
      <family val="2"/>
      <scheme val="minor"/>
    </font>
    <font>
      <b/>
      <sz val="10"/>
      <name val="Calibri"/>
      <family val="2"/>
    </font>
    <font>
      <b/>
      <sz val="10"/>
      <color indexed="8"/>
      <name val="Calibri"/>
      <family val="2"/>
    </font>
    <font>
      <sz val="10"/>
      <color indexed="8"/>
      <name val="Calibri"/>
      <family val="2"/>
    </font>
    <font>
      <sz val="10"/>
      <color theme="1"/>
      <name val="Calibri"/>
      <family val="2"/>
    </font>
    <font>
      <b/>
      <sz val="10"/>
      <color theme="1"/>
      <name val="Calibri"/>
      <family val="2"/>
    </font>
    <font>
      <b/>
      <sz val="10"/>
      <color theme="1"/>
      <name val="Calibri"/>
      <family val="2"/>
      <charset val="238"/>
      <scheme val="minor"/>
    </font>
    <font>
      <sz val="11"/>
      <color indexed="8"/>
      <name val="Calibri"/>
      <family val="2"/>
      <charset val="238"/>
      <scheme val="minor"/>
    </font>
    <font>
      <sz val="11"/>
      <color rgb="FF000000"/>
      <name val="Calibri"/>
      <family val="2"/>
      <scheme val="minor"/>
    </font>
    <font>
      <b/>
      <sz val="11"/>
      <color rgb="FF000000"/>
      <name val="Calibri"/>
      <family val="2"/>
      <charset val="238"/>
      <scheme val="minor"/>
    </font>
    <font>
      <b/>
      <sz val="10"/>
      <color theme="1"/>
      <name val="Calibri"/>
      <family val="2"/>
      <charset val="238"/>
    </font>
    <font>
      <b/>
      <sz val="24"/>
      <color theme="1"/>
      <name val="Calibri"/>
      <family val="2"/>
      <charset val="238"/>
      <scheme val="minor"/>
    </font>
    <font>
      <b/>
      <sz val="11"/>
      <color indexed="8"/>
      <name val="Calibri"/>
      <family val="2"/>
      <charset val="238"/>
      <scheme val="minor"/>
    </font>
    <font>
      <sz val="11"/>
      <color rgb="FFFF3300"/>
      <name val="Calibri"/>
      <family val="2"/>
      <scheme val="minor"/>
    </font>
    <font>
      <b/>
      <sz val="11"/>
      <name val="Calibri"/>
      <family val="2"/>
      <charset val="238"/>
      <scheme val="minor"/>
    </font>
    <font>
      <b/>
      <sz val="24"/>
      <color rgb="FF000000"/>
      <name val="Calibri"/>
      <family val="2"/>
      <charset val="238"/>
      <scheme val="minor"/>
    </font>
    <font>
      <b/>
      <sz val="14"/>
      <color rgb="FF000000"/>
      <name val="Calibri"/>
      <family val="2"/>
      <charset val="238"/>
      <scheme val="minor"/>
    </font>
    <font>
      <b/>
      <sz val="11"/>
      <color theme="1"/>
      <name val="Calibri"/>
      <family val="2"/>
      <scheme val="minor"/>
    </font>
    <font>
      <sz val="11"/>
      <color indexed="8"/>
      <name val="Calibri"/>
      <family val="2"/>
      <scheme val="minor"/>
    </font>
    <font>
      <b/>
      <sz val="11"/>
      <name val="Calibri"/>
      <family val="2"/>
      <scheme val="minor"/>
    </font>
    <font>
      <b/>
      <sz val="14"/>
      <color theme="1"/>
      <name val="Calibri"/>
      <family val="2"/>
      <scheme val="minor"/>
    </font>
    <font>
      <b/>
      <sz val="16"/>
      <color theme="1"/>
      <name val="Calibri"/>
      <family val="2"/>
      <charset val="238"/>
      <scheme val="minor"/>
    </font>
    <font>
      <b/>
      <sz val="12"/>
      <color indexed="8"/>
      <name val="Calibri"/>
      <family val="2"/>
      <charset val="238"/>
    </font>
    <font>
      <b/>
      <sz val="12"/>
      <color theme="1"/>
      <name val="Calibri"/>
      <family val="2"/>
      <charset val="238"/>
      <scheme val="minor"/>
    </font>
    <font>
      <b/>
      <sz val="10"/>
      <name val="Calibri"/>
      <family val="2"/>
      <charset val="238"/>
    </font>
    <font>
      <sz val="10"/>
      <name val="Calibri"/>
      <family val="2"/>
      <charset val="238"/>
    </font>
    <font>
      <b/>
      <sz val="10"/>
      <color indexed="8"/>
      <name val="Calibri"/>
      <family val="2"/>
      <charset val="238"/>
    </font>
    <font>
      <sz val="10"/>
      <color theme="1"/>
      <name val="Calibri"/>
      <family val="2"/>
      <charset val="238"/>
    </font>
    <font>
      <sz val="8"/>
      <color theme="1"/>
      <name val="Calibri"/>
      <family val="2"/>
      <charset val="238"/>
    </font>
    <font>
      <sz val="8"/>
      <color indexed="8"/>
      <name val="Calibri"/>
      <family val="2"/>
      <charset val="238"/>
    </font>
    <font>
      <b/>
      <sz val="8"/>
      <name val="Calibri"/>
      <family val="2"/>
      <charset val="238"/>
    </font>
    <font>
      <sz val="16"/>
      <color theme="1"/>
      <name val="Calibri"/>
      <family val="2"/>
      <scheme val="minor"/>
    </font>
    <font>
      <b/>
      <sz val="11"/>
      <color rgb="FF00B0F0"/>
      <name val="Calibri"/>
      <family val="2"/>
      <scheme val="minor"/>
    </font>
    <font>
      <sz val="11"/>
      <color rgb="FF00B0F0"/>
      <name val="Calibri"/>
      <family val="2"/>
      <scheme val="minor"/>
    </font>
    <font>
      <b/>
      <sz val="10"/>
      <color rgb="FFFF0000"/>
      <name val="Calibri"/>
      <family val="2"/>
    </font>
    <font>
      <b/>
      <i/>
      <u/>
      <sz val="9"/>
      <name val="Calibri"/>
      <family val="2"/>
      <scheme val="minor"/>
    </font>
    <font>
      <b/>
      <sz val="9"/>
      <color theme="1"/>
      <name val="Calibri"/>
      <family val="2"/>
      <scheme val="minor"/>
    </font>
    <font>
      <sz val="9"/>
      <color theme="1"/>
      <name val="Calibri"/>
      <family val="2"/>
      <scheme val="minor"/>
    </font>
    <font>
      <b/>
      <sz val="9"/>
      <name val="Calibri"/>
      <family val="2"/>
      <scheme val="minor"/>
    </font>
    <font>
      <sz val="9"/>
      <name val="Calibri"/>
      <family val="2"/>
      <scheme val="minor"/>
    </font>
    <font>
      <sz val="9"/>
      <color indexed="8"/>
      <name val="Calibri"/>
      <family val="2"/>
      <scheme val="minor"/>
    </font>
    <font>
      <i/>
      <sz val="9"/>
      <color indexed="10"/>
      <name val="Calibri"/>
      <family val="2"/>
      <scheme val="minor"/>
    </font>
    <font>
      <i/>
      <sz val="9"/>
      <name val="Calibri"/>
      <family val="2"/>
      <scheme val="minor"/>
    </font>
    <font>
      <b/>
      <i/>
      <sz val="9"/>
      <name val="Calibri"/>
      <family val="2"/>
      <scheme val="minor"/>
    </font>
    <font>
      <sz val="12"/>
      <color theme="1"/>
      <name val="Calibri"/>
      <family val="2"/>
      <scheme val="minor"/>
    </font>
    <font>
      <sz val="12"/>
      <color rgb="FF222222"/>
      <name val="Arial"/>
      <family val="2"/>
    </font>
  </fonts>
  <fills count="25">
    <fill>
      <patternFill patternType="none"/>
    </fill>
    <fill>
      <patternFill patternType="gray125"/>
    </fill>
    <fill>
      <patternFill patternType="solid">
        <fgColor rgb="FF00B050"/>
        <bgColor indexed="64"/>
      </patternFill>
    </fill>
    <fill>
      <patternFill patternType="solid">
        <fgColor theme="6" tint="0.59999389629810485"/>
        <bgColor indexed="64"/>
      </patternFill>
    </fill>
    <fill>
      <patternFill patternType="solid">
        <fgColor rgb="FF2FF18B"/>
        <bgColor indexed="64"/>
      </patternFill>
    </fill>
    <fill>
      <patternFill patternType="solid">
        <fgColor rgb="FF66FF99"/>
        <bgColor indexed="64"/>
      </patternFill>
    </fill>
    <fill>
      <patternFill patternType="solid">
        <fgColor theme="0"/>
        <bgColor indexed="64"/>
      </patternFill>
    </fill>
    <fill>
      <patternFill patternType="solid">
        <fgColor theme="3" tint="0.79998168889431442"/>
        <bgColor indexed="64"/>
      </patternFill>
    </fill>
    <fill>
      <patternFill patternType="solid">
        <fgColor rgb="FFFFFF00"/>
        <bgColor indexed="64"/>
      </patternFill>
    </fill>
    <fill>
      <patternFill patternType="solid">
        <fgColor rgb="FFFFFFFF"/>
        <bgColor rgb="FF000000"/>
      </patternFill>
    </fill>
    <fill>
      <patternFill patternType="solid">
        <fgColor rgb="FF00B050"/>
        <bgColor rgb="FF000000"/>
      </patternFill>
    </fill>
    <fill>
      <patternFill patternType="solid">
        <fgColor theme="0" tint="-0.249977111117893"/>
        <bgColor indexed="64"/>
      </patternFill>
    </fill>
    <fill>
      <patternFill patternType="solid">
        <fgColor theme="4" tint="0.39997558519241921"/>
        <bgColor indexed="64"/>
      </patternFill>
    </fill>
    <fill>
      <patternFill patternType="solid">
        <fgColor theme="5" tint="0.59999389629810485"/>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9" tint="0.39997558519241921"/>
        <bgColor indexed="64"/>
      </patternFill>
    </fill>
    <fill>
      <patternFill patternType="solid">
        <fgColor theme="7" tint="0.39997558519241921"/>
        <bgColor indexed="64"/>
      </patternFill>
    </fill>
    <fill>
      <patternFill patternType="solid">
        <fgColor theme="0" tint="-0.14999847407452621"/>
        <bgColor indexed="64"/>
      </patternFill>
    </fill>
    <fill>
      <patternFill patternType="solid">
        <fgColor rgb="FF00CC66"/>
        <bgColor indexed="64"/>
      </patternFill>
    </fill>
    <fill>
      <patternFill patternType="solid">
        <fgColor theme="3" tint="0.39997558519241921"/>
        <bgColor indexed="64"/>
      </patternFill>
    </fill>
    <fill>
      <patternFill patternType="solid">
        <fgColor theme="3" tint="0.59999389629810485"/>
        <bgColor indexed="64"/>
      </patternFill>
    </fill>
    <fill>
      <patternFill patternType="solid">
        <fgColor theme="4" tint="-0.249977111117893"/>
        <bgColor indexed="64"/>
      </patternFill>
    </fill>
  </fills>
  <borders count="52">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top/>
      <bottom style="thin">
        <color auto="1"/>
      </bottom>
      <diagonal/>
    </border>
    <border>
      <left style="thin">
        <color auto="1"/>
      </left>
      <right style="thin">
        <color auto="1"/>
      </right>
      <top/>
      <bottom/>
      <diagonal/>
    </border>
    <border>
      <left style="thin">
        <color auto="1"/>
      </left>
      <right/>
      <top style="thin">
        <color auto="1"/>
      </top>
      <bottom style="thin">
        <color auto="1"/>
      </bottom>
      <diagonal/>
    </border>
    <border>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right style="thin">
        <color auto="1"/>
      </right>
      <top style="thin">
        <color auto="1"/>
      </top>
      <bottom/>
      <diagonal/>
    </border>
    <border>
      <left style="thin">
        <color auto="1"/>
      </left>
      <right/>
      <top/>
      <bottom/>
      <diagonal/>
    </border>
    <border>
      <left style="thin">
        <color auto="1"/>
      </left>
      <right/>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medium">
        <color auto="1"/>
      </top>
      <bottom style="medium">
        <color auto="1"/>
      </bottom>
      <diagonal/>
    </border>
    <border>
      <left style="thin">
        <color auto="1"/>
      </left>
      <right style="thin">
        <color auto="1"/>
      </right>
      <top style="thin">
        <color auto="1"/>
      </top>
      <bottom/>
      <diagonal/>
    </border>
    <border>
      <left style="thin">
        <color auto="1"/>
      </left>
      <right style="thin">
        <color auto="1"/>
      </right>
      <top style="medium">
        <color auto="1"/>
      </top>
      <bottom/>
      <diagonal/>
    </border>
    <border>
      <left style="medium">
        <color auto="1"/>
      </left>
      <right style="thin">
        <color auto="1"/>
      </right>
      <top style="medium">
        <color auto="1"/>
      </top>
      <bottom style="medium">
        <color auto="1"/>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style="medium">
        <color auto="1"/>
      </right>
      <top style="medium">
        <color auto="1"/>
      </top>
      <bottom style="medium">
        <color auto="1"/>
      </bottom>
      <diagonal/>
    </border>
    <border>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auto="1"/>
      </left>
      <right/>
      <top style="medium">
        <color auto="1"/>
      </top>
      <bottom style="medium">
        <color auto="1"/>
      </bottom>
      <diagonal/>
    </border>
    <border>
      <left style="thin">
        <color auto="1"/>
      </left>
      <right style="medium">
        <color auto="1"/>
      </right>
      <top/>
      <bottom/>
      <diagonal/>
    </border>
    <border>
      <left style="medium">
        <color auto="1"/>
      </left>
      <right style="thin">
        <color auto="1"/>
      </right>
      <top style="medium">
        <color auto="1"/>
      </top>
      <bottom/>
      <diagonal/>
    </border>
    <border>
      <left style="thin">
        <color auto="1"/>
      </left>
      <right/>
      <top style="thin">
        <color auto="1"/>
      </top>
      <bottom/>
      <diagonal/>
    </border>
    <border>
      <left style="thin">
        <color auto="1"/>
      </left>
      <right/>
      <top style="medium">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medium">
        <color auto="1"/>
      </left>
      <right style="thin">
        <color auto="1"/>
      </right>
      <top/>
      <bottom/>
      <diagonal/>
    </border>
    <border>
      <left style="thin">
        <color auto="1"/>
      </left>
      <right/>
      <top style="medium">
        <color auto="1"/>
      </top>
      <bottom/>
      <diagonal/>
    </border>
    <border>
      <left style="medium">
        <color indexed="64"/>
      </left>
      <right style="medium">
        <color indexed="64"/>
      </right>
      <top style="medium">
        <color indexed="64"/>
      </top>
      <bottom/>
      <diagonal/>
    </border>
    <border>
      <left style="thin">
        <color auto="1"/>
      </left>
      <right style="medium">
        <color auto="1"/>
      </right>
      <top style="medium">
        <color auto="1"/>
      </top>
      <bottom/>
      <diagonal/>
    </border>
    <border>
      <left/>
      <right style="thin">
        <color auto="1"/>
      </right>
      <top style="thin">
        <color auto="1"/>
      </top>
      <bottom style="medium">
        <color auto="1"/>
      </bottom>
      <diagonal/>
    </border>
    <border>
      <left style="medium">
        <color indexed="64"/>
      </left>
      <right style="medium">
        <color indexed="64"/>
      </right>
      <top style="medium">
        <color indexed="64"/>
      </top>
      <bottom style="thin">
        <color auto="1"/>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auto="1"/>
      </left>
      <right style="thin">
        <color auto="1"/>
      </right>
      <top/>
      <bottom style="medium">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style="medium">
        <color auto="1"/>
      </right>
      <top/>
      <bottom style="medium">
        <color auto="1"/>
      </bottom>
      <diagonal/>
    </border>
    <border>
      <left style="thin">
        <color auto="1"/>
      </left>
      <right style="thin">
        <color auto="1"/>
      </right>
      <top/>
      <bottom style="medium">
        <color auto="1"/>
      </bottom>
      <diagonal/>
    </border>
    <border>
      <left style="thin">
        <color auto="1"/>
      </left>
      <right/>
      <top/>
      <bottom style="medium">
        <color auto="1"/>
      </bottom>
      <diagonal/>
    </border>
    <border>
      <left/>
      <right/>
      <top/>
      <bottom style="medium">
        <color indexed="64"/>
      </bottom>
      <diagonal/>
    </border>
  </borders>
  <cellStyleXfs count="45">
    <xf numFmtId="0" fontId="0" fillId="0" borderId="0"/>
    <xf numFmtId="0" fontId="5" fillId="0" borderId="0"/>
    <xf numFmtId="164" fontId="4" fillId="0" borderId="0" applyFont="0" applyFill="0" applyBorder="0" applyAlignment="0" applyProtection="0"/>
    <xf numFmtId="0" fontId="6" fillId="0" borderId="0"/>
    <xf numFmtId="0" fontId="5" fillId="0" borderId="0"/>
    <xf numFmtId="0" fontId="5" fillId="0" borderId="0"/>
    <xf numFmtId="0" fontId="5" fillId="0" borderId="0"/>
    <xf numFmtId="0" fontId="4" fillId="0" borderId="0"/>
    <xf numFmtId="0" fontId="5" fillId="0" borderId="0"/>
    <xf numFmtId="0" fontId="5" fillId="0" borderId="0"/>
    <xf numFmtId="0" fontId="5" fillId="0" borderId="0"/>
    <xf numFmtId="0" fontId="5" fillId="0" borderId="0"/>
    <xf numFmtId="43" fontId="4" fillId="0" borderId="0" applyFont="0" applyFill="0" applyBorder="0" applyAlignment="0" applyProtection="0"/>
    <xf numFmtId="164" fontId="4" fillId="0" borderId="0" applyFont="0" applyFill="0" applyBorder="0" applyAlignment="0" applyProtection="0"/>
    <xf numFmtId="43" fontId="4" fillId="0" borderId="0" applyFont="0" applyFill="0" applyBorder="0" applyAlignment="0" applyProtection="0"/>
    <xf numFmtId="0" fontId="4" fillId="0" borderId="0"/>
    <xf numFmtId="0" fontId="7" fillId="0" borderId="0" applyNumberFormat="0" applyFill="0" applyBorder="0" applyProtection="0">
      <alignment vertical="top" wrapText="1"/>
    </xf>
    <xf numFmtId="0" fontId="8" fillId="0" borderId="0" applyNumberFormat="0" applyFill="0" applyBorder="0" applyProtection="0">
      <alignment vertical="top" wrapText="1"/>
    </xf>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164" fontId="2" fillId="0" borderId="0" applyFon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cellStyleXfs>
  <cellXfs count="766">
    <xf numFmtId="0" fontId="0" fillId="0" borderId="0" xfId="0"/>
    <xf numFmtId="3" fontId="3" fillId="0" borderId="0" xfId="0" applyNumberFormat="1" applyFont="1" applyAlignment="1">
      <alignment horizontal="left" vertical="top"/>
    </xf>
    <xf numFmtId="3" fontId="9" fillId="0" borderId="0" xfId="0" applyNumberFormat="1" applyFont="1" applyAlignment="1">
      <alignment horizontal="center" vertical="center" wrapText="1"/>
    </xf>
    <xf numFmtId="0" fontId="14" fillId="0" borderId="0" xfId="0" applyFont="1"/>
    <xf numFmtId="0" fontId="20" fillId="0" borderId="0" xfId="0" applyFont="1" applyAlignment="1">
      <alignment vertical="center"/>
    </xf>
    <xf numFmtId="0" fontId="14" fillId="0" borderId="0" xfId="0" applyFont="1" applyAlignment="1">
      <alignment vertical="center"/>
    </xf>
    <xf numFmtId="0" fontId="15" fillId="0" borderId="0" xfId="0" applyFont="1" applyAlignment="1">
      <alignment vertical="center"/>
    </xf>
    <xf numFmtId="0" fontId="21" fillId="0" borderId="0" xfId="0" applyFont="1" applyAlignment="1">
      <alignment horizontal="center" vertical="center"/>
    </xf>
    <xf numFmtId="0" fontId="16" fillId="0" borderId="0" xfId="0" applyFont="1" applyAlignment="1">
      <alignment vertical="center"/>
    </xf>
    <xf numFmtId="0" fontId="16" fillId="0" borderId="12" xfId="0" applyFont="1" applyBorder="1" applyAlignment="1">
      <alignment vertical="center"/>
    </xf>
    <xf numFmtId="0" fontId="16" fillId="0" borderId="13" xfId="0" applyFont="1" applyBorder="1" applyAlignment="1">
      <alignment vertical="center"/>
    </xf>
    <xf numFmtId="49" fontId="15" fillId="0" borderId="0" xfId="0" applyNumberFormat="1" applyFont="1" applyAlignment="1">
      <alignment vertical="center"/>
    </xf>
    <xf numFmtId="0" fontId="15" fillId="0" borderId="0" xfId="0" applyFont="1" applyAlignment="1">
      <alignment horizontal="center"/>
    </xf>
    <xf numFmtId="0" fontId="24" fillId="0" borderId="0" xfId="0" applyFont="1" applyAlignment="1">
      <alignment vertical="center"/>
    </xf>
    <xf numFmtId="0" fontId="22" fillId="0" borderId="0" xfId="0" applyFont="1" applyAlignment="1">
      <alignment vertical="center"/>
    </xf>
    <xf numFmtId="0" fontId="24" fillId="0" borderId="0" xfId="0" applyFont="1"/>
    <xf numFmtId="0" fontId="15" fillId="0" borderId="0" xfId="0" applyFont="1" applyAlignment="1">
      <alignment horizontal="center" vertical="center"/>
    </xf>
    <xf numFmtId="0" fontId="16" fillId="0" borderId="0" xfId="0" applyFont="1" applyAlignment="1">
      <alignment horizontal="center" vertical="center"/>
    </xf>
    <xf numFmtId="0" fontId="14" fillId="0" borderId="19" xfId="0" applyFont="1" applyBorder="1" applyAlignment="1">
      <alignment vertical="center"/>
    </xf>
    <xf numFmtId="3" fontId="17" fillId="0" borderId="14" xfId="0" applyNumberFormat="1" applyFont="1" applyBorder="1" applyAlignment="1">
      <alignment vertical="center"/>
    </xf>
    <xf numFmtId="0" fontId="14" fillId="0" borderId="24" xfId="0" applyFont="1" applyBorder="1" applyAlignment="1">
      <alignment vertical="center"/>
    </xf>
    <xf numFmtId="0" fontId="14" fillId="0" borderId="25" xfId="0" applyFont="1" applyBorder="1" applyAlignment="1">
      <alignment vertical="center"/>
    </xf>
    <xf numFmtId="3" fontId="9" fillId="0" borderId="0" xfId="0" applyNumberFormat="1" applyFont="1" applyAlignment="1">
      <alignment horizontal="left" vertical="center" wrapText="1"/>
    </xf>
    <xf numFmtId="165" fontId="0" fillId="0" borderId="19" xfId="0" applyNumberFormat="1" applyBorder="1" applyAlignment="1">
      <alignment horizontal="left" vertical="center" wrapText="1"/>
    </xf>
    <xf numFmtId="0" fontId="0" fillId="0" borderId="19" xfId="0" applyBorder="1" applyAlignment="1">
      <alignment horizontal="left" vertical="center" wrapText="1"/>
    </xf>
    <xf numFmtId="0" fontId="0" fillId="0" borderId="19" xfId="0" applyBorder="1" applyAlignment="1">
      <alignment horizontal="left" vertical="center"/>
    </xf>
    <xf numFmtId="0" fontId="0" fillId="0" borderId="0" xfId="0" applyAlignment="1">
      <alignment horizontal="left" vertical="center"/>
    </xf>
    <xf numFmtId="165" fontId="21" fillId="0" borderId="0" xfId="0" applyNumberFormat="1" applyFont="1" applyAlignment="1">
      <alignment horizontal="center" vertical="center"/>
    </xf>
    <xf numFmtId="165" fontId="14" fillId="0" borderId="0" xfId="0" applyNumberFormat="1" applyFont="1" applyAlignment="1">
      <alignment vertical="center"/>
    </xf>
    <xf numFmtId="165" fontId="15" fillId="0" borderId="0" xfId="0" applyNumberFormat="1" applyFont="1" applyAlignment="1">
      <alignment horizontal="right" vertical="center"/>
    </xf>
    <xf numFmtId="165" fontId="15" fillId="0" borderId="0" xfId="0" applyNumberFormat="1" applyFont="1" applyAlignment="1">
      <alignment vertical="center"/>
    </xf>
    <xf numFmtId="165" fontId="14" fillId="0" borderId="19" xfId="0" applyNumberFormat="1" applyFont="1" applyBorder="1" applyAlignment="1">
      <alignment vertical="center"/>
    </xf>
    <xf numFmtId="165" fontId="14" fillId="0" borderId="0" xfId="0" applyNumberFormat="1" applyFont="1"/>
    <xf numFmtId="14" fontId="0" fillId="0" borderId="19" xfId="0" applyNumberFormat="1" applyBorder="1" applyAlignment="1">
      <alignment horizontal="left" vertical="center" wrapText="1"/>
    </xf>
    <xf numFmtId="3" fontId="9" fillId="2" borderId="19" xfId="1" applyNumberFormat="1" applyFont="1" applyFill="1" applyBorder="1" applyAlignment="1">
      <alignment horizontal="center" vertical="center" wrapText="1"/>
    </xf>
    <xf numFmtId="165" fontId="9" fillId="2" borderId="19" xfId="1" applyNumberFormat="1" applyFont="1" applyFill="1" applyBorder="1" applyAlignment="1">
      <alignment horizontal="center" vertical="center" wrapText="1"/>
    </xf>
    <xf numFmtId="165" fontId="9" fillId="2" borderId="19" xfId="40" applyNumberFormat="1" applyFont="1" applyFill="1" applyBorder="1" applyAlignment="1">
      <alignment horizontal="center" vertical="center" wrapText="1"/>
    </xf>
    <xf numFmtId="3" fontId="9" fillId="2" borderId="19" xfId="0" applyNumberFormat="1" applyFont="1" applyFill="1" applyBorder="1" applyAlignment="1">
      <alignment horizontal="center" vertical="center" wrapText="1"/>
    </xf>
    <xf numFmtId="4" fontId="9" fillId="2" borderId="19" xfId="0" applyNumberFormat="1" applyFont="1" applyFill="1" applyBorder="1" applyAlignment="1">
      <alignment horizontal="center" vertical="center" wrapText="1"/>
    </xf>
    <xf numFmtId="165" fontId="2" fillId="0" borderId="19" xfId="0" applyNumberFormat="1" applyFont="1" applyBorder="1" applyAlignment="1">
      <alignment horizontal="left" vertical="center" wrapText="1"/>
    </xf>
    <xf numFmtId="0" fontId="2" fillId="0" borderId="0" xfId="0" applyFont="1" applyAlignment="1">
      <alignment horizontal="left" vertical="center" wrapText="1"/>
    </xf>
    <xf numFmtId="14" fontId="9" fillId="2" borderId="19" xfId="1" applyNumberFormat="1" applyFont="1" applyFill="1" applyBorder="1" applyAlignment="1">
      <alignment horizontal="center" vertical="center" wrapText="1"/>
    </xf>
    <xf numFmtId="14" fontId="32" fillId="0" borderId="19" xfId="0" applyNumberFormat="1" applyFont="1" applyBorder="1" applyAlignment="1">
      <alignment horizontal="left" vertical="center" wrapText="1"/>
    </xf>
    <xf numFmtId="165" fontId="32" fillId="0" borderId="19" xfId="0" applyNumberFormat="1" applyFont="1" applyBorder="1" applyAlignment="1">
      <alignment horizontal="left" vertical="center" wrapText="1"/>
    </xf>
    <xf numFmtId="14" fontId="2" fillId="0" borderId="19" xfId="0" applyNumberFormat="1" applyFont="1" applyBorder="1" applyAlignment="1">
      <alignment horizontal="left" vertical="center" wrapText="1"/>
    </xf>
    <xf numFmtId="165" fontId="9" fillId="7" borderId="19" xfId="0" applyNumberFormat="1" applyFont="1" applyFill="1" applyBorder="1" applyAlignment="1">
      <alignment horizontal="left" vertical="center" wrapText="1"/>
    </xf>
    <xf numFmtId="0" fontId="32" fillId="0" borderId="2" xfId="0" applyFont="1" applyBorder="1" applyAlignment="1">
      <alignment horizontal="left" vertical="center"/>
    </xf>
    <xf numFmtId="14" fontId="0" fillId="0" borderId="19" xfId="0" applyNumberFormat="1" applyBorder="1" applyAlignment="1">
      <alignment horizontal="left" vertical="center"/>
    </xf>
    <xf numFmtId="14" fontId="19" fillId="0" borderId="19" xfId="0" applyNumberFormat="1" applyFont="1" applyBorder="1" applyAlignment="1">
      <alignment horizontal="left" vertical="center"/>
    </xf>
    <xf numFmtId="0" fontId="19" fillId="0" borderId="19" xfId="0" applyFont="1" applyBorder="1" applyAlignment="1">
      <alignment horizontal="left" vertical="center"/>
    </xf>
    <xf numFmtId="0" fontId="37" fillId="0" borderId="19" xfId="0" applyFont="1" applyBorder="1" applyAlignment="1">
      <alignment horizontal="left" vertical="center"/>
    </xf>
    <xf numFmtId="0" fontId="37" fillId="0" borderId="0" xfId="0" applyFont="1" applyAlignment="1">
      <alignment horizontal="left" vertical="center"/>
    </xf>
    <xf numFmtId="0" fontId="19" fillId="0" borderId="19" xfId="0" applyFont="1" applyBorder="1" applyAlignment="1">
      <alignment horizontal="left" vertical="center" wrapText="1"/>
    </xf>
    <xf numFmtId="0" fontId="19" fillId="0" borderId="0" xfId="0" applyFont="1" applyAlignment="1">
      <alignment horizontal="left" vertical="center"/>
    </xf>
    <xf numFmtId="4" fontId="19" fillId="0" borderId="19" xfId="0" applyNumberFormat="1" applyFont="1" applyBorder="1" applyAlignment="1">
      <alignment horizontal="left" vertical="center" wrapText="1"/>
    </xf>
    <xf numFmtId="4" fontId="0" fillId="0" borderId="19" xfId="0" applyNumberFormat="1" applyBorder="1" applyAlignment="1">
      <alignment horizontal="left" vertical="center" wrapText="1"/>
    </xf>
    <xf numFmtId="4" fontId="32" fillId="0" borderId="19" xfId="0" applyNumberFormat="1" applyFont="1" applyBorder="1" applyAlignment="1">
      <alignment horizontal="left" vertical="center" wrapText="1"/>
    </xf>
    <xf numFmtId="14" fontId="19" fillId="0" borderId="3" xfId="0" applyNumberFormat="1" applyFont="1" applyBorder="1" applyAlignment="1">
      <alignment horizontal="left" vertical="center"/>
    </xf>
    <xf numFmtId="0" fontId="19" fillId="0" borderId="2" xfId="0" applyFont="1" applyBorder="1" applyAlignment="1">
      <alignment horizontal="left" vertical="center"/>
    </xf>
    <xf numFmtId="14" fontId="19" fillId="0" borderId="3" xfId="0" applyNumberFormat="1" applyFont="1" applyBorder="1" applyAlignment="1">
      <alignment horizontal="left" vertical="center" wrapText="1"/>
    </xf>
    <xf numFmtId="164" fontId="0" fillId="0" borderId="19" xfId="40" applyFont="1" applyBorder="1" applyAlignment="1">
      <alignment horizontal="left" vertical="center"/>
    </xf>
    <xf numFmtId="2" fontId="19" fillId="0" borderId="19" xfId="0" applyNumberFormat="1" applyFont="1" applyBorder="1" applyAlignment="1">
      <alignment horizontal="left" vertical="center"/>
    </xf>
    <xf numFmtId="4" fontId="19" fillId="0" borderId="4" xfId="0" applyNumberFormat="1" applyFont="1" applyBorder="1" applyAlignment="1">
      <alignment horizontal="left" vertical="center"/>
    </xf>
    <xf numFmtId="4" fontId="32" fillId="0" borderId="4" xfId="0" applyNumberFormat="1" applyFont="1" applyBorder="1" applyAlignment="1">
      <alignment horizontal="left" vertical="center"/>
    </xf>
    <xf numFmtId="4" fontId="9" fillId="7" borderId="19" xfId="0" applyNumberFormat="1" applyFont="1" applyFill="1" applyBorder="1" applyAlignment="1">
      <alignment horizontal="left" vertical="center" wrapText="1"/>
    </xf>
    <xf numFmtId="165" fontId="32" fillId="0" borderId="2" xfId="0" applyNumberFormat="1" applyFont="1" applyBorder="1" applyAlignment="1">
      <alignment horizontal="left" vertical="center" wrapText="1"/>
    </xf>
    <xf numFmtId="0" fontId="0" fillId="0" borderId="0" xfId="0" applyAlignment="1">
      <alignment horizontal="left" vertical="center" wrapText="1"/>
    </xf>
    <xf numFmtId="3" fontId="19" fillId="0" borderId="19" xfId="0" applyNumberFormat="1" applyFont="1" applyBorder="1" applyAlignment="1">
      <alignment horizontal="left" vertical="center" wrapText="1"/>
    </xf>
    <xf numFmtId="165" fontId="32" fillId="6" borderId="2" xfId="0" applyNumberFormat="1" applyFont="1" applyFill="1" applyBorder="1" applyAlignment="1">
      <alignment horizontal="left" vertical="center" wrapText="1"/>
    </xf>
    <xf numFmtId="3" fontId="19" fillId="0" borderId="0" xfId="0" applyNumberFormat="1" applyFont="1" applyAlignment="1">
      <alignment horizontal="left" vertical="center" wrapText="1"/>
    </xf>
    <xf numFmtId="4" fontId="3" fillId="0" borderId="0" xfId="0" applyNumberFormat="1" applyFont="1" applyAlignment="1">
      <alignment horizontal="left" vertical="center"/>
    </xf>
    <xf numFmtId="165" fontId="3" fillId="0" borderId="0" xfId="2" applyNumberFormat="1" applyFont="1" applyAlignment="1">
      <alignment horizontal="left" vertical="center"/>
    </xf>
    <xf numFmtId="165" fontId="3" fillId="0" borderId="0" xfId="0" applyNumberFormat="1" applyFont="1" applyAlignment="1">
      <alignment horizontal="left" vertical="center"/>
    </xf>
    <xf numFmtId="3" fontId="3" fillId="0" borderId="0" xfId="0" applyNumberFormat="1" applyFont="1" applyAlignment="1">
      <alignment horizontal="left" vertical="center"/>
    </xf>
    <xf numFmtId="14" fontId="3" fillId="0" borderId="0" xfId="0" applyNumberFormat="1" applyFont="1" applyAlignment="1">
      <alignment horizontal="left" vertical="center"/>
    </xf>
    <xf numFmtId="4" fontId="3" fillId="0" borderId="0" xfId="0" applyNumberFormat="1" applyFont="1" applyAlignment="1">
      <alignment horizontal="left" vertical="top" wrapText="1"/>
    </xf>
    <xf numFmtId="4" fontId="36" fillId="7" borderId="19" xfId="0" applyNumberFormat="1" applyFont="1" applyFill="1" applyBorder="1" applyAlignment="1">
      <alignment horizontal="left" vertical="center" wrapText="1"/>
    </xf>
    <xf numFmtId="165" fontId="2" fillId="0" borderId="0" xfId="0" applyNumberFormat="1" applyFont="1" applyAlignment="1">
      <alignment horizontal="left" vertical="center" wrapText="1"/>
    </xf>
    <xf numFmtId="4" fontId="10" fillId="8" borderId="19" xfId="0" applyNumberFormat="1" applyFont="1" applyFill="1" applyBorder="1" applyAlignment="1">
      <alignment horizontal="left" vertical="center" wrapText="1"/>
    </xf>
    <xf numFmtId="0" fontId="0" fillId="0" borderId="0" xfId="0" applyAlignment="1">
      <alignment horizontal="center" vertical="center"/>
    </xf>
    <xf numFmtId="14" fontId="9" fillId="7" borderId="19" xfId="0" applyNumberFormat="1" applyFont="1" applyFill="1" applyBorder="1" applyAlignment="1">
      <alignment horizontal="left" vertical="center" wrapText="1"/>
    </xf>
    <xf numFmtId="0" fontId="36" fillId="7" borderId="19" xfId="0" applyFont="1" applyFill="1" applyBorder="1" applyAlignment="1">
      <alignment horizontal="left" vertical="center" wrapText="1"/>
    </xf>
    <xf numFmtId="165" fontId="2" fillId="7" borderId="19" xfId="0" applyNumberFormat="1" applyFont="1" applyFill="1" applyBorder="1" applyAlignment="1">
      <alignment horizontal="left" vertical="center" wrapText="1"/>
    </xf>
    <xf numFmtId="0" fontId="10" fillId="7" borderId="19" xfId="0" applyFont="1" applyFill="1" applyBorder="1" applyAlignment="1">
      <alignment horizontal="left" vertical="center" wrapText="1"/>
    </xf>
    <xf numFmtId="0" fontId="31" fillId="7" borderId="19" xfId="0" applyFont="1" applyFill="1" applyBorder="1" applyAlignment="1">
      <alignment horizontal="left" vertical="center" wrapText="1"/>
    </xf>
    <xf numFmtId="4" fontId="2" fillId="7" borderId="19" xfId="0" applyNumberFormat="1" applyFont="1" applyFill="1" applyBorder="1" applyAlignment="1">
      <alignment horizontal="left" vertical="center" wrapText="1"/>
    </xf>
    <xf numFmtId="3" fontId="2" fillId="7" borderId="0" xfId="0" applyNumberFormat="1" applyFont="1" applyFill="1" applyAlignment="1">
      <alignment horizontal="left" vertical="center" wrapText="1"/>
    </xf>
    <xf numFmtId="3" fontId="2" fillId="0" borderId="0" xfId="0" applyNumberFormat="1" applyFont="1" applyAlignment="1">
      <alignment horizontal="left" vertical="center" wrapText="1"/>
    </xf>
    <xf numFmtId="3" fontId="0" fillId="0" borderId="0" xfId="0" applyNumberFormat="1" applyAlignment="1">
      <alignment horizontal="left" vertical="center" wrapText="1"/>
    </xf>
    <xf numFmtId="0" fontId="32" fillId="0" borderId="19" xfId="0" applyFont="1" applyBorder="1" applyAlignment="1">
      <alignment horizontal="left" vertical="center" wrapText="1"/>
    </xf>
    <xf numFmtId="3" fontId="0" fillId="0" borderId="19" xfId="0" applyNumberFormat="1" applyBorder="1" applyAlignment="1">
      <alignment horizontal="left" vertical="center" wrapText="1"/>
    </xf>
    <xf numFmtId="4" fontId="10" fillId="7" borderId="19" xfId="0" applyNumberFormat="1" applyFont="1" applyFill="1" applyBorder="1" applyAlignment="1">
      <alignment horizontal="left" vertical="center" wrapText="1"/>
    </xf>
    <xf numFmtId="0" fontId="10" fillId="6" borderId="19" xfId="0" applyFont="1" applyFill="1" applyBorder="1" applyAlignment="1">
      <alignment horizontal="left" vertical="center" wrapText="1"/>
    </xf>
    <xf numFmtId="0" fontId="32" fillId="6" borderId="19" xfId="0" applyFont="1" applyFill="1" applyBorder="1" applyAlignment="1">
      <alignment horizontal="left" vertical="center" wrapText="1"/>
    </xf>
    <xf numFmtId="4" fontId="10" fillId="6" borderId="19" xfId="0" applyNumberFormat="1" applyFont="1" applyFill="1" applyBorder="1" applyAlignment="1">
      <alignment horizontal="left" vertical="center" wrapText="1"/>
    </xf>
    <xf numFmtId="0" fontId="0" fillId="6" borderId="0" xfId="0" applyFill="1" applyAlignment="1">
      <alignment horizontal="left" vertical="center"/>
    </xf>
    <xf numFmtId="0" fontId="0" fillId="6" borderId="19" xfId="0" applyFill="1" applyBorder="1" applyAlignment="1">
      <alignment horizontal="left" vertical="center" wrapText="1"/>
    </xf>
    <xf numFmtId="4" fontId="0" fillId="7" borderId="19" xfId="0" applyNumberFormat="1" applyFill="1" applyBorder="1" applyAlignment="1">
      <alignment horizontal="left" vertical="center" wrapText="1"/>
    </xf>
    <xf numFmtId="0" fontId="10" fillId="9" borderId="19" xfId="0" applyFont="1" applyFill="1" applyBorder="1" applyAlignment="1">
      <alignment horizontal="left" vertical="center" wrapText="1"/>
    </xf>
    <xf numFmtId="165" fontId="32" fillId="6" borderId="19" xfId="0" applyNumberFormat="1" applyFont="1" applyFill="1" applyBorder="1" applyAlignment="1">
      <alignment horizontal="left" vertical="center" wrapText="1"/>
    </xf>
    <xf numFmtId="0" fontId="19" fillId="0" borderId="19" xfId="0" applyFont="1" applyFill="1" applyBorder="1" applyAlignment="1">
      <alignment horizontal="left" vertical="center" wrapText="1"/>
    </xf>
    <xf numFmtId="14" fontId="19" fillId="0" borderId="19" xfId="0" applyNumberFormat="1" applyFont="1" applyFill="1" applyBorder="1" applyAlignment="1">
      <alignment horizontal="left" vertical="center" wrapText="1"/>
    </xf>
    <xf numFmtId="0" fontId="19" fillId="0" borderId="0" xfId="0" applyFont="1" applyAlignment="1">
      <alignment horizontal="left" vertical="center" wrapText="1"/>
    </xf>
    <xf numFmtId="14" fontId="38" fillId="0" borderId="19" xfId="0" applyNumberFormat="1" applyFont="1" applyBorder="1" applyAlignment="1">
      <alignment horizontal="left" vertical="center" wrapText="1"/>
    </xf>
    <xf numFmtId="3" fontId="0" fillId="7" borderId="19" xfId="0" applyNumberFormat="1" applyFill="1" applyBorder="1" applyAlignment="1">
      <alignment horizontal="left" vertical="center" wrapText="1"/>
    </xf>
    <xf numFmtId="0" fontId="14" fillId="0" borderId="0" xfId="0" applyFont="1" applyAlignment="1">
      <alignment horizontal="center" vertical="center"/>
    </xf>
    <xf numFmtId="0" fontId="30" fillId="0" borderId="0" xfId="0" applyFont="1" applyAlignment="1">
      <alignment horizontal="center" vertical="center"/>
    </xf>
    <xf numFmtId="0" fontId="16" fillId="0" borderId="19" xfId="0" applyFont="1" applyBorder="1" applyAlignment="1">
      <alignment vertical="center"/>
    </xf>
    <xf numFmtId="165" fontId="15" fillId="11" borderId="19" xfId="0" applyNumberFormat="1" applyFont="1" applyFill="1" applyBorder="1" applyAlignment="1">
      <alignment horizontal="center" vertical="center"/>
    </xf>
    <xf numFmtId="165" fontId="15" fillId="11" borderId="14" xfId="0" applyNumberFormat="1" applyFont="1" applyFill="1" applyBorder="1" applyAlignment="1">
      <alignment horizontal="center" vertical="center"/>
    </xf>
    <xf numFmtId="0" fontId="20" fillId="11" borderId="23" xfId="0" applyFont="1" applyFill="1" applyBorder="1" applyAlignment="1">
      <alignment vertical="center"/>
    </xf>
    <xf numFmtId="0" fontId="20" fillId="11" borderId="19" xfId="0" applyFont="1" applyFill="1" applyBorder="1" applyAlignment="1">
      <alignment vertical="center"/>
    </xf>
    <xf numFmtId="165" fontId="20" fillId="11" borderId="19" xfId="0" applyNumberFormat="1" applyFont="1" applyFill="1" applyBorder="1" applyAlignment="1">
      <alignment vertical="center"/>
    </xf>
    <xf numFmtId="165" fontId="20" fillId="11" borderId="14" xfId="0" applyNumberFormat="1" applyFont="1" applyFill="1" applyBorder="1" applyAlignment="1">
      <alignment vertical="center"/>
    </xf>
    <xf numFmtId="0" fontId="15" fillId="11" borderId="23" xfId="0" applyFont="1" applyFill="1" applyBorder="1" applyAlignment="1">
      <alignment horizontal="center" vertical="center"/>
    </xf>
    <xf numFmtId="0" fontId="15" fillId="11" borderId="19" xfId="0" applyFont="1" applyFill="1" applyBorder="1" applyAlignment="1">
      <alignment horizontal="center" vertical="center"/>
    </xf>
    <xf numFmtId="14" fontId="0" fillId="0" borderId="19" xfId="0" applyNumberFormat="1" applyFont="1" applyFill="1" applyBorder="1" applyAlignment="1">
      <alignment horizontal="left" vertical="center" wrapText="1"/>
    </xf>
    <xf numFmtId="14" fontId="38" fillId="0" borderId="19" xfId="0" applyNumberFormat="1" applyFont="1" applyFill="1" applyBorder="1" applyAlignment="1">
      <alignment horizontal="left" vertical="center" wrapText="1"/>
    </xf>
    <xf numFmtId="14" fontId="19" fillId="0" borderId="3" xfId="0" applyNumberFormat="1" applyFont="1" applyFill="1" applyBorder="1" applyAlignment="1">
      <alignment horizontal="left" vertical="center"/>
    </xf>
    <xf numFmtId="4" fontId="18" fillId="0" borderId="19" xfId="0" applyNumberFormat="1" applyFont="1" applyBorder="1" applyAlignment="1">
      <alignment horizontal="center" vertical="center"/>
    </xf>
    <xf numFmtId="4" fontId="14" fillId="0" borderId="0" xfId="0" applyNumberFormat="1" applyFont="1" applyAlignment="1">
      <alignment horizontal="center" vertical="center"/>
    </xf>
    <xf numFmtId="0" fontId="41" fillId="0" borderId="19" xfId="0" applyFont="1" applyFill="1" applyBorder="1" applyAlignment="1">
      <alignment horizontal="left" vertical="center" wrapText="1"/>
    </xf>
    <xf numFmtId="14" fontId="41" fillId="0" borderId="19" xfId="0" applyNumberFormat="1" applyFont="1" applyFill="1" applyBorder="1" applyAlignment="1">
      <alignment horizontal="left" vertical="center" wrapText="1"/>
    </xf>
    <xf numFmtId="0" fontId="0" fillId="0" borderId="19" xfId="0" applyBorder="1"/>
    <xf numFmtId="0" fontId="44" fillId="0" borderId="0" xfId="0" applyFont="1"/>
    <xf numFmtId="0" fontId="41" fillId="0" borderId="19" xfId="0" applyFont="1" applyBorder="1"/>
    <xf numFmtId="4" fontId="0" fillId="0" borderId="19" xfId="0" applyNumberFormat="1" applyBorder="1"/>
    <xf numFmtId="4" fontId="41" fillId="0" borderId="19" xfId="0" applyNumberFormat="1" applyFont="1" applyBorder="1"/>
    <xf numFmtId="0" fontId="9" fillId="0" borderId="19" xfId="0" applyFont="1" applyBorder="1"/>
    <xf numFmtId="0" fontId="19" fillId="0" borderId="4" xfId="0" applyFont="1" applyFill="1" applyBorder="1" applyAlignment="1">
      <alignment horizontal="left" vertical="center" wrapText="1"/>
    </xf>
    <xf numFmtId="0" fontId="38" fillId="0" borderId="6" xfId="0" applyFont="1" applyFill="1" applyBorder="1" applyAlignment="1">
      <alignment horizontal="left" vertical="center" wrapText="1"/>
    </xf>
    <xf numFmtId="0" fontId="38" fillId="0" borderId="8" xfId="0" applyFont="1" applyFill="1" applyBorder="1" applyAlignment="1">
      <alignment horizontal="left" vertical="center" wrapText="1"/>
    </xf>
    <xf numFmtId="0" fontId="19" fillId="0" borderId="4" xfId="0" applyFont="1" applyBorder="1" applyAlignment="1">
      <alignment horizontal="left" vertical="center" wrapText="1"/>
    </xf>
    <xf numFmtId="0" fontId="38" fillId="0" borderId="6" xfId="0" applyFont="1" applyBorder="1" applyAlignment="1">
      <alignment horizontal="left" vertical="center" wrapText="1"/>
    </xf>
    <xf numFmtId="0" fontId="19" fillId="0" borderId="6" xfId="0" applyFont="1" applyBorder="1" applyAlignment="1">
      <alignment horizontal="left" vertical="center" wrapText="1"/>
    </xf>
    <xf numFmtId="0" fontId="19" fillId="0" borderId="3" xfId="0" applyFont="1" applyBorder="1" applyAlignment="1">
      <alignment horizontal="left" vertical="center"/>
    </xf>
    <xf numFmtId="4" fontId="19" fillId="0" borderId="3" xfId="0" applyNumberFormat="1" applyFont="1" applyBorder="1" applyAlignment="1">
      <alignment horizontal="left" vertical="center" wrapText="1"/>
    </xf>
    <xf numFmtId="3" fontId="19" fillId="0" borderId="3" xfId="0" applyNumberFormat="1" applyFont="1" applyBorder="1" applyAlignment="1">
      <alignment horizontal="left" vertical="center" wrapText="1"/>
    </xf>
    <xf numFmtId="0" fontId="0" fillId="0" borderId="0" xfId="0" applyBorder="1"/>
    <xf numFmtId="0" fontId="19" fillId="0" borderId="0" xfId="0" applyFont="1" applyBorder="1" applyAlignment="1">
      <alignment horizontal="left" vertical="center" wrapText="1"/>
    </xf>
    <xf numFmtId="4" fontId="19" fillId="0" borderId="0" xfId="0" applyNumberFormat="1" applyFont="1" applyBorder="1" applyAlignment="1">
      <alignment horizontal="left" vertical="center" wrapText="1"/>
    </xf>
    <xf numFmtId="3" fontId="19" fillId="0" borderId="0" xfId="0" applyNumberFormat="1" applyFont="1" applyBorder="1" applyAlignment="1">
      <alignment horizontal="left" vertical="center" wrapText="1"/>
    </xf>
    <xf numFmtId="165" fontId="19" fillId="0" borderId="0" xfId="0" applyNumberFormat="1" applyFont="1" applyFill="1" applyBorder="1" applyAlignment="1">
      <alignment horizontal="left" vertical="center"/>
    </xf>
    <xf numFmtId="3" fontId="19" fillId="0" borderId="0" xfId="0" applyNumberFormat="1" applyFont="1" applyBorder="1" applyAlignment="1">
      <alignment horizontal="left" vertical="center"/>
    </xf>
    <xf numFmtId="0" fontId="19" fillId="0" borderId="0" xfId="0" applyFont="1" applyBorder="1" applyAlignment="1">
      <alignment horizontal="left" vertical="center"/>
    </xf>
    <xf numFmtId="4" fontId="19" fillId="0" borderId="0" xfId="0" applyNumberFormat="1" applyFont="1" applyFill="1" applyBorder="1" applyAlignment="1">
      <alignment horizontal="left" vertical="center" wrapText="1"/>
    </xf>
    <xf numFmtId="4" fontId="19" fillId="0" borderId="0" xfId="0" applyNumberFormat="1" applyFont="1" applyFill="1" applyBorder="1" applyAlignment="1">
      <alignment horizontal="left" vertical="center"/>
    </xf>
    <xf numFmtId="3" fontId="19" fillId="0" borderId="0" xfId="0" applyNumberFormat="1" applyFont="1" applyFill="1" applyBorder="1" applyAlignment="1">
      <alignment horizontal="left" vertical="center" wrapText="1"/>
    </xf>
    <xf numFmtId="0" fontId="19" fillId="0" borderId="0" xfId="0" applyFont="1" applyFill="1" applyBorder="1" applyAlignment="1">
      <alignment horizontal="left" vertical="center"/>
    </xf>
    <xf numFmtId="166" fontId="19" fillId="0" borderId="0" xfId="0" applyNumberFormat="1" applyFont="1" applyFill="1" applyBorder="1" applyAlignment="1">
      <alignment horizontal="left" vertical="center"/>
    </xf>
    <xf numFmtId="4" fontId="19" fillId="0" borderId="0" xfId="0" applyNumberFormat="1" applyFont="1" applyBorder="1" applyAlignment="1">
      <alignment horizontal="left" vertical="center"/>
    </xf>
    <xf numFmtId="165" fontId="19" fillId="0" borderId="0" xfId="0" applyNumberFormat="1" applyFont="1" applyFill="1" applyBorder="1" applyAlignment="1">
      <alignment horizontal="left" vertical="center" wrapText="1"/>
    </xf>
    <xf numFmtId="0" fontId="19" fillId="0" borderId="0" xfId="0" applyFont="1" applyFill="1" applyBorder="1" applyAlignment="1">
      <alignment horizontal="left" vertical="center" wrapText="1"/>
    </xf>
    <xf numFmtId="0" fontId="38" fillId="0" borderId="0" xfId="0" applyFont="1" applyFill="1" applyBorder="1" applyAlignment="1">
      <alignment horizontal="left" vertical="center" wrapText="1"/>
    </xf>
    <xf numFmtId="165" fontId="38" fillId="0" borderId="0" xfId="0" applyNumberFormat="1" applyFont="1" applyFill="1" applyBorder="1" applyAlignment="1">
      <alignment horizontal="left" vertical="center" wrapText="1"/>
    </xf>
    <xf numFmtId="4" fontId="38" fillId="0" borderId="0" xfId="0" applyNumberFormat="1" applyFont="1" applyFill="1" applyBorder="1" applyAlignment="1">
      <alignment horizontal="left" vertical="center" wrapText="1"/>
    </xf>
    <xf numFmtId="165" fontId="19" fillId="0" borderId="0" xfId="0" applyNumberFormat="1" applyFont="1" applyBorder="1" applyAlignment="1">
      <alignment horizontal="left" vertical="center"/>
    </xf>
    <xf numFmtId="166" fontId="19" fillId="0" borderId="0" xfId="0" applyNumberFormat="1" applyFont="1" applyBorder="1" applyAlignment="1">
      <alignment horizontal="left" vertical="center"/>
    </xf>
    <xf numFmtId="0" fontId="38" fillId="0" borderId="0" xfId="0" applyFont="1" applyBorder="1" applyAlignment="1">
      <alignment horizontal="left" vertical="center" wrapText="1"/>
    </xf>
    <xf numFmtId="165" fontId="38" fillId="0" borderId="0" xfId="0" applyNumberFormat="1" applyFont="1" applyBorder="1" applyAlignment="1">
      <alignment horizontal="left" vertical="center" wrapText="1"/>
    </xf>
    <xf numFmtId="4" fontId="38" fillId="0" borderId="0" xfId="0" applyNumberFormat="1" applyFont="1" applyBorder="1" applyAlignment="1">
      <alignment horizontal="left" vertical="center" wrapText="1"/>
    </xf>
    <xf numFmtId="165" fontId="19" fillId="0" borderId="0" xfId="0" applyNumberFormat="1" applyFont="1" applyBorder="1" applyAlignment="1">
      <alignment horizontal="left" vertical="center" wrapText="1"/>
    </xf>
    <xf numFmtId="0" fontId="41" fillId="0" borderId="0" xfId="0" applyFont="1"/>
    <xf numFmtId="165" fontId="0" fillId="0" borderId="19" xfId="0" applyNumberFormat="1" applyBorder="1"/>
    <xf numFmtId="0" fontId="19" fillId="0" borderId="6" xfId="0" applyFont="1" applyFill="1" applyBorder="1" applyAlignment="1">
      <alignment horizontal="left" vertical="center" wrapText="1"/>
    </xf>
    <xf numFmtId="3" fontId="19" fillId="0" borderId="9" xfId="0" applyNumberFormat="1" applyFont="1" applyFill="1" applyBorder="1" applyAlignment="1">
      <alignment horizontal="left" vertical="center" wrapText="1"/>
    </xf>
    <xf numFmtId="165" fontId="38" fillId="0" borderId="18" xfId="0" applyNumberFormat="1" applyFont="1" applyFill="1" applyBorder="1" applyAlignment="1">
      <alignment horizontal="left" vertical="center" wrapText="1"/>
    </xf>
    <xf numFmtId="0" fontId="41" fillId="0" borderId="19" xfId="0" applyFont="1" applyBorder="1" applyAlignment="1">
      <alignment horizontal="left" vertical="center" wrapText="1"/>
    </xf>
    <xf numFmtId="14" fontId="33" fillId="10" borderId="5" xfId="0" applyNumberFormat="1" applyFont="1" applyFill="1" applyBorder="1" applyAlignment="1">
      <alignment horizontal="center" vertical="center" wrapText="1"/>
    </xf>
    <xf numFmtId="3" fontId="33" fillId="10" borderId="7" xfId="0" applyNumberFormat="1" applyFont="1" applyFill="1" applyBorder="1" applyAlignment="1">
      <alignment horizontal="center" vertical="center" wrapText="1"/>
    </xf>
    <xf numFmtId="165" fontId="33" fillId="10" borderId="7" xfId="0" applyNumberFormat="1" applyFont="1" applyFill="1" applyBorder="1" applyAlignment="1">
      <alignment horizontal="center" vertical="center" wrapText="1"/>
    </xf>
    <xf numFmtId="4" fontId="33" fillId="10" borderId="7" xfId="0" applyNumberFormat="1" applyFont="1" applyFill="1" applyBorder="1" applyAlignment="1">
      <alignment horizontal="center" vertical="center" wrapText="1"/>
    </xf>
    <xf numFmtId="164" fontId="4" fillId="6" borderId="19" xfId="2" applyFont="1" applyFill="1" applyBorder="1" applyAlignment="1">
      <alignment horizontal="right" vertical="center" wrapText="1"/>
    </xf>
    <xf numFmtId="14" fontId="44" fillId="0" borderId="0" xfId="0" applyNumberFormat="1" applyFont="1"/>
    <xf numFmtId="3" fontId="14" fillId="0" borderId="0" xfId="0" applyNumberFormat="1" applyFont="1"/>
    <xf numFmtId="0" fontId="0" fillId="6" borderId="19" xfId="0" applyFont="1" applyFill="1" applyBorder="1" applyAlignment="1">
      <alignment horizontal="left" vertical="center"/>
    </xf>
    <xf numFmtId="14" fontId="0" fillId="6" borderId="19" xfId="0" applyNumberFormat="1" applyFont="1" applyFill="1" applyBorder="1" applyAlignment="1">
      <alignment horizontal="left" vertical="center" wrapText="1"/>
    </xf>
    <xf numFmtId="0" fontId="0" fillId="6" borderId="19" xfId="0" applyFont="1" applyFill="1" applyBorder="1" applyAlignment="1">
      <alignment horizontal="left" vertical="center" wrapText="1"/>
    </xf>
    <xf numFmtId="164" fontId="0" fillId="6" borderId="19" xfId="2" applyFont="1" applyFill="1" applyBorder="1" applyAlignment="1">
      <alignment horizontal="right" vertical="center" wrapText="1"/>
    </xf>
    <xf numFmtId="164" fontId="4" fillId="0" borderId="19" xfId="2" applyFont="1" applyFill="1" applyBorder="1" applyAlignment="1">
      <alignment horizontal="right" vertical="center" wrapText="1"/>
    </xf>
    <xf numFmtId="14" fontId="0" fillId="6" borderId="19" xfId="0" applyNumberFormat="1" applyFont="1" applyFill="1" applyBorder="1" applyAlignment="1">
      <alignment horizontal="left" vertical="center"/>
    </xf>
    <xf numFmtId="164" fontId="4" fillId="6" borderId="16" xfId="2" applyFont="1" applyFill="1" applyBorder="1" applyAlignment="1">
      <alignment horizontal="right" wrapText="1"/>
    </xf>
    <xf numFmtId="164" fontId="4" fillId="6" borderId="19" xfId="2" applyFont="1" applyFill="1" applyBorder="1" applyAlignment="1">
      <alignment horizontal="right" wrapText="1"/>
    </xf>
    <xf numFmtId="0" fontId="0" fillId="6" borderId="16" xfId="0" applyFont="1" applyFill="1" applyBorder="1" applyAlignment="1">
      <alignment horizontal="left" vertical="center"/>
    </xf>
    <xf numFmtId="164" fontId="4" fillId="6" borderId="16" xfId="2" applyFont="1" applyFill="1" applyBorder="1" applyAlignment="1">
      <alignment horizontal="right" vertical="center" wrapText="1"/>
    </xf>
    <xf numFmtId="0" fontId="42" fillId="6" borderId="19" xfId="0" applyFont="1" applyFill="1" applyBorder="1" applyAlignment="1">
      <alignment horizontal="left" vertical="center" wrapText="1"/>
    </xf>
    <xf numFmtId="4" fontId="19" fillId="6" borderId="19" xfId="0" applyNumberFormat="1" applyFont="1" applyFill="1" applyBorder="1" applyAlignment="1">
      <alignment horizontal="left" vertical="center" wrapText="1"/>
    </xf>
    <xf numFmtId="0" fontId="0" fillId="6" borderId="6" xfId="0" applyFont="1" applyFill="1" applyBorder="1" applyAlignment="1">
      <alignment horizontal="left" vertical="center"/>
    </xf>
    <xf numFmtId="164" fontId="4" fillId="6" borderId="3" xfId="2" applyFont="1" applyFill="1" applyBorder="1" applyAlignment="1">
      <alignment horizontal="right" vertical="center" wrapText="1"/>
    </xf>
    <xf numFmtId="0" fontId="0" fillId="6" borderId="9" xfId="0" applyFont="1" applyFill="1" applyBorder="1" applyAlignment="1">
      <alignment horizontal="left" vertical="center"/>
    </xf>
    <xf numFmtId="165" fontId="0" fillId="6" borderId="19" xfId="0" applyNumberFormat="1" applyFont="1" applyFill="1" applyBorder="1" applyAlignment="1">
      <alignment horizontal="right" vertical="center" wrapText="1"/>
    </xf>
    <xf numFmtId="3" fontId="33" fillId="6" borderId="19" xfId="0" applyNumberFormat="1" applyFont="1" applyFill="1" applyBorder="1" applyAlignment="1">
      <alignment horizontal="left" vertical="center" wrapText="1"/>
    </xf>
    <xf numFmtId="165" fontId="33" fillId="6" borderId="19" xfId="0" applyNumberFormat="1" applyFont="1" applyFill="1" applyBorder="1" applyAlignment="1">
      <alignment horizontal="center" vertical="center" wrapText="1"/>
    </xf>
    <xf numFmtId="164" fontId="41" fillId="0" borderId="19" xfId="2" applyFont="1" applyFill="1" applyBorder="1" applyAlignment="1">
      <alignment horizontal="right" vertical="center" wrapText="1"/>
    </xf>
    <xf numFmtId="14" fontId="4" fillId="6" borderId="19" xfId="1" applyNumberFormat="1" applyFont="1" applyFill="1" applyBorder="1" applyAlignment="1">
      <alignment horizontal="left" vertical="center" wrapText="1"/>
    </xf>
    <xf numFmtId="3" fontId="0" fillId="6" borderId="19" xfId="1" applyNumberFormat="1" applyFont="1" applyFill="1" applyBorder="1" applyAlignment="1">
      <alignment horizontal="left" vertical="center" wrapText="1"/>
    </xf>
    <xf numFmtId="165" fontId="0" fillId="6" borderId="19" xfId="1" applyNumberFormat="1" applyFont="1" applyFill="1" applyBorder="1" applyAlignment="1">
      <alignment horizontal="left" vertical="center" wrapText="1"/>
    </xf>
    <xf numFmtId="14" fontId="0" fillId="0" borderId="19" xfId="0" applyNumberFormat="1" applyFont="1" applyBorder="1" applyAlignment="1">
      <alignment horizontal="left" vertical="center" wrapText="1"/>
    </xf>
    <xf numFmtId="3" fontId="4" fillId="6" borderId="11" xfId="1" applyNumberFormat="1" applyFont="1" applyFill="1" applyBorder="1" applyAlignment="1">
      <alignment horizontal="left" vertical="center" wrapText="1"/>
    </xf>
    <xf numFmtId="164" fontId="4" fillId="6" borderId="3" xfId="2" applyFont="1" applyFill="1" applyBorder="1" applyAlignment="1">
      <alignment horizontal="right" wrapText="1"/>
    </xf>
    <xf numFmtId="4" fontId="18" fillId="0" borderId="19" xfId="2" applyNumberFormat="1" applyFont="1" applyBorder="1" applyAlignment="1">
      <alignment horizontal="center" vertical="center"/>
    </xf>
    <xf numFmtId="164" fontId="19" fillId="6" borderId="19" xfId="2" applyFont="1" applyFill="1" applyBorder="1" applyAlignment="1">
      <alignment horizontal="right" wrapText="1"/>
    </xf>
    <xf numFmtId="0" fontId="0" fillId="0" borderId="0" xfId="0" applyAlignment="1">
      <alignment horizontal="left"/>
    </xf>
    <xf numFmtId="0" fontId="0" fillId="6" borderId="6" xfId="0" applyFont="1" applyFill="1" applyBorder="1" applyAlignment="1">
      <alignment horizontal="left" vertical="center" wrapText="1"/>
    </xf>
    <xf numFmtId="3" fontId="0" fillId="6" borderId="19" xfId="1" applyNumberFormat="1" applyFont="1" applyFill="1" applyBorder="1" applyAlignment="1">
      <alignment horizontal="left" wrapText="1"/>
    </xf>
    <xf numFmtId="0" fontId="0" fillId="6" borderId="19" xfId="0" applyFont="1" applyFill="1" applyBorder="1" applyAlignment="1">
      <alignment horizontal="left"/>
    </xf>
    <xf numFmtId="14" fontId="33" fillId="6" borderId="19" xfId="0" applyNumberFormat="1" applyFont="1" applyFill="1" applyBorder="1" applyAlignment="1">
      <alignment horizontal="left" vertical="center" wrapText="1"/>
    </xf>
    <xf numFmtId="14" fontId="0" fillId="6" borderId="19" xfId="0" applyNumberFormat="1" applyFont="1" applyFill="1" applyBorder="1" applyAlignment="1">
      <alignment horizontal="left"/>
    </xf>
    <xf numFmtId="165" fontId="0" fillId="6" borderId="19" xfId="40" applyNumberFormat="1" applyFont="1" applyFill="1" applyBorder="1" applyAlignment="1">
      <alignment horizontal="left" wrapText="1"/>
    </xf>
    <xf numFmtId="3" fontId="4" fillId="6" borderId="19" xfId="1" applyNumberFormat="1" applyFont="1" applyFill="1" applyBorder="1" applyAlignment="1">
      <alignment horizontal="left" wrapText="1"/>
    </xf>
    <xf numFmtId="3" fontId="9" fillId="0" borderId="17" xfId="1" applyNumberFormat="1" applyFont="1" applyBorder="1" applyAlignment="1">
      <alignment horizontal="left" vertical="center" wrapText="1"/>
    </xf>
    <xf numFmtId="165" fontId="4" fillId="6" borderId="9" xfId="40" applyNumberFormat="1" applyFont="1" applyFill="1" applyBorder="1" applyAlignment="1">
      <alignment horizontal="left" vertical="center" wrapText="1"/>
    </xf>
    <xf numFmtId="14" fontId="0" fillId="0" borderId="16" xfId="0" applyNumberFormat="1" applyBorder="1" applyAlignment="1">
      <alignment horizontal="left" vertical="center" wrapText="1"/>
    </xf>
    <xf numFmtId="14" fontId="2" fillId="0" borderId="16" xfId="0" applyNumberFormat="1" applyFont="1" applyBorder="1" applyAlignment="1">
      <alignment horizontal="left" vertical="center" wrapText="1"/>
    </xf>
    <xf numFmtId="165" fontId="0" fillId="0" borderId="0" xfId="0" applyNumberFormat="1"/>
    <xf numFmtId="4" fontId="18" fillId="0" borderId="0" xfId="0" applyNumberFormat="1" applyFont="1" applyBorder="1" applyAlignment="1">
      <alignment horizontal="center" vertical="center"/>
    </xf>
    <xf numFmtId="0" fontId="46" fillId="13" borderId="20" xfId="0" applyFont="1" applyFill="1" applyBorder="1"/>
    <xf numFmtId="165" fontId="46" fillId="13" borderId="21" xfId="0" applyNumberFormat="1" applyFont="1" applyFill="1" applyBorder="1"/>
    <xf numFmtId="0" fontId="47" fillId="8" borderId="22" xfId="0" applyFont="1" applyFill="1" applyBorder="1"/>
    <xf numFmtId="0" fontId="47" fillId="13" borderId="23" xfId="0" applyFont="1" applyFill="1" applyBorder="1" applyAlignment="1">
      <alignment wrapText="1"/>
    </xf>
    <xf numFmtId="165" fontId="46" fillId="13" borderId="19" xfId="0" applyNumberFormat="1" applyFont="1" applyFill="1" applyBorder="1" applyAlignment="1">
      <alignment wrapText="1"/>
    </xf>
    <xf numFmtId="0" fontId="47" fillId="8" borderId="14" xfId="0" applyFont="1" applyFill="1" applyBorder="1" applyAlignment="1">
      <alignment wrapText="1"/>
    </xf>
    <xf numFmtId="0" fontId="46" fillId="14" borderId="24" xfId="0" applyFont="1" applyFill="1" applyBorder="1" applyAlignment="1">
      <alignment wrapText="1"/>
    </xf>
    <xf numFmtId="165" fontId="46" fillId="14" borderId="25" xfId="0" applyNumberFormat="1" applyFont="1" applyFill="1" applyBorder="1"/>
    <xf numFmtId="165" fontId="47" fillId="8" borderId="26" xfId="0" applyNumberFormat="1" applyFont="1" applyFill="1" applyBorder="1"/>
    <xf numFmtId="14" fontId="25" fillId="4" borderId="19" xfId="1" applyNumberFormat="1" applyFont="1" applyFill="1" applyBorder="1" applyAlignment="1">
      <alignment horizontal="center" vertical="center"/>
    </xf>
    <xf numFmtId="165" fontId="25" fillId="4" borderId="19" xfId="1" applyNumberFormat="1" applyFont="1" applyFill="1" applyBorder="1" applyAlignment="1">
      <alignment horizontal="center" vertical="center" wrapText="1"/>
    </xf>
    <xf numFmtId="165" fontId="25" fillId="4" borderId="19" xfId="1" applyNumberFormat="1" applyFont="1" applyFill="1" applyBorder="1" applyAlignment="1">
      <alignment horizontal="center" vertical="center"/>
    </xf>
    <xf numFmtId="165" fontId="25" fillId="5" borderId="19" xfId="1" applyNumberFormat="1" applyFont="1" applyFill="1" applyBorder="1" applyAlignment="1">
      <alignment horizontal="center" vertical="center" wrapText="1"/>
    </xf>
    <xf numFmtId="165" fontId="25" fillId="4" borderId="6" xfId="1" applyNumberFormat="1" applyFont="1" applyFill="1" applyBorder="1" applyAlignment="1">
      <alignment horizontal="center" vertical="center" wrapText="1"/>
    </xf>
    <xf numFmtId="165" fontId="48" fillId="8" borderId="19" xfId="1" applyNumberFormat="1" applyFont="1" applyFill="1" applyBorder="1" applyAlignment="1">
      <alignment horizontal="center" vertical="center"/>
    </xf>
    <xf numFmtId="165" fontId="18" fillId="0" borderId="19" xfId="2" applyNumberFormat="1" applyFont="1" applyBorder="1"/>
    <xf numFmtId="165" fontId="27" fillId="0" borderId="19" xfId="0" applyNumberFormat="1" applyFont="1" applyBorder="1" applyAlignment="1">
      <alignment vertical="top" wrapText="1"/>
    </xf>
    <xf numFmtId="165" fontId="49" fillId="0" borderId="19" xfId="2" applyNumberFormat="1" applyFont="1" applyBorder="1"/>
    <xf numFmtId="165" fontId="49" fillId="0" borderId="6" xfId="2" applyNumberFormat="1" applyFont="1" applyBorder="1"/>
    <xf numFmtId="165" fontId="48" fillId="8" borderId="19" xfId="2" applyNumberFormat="1" applyFont="1" applyFill="1" applyBorder="1"/>
    <xf numFmtId="14" fontId="25" fillId="0" borderId="19" xfId="0" applyNumberFormat="1" applyFont="1" applyBorder="1"/>
    <xf numFmtId="165" fontId="25" fillId="0" borderId="19" xfId="0" applyNumberFormat="1" applyFont="1" applyBorder="1"/>
    <xf numFmtId="165" fontId="25" fillId="0" borderId="19" xfId="2" applyNumberFormat="1" applyFont="1" applyBorder="1"/>
    <xf numFmtId="165" fontId="26" fillId="0" borderId="19" xfId="0" applyNumberFormat="1" applyFont="1" applyBorder="1" applyAlignment="1">
      <alignment vertical="top" wrapText="1"/>
    </xf>
    <xf numFmtId="165" fontId="25" fillId="0" borderId="6" xfId="2" applyNumberFormat="1" applyFont="1" applyBorder="1"/>
    <xf numFmtId="14" fontId="50" fillId="15" borderId="19" xfId="0" applyNumberFormat="1" applyFont="1" applyFill="1" applyBorder="1"/>
    <xf numFmtId="165" fontId="34" fillId="15" borderId="19" xfId="2" applyNumberFormat="1" applyFont="1" applyFill="1" applyBorder="1"/>
    <xf numFmtId="165" fontId="30" fillId="15" borderId="19" xfId="0" applyNumberFormat="1" applyFont="1" applyFill="1" applyBorder="1"/>
    <xf numFmtId="165" fontId="34" fillId="15" borderId="16" xfId="2" applyNumberFormat="1" applyFont="1" applyFill="1" applyBorder="1"/>
    <xf numFmtId="165" fontId="34" fillId="15" borderId="5" xfId="2" applyNumberFormat="1" applyFont="1" applyFill="1" applyBorder="1"/>
    <xf numFmtId="165" fontId="34" fillId="15" borderId="12" xfId="2" applyNumberFormat="1" applyFont="1" applyFill="1" applyBorder="1"/>
    <xf numFmtId="165" fontId="48" fillId="15" borderId="19" xfId="2" applyNumberFormat="1" applyFont="1" applyFill="1" applyBorder="1"/>
    <xf numFmtId="14" fontId="27" fillId="0" borderId="19" xfId="0" applyNumberFormat="1" applyFont="1" applyBorder="1"/>
    <xf numFmtId="165" fontId="27" fillId="0" borderId="19" xfId="0" applyNumberFormat="1" applyFont="1" applyBorder="1"/>
    <xf numFmtId="165" fontId="18" fillId="0" borderId="19" xfId="2" applyNumberFormat="1" applyFont="1" applyBorder="1" applyAlignment="1">
      <alignment horizontal="center"/>
    </xf>
    <xf numFmtId="165" fontId="28" fillId="0" borderId="19" xfId="2" applyNumberFormat="1" applyFont="1" applyBorder="1"/>
    <xf numFmtId="165" fontId="27" fillId="0" borderId="6" xfId="0" applyNumberFormat="1" applyFont="1" applyBorder="1"/>
    <xf numFmtId="0" fontId="51" fillId="0" borderId="19" xfId="0" applyFont="1" applyBorder="1"/>
    <xf numFmtId="165" fontId="51" fillId="0" borderId="19" xfId="0" applyNumberFormat="1" applyFont="1" applyBorder="1"/>
    <xf numFmtId="165" fontId="51" fillId="0" borderId="19" xfId="2" applyNumberFormat="1" applyFont="1" applyBorder="1"/>
    <xf numFmtId="165" fontId="51" fillId="0" borderId="6" xfId="2" applyNumberFormat="1" applyFont="1" applyBorder="1"/>
    <xf numFmtId="0" fontId="29" fillId="16" borderId="19" xfId="0" applyFont="1" applyFill="1" applyBorder="1"/>
    <xf numFmtId="165" fontId="26" fillId="16" borderId="19" xfId="0" applyNumberFormat="1" applyFont="1" applyFill="1" applyBorder="1"/>
    <xf numFmtId="165" fontId="26" fillId="16" borderId="6" xfId="0" applyNumberFormat="1" applyFont="1" applyFill="1" applyBorder="1"/>
    <xf numFmtId="165" fontId="48" fillId="16" borderId="19" xfId="2" applyNumberFormat="1" applyFont="1" applyFill="1" applyBorder="1"/>
    <xf numFmtId="0" fontId="52" fillId="0" borderId="16" xfId="0" applyFont="1" applyBorder="1"/>
    <xf numFmtId="165" fontId="53" fillId="0" borderId="16" xfId="0" applyNumberFormat="1" applyFont="1" applyBorder="1"/>
    <xf numFmtId="165" fontId="53" fillId="0" borderId="33" xfId="0" applyNumberFormat="1" applyFont="1" applyBorder="1"/>
    <xf numFmtId="165" fontId="54" fillId="8" borderId="19" xfId="2" applyNumberFormat="1" applyFont="1" applyFill="1" applyBorder="1"/>
    <xf numFmtId="0" fontId="29" fillId="0" borderId="16" xfId="0" applyFont="1" applyBorder="1"/>
    <xf numFmtId="165" fontId="26" fillId="0" borderId="16" xfId="0" applyNumberFormat="1" applyFont="1" applyBorder="1"/>
    <xf numFmtId="165" fontId="26" fillId="0" borderId="33" xfId="0" applyNumberFormat="1" applyFont="1" applyBorder="1"/>
    <xf numFmtId="0" fontId="29" fillId="12" borderId="18" xfId="0" applyFont="1" applyFill="1" applyBorder="1"/>
    <xf numFmtId="165" fontId="26" fillId="12" borderId="15" xfId="0" applyNumberFormat="1" applyFont="1" applyFill="1" applyBorder="1"/>
    <xf numFmtId="165" fontId="26" fillId="12" borderId="30" xfId="0" applyNumberFormat="1" applyFont="1" applyFill="1" applyBorder="1"/>
    <xf numFmtId="165" fontId="48" fillId="12" borderId="19" xfId="2" applyNumberFormat="1" applyFont="1" applyFill="1" applyBorder="1"/>
    <xf numFmtId="0" fontId="27" fillId="0" borderId="3" xfId="0" applyFont="1" applyBorder="1"/>
    <xf numFmtId="165" fontId="27" fillId="0" borderId="3" xfId="0" applyNumberFormat="1" applyFont="1" applyBorder="1"/>
    <xf numFmtId="165" fontId="27" fillId="0" borderId="13" xfId="0" applyNumberFormat="1" applyFont="1" applyBorder="1"/>
    <xf numFmtId="0" fontId="29" fillId="0" borderId="19" xfId="0" applyFont="1" applyBorder="1"/>
    <xf numFmtId="165" fontId="29" fillId="0" borderId="19" xfId="0" applyNumberFormat="1" applyFont="1" applyBorder="1"/>
    <xf numFmtId="165" fontId="26" fillId="0" borderId="19" xfId="0" applyNumberFormat="1" applyFont="1" applyBorder="1"/>
    <xf numFmtId="165" fontId="29" fillId="0" borderId="19" xfId="2" applyNumberFormat="1" applyFont="1" applyBorder="1"/>
    <xf numFmtId="165" fontId="29" fillId="0" borderId="6" xfId="2" applyNumberFormat="1" applyFont="1" applyBorder="1"/>
    <xf numFmtId="0" fontId="27" fillId="0" borderId="0" xfId="0" applyFont="1"/>
    <xf numFmtId="165" fontId="27" fillId="0" borderId="0" xfId="0" applyNumberFormat="1" applyFont="1"/>
    <xf numFmtId="0" fontId="30" fillId="0" borderId="0" xfId="0" applyFont="1"/>
    <xf numFmtId="165" fontId="41" fillId="0" borderId="0" xfId="0" applyNumberFormat="1" applyFont="1"/>
    <xf numFmtId="4" fontId="14" fillId="0" borderId="0" xfId="0" applyNumberFormat="1" applyFont="1" applyBorder="1" applyAlignment="1">
      <alignment horizontal="center" vertical="center"/>
    </xf>
    <xf numFmtId="0" fontId="47" fillId="6" borderId="0" xfId="0" applyFont="1" applyFill="1" applyBorder="1"/>
    <xf numFmtId="0" fontId="47" fillId="6" borderId="0" xfId="0" applyFont="1" applyFill="1" applyBorder="1" applyAlignment="1">
      <alignment wrapText="1"/>
    </xf>
    <xf numFmtId="165" fontId="47" fillId="6" borderId="0" xfId="0" applyNumberFormat="1" applyFont="1" applyFill="1" applyBorder="1"/>
    <xf numFmtId="165" fontId="46" fillId="13" borderId="34" xfId="0" applyNumberFormat="1" applyFont="1" applyFill="1" applyBorder="1"/>
    <xf numFmtId="0" fontId="47" fillId="8" borderId="19" xfId="0" applyFont="1" applyFill="1" applyBorder="1"/>
    <xf numFmtId="14" fontId="0" fillId="0" borderId="11" xfId="0" applyNumberFormat="1" applyBorder="1" applyAlignment="1">
      <alignment horizontal="left" vertical="center" wrapText="1"/>
    </xf>
    <xf numFmtId="40" fontId="14" fillId="0" borderId="0" xfId="0" applyNumberFormat="1" applyFont="1" applyAlignment="1">
      <alignment horizontal="center" vertical="center"/>
    </xf>
    <xf numFmtId="165" fontId="51" fillId="6" borderId="19" xfId="2" applyNumberFormat="1" applyFont="1" applyFill="1" applyBorder="1"/>
    <xf numFmtId="0" fontId="41" fillId="0" borderId="0" xfId="0" applyFont="1" applyAlignment="1">
      <alignment horizontal="left" vertical="center"/>
    </xf>
    <xf numFmtId="0" fontId="0" fillId="0" borderId="10" xfId="0" applyBorder="1"/>
    <xf numFmtId="0" fontId="41" fillId="13" borderId="0" xfId="0" applyFont="1" applyFill="1"/>
    <xf numFmtId="17" fontId="43" fillId="11" borderId="5" xfId="0" applyNumberFormat="1" applyFont="1" applyFill="1" applyBorder="1"/>
    <xf numFmtId="0" fontId="41" fillId="19" borderId="10" xfId="0" applyFont="1" applyFill="1" applyBorder="1"/>
    <xf numFmtId="3" fontId="56" fillId="19" borderId="16" xfId="0" applyNumberFormat="1" applyFont="1" applyFill="1" applyBorder="1"/>
    <xf numFmtId="3" fontId="43" fillId="19" borderId="16" xfId="0" applyNumberFormat="1" applyFont="1" applyFill="1" applyBorder="1"/>
    <xf numFmtId="3" fontId="41" fillId="19" borderId="16" xfId="0" applyNumberFormat="1" applyFont="1" applyFill="1" applyBorder="1"/>
    <xf numFmtId="0" fontId="43" fillId="20" borderId="0" xfId="0" applyFont="1" applyFill="1"/>
    <xf numFmtId="3" fontId="19" fillId="20" borderId="5" xfId="0" applyNumberFormat="1" applyFont="1" applyFill="1" applyBorder="1"/>
    <xf numFmtId="0" fontId="41" fillId="12" borderId="4" xfId="0" applyFont="1" applyFill="1" applyBorder="1"/>
    <xf numFmtId="3" fontId="57" fillId="12" borderId="3" xfId="0" applyNumberFormat="1" applyFont="1" applyFill="1" applyBorder="1"/>
    <xf numFmtId="3" fontId="43" fillId="12" borderId="3" xfId="0" applyNumberFormat="1" applyFont="1" applyFill="1" applyBorder="1"/>
    <xf numFmtId="0" fontId="41" fillId="19" borderId="0" xfId="0" applyFont="1" applyFill="1"/>
    <xf numFmtId="3" fontId="43" fillId="19" borderId="5" xfId="0" applyNumberFormat="1" applyFont="1" applyFill="1" applyBorder="1"/>
    <xf numFmtId="3" fontId="41" fillId="19" borderId="5" xfId="0" applyNumberFormat="1" applyFont="1" applyFill="1" applyBorder="1"/>
    <xf numFmtId="0" fontId="0" fillId="0" borderId="33" xfId="0" applyBorder="1"/>
    <xf numFmtId="0" fontId="41" fillId="13" borderId="12" xfId="0" applyFont="1" applyFill="1" applyBorder="1"/>
    <xf numFmtId="0" fontId="41" fillId="13" borderId="33" xfId="0" applyFont="1" applyFill="1" applyBorder="1"/>
    <xf numFmtId="0" fontId="43" fillId="13" borderId="12" xfId="0" applyFont="1" applyFill="1" applyBorder="1"/>
    <xf numFmtId="0" fontId="41" fillId="13" borderId="13" xfId="0" applyFont="1" applyFill="1" applyBorder="1"/>
    <xf numFmtId="165" fontId="26" fillId="21" borderId="19" xfId="0" applyNumberFormat="1" applyFont="1" applyFill="1" applyBorder="1" applyAlignment="1">
      <alignment vertical="top" wrapText="1"/>
    </xf>
    <xf numFmtId="165" fontId="25" fillId="21" borderId="19" xfId="2" applyNumberFormat="1" applyFont="1" applyFill="1" applyBorder="1"/>
    <xf numFmtId="3" fontId="9" fillId="0" borderId="0" xfId="0" applyNumberFormat="1" applyFont="1" applyBorder="1" applyAlignment="1">
      <alignment horizontal="center" vertical="center" wrapText="1"/>
    </xf>
    <xf numFmtId="3" fontId="9" fillId="0" borderId="0" xfId="0" applyNumberFormat="1" applyFont="1" applyBorder="1" applyAlignment="1">
      <alignment horizontal="left" vertical="center" wrapText="1"/>
    </xf>
    <xf numFmtId="165" fontId="4" fillId="6" borderId="19" xfId="40" applyNumberFormat="1" applyFont="1" applyFill="1" applyBorder="1" applyAlignment="1">
      <alignment horizontal="left" vertical="center" wrapText="1"/>
    </xf>
    <xf numFmtId="167" fontId="43" fillId="19" borderId="16" xfId="2" applyNumberFormat="1" applyFont="1" applyFill="1" applyBorder="1" applyAlignment="1">
      <alignment horizontal="right" vertical="center"/>
    </xf>
    <xf numFmtId="164" fontId="0" fillId="0" borderId="0" xfId="2" applyFont="1"/>
    <xf numFmtId="0" fontId="14" fillId="0" borderId="0" xfId="0" applyFont="1" applyBorder="1" applyAlignment="1">
      <alignment horizontal="center" vertical="center"/>
    </xf>
    <xf numFmtId="165" fontId="58" fillId="0" borderId="16" xfId="0" applyNumberFormat="1" applyFont="1" applyBorder="1"/>
    <xf numFmtId="3" fontId="9" fillId="2" borderId="1" xfId="1" applyNumberFormat="1" applyFont="1" applyFill="1" applyBorder="1" applyAlignment="1">
      <alignment horizontal="center" wrapText="1"/>
    </xf>
    <xf numFmtId="165" fontId="9" fillId="2" borderId="1" xfId="1" applyNumberFormat="1" applyFont="1" applyFill="1" applyBorder="1" applyAlignment="1">
      <alignment horizontal="center" wrapText="1"/>
    </xf>
    <xf numFmtId="4" fontId="9" fillId="2" borderId="1" xfId="1" applyNumberFormat="1" applyFont="1" applyFill="1" applyBorder="1" applyAlignment="1">
      <alignment horizontal="center" wrapText="1"/>
    </xf>
    <xf numFmtId="165" fontId="9" fillId="2" borderId="1" xfId="2" applyNumberFormat="1" applyFont="1" applyFill="1" applyBorder="1" applyAlignment="1">
      <alignment horizontal="center" wrapText="1"/>
    </xf>
    <xf numFmtId="3" fontId="9" fillId="2" borderId="1" xfId="0" applyNumberFormat="1" applyFont="1" applyFill="1" applyBorder="1" applyAlignment="1">
      <alignment horizontal="center" wrapText="1"/>
    </xf>
    <xf numFmtId="4" fontId="9" fillId="2" borderId="1" xfId="0" applyNumberFormat="1" applyFont="1" applyFill="1" applyBorder="1" applyAlignment="1">
      <alignment horizontal="center" wrapText="1"/>
    </xf>
    <xf numFmtId="14" fontId="9" fillId="2" borderId="1" xfId="1" applyNumberFormat="1" applyFont="1" applyFill="1" applyBorder="1" applyAlignment="1">
      <alignment horizontal="center" wrapText="1"/>
    </xf>
    <xf numFmtId="0" fontId="1" fillId="0" borderId="19" xfId="0" applyFont="1" applyBorder="1" applyAlignment="1">
      <alignment horizontal="left" vertical="center" wrapText="1"/>
    </xf>
    <xf numFmtId="165" fontId="4" fillId="6" borderId="19" xfId="2" applyNumberFormat="1" applyFont="1" applyFill="1" applyBorder="1" applyAlignment="1">
      <alignment horizontal="right" wrapText="1"/>
    </xf>
    <xf numFmtId="165" fontId="4" fillId="6" borderId="19" xfId="2" applyNumberFormat="1" applyFont="1" applyFill="1" applyBorder="1" applyAlignment="1">
      <alignment horizontal="right" vertical="center" wrapText="1"/>
    </xf>
    <xf numFmtId="165" fontId="0" fillId="0" borderId="0" xfId="0" applyNumberFormat="1" applyAlignment="1">
      <alignment horizontal="left" vertical="center"/>
    </xf>
    <xf numFmtId="165" fontId="0" fillId="0" borderId="19" xfId="0" applyNumberFormat="1" applyBorder="1" applyAlignment="1">
      <alignment horizontal="left" vertical="center"/>
    </xf>
    <xf numFmtId="14" fontId="1" fillId="0" borderId="19" xfId="0" applyNumberFormat="1" applyFont="1" applyBorder="1" applyAlignment="1">
      <alignment horizontal="left" vertical="center" wrapText="1"/>
    </xf>
    <xf numFmtId="0" fontId="46" fillId="14" borderId="35" xfId="0" applyFont="1" applyFill="1" applyBorder="1" applyAlignment="1">
      <alignment wrapText="1"/>
    </xf>
    <xf numFmtId="165" fontId="46" fillId="14" borderId="16" xfId="0" applyNumberFormat="1" applyFont="1" applyFill="1" applyBorder="1"/>
    <xf numFmtId="4" fontId="27" fillId="6" borderId="19" xfId="0" applyNumberFormat="1" applyFont="1" applyFill="1" applyBorder="1" applyAlignment="1">
      <alignment horizontal="center" vertical="center"/>
    </xf>
    <xf numFmtId="4" fontId="27" fillId="0" borderId="19" xfId="0" applyNumberFormat="1" applyFont="1" applyBorder="1" applyAlignment="1">
      <alignment horizontal="center" vertical="center"/>
    </xf>
    <xf numFmtId="4" fontId="26" fillId="6" borderId="19" xfId="0" applyNumberFormat="1" applyFont="1" applyFill="1" applyBorder="1" applyAlignment="1">
      <alignment horizontal="center" vertical="center"/>
    </xf>
    <xf numFmtId="4" fontId="14" fillId="6" borderId="19" xfId="0" applyNumberFormat="1" applyFont="1" applyFill="1" applyBorder="1" applyAlignment="1">
      <alignment horizontal="center" vertical="center"/>
    </xf>
    <xf numFmtId="4" fontId="14" fillId="0" borderId="19" xfId="0" applyNumberFormat="1" applyFont="1" applyBorder="1" applyAlignment="1">
      <alignment horizontal="center" vertical="center"/>
    </xf>
    <xf numFmtId="4" fontId="30" fillId="6" borderId="19" xfId="0" applyNumberFormat="1" applyFont="1" applyFill="1" applyBorder="1" applyAlignment="1">
      <alignment horizontal="center" vertical="center"/>
    </xf>
    <xf numFmtId="4" fontId="20" fillId="6" borderId="19" xfId="0" applyNumberFormat="1" applyFont="1" applyFill="1" applyBorder="1" applyAlignment="1">
      <alignment horizontal="center" vertical="center"/>
    </xf>
    <xf numFmtId="0" fontId="0" fillId="6" borderId="19" xfId="0" applyFill="1" applyBorder="1"/>
    <xf numFmtId="0" fontId="59" fillId="0" borderId="0" xfId="0" applyFont="1" applyAlignment="1">
      <alignment horizontal="center" vertical="center"/>
    </xf>
    <xf numFmtId="0" fontId="60" fillId="0" borderId="0" xfId="0" applyFont="1" applyAlignment="1">
      <alignment vertical="center"/>
    </xf>
    <xf numFmtId="0" fontId="61" fillId="0" borderId="0" xfId="0" applyFont="1" applyAlignment="1">
      <alignment vertical="center"/>
    </xf>
    <xf numFmtId="0" fontId="62" fillId="0" borderId="0" xfId="0" applyFont="1" applyAlignment="1">
      <alignment vertical="center"/>
    </xf>
    <xf numFmtId="0" fontId="62" fillId="0" borderId="0" xfId="0" applyFont="1" applyAlignment="1">
      <alignment horizontal="right" vertical="center"/>
    </xf>
    <xf numFmtId="0" fontId="63" fillId="0" borderId="0" xfId="0" applyFont="1" applyAlignment="1">
      <alignment vertical="center"/>
    </xf>
    <xf numFmtId="0" fontId="63" fillId="0" borderId="12" xfId="0" applyFont="1" applyBorder="1" applyAlignment="1">
      <alignment vertical="center"/>
    </xf>
    <xf numFmtId="0" fontId="63" fillId="0" borderId="13" xfId="0" applyFont="1" applyBorder="1" applyAlignment="1">
      <alignment vertical="center"/>
    </xf>
    <xf numFmtId="49" fontId="62" fillId="0" borderId="0" xfId="0" applyNumberFormat="1" applyFont="1" applyAlignment="1">
      <alignment vertical="center"/>
    </xf>
    <xf numFmtId="0" fontId="60" fillId="11" borderId="23" xfId="0" applyFont="1" applyFill="1" applyBorder="1" applyAlignment="1">
      <alignment vertical="center"/>
    </xf>
    <xf numFmtId="0" fontId="60" fillId="11" borderId="19" xfId="0" applyFont="1" applyFill="1" applyBorder="1" applyAlignment="1">
      <alignment vertical="center"/>
    </xf>
    <xf numFmtId="0" fontId="60" fillId="11" borderId="14" xfId="0" applyFont="1" applyFill="1" applyBorder="1" applyAlignment="1">
      <alignment vertical="center"/>
    </xf>
    <xf numFmtId="0" fontId="62" fillId="11" borderId="23" xfId="0" applyFont="1" applyFill="1" applyBorder="1" applyAlignment="1">
      <alignment horizontal="center" vertical="center"/>
    </xf>
    <xf numFmtId="0" fontId="62" fillId="11" borderId="19" xfId="0" applyFont="1" applyFill="1" applyBorder="1" applyAlignment="1">
      <alignment horizontal="center" vertical="center"/>
    </xf>
    <xf numFmtId="0" fontId="62" fillId="11" borderId="14" xfId="0" applyFont="1" applyFill="1" applyBorder="1" applyAlignment="1">
      <alignment horizontal="center" vertical="center"/>
    </xf>
    <xf numFmtId="0" fontId="63" fillId="0" borderId="0" xfId="0" applyFont="1" applyAlignment="1">
      <alignment horizontal="center" vertical="center"/>
    </xf>
    <xf numFmtId="3" fontId="64" fillId="0" borderId="0" xfId="0" applyNumberFormat="1" applyFont="1" applyAlignment="1">
      <alignment vertical="center"/>
    </xf>
    <xf numFmtId="0" fontId="61" fillId="0" borderId="0" xfId="0" applyFont="1"/>
    <xf numFmtId="3" fontId="61" fillId="0" borderId="0" xfId="0" applyNumberFormat="1" applyFont="1"/>
    <xf numFmtId="0" fontId="60" fillId="0" borderId="0" xfId="0" applyFont="1"/>
    <xf numFmtId="165" fontId="0" fillId="6" borderId="19" xfId="0" applyNumberFormat="1" applyFont="1" applyFill="1" applyBorder="1" applyAlignment="1">
      <alignment horizontal="left" vertical="center"/>
    </xf>
    <xf numFmtId="4" fontId="4" fillId="6" borderId="19" xfId="1" applyNumberFormat="1" applyFont="1" applyFill="1" applyBorder="1" applyAlignment="1">
      <alignment horizontal="right" wrapText="1"/>
    </xf>
    <xf numFmtId="4" fontId="9" fillId="6" borderId="19" xfId="0" applyNumberFormat="1" applyFont="1" applyFill="1" applyBorder="1" applyAlignment="1">
      <alignment horizontal="center" wrapText="1"/>
    </xf>
    <xf numFmtId="0" fontId="1" fillId="6" borderId="19" xfId="0" applyFont="1" applyFill="1" applyBorder="1" applyAlignment="1">
      <alignment horizontal="left" vertical="center" wrapText="1"/>
    </xf>
    <xf numFmtId="0" fontId="1" fillId="6" borderId="6" xfId="0" applyFont="1" applyFill="1" applyBorder="1" applyAlignment="1">
      <alignment horizontal="left" vertical="center" wrapText="1"/>
    </xf>
    <xf numFmtId="165" fontId="1" fillId="0" borderId="19" xfId="0" applyNumberFormat="1" applyFont="1" applyBorder="1" applyAlignment="1">
      <alignment horizontal="left" vertical="center" wrapText="1"/>
    </xf>
    <xf numFmtId="14" fontId="14" fillId="0" borderId="23" xfId="0" applyNumberFormat="1" applyFont="1" applyBorder="1" applyAlignment="1">
      <alignment horizontal="left" vertical="center"/>
    </xf>
    <xf numFmtId="0" fontId="14" fillId="0" borderId="19" xfId="0" applyFont="1" applyBorder="1" applyAlignment="1">
      <alignment horizontal="center" vertical="center"/>
    </xf>
    <xf numFmtId="3" fontId="14" fillId="0" borderId="19" xfId="0" applyNumberFormat="1" applyFont="1" applyBorder="1" applyAlignment="1">
      <alignment vertical="center"/>
    </xf>
    <xf numFmtId="0" fontId="14" fillId="0" borderId="14" xfId="0" applyFont="1" applyBorder="1" applyAlignment="1">
      <alignment vertical="center"/>
    </xf>
    <xf numFmtId="0" fontId="1" fillId="0" borderId="19" xfId="0" applyFont="1" applyFill="1" applyBorder="1" applyAlignment="1">
      <alignment horizontal="center" vertical="center" wrapText="1"/>
    </xf>
    <xf numFmtId="3" fontId="16" fillId="0" borderId="19" xfId="0" applyNumberFormat="1" applyFont="1" applyBorder="1" applyAlignment="1">
      <alignment vertical="center"/>
    </xf>
    <xf numFmtId="3" fontId="17" fillId="0" borderId="14" xfId="0" applyNumberFormat="1" applyFont="1" applyFill="1" applyBorder="1" applyAlignment="1">
      <alignment vertical="center"/>
    </xf>
    <xf numFmtId="0" fontId="17" fillId="0" borderId="19" xfId="0" applyFont="1" applyBorder="1" applyAlignment="1">
      <alignment horizontal="center" vertical="center"/>
    </xf>
    <xf numFmtId="3" fontId="17" fillId="0" borderId="19" xfId="0" applyNumberFormat="1" applyFont="1" applyBorder="1" applyAlignment="1">
      <alignment vertical="center"/>
    </xf>
    <xf numFmtId="14" fontId="15" fillId="7" borderId="23" xfId="0" applyNumberFormat="1" applyFont="1" applyFill="1" applyBorder="1" applyAlignment="1">
      <alignment horizontal="left" vertical="center"/>
    </xf>
    <xf numFmtId="0" fontId="16" fillId="7" borderId="19" xfId="0" applyFont="1" applyFill="1" applyBorder="1" applyAlignment="1">
      <alignment vertical="center"/>
    </xf>
    <xf numFmtId="0" fontId="15" fillId="7" borderId="19" xfId="0" applyFont="1" applyFill="1" applyBorder="1" applyAlignment="1">
      <alignment vertical="center"/>
    </xf>
    <xf numFmtId="3" fontId="15" fillId="7" borderId="19" xfId="0" applyNumberFormat="1" applyFont="1" applyFill="1" applyBorder="1" applyAlignment="1">
      <alignment vertical="center"/>
    </xf>
    <xf numFmtId="0" fontId="16" fillId="7" borderId="14" xfId="0" applyFont="1" applyFill="1" applyBorder="1" applyAlignment="1">
      <alignment vertical="center"/>
    </xf>
    <xf numFmtId="3" fontId="16" fillId="0" borderId="26" xfId="0" applyNumberFormat="1" applyFont="1" applyBorder="1" applyAlignment="1">
      <alignment vertical="center"/>
    </xf>
    <xf numFmtId="0" fontId="23" fillId="0" borderId="0" xfId="0" applyFont="1" applyAlignment="1">
      <alignment horizontal="center" vertical="center"/>
    </xf>
    <xf numFmtId="0" fontId="23" fillId="0" borderId="0" xfId="0" applyFont="1" applyAlignment="1">
      <alignment vertical="center"/>
    </xf>
    <xf numFmtId="14" fontId="15" fillId="0" borderId="0" xfId="0" applyNumberFormat="1" applyFont="1" applyAlignment="1">
      <alignment horizontal="center" vertical="center"/>
    </xf>
    <xf numFmtId="3" fontId="23" fillId="0" borderId="0" xfId="0" applyNumberFormat="1" applyFont="1" applyAlignment="1">
      <alignment vertical="center"/>
    </xf>
    <xf numFmtId="0" fontId="20" fillId="0" borderId="0" xfId="0" applyFont="1" applyAlignment="1">
      <alignment horizontal="center"/>
    </xf>
    <xf numFmtId="3" fontId="20" fillId="0" borderId="0" xfId="0" applyNumberFormat="1" applyFont="1"/>
    <xf numFmtId="14" fontId="61" fillId="6" borderId="19" xfId="0" applyNumberFormat="1" applyFont="1" applyFill="1" applyBorder="1" applyAlignment="1">
      <alignment horizontal="left" vertical="center"/>
    </xf>
    <xf numFmtId="0" fontId="61" fillId="6" borderId="19" xfId="0" applyFont="1" applyFill="1" applyBorder="1" applyAlignment="1">
      <alignment horizontal="center" vertical="center" wrapText="1"/>
    </xf>
    <xf numFmtId="0" fontId="63" fillId="6" borderId="19" xfId="0" applyFont="1" applyFill="1" applyBorder="1" applyAlignment="1">
      <alignment vertical="center"/>
    </xf>
    <xf numFmtId="3" fontId="64" fillId="6" borderId="19" xfId="0" applyNumberFormat="1" applyFont="1" applyFill="1" applyBorder="1" applyAlignment="1">
      <alignment vertical="center"/>
    </xf>
    <xf numFmtId="0" fontId="14" fillId="6" borderId="19" xfId="0" applyFont="1" applyFill="1" applyBorder="1"/>
    <xf numFmtId="0" fontId="64" fillId="6" borderId="19" xfId="0" applyFont="1" applyFill="1" applyBorder="1" applyAlignment="1">
      <alignment horizontal="center" vertical="center"/>
    </xf>
    <xf numFmtId="14" fontId="62" fillId="6" borderId="19" xfId="0" applyNumberFormat="1" applyFont="1" applyFill="1" applyBorder="1" applyAlignment="1">
      <alignment horizontal="left" vertical="center"/>
    </xf>
    <xf numFmtId="0" fontId="62" fillId="6" borderId="19" xfId="0" applyFont="1" applyFill="1" applyBorder="1" applyAlignment="1">
      <alignment vertical="center"/>
    </xf>
    <xf numFmtId="3" fontId="62" fillId="6" borderId="19" xfId="0" applyNumberFormat="1" applyFont="1" applyFill="1" applyBorder="1" applyAlignment="1">
      <alignment vertical="center"/>
    </xf>
    <xf numFmtId="3" fontId="61" fillId="6" borderId="19" xfId="0" applyNumberFormat="1" applyFont="1" applyFill="1" applyBorder="1" applyAlignment="1">
      <alignment vertical="center"/>
    </xf>
    <xf numFmtId="0" fontId="61" fillId="6" borderId="19" xfId="0" applyFont="1" applyFill="1" applyBorder="1" applyAlignment="1">
      <alignment vertical="center"/>
    </xf>
    <xf numFmtId="3" fontId="60" fillId="6" borderId="19" xfId="0" applyNumberFormat="1" applyFont="1" applyFill="1" applyBorder="1" applyAlignment="1">
      <alignment vertical="center"/>
    </xf>
    <xf numFmtId="3" fontId="63" fillId="6" borderId="19" xfId="0" applyNumberFormat="1" applyFont="1" applyFill="1" applyBorder="1" applyAlignment="1">
      <alignment vertical="center"/>
    </xf>
    <xf numFmtId="0" fontId="63" fillId="6" borderId="19" xfId="0" applyFont="1" applyFill="1" applyBorder="1"/>
    <xf numFmtId="0" fontId="65" fillId="6" borderId="19" xfId="0" applyFont="1" applyFill="1" applyBorder="1" applyAlignment="1">
      <alignment vertical="center"/>
    </xf>
    <xf numFmtId="14" fontId="62" fillId="6" borderId="19" xfId="0" applyNumberFormat="1" applyFont="1" applyFill="1" applyBorder="1" applyAlignment="1">
      <alignment horizontal="center" vertical="center"/>
    </xf>
    <xf numFmtId="3" fontId="67" fillId="6" borderId="19" xfId="0" applyNumberFormat="1" applyFont="1" applyFill="1" applyBorder="1" applyAlignment="1">
      <alignment vertical="center"/>
    </xf>
    <xf numFmtId="0" fontId="66" fillId="6" borderId="19" xfId="0" applyFont="1" applyFill="1" applyBorder="1" applyAlignment="1">
      <alignment vertical="center"/>
    </xf>
    <xf numFmtId="14" fontId="66" fillId="6" borderId="19" xfId="0" applyNumberFormat="1" applyFont="1" applyFill="1" applyBorder="1" applyAlignment="1">
      <alignment horizontal="center" vertical="center"/>
    </xf>
    <xf numFmtId="0" fontId="24" fillId="6" borderId="19" xfId="0" applyFont="1" applyFill="1" applyBorder="1"/>
    <xf numFmtId="0" fontId="61" fillId="6" borderId="19" xfId="0" applyFont="1" applyFill="1" applyBorder="1"/>
    <xf numFmtId="0" fontId="60" fillId="6" borderId="19" xfId="0" applyFont="1" applyFill="1" applyBorder="1" applyAlignment="1">
      <alignment horizontal="center"/>
    </xf>
    <xf numFmtId="3" fontId="60" fillId="6" borderId="19" xfId="0" applyNumberFormat="1" applyFont="1" applyFill="1" applyBorder="1"/>
    <xf numFmtId="3" fontId="61" fillId="6" borderId="19" xfId="0" applyNumberFormat="1" applyFont="1" applyFill="1" applyBorder="1"/>
    <xf numFmtId="14" fontId="61" fillId="6" borderId="19" xfId="0" applyNumberFormat="1" applyFont="1" applyFill="1" applyBorder="1"/>
    <xf numFmtId="14" fontId="14" fillId="0" borderId="19" xfId="0" applyNumberFormat="1" applyFont="1" applyBorder="1" applyAlignment="1">
      <alignment horizontal="center" vertical="center"/>
    </xf>
    <xf numFmtId="0" fontId="14" fillId="0" borderId="37" xfId="0" applyFont="1" applyBorder="1" applyAlignment="1">
      <alignment vertical="center"/>
    </xf>
    <xf numFmtId="0" fontId="14" fillId="0" borderId="5" xfId="0" applyFont="1" applyBorder="1" applyAlignment="1">
      <alignment vertical="center"/>
    </xf>
    <xf numFmtId="165" fontId="14" fillId="0" borderId="5" xfId="0" applyNumberFormat="1" applyFont="1" applyBorder="1" applyAlignment="1">
      <alignment vertical="center"/>
    </xf>
    <xf numFmtId="165" fontId="16" fillId="0" borderId="31" xfId="0" applyNumberFormat="1" applyFont="1" applyBorder="1" applyAlignment="1">
      <alignment vertical="center"/>
    </xf>
    <xf numFmtId="3" fontId="15" fillId="7" borderId="14" xfId="0" applyNumberFormat="1" applyFont="1" applyFill="1" applyBorder="1" applyAlignment="1">
      <alignment vertical="center"/>
    </xf>
    <xf numFmtId="165" fontId="0" fillId="6" borderId="19" xfId="0" applyNumberFormat="1" applyFont="1" applyFill="1" applyBorder="1" applyAlignment="1">
      <alignment horizontal="right" vertical="center"/>
    </xf>
    <xf numFmtId="0" fontId="1" fillId="0" borderId="19" xfId="0" applyFont="1" applyFill="1" applyBorder="1" applyAlignment="1">
      <alignment horizontal="left" vertical="center" wrapText="1"/>
    </xf>
    <xf numFmtId="164" fontId="1" fillId="0" borderId="19" xfId="2" applyFont="1" applyFill="1" applyBorder="1" applyAlignment="1">
      <alignment horizontal="right" vertical="center" wrapText="1"/>
    </xf>
    <xf numFmtId="164" fontId="33" fillId="6" borderId="19" xfId="2" applyFont="1" applyFill="1" applyBorder="1" applyAlignment="1">
      <alignment horizontal="right" wrapText="1"/>
    </xf>
    <xf numFmtId="3" fontId="4" fillId="6" borderId="19" xfId="1" applyNumberFormat="1" applyFont="1" applyFill="1" applyBorder="1" applyAlignment="1">
      <alignment horizontal="left" vertical="center" wrapText="1"/>
    </xf>
    <xf numFmtId="0" fontId="0" fillId="6" borderId="19" xfId="0" applyFont="1" applyFill="1" applyBorder="1"/>
    <xf numFmtId="14" fontId="33" fillId="10" borderId="3" xfId="0" applyNumberFormat="1" applyFont="1" applyFill="1" applyBorder="1" applyAlignment="1">
      <alignment horizontal="center" wrapText="1"/>
    </xf>
    <xf numFmtId="3" fontId="33" fillId="10" borderId="2" xfId="0" applyNumberFormat="1" applyFont="1" applyFill="1" applyBorder="1" applyAlignment="1">
      <alignment horizontal="center" wrapText="1"/>
    </xf>
    <xf numFmtId="165" fontId="33" fillId="10" borderId="2" xfId="0" applyNumberFormat="1" applyFont="1" applyFill="1" applyBorder="1" applyAlignment="1">
      <alignment horizontal="center" wrapText="1"/>
    </xf>
    <xf numFmtId="4" fontId="33" fillId="10" borderId="2" xfId="0" applyNumberFormat="1" applyFont="1" applyFill="1" applyBorder="1" applyAlignment="1">
      <alignment horizontal="center" wrapText="1"/>
    </xf>
    <xf numFmtId="0" fontId="62" fillId="0" borderId="0" xfId="0" applyFont="1" applyAlignment="1">
      <alignment horizontal="center" vertical="center"/>
    </xf>
    <xf numFmtId="0" fontId="30" fillId="0" borderId="3" xfId="0" applyFont="1" applyBorder="1"/>
    <xf numFmtId="165" fontId="53" fillId="6" borderId="16" xfId="0" applyNumberFormat="1" applyFont="1" applyFill="1" applyBorder="1"/>
    <xf numFmtId="165" fontId="26" fillId="7" borderId="19" xfId="0" applyNumberFormat="1" applyFont="1" applyFill="1" applyBorder="1"/>
    <xf numFmtId="164" fontId="14" fillId="0" borderId="14" xfId="2" applyFont="1" applyBorder="1" applyAlignment="1">
      <alignment horizontal="right" wrapText="1"/>
    </xf>
    <xf numFmtId="3" fontId="15" fillId="7" borderId="14" xfId="0" applyNumberFormat="1" applyFont="1" applyFill="1" applyBorder="1" applyAlignment="1">
      <alignment horizontal="right" vertical="center" wrapText="1"/>
    </xf>
    <xf numFmtId="3" fontId="16" fillId="0" borderId="26" xfId="0" applyNumberFormat="1" applyFont="1" applyBorder="1" applyAlignment="1">
      <alignment horizontal="right" vertical="center" wrapText="1"/>
    </xf>
    <xf numFmtId="0" fontId="16" fillId="0" borderId="0" xfId="0" applyFont="1" applyAlignment="1">
      <alignment horizontal="right" vertical="center" wrapText="1"/>
    </xf>
    <xf numFmtId="165" fontId="4" fillId="6" borderId="19" xfId="40" applyNumberFormat="1" applyFont="1" applyFill="1" applyBorder="1" applyAlignment="1">
      <alignment horizontal="left" wrapText="1"/>
    </xf>
    <xf numFmtId="43" fontId="0" fillId="0" borderId="0" xfId="0" applyNumberFormat="1" applyAlignment="1">
      <alignment horizontal="left" vertical="center"/>
    </xf>
    <xf numFmtId="165" fontId="1" fillId="0" borderId="19" xfId="0" applyNumberFormat="1" applyFont="1" applyBorder="1" applyAlignment="1">
      <alignment horizontal="right" vertical="center" wrapText="1"/>
    </xf>
    <xf numFmtId="165" fontId="0" fillId="0" borderId="19" xfId="0" applyNumberFormat="1" applyBorder="1" applyAlignment="1">
      <alignment horizontal="right" vertical="center" wrapText="1"/>
    </xf>
    <xf numFmtId="165" fontId="9" fillId="0" borderId="27" xfId="0" applyNumberFormat="1" applyFont="1" applyBorder="1" applyAlignment="1">
      <alignment horizontal="right" vertical="center" wrapText="1"/>
    </xf>
    <xf numFmtId="3" fontId="19" fillId="6" borderId="11" xfId="1" applyNumberFormat="1" applyFont="1" applyFill="1" applyBorder="1" applyAlignment="1">
      <alignment horizontal="left" wrapText="1"/>
    </xf>
    <xf numFmtId="0" fontId="68" fillId="6" borderId="19" xfId="0" applyFont="1" applyFill="1" applyBorder="1" applyAlignment="1">
      <alignment horizontal="left" vertical="center"/>
    </xf>
    <xf numFmtId="0" fontId="68" fillId="6" borderId="19" xfId="0" applyFont="1" applyFill="1" applyBorder="1" applyAlignment="1">
      <alignment horizontal="left" vertical="center" wrapText="1"/>
    </xf>
    <xf numFmtId="165" fontId="38" fillId="0" borderId="15" xfId="0" applyNumberFormat="1" applyFont="1" applyFill="1" applyBorder="1" applyAlignment="1">
      <alignment horizontal="right" vertical="center" wrapText="1"/>
    </xf>
    <xf numFmtId="14" fontId="32" fillId="0" borderId="19" xfId="0" applyNumberFormat="1" applyFont="1" applyBorder="1" applyAlignment="1">
      <alignment vertical="center" wrapText="1"/>
    </xf>
    <xf numFmtId="3" fontId="0" fillId="6" borderId="19" xfId="0" applyNumberFormat="1" applyFont="1" applyFill="1" applyBorder="1" applyAlignment="1">
      <alignment horizontal="left" wrapText="1"/>
    </xf>
    <xf numFmtId="3" fontId="16" fillId="0" borderId="0" xfId="0" applyNumberFormat="1" applyFont="1" applyAlignment="1">
      <alignment vertical="center"/>
    </xf>
    <xf numFmtId="165" fontId="1" fillId="6" borderId="19" xfId="0" applyNumberFormat="1" applyFont="1" applyFill="1" applyBorder="1" applyAlignment="1">
      <alignment horizontal="right" vertical="center" wrapText="1"/>
    </xf>
    <xf numFmtId="14" fontId="9" fillId="0" borderId="32" xfId="1" applyNumberFormat="1" applyFont="1" applyBorder="1" applyAlignment="1">
      <alignment horizontal="left" wrapText="1"/>
    </xf>
    <xf numFmtId="3" fontId="9" fillId="0" borderId="17" xfId="1" applyNumberFormat="1" applyFont="1" applyBorder="1" applyAlignment="1">
      <alignment horizontal="left" wrapText="1"/>
    </xf>
    <xf numFmtId="0" fontId="68" fillId="6" borderId="19" xfId="0" applyFont="1" applyFill="1" applyBorder="1"/>
    <xf numFmtId="0" fontId="0" fillId="6" borderId="0" xfId="0" applyFont="1" applyFill="1" applyBorder="1"/>
    <xf numFmtId="165" fontId="0" fillId="6" borderId="6" xfId="0" applyNumberFormat="1" applyFont="1" applyFill="1" applyBorder="1" applyAlignment="1">
      <alignment horizontal="right" vertical="center" wrapText="1"/>
    </xf>
    <xf numFmtId="0" fontId="0" fillId="6" borderId="0" xfId="0" applyFont="1" applyFill="1"/>
    <xf numFmtId="0" fontId="0" fillId="6" borderId="0" xfId="0" applyFont="1" applyFill="1" applyAlignment="1">
      <alignment horizontal="left" vertical="center"/>
    </xf>
    <xf numFmtId="164" fontId="0" fillId="6" borderId="18" xfId="0" applyNumberFormat="1" applyFont="1" applyFill="1" applyBorder="1" applyAlignment="1">
      <alignment horizontal="right" vertical="center" wrapText="1"/>
    </xf>
    <xf numFmtId="164" fontId="0" fillId="6" borderId="15" xfId="0" applyNumberFormat="1" applyFont="1" applyFill="1" applyBorder="1" applyAlignment="1">
      <alignment horizontal="right" vertical="center" wrapText="1"/>
    </xf>
    <xf numFmtId="164" fontId="0" fillId="6" borderId="27" xfId="0" applyNumberFormat="1" applyFont="1" applyFill="1" applyBorder="1" applyAlignment="1">
      <alignment horizontal="right" vertical="center" wrapText="1"/>
    </xf>
    <xf numFmtId="0" fontId="0" fillId="6" borderId="0" xfId="0" applyFont="1" applyFill="1" applyAlignment="1">
      <alignment horizontal="left" vertical="center" wrapText="1"/>
    </xf>
    <xf numFmtId="43" fontId="0" fillId="6" borderId="0" xfId="0" applyNumberFormat="1" applyFont="1" applyFill="1" applyAlignment="1">
      <alignment horizontal="left" vertical="center"/>
    </xf>
    <xf numFmtId="0" fontId="0" fillId="0" borderId="0" xfId="0" pivotButton="1"/>
    <xf numFmtId="164" fontId="0" fillId="0" borderId="0" xfId="0" applyNumberFormat="1" applyAlignment="1">
      <alignment horizontal="right" wrapText="1"/>
    </xf>
    <xf numFmtId="0" fontId="0" fillId="6" borderId="19" xfId="0" pivotButton="1" applyFont="1" applyFill="1" applyBorder="1" applyAlignment="1">
      <alignment horizontal="left" vertical="center"/>
    </xf>
    <xf numFmtId="0" fontId="0" fillId="6" borderId="19" xfId="0" pivotButton="1" applyFont="1" applyFill="1" applyBorder="1" applyAlignment="1">
      <alignment horizontal="left" vertical="center" wrapText="1"/>
    </xf>
    <xf numFmtId="0" fontId="14" fillId="0" borderId="0" xfId="0" applyFont="1" applyBorder="1"/>
    <xf numFmtId="0" fontId="61" fillId="0" borderId="0" xfId="0" applyFont="1" applyBorder="1"/>
    <xf numFmtId="3" fontId="61" fillId="0" borderId="0" xfId="0" applyNumberFormat="1" applyFont="1" applyBorder="1"/>
    <xf numFmtId="0" fontId="60" fillId="0" borderId="0" xfId="0" applyFont="1" applyBorder="1"/>
    <xf numFmtId="3" fontId="14" fillId="0" borderId="0" xfId="0" applyNumberFormat="1" applyFont="1" applyBorder="1"/>
    <xf numFmtId="0" fontId="16" fillId="0" borderId="0" xfId="0" applyFont="1" applyBorder="1" applyAlignment="1">
      <alignment vertical="center"/>
    </xf>
    <xf numFmtId="3" fontId="17" fillId="0" borderId="0" xfId="0" applyNumberFormat="1" applyFont="1" applyBorder="1" applyAlignment="1">
      <alignment vertical="center"/>
    </xf>
    <xf numFmtId="0" fontId="0" fillId="0" borderId="0" xfId="0" applyAlignment="1"/>
    <xf numFmtId="0" fontId="55" fillId="17" borderId="0" xfId="0" applyFont="1" applyFill="1" applyAlignment="1">
      <alignment vertical="center"/>
    </xf>
    <xf numFmtId="0" fontId="0" fillId="17" borderId="0" xfId="0" applyFill="1" applyAlignment="1">
      <alignment vertical="center"/>
    </xf>
    <xf numFmtId="4" fontId="20" fillId="0" borderId="0" xfId="0" applyNumberFormat="1" applyFont="1" applyAlignment="1">
      <alignment horizontal="center" vertical="center"/>
    </xf>
    <xf numFmtId="164" fontId="14" fillId="0" borderId="14" xfId="2" applyFont="1" applyBorder="1" applyAlignment="1">
      <alignment horizontal="right" vertical="center" wrapText="1"/>
    </xf>
    <xf numFmtId="3" fontId="43" fillId="12" borderId="5" xfId="0" applyNumberFormat="1" applyFont="1" applyFill="1" applyBorder="1"/>
    <xf numFmtId="3" fontId="41" fillId="0" borderId="29" xfId="0" applyNumberFormat="1" applyFont="1" applyBorder="1"/>
    <xf numFmtId="164" fontId="32" fillId="6" borderId="19" xfId="2" applyFont="1" applyFill="1" applyBorder="1" applyAlignment="1">
      <alignment horizontal="right" wrapText="1"/>
    </xf>
    <xf numFmtId="165" fontId="32" fillId="6" borderId="19" xfId="0" applyNumberFormat="1" applyFont="1" applyFill="1" applyBorder="1" applyAlignment="1">
      <alignment horizontal="center" vertical="center" wrapText="1"/>
    </xf>
    <xf numFmtId="3" fontId="32" fillId="6" borderId="19" xfId="0" applyNumberFormat="1" applyFont="1" applyFill="1" applyBorder="1" applyAlignment="1">
      <alignment horizontal="center" vertical="center" wrapText="1"/>
    </xf>
    <xf numFmtId="3" fontId="32" fillId="6" borderId="2" xfId="0" applyNumberFormat="1" applyFont="1" applyFill="1" applyBorder="1" applyAlignment="1">
      <alignment horizontal="center" vertical="center" wrapText="1"/>
    </xf>
    <xf numFmtId="4" fontId="32" fillId="6" borderId="2" xfId="0" applyNumberFormat="1" applyFont="1" applyFill="1" applyBorder="1" applyAlignment="1">
      <alignment horizontal="center" vertical="center" wrapText="1"/>
    </xf>
    <xf numFmtId="3" fontId="3" fillId="0" borderId="19" xfId="0" applyNumberFormat="1" applyFont="1" applyBorder="1" applyAlignment="1">
      <alignment horizontal="left" vertical="center"/>
    </xf>
    <xf numFmtId="4" fontId="3" fillId="0" borderId="19" xfId="0" applyNumberFormat="1" applyFont="1" applyBorder="1" applyAlignment="1">
      <alignment horizontal="left" vertical="top" wrapText="1"/>
    </xf>
    <xf numFmtId="0" fontId="0" fillId="6" borderId="9" xfId="0" pivotButton="1" applyFont="1" applyFill="1" applyBorder="1" applyAlignment="1">
      <alignment horizontal="left" vertical="center"/>
    </xf>
    <xf numFmtId="0" fontId="0" fillId="6" borderId="6" xfId="0" pivotButton="1" applyFont="1" applyFill="1" applyBorder="1" applyAlignment="1">
      <alignment horizontal="left" vertical="center"/>
    </xf>
    <xf numFmtId="164" fontId="4" fillId="6" borderId="19" xfId="2" pivotButton="1" applyFont="1" applyFill="1" applyBorder="1" applyAlignment="1">
      <alignment horizontal="right" wrapText="1"/>
    </xf>
    <xf numFmtId="164" fontId="4" fillId="6" borderId="16" xfId="2" pivotButton="1" applyFont="1" applyFill="1" applyBorder="1" applyAlignment="1">
      <alignment horizontal="right" wrapText="1"/>
    </xf>
    <xf numFmtId="0" fontId="41" fillId="6" borderId="19" xfId="0" applyFont="1" applyFill="1" applyBorder="1"/>
    <xf numFmtId="3" fontId="43" fillId="6" borderId="19" xfId="0" applyNumberFormat="1" applyFont="1" applyFill="1" applyBorder="1"/>
    <xf numFmtId="165" fontId="9" fillId="0" borderId="17" xfId="1" applyNumberFormat="1" applyFont="1" applyBorder="1" applyAlignment="1">
      <alignment horizontal="left" wrapText="1"/>
    </xf>
    <xf numFmtId="165" fontId="9" fillId="0" borderId="17" xfId="2" applyNumberFormat="1" applyFont="1" applyBorder="1" applyAlignment="1">
      <alignment horizontal="center"/>
    </xf>
    <xf numFmtId="165" fontId="9" fillId="0" borderId="17" xfId="2" applyNumberFormat="1" applyFont="1" applyBorder="1" applyAlignment="1">
      <alignment horizontal="right" wrapText="1"/>
    </xf>
    <xf numFmtId="165" fontId="9" fillId="0" borderId="17" xfId="40" applyNumberFormat="1" applyFont="1" applyBorder="1" applyAlignment="1">
      <alignment horizontal="left" vertical="center" wrapText="1"/>
    </xf>
    <xf numFmtId="165" fontId="9" fillId="0" borderId="38" xfId="40" applyNumberFormat="1" applyFont="1" applyBorder="1" applyAlignment="1">
      <alignment horizontal="left" vertical="center" wrapText="1"/>
    </xf>
    <xf numFmtId="3" fontId="9" fillId="0" borderId="39" xfId="1" applyNumberFormat="1" applyFont="1" applyBorder="1" applyAlignment="1">
      <alignment horizontal="left" vertical="center" wrapText="1"/>
    </xf>
    <xf numFmtId="3" fontId="9" fillId="0" borderId="32" xfId="1" applyNumberFormat="1" applyFont="1" applyBorder="1" applyAlignment="1">
      <alignment horizontal="left" vertical="center" wrapText="1"/>
    </xf>
    <xf numFmtId="3" fontId="9" fillId="0" borderId="17" xfId="0" applyNumberFormat="1" applyFont="1" applyBorder="1" applyAlignment="1">
      <alignment horizontal="left" vertical="center" wrapText="1"/>
    </xf>
    <xf numFmtId="4" fontId="9" fillId="0" borderId="40" xfId="0" applyNumberFormat="1" applyFont="1" applyBorder="1" applyAlignment="1">
      <alignment horizontal="left" vertical="center" wrapText="1"/>
    </xf>
    <xf numFmtId="0" fontId="0" fillId="6" borderId="2" xfId="0" applyFont="1" applyFill="1" applyBorder="1" applyAlignment="1">
      <alignment horizontal="left" vertical="center"/>
    </xf>
    <xf numFmtId="165" fontId="0" fillId="6" borderId="6" xfId="1" applyNumberFormat="1" applyFont="1" applyFill="1" applyBorder="1" applyAlignment="1">
      <alignment horizontal="left" vertical="center" wrapText="1"/>
    </xf>
    <xf numFmtId="14" fontId="14" fillId="0" borderId="9" xfId="0" applyNumberFormat="1" applyFont="1" applyBorder="1" applyAlignment="1">
      <alignment horizontal="left" vertical="center"/>
    </xf>
    <xf numFmtId="0" fontId="62" fillId="0" borderId="0" xfId="0" applyFont="1" applyAlignment="1">
      <alignment horizontal="left" vertical="center"/>
    </xf>
    <xf numFmtId="0" fontId="15" fillId="0" borderId="0" xfId="0" applyFont="1" applyAlignment="1">
      <alignment horizontal="left" vertical="center"/>
    </xf>
    <xf numFmtId="165" fontId="0" fillId="6" borderId="19" xfId="0" applyNumberFormat="1" applyFont="1" applyFill="1" applyBorder="1" applyAlignment="1">
      <alignment horizontal="right" wrapText="1"/>
    </xf>
    <xf numFmtId="165" fontId="0" fillId="6" borderId="3" xfId="0" applyNumberFormat="1" applyFont="1" applyFill="1" applyBorder="1" applyAlignment="1">
      <alignment horizontal="right" vertical="center"/>
    </xf>
    <xf numFmtId="164" fontId="19" fillId="6" borderId="19" xfId="2" applyFont="1" applyFill="1" applyBorder="1" applyAlignment="1">
      <alignment horizontal="right" vertical="center" wrapText="1"/>
    </xf>
    <xf numFmtId="165" fontId="0" fillId="6" borderId="19" xfId="1" applyNumberFormat="1" applyFont="1" applyFill="1" applyBorder="1" applyAlignment="1">
      <alignment horizontal="left" wrapText="1"/>
    </xf>
    <xf numFmtId="0" fontId="0" fillId="6" borderId="19" xfId="0" applyFont="1" applyFill="1" applyBorder="1" applyAlignment="1">
      <alignment horizontal="left" wrapText="1"/>
    </xf>
    <xf numFmtId="14" fontId="61" fillId="0" borderId="35" xfId="0" applyNumberFormat="1" applyFont="1" applyBorder="1" applyAlignment="1">
      <alignment horizontal="center" vertical="center"/>
    </xf>
    <xf numFmtId="0" fontId="61" fillId="0" borderId="16" xfId="0" applyFont="1" applyBorder="1" applyAlignment="1">
      <alignment vertical="center"/>
    </xf>
    <xf numFmtId="165" fontId="61" fillId="0" borderId="16" xfId="0" applyNumberFormat="1" applyFont="1" applyBorder="1" applyAlignment="1">
      <alignment vertical="center"/>
    </xf>
    <xf numFmtId="165" fontId="61" fillId="0" borderId="36" xfId="0" applyNumberFormat="1" applyFont="1" applyBorder="1" applyAlignment="1">
      <alignment vertical="center"/>
    </xf>
    <xf numFmtId="3" fontId="3" fillId="0" borderId="19" xfId="0" applyNumberFormat="1" applyFont="1" applyBorder="1" applyAlignment="1">
      <alignment horizontal="left" wrapText="1"/>
    </xf>
    <xf numFmtId="4" fontId="3" fillId="0" borderId="19" xfId="0" applyNumberFormat="1" applyFont="1" applyBorder="1" applyAlignment="1">
      <alignment horizontal="left" wrapText="1"/>
    </xf>
    <xf numFmtId="165" fontId="1" fillId="0" borderId="19" xfId="0" applyNumberFormat="1" applyFont="1" applyBorder="1" applyAlignment="1">
      <alignment horizontal="left" vertical="center"/>
    </xf>
    <xf numFmtId="165" fontId="0" fillId="6" borderId="16" xfId="0" applyNumberFormat="1" applyFont="1" applyFill="1" applyBorder="1" applyAlignment="1">
      <alignment horizontal="right" vertical="center"/>
    </xf>
    <xf numFmtId="165" fontId="4" fillId="6" borderId="3" xfId="2" applyNumberFormat="1" applyFont="1" applyFill="1" applyBorder="1" applyAlignment="1">
      <alignment horizontal="right" vertical="center" wrapText="1"/>
    </xf>
    <xf numFmtId="165" fontId="41" fillId="6" borderId="15" xfId="0" applyNumberFormat="1" applyFont="1" applyFill="1" applyBorder="1" applyAlignment="1">
      <alignment horizontal="right" vertical="center"/>
    </xf>
    <xf numFmtId="165" fontId="41" fillId="6" borderId="27" xfId="2" applyNumberFormat="1" applyFont="1" applyFill="1" applyBorder="1" applyAlignment="1">
      <alignment horizontal="right" vertical="center" wrapText="1"/>
    </xf>
    <xf numFmtId="168" fontId="14" fillId="0" borderId="14" xfId="2" applyNumberFormat="1" applyFont="1" applyBorder="1" applyAlignment="1">
      <alignment horizontal="right" vertical="center" wrapText="1"/>
    </xf>
    <xf numFmtId="165" fontId="0" fillId="6" borderId="19" xfId="0" applyNumberFormat="1" applyFont="1" applyFill="1" applyBorder="1" applyAlignment="1">
      <alignment vertical="center" wrapText="1"/>
    </xf>
    <xf numFmtId="164" fontId="19" fillId="6" borderId="16" xfId="2" applyFont="1" applyFill="1" applyBorder="1" applyAlignment="1">
      <alignment horizontal="right" wrapText="1"/>
    </xf>
    <xf numFmtId="164" fontId="4" fillId="6" borderId="5" xfId="2" applyFont="1" applyFill="1" applyBorder="1" applyAlignment="1">
      <alignment horizontal="right" wrapText="1"/>
    </xf>
    <xf numFmtId="3" fontId="3" fillId="0" borderId="19" xfId="0" applyNumberFormat="1" applyFont="1" applyBorder="1" applyAlignment="1">
      <alignment horizontal="left"/>
    </xf>
    <xf numFmtId="165" fontId="1" fillId="0" borderId="19" xfId="0" applyNumberFormat="1" applyFont="1" applyBorder="1" applyAlignment="1">
      <alignment horizontal="left"/>
    </xf>
    <xf numFmtId="165" fontId="4" fillId="6" borderId="19" xfId="1" applyNumberFormat="1" applyFont="1" applyFill="1" applyBorder="1" applyAlignment="1">
      <alignment horizontal="left" vertical="center" wrapText="1"/>
    </xf>
    <xf numFmtId="3" fontId="0" fillId="6" borderId="19" xfId="0" applyNumberFormat="1" applyFont="1" applyFill="1" applyBorder="1" applyAlignment="1">
      <alignment horizontal="left" vertical="center" wrapText="1"/>
    </xf>
    <xf numFmtId="4" fontId="0" fillId="6" borderId="19" xfId="0" applyNumberFormat="1" applyFont="1" applyFill="1" applyBorder="1" applyAlignment="1">
      <alignment horizontal="left" vertical="center" wrapText="1"/>
    </xf>
    <xf numFmtId="3" fontId="4" fillId="6" borderId="16" xfId="1" applyNumberFormat="1" applyFont="1" applyFill="1" applyBorder="1" applyAlignment="1">
      <alignment horizontal="left" vertical="center" wrapText="1"/>
    </xf>
    <xf numFmtId="165" fontId="0" fillId="6" borderId="19" xfId="40" applyNumberFormat="1" applyFont="1" applyFill="1" applyBorder="1" applyAlignment="1">
      <alignment horizontal="left" vertical="center" wrapText="1"/>
    </xf>
    <xf numFmtId="14" fontId="41" fillId="22" borderId="19" xfId="1" applyNumberFormat="1" applyFont="1" applyFill="1" applyBorder="1" applyAlignment="1">
      <alignment horizontal="left" vertical="center" wrapText="1"/>
    </xf>
    <xf numFmtId="3" fontId="41" fillId="22" borderId="19" xfId="1" applyNumberFormat="1" applyFont="1" applyFill="1" applyBorder="1" applyAlignment="1">
      <alignment horizontal="left" vertical="center" wrapText="1"/>
    </xf>
    <xf numFmtId="165" fontId="41" fillId="22" borderId="19" xfId="1" applyNumberFormat="1" applyFont="1" applyFill="1" applyBorder="1" applyAlignment="1">
      <alignment horizontal="left" vertical="center" wrapText="1"/>
    </xf>
    <xf numFmtId="164" fontId="41" fillId="22" borderId="19" xfId="2" applyFont="1" applyFill="1" applyBorder="1" applyAlignment="1">
      <alignment horizontal="right" vertical="center" wrapText="1"/>
    </xf>
    <xf numFmtId="165" fontId="41" fillId="22" borderId="19" xfId="2" applyNumberFormat="1" applyFont="1" applyFill="1" applyBorder="1" applyAlignment="1">
      <alignment horizontal="right" vertical="center" wrapText="1"/>
    </xf>
    <xf numFmtId="165" fontId="41" fillId="22" borderId="19" xfId="40" applyNumberFormat="1" applyFont="1" applyFill="1" applyBorder="1" applyAlignment="1">
      <alignment horizontal="left" vertical="center" wrapText="1"/>
    </xf>
    <xf numFmtId="0" fontId="41" fillId="22" borderId="19" xfId="0" applyFont="1" applyFill="1" applyBorder="1" applyAlignment="1">
      <alignment horizontal="left" vertical="center"/>
    </xf>
    <xf numFmtId="3" fontId="43" fillId="22" borderId="11" xfId="1" applyNumberFormat="1" applyFont="1" applyFill="1" applyBorder="1" applyAlignment="1">
      <alignment horizontal="left" wrapText="1"/>
    </xf>
    <xf numFmtId="4" fontId="41" fillId="22" borderId="19" xfId="0" applyNumberFormat="1" applyFont="1" applyFill="1" applyBorder="1" applyAlignment="1">
      <alignment horizontal="left" vertical="center" wrapText="1"/>
    </xf>
    <xf numFmtId="165" fontId="41" fillId="22" borderId="19" xfId="0" applyNumberFormat="1" applyFont="1" applyFill="1" applyBorder="1" applyAlignment="1">
      <alignment horizontal="right" vertical="center" wrapText="1"/>
    </xf>
    <xf numFmtId="164" fontId="41" fillId="22" borderId="19" xfId="2" applyFont="1" applyFill="1" applyBorder="1" applyAlignment="1">
      <alignment horizontal="right" wrapText="1"/>
    </xf>
    <xf numFmtId="165" fontId="41" fillId="22" borderId="19" xfId="40" applyNumberFormat="1" applyFont="1" applyFill="1" applyBorder="1" applyAlignment="1">
      <alignment horizontal="left" wrapText="1"/>
    </xf>
    <xf numFmtId="3" fontId="41" fillId="22" borderId="19" xfId="1" applyNumberFormat="1" applyFont="1" applyFill="1" applyBorder="1" applyAlignment="1">
      <alignment horizontal="left" wrapText="1"/>
    </xf>
    <xf numFmtId="0" fontId="41" fillId="22" borderId="19" xfId="0" applyFont="1" applyFill="1" applyBorder="1" applyAlignment="1">
      <alignment horizontal="left" vertical="center" wrapText="1"/>
    </xf>
    <xf numFmtId="3" fontId="41" fillId="22" borderId="19" xfId="0" applyNumberFormat="1" applyFont="1" applyFill="1" applyBorder="1" applyAlignment="1">
      <alignment horizontal="left" vertical="center" wrapText="1"/>
    </xf>
    <xf numFmtId="0" fontId="41" fillId="22" borderId="6" xfId="0" applyFont="1" applyFill="1" applyBorder="1" applyAlignment="1">
      <alignment horizontal="left" vertical="center" wrapText="1"/>
    </xf>
    <xf numFmtId="164" fontId="43" fillId="22" borderId="19" xfId="2" applyFont="1" applyFill="1" applyBorder="1" applyAlignment="1">
      <alignment horizontal="right" wrapText="1"/>
    </xf>
    <xf numFmtId="164" fontId="43" fillId="22" borderId="16" xfId="2" applyFont="1" applyFill="1" applyBorder="1" applyAlignment="1">
      <alignment horizontal="right" wrapText="1"/>
    </xf>
    <xf numFmtId="3" fontId="41" fillId="22" borderId="11" xfId="1" applyNumberFormat="1" applyFont="1" applyFill="1" applyBorder="1" applyAlignment="1">
      <alignment horizontal="left" vertical="center" wrapText="1"/>
    </xf>
    <xf numFmtId="3" fontId="41" fillId="22" borderId="19" xfId="0" applyNumberFormat="1" applyFont="1" applyFill="1" applyBorder="1" applyAlignment="1">
      <alignment horizontal="left"/>
    </xf>
    <xf numFmtId="3" fontId="41" fillId="22" borderId="19" xfId="0" applyNumberFormat="1" applyFont="1" applyFill="1" applyBorder="1" applyAlignment="1">
      <alignment horizontal="left" wrapText="1"/>
    </xf>
    <xf numFmtId="4" fontId="41" fillId="22" borderId="19" xfId="0" applyNumberFormat="1" applyFont="1" applyFill="1" applyBorder="1" applyAlignment="1">
      <alignment horizontal="left" wrapText="1"/>
    </xf>
    <xf numFmtId="165" fontId="41" fillId="22" borderId="19" xfId="1" applyNumberFormat="1" applyFont="1" applyFill="1" applyBorder="1" applyAlignment="1">
      <alignment horizontal="left" wrapText="1"/>
    </xf>
    <xf numFmtId="165" fontId="0" fillId="6" borderId="16" xfId="0" applyNumberFormat="1" applyFont="1" applyFill="1" applyBorder="1" applyAlignment="1">
      <alignment horizontal="right" vertical="center" wrapText="1"/>
    </xf>
    <xf numFmtId="165" fontId="4" fillId="6" borderId="16" xfId="2" applyNumberFormat="1" applyFont="1" applyFill="1" applyBorder="1" applyAlignment="1">
      <alignment horizontal="right" vertical="center" wrapText="1"/>
    </xf>
    <xf numFmtId="165" fontId="41" fillId="6" borderId="18" xfId="0" applyNumberFormat="1" applyFont="1" applyFill="1" applyBorder="1" applyAlignment="1">
      <alignment horizontal="right" vertical="center"/>
    </xf>
    <xf numFmtId="0" fontId="0" fillId="6" borderId="13" xfId="0" applyFont="1" applyFill="1" applyBorder="1" applyAlignment="1">
      <alignment horizontal="left" vertical="center"/>
    </xf>
    <xf numFmtId="165" fontId="0" fillId="6" borderId="9" xfId="40" applyNumberFormat="1" applyFont="1" applyFill="1" applyBorder="1" applyAlignment="1">
      <alignment horizontal="left" vertical="center" wrapText="1"/>
    </xf>
    <xf numFmtId="165" fontId="4" fillId="6" borderId="16" xfId="2" applyNumberFormat="1" applyFont="1" applyFill="1" applyBorder="1" applyAlignment="1">
      <alignment horizontal="right" wrapText="1"/>
    </xf>
    <xf numFmtId="165" fontId="0" fillId="0" borderId="0" xfId="0" applyNumberFormat="1" applyAlignment="1">
      <alignment horizontal="right" vertical="center"/>
    </xf>
    <xf numFmtId="165" fontId="41" fillId="6" borderId="19" xfId="2" applyNumberFormat="1" applyFont="1" applyFill="1" applyBorder="1" applyAlignment="1">
      <alignment horizontal="right" vertical="center" wrapText="1"/>
    </xf>
    <xf numFmtId="165" fontId="41" fillId="6" borderId="19" xfId="0" applyNumberFormat="1" applyFont="1" applyFill="1" applyBorder="1" applyAlignment="1">
      <alignment horizontal="right" vertical="center"/>
    </xf>
    <xf numFmtId="165" fontId="0" fillId="6" borderId="3" xfId="0" applyNumberFormat="1" applyFont="1" applyFill="1" applyBorder="1" applyAlignment="1">
      <alignment horizontal="right" vertical="center" wrapText="1"/>
    </xf>
    <xf numFmtId="164" fontId="41" fillId="6" borderId="18" xfId="2" applyFont="1" applyFill="1" applyBorder="1" applyAlignment="1">
      <alignment horizontal="right" wrapText="1"/>
    </xf>
    <xf numFmtId="164" fontId="41" fillId="6" borderId="15" xfId="2" applyFont="1" applyFill="1" applyBorder="1" applyAlignment="1">
      <alignment horizontal="right" wrapText="1"/>
    </xf>
    <xf numFmtId="3" fontId="19" fillId="6" borderId="19" xfId="1" applyNumberFormat="1" applyFont="1" applyFill="1" applyBorder="1" applyAlignment="1">
      <alignment horizontal="left" wrapText="1"/>
    </xf>
    <xf numFmtId="0" fontId="0" fillId="6" borderId="16" xfId="0" applyFont="1" applyFill="1" applyBorder="1" applyAlignment="1">
      <alignment horizontal="left" vertical="center" wrapText="1"/>
    </xf>
    <xf numFmtId="165" fontId="4" fillId="6" borderId="16" xfId="40" applyNumberFormat="1" applyFont="1" applyFill="1" applyBorder="1" applyAlignment="1">
      <alignment horizontal="left" vertical="center" wrapText="1"/>
    </xf>
    <xf numFmtId="0" fontId="0" fillId="6" borderId="3" xfId="0" applyFont="1" applyFill="1" applyBorder="1" applyAlignment="1">
      <alignment horizontal="left" vertical="center" wrapText="1"/>
    </xf>
    <xf numFmtId="0" fontId="0" fillId="6" borderId="3" xfId="0" applyFont="1" applyFill="1" applyBorder="1" applyAlignment="1">
      <alignment horizontal="left" vertical="center"/>
    </xf>
    <xf numFmtId="3" fontId="4" fillId="6" borderId="3" xfId="1" applyNumberFormat="1" applyFont="1" applyFill="1" applyBorder="1" applyAlignment="1">
      <alignment horizontal="left" vertical="center" wrapText="1"/>
    </xf>
    <xf numFmtId="3" fontId="0" fillId="6" borderId="11" xfId="1" applyNumberFormat="1" applyFont="1" applyFill="1" applyBorder="1" applyAlignment="1">
      <alignment horizontal="left" vertical="center" wrapText="1"/>
    </xf>
    <xf numFmtId="165" fontId="46" fillId="14" borderId="33" xfId="0" applyNumberFormat="1" applyFont="1" applyFill="1" applyBorder="1"/>
    <xf numFmtId="0" fontId="47" fillId="8" borderId="36" xfId="0" applyFont="1" applyFill="1" applyBorder="1" applyAlignment="1">
      <alignment wrapText="1"/>
    </xf>
    <xf numFmtId="0" fontId="0" fillId="0" borderId="3" xfId="0" applyBorder="1"/>
    <xf numFmtId="169" fontId="20" fillId="8" borderId="29" xfId="0" applyNumberFormat="1" applyFont="1" applyFill="1" applyBorder="1" applyAlignment="1">
      <alignment horizontal="right"/>
    </xf>
    <xf numFmtId="0" fontId="62" fillId="6" borderId="0" xfId="0" applyFont="1" applyFill="1" applyAlignment="1">
      <alignment horizontal="center" vertical="center"/>
    </xf>
    <xf numFmtId="0" fontId="61" fillId="6" borderId="0" xfId="0" applyFont="1" applyFill="1" applyAlignment="1">
      <alignment vertical="center"/>
    </xf>
    <xf numFmtId="0" fontId="63" fillId="6" borderId="0" xfId="0" applyFont="1" applyFill="1" applyAlignment="1">
      <alignment horizontal="center" vertical="center"/>
    </xf>
    <xf numFmtId="3" fontId="64" fillId="6" borderId="0" xfId="0" applyNumberFormat="1" applyFont="1" applyFill="1" applyAlignment="1">
      <alignment vertical="center"/>
    </xf>
    <xf numFmtId="0" fontId="60" fillId="11" borderId="9" xfId="0" applyFont="1" applyFill="1" applyBorder="1" applyAlignment="1">
      <alignment vertical="center"/>
    </xf>
    <xf numFmtId="0" fontId="62" fillId="11" borderId="9" xfId="0" applyFont="1" applyFill="1" applyBorder="1" applyAlignment="1">
      <alignment horizontal="center" vertical="center"/>
    </xf>
    <xf numFmtId="0" fontId="14" fillId="0" borderId="9" xfId="0" applyFont="1" applyBorder="1" applyAlignment="1">
      <alignment horizontal="center" vertical="center"/>
    </xf>
    <xf numFmtId="0" fontId="16" fillId="7" borderId="9" xfId="0" applyFont="1" applyFill="1" applyBorder="1" applyAlignment="1">
      <alignment vertical="center"/>
    </xf>
    <xf numFmtId="0" fontId="14" fillId="0" borderId="41" xfId="0" applyFont="1" applyBorder="1" applyAlignment="1">
      <alignment vertical="center"/>
    </xf>
    <xf numFmtId="0" fontId="60" fillId="11" borderId="42" xfId="0" applyFont="1" applyFill="1" applyBorder="1" applyAlignment="1">
      <alignment vertical="center"/>
    </xf>
    <xf numFmtId="0" fontId="62" fillId="11" borderId="43" xfId="0" applyFont="1" applyFill="1" applyBorder="1" applyAlignment="1">
      <alignment horizontal="center" vertical="center"/>
    </xf>
    <xf numFmtId="14" fontId="14" fillId="0" borderId="43" xfId="0" applyNumberFormat="1" applyFont="1" applyBorder="1" applyAlignment="1">
      <alignment horizontal="left" vertical="center"/>
    </xf>
    <xf numFmtId="14" fontId="15" fillId="7" borderId="43" xfId="0" applyNumberFormat="1" applyFont="1" applyFill="1" applyBorder="1" applyAlignment="1">
      <alignment horizontal="left" vertical="center"/>
    </xf>
    <xf numFmtId="0" fontId="14" fillId="0" borderId="44" xfId="0" applyFont="1" applyBorder="1" applyAlignment="1">
      <alignment vertical="center"/>
    </xf>
    <xf numFmtId="164" fontId="43" fillId="22" borderId="19" xfId="2" applyFont="1" applyFill="1" applyBorder="1" applyAlignment="1">
      <alignment horizontal="right" vertical="center" wrapText="1"/>
    </xf>
    <xf numFmtId="3" fontId="0" fillId="6" borderId="3" xfId="1" applyNumberFormat="1" applyFont="1" applyFill="1" applyBorder="1" applyAlignment="1">
      <alignment horizontal="left" vertical="center" wrapText="1"/>
    </xf>
    <xf numFmtId="165" fontId="4" fillId="6" borderId="3" xfId="40" applyNumberFormat="1" applyFont="1" applyFill="1" applyBorder="1" applyAlignment="1">
      <alignment horizontal="left" vertical="center" wrapText="1"/>
    </xf>
    <xf numFmtId="165" fontId="0" fillId="6" borderId="19" xfId="0" applyNumberFormat="1" applyFont="1" applyFill="1" applyBorder="1" applyAlignment="1">
      <alignment wrapText="1"/>
    </xf>
    <xf numFmtId="165" fontId="41" fillId="6" borderId="18" xfId="0" applyNumberFormat="1" applyFont="1" applyFill="1" applyBorder="1" applyAlignment="1">
      <alignment wrapText="1"/>
    </xf>
    <xf numFmtId="165" fontId="41" fillId="6" borderId="15" xfId="0" applyNumberFormat="1" applyFont="1" applyFill="1" applyBorder="1" applyAlignment="1">
      <alignment wrapText="1"/>
    </xf>
    <xf numFmtId="164" fontId="0" fillId="0" borderId="0" xfId="2" applyFont="1" applyAlignment="1">
      <alignment horizontal="right" wrapText="1"/>
    </xf>
    <xf numFmtId="0" fontId="19" fillId="6" borderId="19" xfId="0" applyFont="1" applyFill="1" applyBorder="1" applyAlignment="1">
      <alignment horizontal="left" vertical="center" wrapText="1"/>
    </xf>
    <xf numFmtId="165" fontId="19" fillId="6" borderId="19" xfId="2" applyNumberFormat="1" applyFont="1" applyFill="1" applyBorder="1" applyAlignment="1">
      <alignment horizontal="right" vertical="center" wrapText="1"/>
    </xf>
    <xf numFmtId="165" fontId="19" fillId="6" borderId="19" xfId="40" applyNumberFormat="1" applyFont="1" applyFill="1" applyBorder="1" applyAlignment="1">
      <alignment horizontal="left" vertical="center" wrapText="1"/>
    </xf>
    <xf numFmtId="0" fontId="19" fillId="6" borderId="19" xfId="0" applyFont="1" applyFill="1" applyBorder="1" applyAlignment="1">
      <alignment horizontal="left" vertical="center"/>
    </xf>
    <xf numFmtId="3" fontId="19" fillId="6" borderId="19" xfId="1" applyNumberFormat="1" applyFont="1" applyFill="1" applyBorder="1" applyAlignment="1">
      <alignment horizontal="left" vertical="center" wrapText="1"/>
    </xf>
    <xf numFmtId="3" fontId="0" fillId="6" borderId="16" xfId="1" applyNumberFormat="1" applyFont="1" applyFill="1" applyBorder="1" applyAlignment="1">
      <alignment horizontal="left" vertical="center" wrapText="1"/>
    </xf>
    <xf numFmtId="165" fontId="41" fillId="0" borderId="46" xfId="0" applyNumberFormat="1" applyFont="1" applyBorder="1" applyAlignment="1">
      <alignment horizontal="right" vertical="center" wrapText="1"/>
    </xf>
    <xf numFmtId="165" fontId="41" fillId="0" borderId="28" xfId="0" applyNumberFormat="1" applyFont="1" applyBorder="1" applyAlignment="1">
      <alignment horizontal="right" vertical="center" wrapText="1"/>
    </xf>
    <xf numFmtId="165" fontId="41" fillId="0" borderId="47" xfId="0" applyNumberFormat="1" applyFont="1" applyBorder="1" applyAlignment="1">
      <alignment horizontal="right" vertical="center" wrapText="1"/>
    </xf>
    <xf numFmtId="3" fontId="43" fillId="22" borderId="19" xfId="1" applyNumberFormat="1" applyFont="1" applyFill="1" applyBorder="1" applyAlignment="1">
      <alignment horizontal="left" wrapText="1"/>
    </xf>
    <xf numFmtId="165" fontId="19" fillId="6" borderId="19" xfId="2" applyNumberFormat="1" applyFont="1" applyFill="1" applyBorder="1" applyAlignment="1">
      <alignment horizontal="right" wrapText="1"/>
    </xf>
    <xf numFmtId="0" fontId="19" fillId="6" borderId="19" xfId="0" applyFont="1" applyFill="1" applyBorder="1" applyAlignment="1">
      <alignment horizontal="left"/>
    </xf>
    <xf numFmtId="0" fontId="19" fillId="6" borderId="19" xfId="0" applyFont="1" applyFill="1" applyBorder="1" applyAlignment="1">
      <alignment horizontal="left" wrapText="1"/>
    </xf>
    <xf numFmtId="165" fontId="0" fillId="0" borderId="0" xfId="0" applyNumberFormat="1" applyAlignment="1">
      <alignment horizontal="right" vertical="center" wrapText="1"/>
    </xf>
    <xf numFmtId="165" fontId="41" fillId="0" borderId="46" xfId="0" applyNumberFormat="1" applyFont="1" applyBorder="1" applyAlignment="1">
      <alignment horizontal="right" vertical="center"/>
    </xf>
    <xf numFmtId="165" fontId="41" fillId="0" borderId="28" xfId="0" applyNumberFormat="1" applyFont="1" applyBorder="1" applyAlignment="1">
      <alignment horizontal="right" vertical="center"/>
    </xf>
    <xf numFmtId="165" fontId="41" fillId="0" borderId="47" xfId="0" applyNumberFormat="1" applyFont="1" applyBorder="1" applyAlignment="1">
      <alignment horizontal="right" vertical="center"/>
    </xf>
    <xf numFmtId="165" fontId="4" fillId="6" borderId="6" xfId="1" applyNumberFormat="1" applyFont="1" applyFill="1" applyBorder="1" applyAlignment="1">
      <alignment horizontal="left" vertical="center" wrapText="1"/>
    </xf>
    <xf numFmtId="165" fontId="4" fillId="6" borderId="19" xfId="1" applyNumberFormat="1" applyFont="1" applyFill="1" applyBorder="1" applyAlignment="1">
      <alignment horizontal="left" wrapText="1"/>
    </xf>
    <xf numFmtId="165" fontId="4" fillId="6" borderId="27" xfId="2" applyNumberFormat="1" applyFont="1" applyFill="1" applyBorder="1" applyAlignment="1">
      <alignment horizontal="right" vertical="center" wrapText="1"/>
    </xf>
    <xf numFmtId="165" fontId="0" fillId="6" borderId="3" xfId="0" applyNumberFormat="1" applyFont="1" applyFill="1" applyBorder="1" applyAlignment="1">
      <alignment wrapText="1"/>
    </xf>
    <xf numFmtId="165" fontId="0" fillId="6" borderId="3" xfId="0" applyNumberFormat="1" applyFont="1" applyFill="1" applyBorder="1" applyAlignment="1">
      <alignment horizontal="right" wrapText="1"/>
    </xf>
    <xf numFmtId="165" fontId="0" fillId="6" borderId="0" xfId="0" applyNumberFormat="1" applyFont="1" applyFill="1" applyAlignment="1">
      <alignment horizontal="right" vertical="center"/>
    </xf>
    <xf numFmtId="165" fontId="0" fillId="6" borderId="0" xfId="0" applyNumberFormat="1" applyFont="1" applyFill="1" applyAlignment="1">
      <alignment horizontal="right" vertical="center" wrapText="1"/>
    </xf>
    <xf numFmtId="165" fontId="0" fillId="6" borderId="0" xfId="0" applyNumberFormat="1" applyFont="1" applyFill="1" applyAlignment="1">
      <alignment horizontal="left" vertical="center"/>
    </xf>
    <xf numFmtId="165" fontId="0" fillId="6" borderId="11" xfId="1" applyNumberFormat="1" applyFont="1" applyFill="1" applyBorder="1" applyAlignment="1">
      <alignment horizontal="left" vertical="center" wrapText="1"/>
    </xf>
    <xf numFmtId="3" fontId="0" fillId="6" borderId="0" xfId="0" applyNumberFormat="1" applyFont="1" applyFill="1" applyAlignment="1">
      <alignment horizontal="left" vertical="center" wrapText="1"/>
    </xf>
    <xf numFmtId="165" fontId="4" fillId="6" borderId="6" xfId="1" applyNumberFormat="1" applyFont="1" applyFill="1" applyBorder="1" applyAlignment="1">
      <alignment horizontal="left" wrapText="1"/>
    </xf>
    <xf numFmtId="3" fontId="19" fillId="6" borderId="11" xfId="1" applyNumberFormat="1" applyFont="1" applyFill="1" applyBorder="1" applyAlignment="1">
      <alignment horizontal="right" wrapText="1"/>
    </xf>
    <xf numFmtId="165" fontId="41" fillId="6" borderId="18" xfId="0" applyNumberFormat="1" applyFont="1" applyFill="1" applyBorder="1" applyAlignment="1">
      <alignment horizontal="right" vertical="center" wrapText="1"/>
    </xf>
    <xf numFmtId="165" fontId="26" fillId="0" borderId="0" xfId="0" applyNumberFormat="1" applyFont="1" applyAlignment="1">
      <alignment horizontal="left" vertical="center" wrapText="1"/>
    </xf>
    <xf numFmtId="165" fontId="1" fillId="0" borderId="0" xfId="0" applyNumberFormat="1" applyFont="1" applyAlignment="1">
      <alignment horizontal="left" vertical="center" wrapText="1"/>
    </xf>
    <xf numFmtId="165" fontId="41" fillId="6" borderId="15" xfId="0" applyNumberFormat="1" applyFont="1" applyFill="1" applyBorder="1" applyAlignment="1">
      <alignment horizontal="right" wrapText="1"/>
    </xf>
    <xf numFmtId="14" fontId="9" fillId="0" borderId="18" xfId="1" applyNumberFormat="1" applyFont="1" applyBorder="1" applyAlignment="1">
      <alignment horizontal="left" wrapText="1"/>
    </xf>
    <xf numFmtId="3" fontId="9" fillId="0" borderId="15" xfId="1" applyNumberFormat="1" applyFont="1" applyBorder="1" applyAlignment="1">
      <alignment horizontal="left" wrapText="1"/>
    </xf>
    <xf numFmtId="165" fontId="9" fillId="0" borderId="15" xfId="1" applyNumberFormat="1" applyFont="1" applyBorder="1" applyAlignment="1">
      <alignment horizontal="left" wrapText="1"/>
    </xf>
    <xf numFmtId="169" fontId="41" fillId="6" borderId="15" xfId="0" applyNumberFormat="1" applyFont="1" applyFill="1" applyBorder="1" applyAlignment="1">
      <alignment horizontal="right" vertical="center"/>
    </xf>
    <xf numFmtId="165" fontId="0" fillId="6" borderId="6" xfId="1" applyNumberFormat="1" applyFont="1" applyFill="1" applyBorder="1" applyAlignment="1">
      <alignment horizontal="left" wrapText="1"/>
    </xf>
    <xf numFmtId="4" fontId="4" fillId="6" borderId="16" xfId="1" applyNumberFormat="1" applyFont="1" applyFill="1" applyBorder="1" applyAlignment="1">
      <alignment horizontal="right" wrapText="1"/>
    </xf>
    <xf numFmtId="164" fontId="41" fillId="6" borderId="47" xfId="2" applyFont="1" applyFill="1" applyBorder="1" applyAlignment="1">
      <alignment horizontal="right" wrapText="1"/>
    </xf>
    <xf numFmtId="164" fontId="41" fillId="6" borderId="29" xfId="2" applyFont="1" applyFill="1" applyBorder="1" applyAlignment="1">
      <alignment horizontal="right" wrapText="1"/>
    </xf>
    <xf numFmtId="4" fontId="0" fillId="6" borderId="19" xfId="0" applyNumberFormat="1" applyFont="1" applyFill="1" applyBorder="1" applyAlignment="1">
      <alignment horizontal="left" wrapText="1"/>
    </xf>
    <xf numFmtId="0" fontId="69" fillId="0" borderId="0" xfId="0" applyFont="1" applyAlignment="1">
      <alignment vertical="center" wrapText="1"/>
    </xf>
    <xf numFmtId="17" fontId="62" fillId="0" borderId="0" xfId="0" applyNumberFormat="1" applyFont="1" applyAlignment="1">
      <alignment vertical="center"/>
    </xf>
    <xf numFmtId="3" fontId="14" fillId="0" borderId="14" xfId="0" applyNumberFormat="1" applyFont="1" applyBorder="1" applyAlignment="1">
      <alignment vertical="center"/>
    </xf>
    <xf numFmtId="164" fontId="16" fillId="7" borderId="14" xfId="2" applyFont="1" applyFill="1" applyBorder="1" applyAlignment="1">
      <alignment vertical="center"/>
    </xf>
    <xf numFmtId="0" fontId="19" fillId="0" borderId="19" xfId="0" applyFont="1" applyBorder="1" applyAlignment="1">
      <alignment vertical="center"/>
    </xf>
    <xf numFmtId="14" fontId="41" fillId="23" borderId="19" xfId="1" applyNumberFormat="1" applyFont="1" applyFill="1" applyBorder="1" applyAlignment="1">
      <alignment horizontal="left" vertical="center" wrapText="1"/>
    </xf>
    <xf numFmtId="3" fontId="41" fillId="23" borderId="19" xfId="1" applyNumberFormat="1" applyFont="1" applyFill="1" applyBorder="1" applyAlignment="1">
      <alignment horizontal="left" vertical="center" wrapText="1"/>
    </xf>
    <xf numFmtId="165" fontId="41" fillId="23" borderId="19" xfId="1" applyNumberFormat="1" applyFont="1" applyFill="1" applyBorder="1" applyAlignment="1">
      <alignment horizontal="left" vertical="center" wrapText="1"/>
    </xf>
    <xf numFmtId="165" fontId="41" fillId="23" borderId="19" xfId="0" applyNumberFormat="1" applyFont="1" applyFill="1" applyBorder="1" applyAlignment="1">
      <alignment horizontal="right" vertical="center" wrapText="1"/>
    </xf>
    <xf numFmtId="164" fontId="41" fillId="23" borderId="19" xfId="2" applyFont="1" applyFill="1" applyBorder="1" applyAlignment="1">
      <alignment horizontal="right" vertical="center" wrapText="1"/>
    </xf>
    <xf numFmtId="165" fontId="41" fillId="23" borderId="19" xfId="2" applyNumberFormat="1" applyFont="1" applyFill="1" applyBorder="1" applyAlignment="1">
      <alignment horizontal="right" vertical="center" wrapText="1"/>
    </xf>
    <xf numFmtId="165" fontId="41" fillId="23" borderId="19" xfId="40" applyNumberFormat="1" applyFont="1" applyFill="1" applyBorder="1" applyAlignment="1">
      <alignment horizontal="left" vertical="center" wrapText="1"/>
    </xf>
    <xf numFmtId="0" fontId="41" fillId="23" borderId="19" xfId="0" applyFont="1" applyFill="1" applyBorder="1" applyAlignment="1">
      <alignment horizontal="left" vertical="center"/>
    </xf>
    <xf numFmtId="3" fontId="43" fillId="23" borderId="11" xfId="1" applyNumberFormat="1" applyFont="1" applyFill="1" applyBorder="1" applyAlignment="1">
      <alignment horizontal="left" wrapText="1"/>
    </xf>
    <xf numFmtId="0" fontId="41" fillId="23" borderId="19" xfId="0" applyFont="1" applyFill="1" applyBorder="1" applyAlignment="1">
      <alignment horizontal="left" vertical="center" wrapText="1"/>
    </xf>
    <xf numFmtId="14" fontId="41" fillId="24" borderId="19" xfId="1" applyNumberFormat="1" applyFont="1" applyFill="1" applyBorder="1" applyAlignment="1">
      <alignment horizontal="left" vertical="center" wrapText="1"/>
    </xf>
    <xf numFmtId="3" fontId="41" fillId="24" borderId="19" xfId="1" applyNumberFormat="1" applyFont="1" applyFill="1" applyBorder="1" applyAlignment="1">
      <alignment horizontal="left" vertical="center" wrapText="1"/>
    </xf>
    <xf numFmtId="165" fontId="41" fillId="24" borderId="19" xfId="1" applyNumberFormat="1" applyFont="1" applyFill="1" applyBorder="1" applyAlignment="1">
      <alignment horizontal="left" vertical="center" wrapText="1"/>
    </xf>
    <xf numFmtId="165" fontId="41" fillId="24" borderId="19" xfId="0" applyNumberFormat="1" applyFont="1" applyFill="1" applyBorder="1" applyAlignment="1">
      <alignment horizontal="right" vertical="center" wrapText="1"/>
    </xf>
    <xf numFmtId="164" fontId="41" fillId="24" borderId="19" xfId="2" applyFont="1" applyFill="1" applyBorder="1" applyAlignment="1">
      <alignment horizontal="right" vertical="center" wrapText="1"/>
    </xf>
    <xf numFmtId="165" fontId="41" fillId="24" borderId="19" xfId="2" applyNumberFormat="1" applyFont="1" applyFill="1" applyBorder="1" applyAlignment="1">
      <alignment horizontal="right" vertical="center" wrapText="1"/>
    </xf>
    <xf numFmtId="165" fontId="41" fillId="24" borderId="19" xfId="40" applyNumberFormat="1" applyFont="1" applyFill="1" applyBorder="1" applyAlignment="1">
      <alignment horizontal="left" vertical="center" wrapText="1"/>
    </xf>
    <xf numFmtId="0" fontId="41" fillId="24" borderId="19" xfId="0" applyFont="1" applyFill="1" applyBorder="1" applyAlignment="1">
      <alignment horizontal="left" vertical="center"/>
    </xf>
    <xf numFmtId="3" fontId="43" fillId="24" borderId="11" xfId="1" applyNumberFormat="1" applyFont="1" applyFill="1" applyBorder="1" applyAlignment="1">
      <alignment horizontal="left" wrapText="1"/>
    </xf>
    <xf numFmtId="0" fontId="41" fillId="24" borderId="19" xfId="0" applyFont="1" applyFill="1" applyBorder="1" applyAlignment="1">
      <alignment horizontal="left" vertical="center" wrapText="1"/>
    </xf>
    <xf numFmtId="4" fontId="41" fillId="23" borderId="19" xfId="0" applyNumberFormat="1" applyFont="1" applyFill="1" applyBorder="1" applyAlignment="1">
      <alignment horizontal="left" vertical="center" wrapText="1"/>
    </xf>
    <xf numFmtId="0" fontId="41" fillId="23" borderId="6" xfId="0" applyFont="1" applyFill="1" applyBorder="1" applyAlignment="1">
      <alignment horizontal="left" vertical="center" wrapText="1"/>
    </xf>
    <xf numFmtId="165" fontId="0" fillId="6" borderId="5" xfId="0" applyNumberFormat="1" applyFont="1" applyFill="1" applyBorder="1" applyAlignment="1">
      <alignment horizontal="right" vertical="center" wrapText="1"/>
    </xf>
    <xf numFmtId="164" fontId="4" fillId="6" borderId="5" xfId="2" applyFont="1" applyFill="1" applyBorder="1" applyAlignment="1">
      <alignment horizontal="right" vertical="center" wrapText="1"/>
    </xf>
    <xf numFmtId="165" fontId="4" fillId="6" borderId="5" xfId="2" applyNumberFormat="1" applyFont="1" applyFill="1" applyBorder="1" applyAlignment="1">
      <alignment horizontal="right" vertical="center" wrapText="1"/>
    </xf>
    <xf numFmtId="164" fontId="41" fillId="23" borderId="19" xfId="2" applyFont="1" applyFill="1" applyBorder="1" applyAlignment="1">
      <alignment horizontal="right" wrapText="1"/>
    </xf>
    <xf numFmtId="165" fontId="41" fillId="23" borderId="6" xfId="1" applyNumberFormat="1" applyFont="1" applyFill="1" applyBorder="1" applyAlignment="1">
      <alignment horizontal="left" vertical="center" wrapText="1"/>
    </xf>
    <xf numFmtId="165" fontId="41" fillId="23" borderId="16" xfId="0" applyNumberFormat="1" applyFont="1" applyFill="1" applyBorder="1" applyAlignment="1">
      <alignment horizontal="right" vertical="center" wrapText="1"/>
    </xf>
    <xf numFmtId="164" fontId="41" fillId="23" borderId="16" xfId="2" applyFont="1" applyFill="1" applyBorder="1" applyAlignment="1">
      <alignment horizontal="right" vertical="center" wrapText="1"/>
    </xf>
    <xf numFmtId="0" fontId="41" fillId="23" borderId="16" xfId="0" applyFont="1" applyFill="1" applyBorder="1" applyAlignment="1">
      <alignment horizontal="left" vertical="center" wrapText="1"/>
    </xf>
    <xf numFmtId="14" fontId="4" fillId="6" borderId="19" xfId="1" applyNumberFormat="1" applyFont="1" applyFill="1" applyBorder="1" applyAlignment="1">
      <alignment horizontal="left" wrapText="1"/>
    </xf>
    <xf numFmtId="0" fontId="0" fillId="6" borderId="6" xfId="0" applyFont="1" applyFill="1" applyBorder="1" applyAlignment="1">
      <alignment horizontal="left" wrapText="1"/>
    </xf>
    <xf numFmtId="3" fontId="41" fillId="23" borderId="19" xfId="1" applyNumberFormat="1" applyFont="1" applyFill="1" applyBorder="1" applyAlignment="1">
      <alignment horizontal="left" wrapText="1"/>
    </xf>
    <xf numFmtId="165" fontId="41" fillId="23" borderId="19" xfId="1" applyNumberFormat="1" applyFont="1" applyFill="1" applyBorder="1" applyAlignment="1">
      <alignment horizontal="left" wrapText="1"/>
    </xf>
    <xf numFmtId="165" fontId="41" fillId="23" borderId="19" xfId="2" applyNumberFormat="1" applyFont="1" applyFill="1" applyBorder="1" applyAlignment="1">
      <alignment horizontal="right" wrapText="1"/>
    </xf>
    <xf numFmtId="0" fontId="41" fillId="23" borderId="19" xfId="0" applyFont="1" applyFill="1" applyBorder="1" applyAlignment="1">
      <alignment horizontal="left"/>
    </xf>
    <xf numFmtId="0" fontId="41" fillId="23" borderId="19" xfId="0" applyFont="1" applyFill="1" applyBorder="1" applyAlignment="1">
      <alignment horizontal="left" wrapText="1"/>
    </xf>
    <xf numFmtId="14" fontId="0" fillId="6" borderId="19" xfId="1" applyNumberFormat="1" applyFont="1" applyFill="1" applyBorder="1" applyAlignment="1">
      <alignment horizontal="left" vertical="center" wrapText="1"/>
    </xf>
    <xf numFmtId="14" fontId="4" fillId="0" borderId="19" xfId="1" applyNumberFormat="1" applyFont="1" applyBorder="1" applyAlignment="1">
      <alignment horizontal="left" wrapText="1"/>
    </xf>
    <xf numFmtId="165" fontId="4" fillId="0" borderId="19" xfId="2" applyNumberFormat="1" applyFont="1" applyBorder="1" applyAlignment="1">
      <alignment horizontal="center"/>
    </xf>
    <xf numFmtId="165" fontId="4" fillId="0" borderId="19" xfId="2" applyNumberFormat="1" applyFont="1" applyBorder="1" applyAlignment="1">
      <alignment horizontal="right" wrapText="1"/>
    </xf>
    <xf numFmtId="165" fontId="4" fillId="0" borderId="19" xfId="40" applyNumberFormat="1" applyFont="1" applyBorder="1" applyAlignment="1">
      <alignment horizontal="left" vertical="center" wrapText="1"/>
    </xf>
    <xf numFmtId="3" fontId="4" fillId="0" borderId="19" xfId="1" applyNumberFormat="1" applyFont="1" applyBorder="1" applyAlignment="1">
      <alignment horizontal="left" vertical="center" wrapText="1"/>
    </xf>
    <xf numFmtId="3" fontId="0" fillId="0" borderId="19" xfId="0" applyNumberFormat="1" applyFont="1" applyBorder="1" applyAlignment="1">
      <alignment horizontal="left" vertical="center" wrapText="1"/>
    </xf>
    <xf numFmtId="4" fontId="0" fillId="0" borderId="19" xfId="0" applyNumberFormat="1" applyFont="1" applyBorder="1" applyAlignment="1">
      <alignment horizontal="left" vertical="center" wrapText="1"/>
    </xf>
    <xf numFmtId="0" fontId="0" fillId="0" borderId="19" xfId="0" applyFont="1" applyBorder="1" applyAlignment="1">
      <alignment horizontal="left" vertical="center"/>
    </xf>
    <xf numFmtId="0" fontId="0" fillId="0" borderId="19" xfId="0" applyFont="1" applyBorder="1" applyAlignment="1">
      <alignment horizontal="left" vertical="center" wrapText="1"/>
    </xf>
    <xf numFmtId="165" fontId="0" fillId="0" borderId="19" xfId="0" applyNumberFormat="1" applyFont="1" applyBorder="1" applyAlignment="1">
      <alignment wrapText="1"/>
    </xf>
    <xf numFmtId="0" fontId="0" fillId="0" borderId="6" xfId="0" applyFont="1" applyBorder="1" applyAlignment="1">
      <alignment horizontal="left" vertical="center"/>
    </xf>
    <xf numFmtId="0" fontId="0" fillId="0" borderId="9" xfId="0" applyFont="1" applyBorder="1" applyAlignment="1">
      <alignment horizontal="left" vertical="center"/>
    </xf>
    <xf numFmtId="165" fontId="4" fillId="0" borderId="16" xfId="2" applyNumberFormat="1" applyFont="1" applyBorder="1" applyAlignment="1">
      <alignment horizontal="center"/>
    </xf>
    <xf numFmtId="165" fontId="0" fillId="0" borderId="3" xfId="0" applyNumberFormat="1" applyFont="1" applyBorder="1" applyAlignment="1">
      <alignment wrapText="1"/>
    </xf>
    <xf numFmtId="3" fontId="0" fillId="0" borderId="19" xfId="1" applyNumberFormat="1" applyFont="1" applyBorder="1" applyAlignment="1">
      <alignment horizontal="left" wrapText="1"/>
    </xf>
    <xf numFmtId="165" fontId="0" fillId="0" borderId="19" xfId="1" applyNumberFormat="1" applyFont="1" applyBorder="1" applyAlignment="1">
      <alignment horizontal="left" wrapText="1"/>
    </xf>
    <xf numFmtId="3" fontId="3" fillId="0" borderId="16" xfId="0" applyNumberFormat="1" applyFont="1" applyBorder="1" applyAlignment="1">
      <alignment horizontal="left" vertical="center"/>
    </xf>
    <xf numFmtId="4" fontId="3" fillId="0" borderId="16" xfId="0" applyNumberFormat="1" applyFont="1" applyBorder="1" applyAlignment="1">
      <alignment horizontal="left" vertical="top" wrapText="1"/>
    </xf>
    <xf numFmtId="14" fontId="3" fillId="0" borderId="19" xfId="0" applyNumberFormat="1" applyFont="1" applyBorder="1" applyAlignment="1">
      <alignment horizontal="left" vertical="center"/>
    </xf>
    <xf numFmtId="165" fontId="3" fillId="0" borderId="19" xfId="0" applyNumberFormat="1" applyFont="1" applyBorder="1" applyAlignment="1">
      <alignment horizontal="left" vertical="center"/>
    </xf>
    <xf numFmtId="165" fontId="0" fillId="0" borderId="16" xfId="0" applyNumberFormat="1" applyFont="1" applyBorder="1" applyAlignment="1">
      <alignment horizontal="left" vertical="center"/>
    </xf>
    <xf numFmtId="165" fontId="1" fillId="0" borderId="16" xfId="0" applyNumberFormat="1" applyFont="1" applyBorder="1" applyAlignment="1">
      <alignment horizontal="left"/>
    </xf>
    <xf numFmtId="165" fontId="41" fillId="23" borderId="9" xfId="40" applyNumberFormat="1" applyFont="1" applyFill="1" applyBorder="1" applyAlignment="1">
      <alignment horizontal="left" vertical="center" wrapText="1"/>
    </xf>
    <xf numFmtId="165" fontId="41" fillId="23" borderId="19" xfId="0" applyNumberFormat="1" applyFont="1" applyFill="1" applyBorder="1" applyAlignment="1">
      <alignment horizontal="right" vertical="center"/>
    </xf>
    <xf numFmtId="14" fontId="60" fillId="0" borderId="45" xfId="0" applyNumberFormat="1" applyFont="1" applyBorder="1" applyAlignment="1">
      <alignment horizontal="center" vertical="center"/>
    </xf>
    <xf numFmtId="0" fontId="61" fillId="0" borderId="49" xfId="0" applyFont="1" applyBorder="1" applyAlignment="1">
      <alignment vertical="center"/>
    </xf>
    <xf numFmtId="0" fontId="67" fillId="0" borderId="49" xfId="0" applyFont="1" applyBorder="1" applyAlignment="1">
      <alignment vertical="center"/>
    </xf>
    <xf numFmtId="40" fontId="60" fillId="0" borderId="50" xfId="0" applyNumberFormat="1" applyFont="1" applyBorder="1" applyAlignment="1">
      <alignment vertical="center"/>
    </xf>
    <xf numFmtId="165" fontId="60" fillId="0" borderId="48" xfId="0" applyNumberFormat="1" applyFont="1" applyBorder="1" applyAlignment="1">
      <alignment vertical="center"/>
    </xf>
    <xf numFmtId="0" fontId="61" fillId="0" borderId="51" xfId="0" applyFont="1" applyBorder="1" applyAlignment="1">
      <alignment vertical="center"/>
    </xf>
    <xf numFmtId="14" fontId="61" fillId="0" borderId="19" xfId="0" applyNumberFormat="1" applyFont="1" applyBorder="1" applyAlignment="1">
      <alignment horizontal="center" vertical="center"/>
    </xf>
    <xf numFmtId="0" fontId="61" fillId="0" borderId="19" xfId="0" applyFont="1" applyBorder="1" applyAlignment="1">
      <alignment vertical="center"/>
    </xf>
    <xf numFmtId="165" fontId="61" fillId="0" borderId="19" xfId="0" applyNumberFormat="1" applyFont="1" applyBorder="1" applyAlignment="1">
      <alignment vertical="center"/>
    </xf>
    <xf numFmtId="3" fontId="19" fillId="8" borderId="11" xfId="1" applyNumberFormat="1" applyFont="1" applyFill="1" applyBorder="1" applyAlignment="1">
      <alignment horizontal="left" wrapText="1"/>
    </xf>
    <xf numFmtId="14" fontId="13" fillId="3" borderId="4" xfId="0" applyNumberFormat="1" applyFont="1" applyFill="1" applyBorder="1" applyAlignment="1">
      <alignment horizontal="center" vertical="top" wrapText="1"/>
    </xf>
    <xf numFmtId="14" fontId="45" fillId="6" borderId="4" xfId="0" applyNumberFormat="1" applyFont="1" applyFill="1" applyBorder="1" applyAlignment="1">
      <alignment horizontal="center" vertical="center" wrapText="1"/>
    </xf>
    <xf numFmtId="14" fontId="35" fillId="0" borderId="0" xfId="0" applyNumberFormat="1" applyFont="1" applyAlignment="1">
      <alignment horizontal="center" vertical="center" wrapText="1"/>
    </xf>
    <xf numFmtId="14" fontId="9" fillId="0" borderId="0" xfId="0" applyNumberFormat="1" applyFont="1" applyAlignment="1">
      <alignment horizontal="center" vertical="center" wrapText="1"/>
    </xf>
    <xf numFmtId="14" fontId="13" fillId="0" borderId="4" xfId="0" applyNumberFormat="1" applyFont="1" applyBorder="1" applyAlignment="1">
      <alignment horizontal="center" vertical="center" wrapText="1"/>
    </xf>
    <xf numFmtId="165" fontId="46" fillId="13" borderId="21" xfId="0" applyNumberFormat="1" applyFont="1" applyFill="1" applyBorder="1" applyAlignment="1">
      <alignment horizontal="center"/>
    </xf>
    <xf numFmtId="0" fontId="15" fillId="0" borderId="0" xfId="0" applyFont="1" applyAlignment="1">
      <alignment horizontal="center" vertical="center"/>
    </xf>
    <xf numFmtId="0" fontId="15" fillId="11" borderId="20" xfId="0" applyFont="1" applyFill="1" applyBorder="1" applyAlignment="1">
      <alignment horizontal="center" vertical="center"/>
    </xf>
    <xf numFmtId="0" fontId="15" fillId="11" borderId="21" xfId="0" applyFont="1" applyFill="1" applyBorder="1" applyAlignment="1">
      <alignment horizontal="center" vertical="center"/>
    </xf>
    <xf numFmtId="0" fontId="15" fillId="11" borderId="22" xfId="0" applyFont="1" applyFill="1" applyBorder="1" applyAlignment="1">
      <alignment horizontal="center" vertical="center"/>
    </xf>
    <xf numFmtId="0" fontId="21" fillId="0" borderId="0" xfId="0" applyFont="1" applyAlignment="1">
      <alignment horizontal="center" vertical="center"/>
    </xf>
    <xf numFmtId="0" fontId="15" fillId="0" borderId="6"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165" fontId="17" fillId="0" borderId="10" xfId="0" applyNumberFormat="1" applyFont="1" applyBorder="1" applyAlignment="1">
      <alignment horizontal="left" vertical="center"/>
    </xf>
    <xf numFmtId="165" fontId="17" fillId="0" borderId="11" xfId="0" applyNumberFormat="1" applyFont="1" applyBorder="1" applyAlignment="1">
      <alignment horizontal="left" vertical="center"/>
    </xf>
    <xf numFmtId="165" fontId="17" fillId="0" borderId="0" xfId="0" applyNumberFormat="1" applyFont="1" applyAlignment="1">
      <alignment horizontal="left" vertical="center"/>
    </xf>
    <xf numFmtId="165" fontId="17" fillId="0" borderId="7" xfId="0" applyNumberFormat="1" applyFont="1" applyBorder="1" applyAlignment="1">
      <alignment horizontal="left" vertical="center"/>
    </xf>
    <xf numFmtId="165" fontId="17" fillId="0" borderId="4" xfId="0" applyNumberFormat="1" applyFont="1" applyBorder="1" applyAlignment="1">
      <alignment horizontal="center" vertical="center" wrapText="1"/>
    </xf>
    <xf numFmtId="165" fontId="17" fillId="0" borderId="2" xfId="0" applyNumberFormat="1" applyFont="1" applyBorder="1" applyAlignment="1">
      <alignment horizontal="center" vertical="center" wrapText="1"/>
    </xf>
    <xf numFmtId="0" fontId="62" fillId="11" borderId="32" xfId="0" applyFont="1" applyFill="1" applyBorder="1" applyAlignment="1">
      <alignment horizontal="center" vertical="center"/>
    </xf>
    <xf numFmtId="0" fontId="62" fillId="11" borderId="21" xfId="0" applyFont="1" applyFill="1" applyBorder="1" applyAlignment="1">
      <alignment horizontal="center" vertical="center"/>
    </xf>
    <xf numFmtId="0" fontId="62" fillId="11" borderId="22" xfId="0" applyFont="1" applyFill="1" applyBorder="1" applyAlignment="1">
      <alignment horizontal="center" vertical="center"/>
    </xf>
    <xf numFmtId="0" fontId="62" fillId="0" borderId="0" xfId="0" applyFont="1" applyAlignment="1">
      <alignment horizontal="center" vertical="center"/>
    </xf>
    <xf numFmtId="0" fontId="62" fillId="11" borderId="20" xfId="0" applyFont="1" applyFill="1" applyBorder="1" applyAlignment="1">
      <alignment horizontal="center" vertical="center"/>
    </xf>
    <xf numFmtId="0" fontId="62" fillId="0" borderId="6" xfId="0" applyFont="1" applyBorder="1" applyAlignment="1">
      <alignment horizontal="center" vertical="center"/>
    </xf>
    <xf numFmtId="0" fontId="62" fillId="0" borderId="8" xfId="0" applyFont="1" applyBorder="1" applyAlignment="1">
      <alignment horizontal="center" vertical="center"/>
    </xf>
    <xf numFmtId="0" fontId="62" fillId="0" borderId="9" xfId="0" applyFont="1" applyBorder="1" applyAlignment="1">
      <alignment horizontal="center" vertical="center"/>
    </xf>
    <xf numFmtId="0" fontId="64" fillId="0" borderId="10" xfId="0" applyFont="1" applyBorder="1" applyAlignment="1">
      <alignment horizontal="left" vertical="center"/>
    </xf>
    <xf numFmtId="0" fontId="64" fillId="0" borderId="11" xfId="0" applyFont="1" applyBorder="1" applyAlignment="1">
      <alignment horizontal="left" vertical="center"/>
    </xf>
    <xf numFmtId="49" fontId="64" fillId="0" borderId="0" xfId="0" applyNumberFormat="1" applyFont="1" applyAlignment="1">
      <alignment horizontal="left" vertical="center"/>
    </xf>
    <xf numFmtId="49" fontId="64" fillId="0" borderId="7" xfId="0" applyNumberFormat="1" applyFont="1" applyBorder="1" applyAlignment="1">
      <alignment horizontal="left" vertical="center"/>
    </xf>
    <xf numFmtId="0" fontId="64" fillId="0" borderId="4" xfId="0" applyFont="1" applyBorder="1" applyAlignment="1">
      <alignment horizontal="center" vertical="center" wrapText="1"/>
    </xf>
    <xf numFmtId="0" fontId="64" fillId="0" borderId="2" xfId="0" applyFont="1" applyBorder="1" applyAlignment="1">
      <alignment horizontal="center" vertical="center" wrapText="1"/>
    </xf>
    <xf numFmtId="0" fontId="64" fillId="0" borderId="4" xfId="0" applyFont="1" applyBorder="1" applyAlignment="1">
      <alignment horizontal="left" vertical="center" wrapText="1"/>
    </xf>
    <xf numFmtId="0" fontId="64" fillId="0" borderId="2" xfId="0" applyFont="1" applyBorder="1" applyAlignment="1">
      <alignment horizontal="left" vertical="center" wrapText="1"/>
    </xf>
    <xf numFmtId="0" fontId="55" fillId="17" borderId="0" xfId="0" applyFont="1" applyFill="1" applyAlignment="1">
      <alignment horizontal="center"/>
    </xf>
    <xf numFmtId="0" fontId="43" fillId="18" borderId="10" xfId="0" applyFont="1" applyFill="1" applyBorder="1" applyAlignment="1">
      <alignment horizontal="center"/>
    </xf>
    <xf numFmtId="0" fontId="43" fillId="18" borderId="11" xfId="0" applyFont="1" applyFill="1" applyBorder="1" applyAlignment="1">
      <alignment horizontal="center"/>
    </xf>
    <xf numFmtId="14" fontId="39" fillId="0" borderId="0" xfId="0" applyNumberFormat="1" applyFont="1" applyAlignment="1">
      <alignment horizontal="center" vertical="center"/>
    </xf>
    <xf numFmtId="14" fontId="40" fillId="0" borderId="4" xfId="0" applyNumberFormat="1" applyFont="1" applyBorder="1" applyAlignment="1">
      <alignment horizontal="center" vertical="center"/>
    </xf>
  </cellXfs>
  <cellStyles count="45">
    <cellStyle name="Comma" xfId="2" builtinId="3"/>
    <cellStyle name="Comma 2" xfId="12"/>
    <cellStyle name="Comma 3" xfId="40"/>
    <cellStyle name="Comma 4" xfId="14"/>
    <cellStyle name="Excel Built-in Normal" xfId="3"/>
    <cellStyle name="Followed Hyperlink" xfId="19" builtinId="9" hidden="1"/>
    <cellStyle name="Followed Hyperlink" xfId="21" builtinId="9" hidden="1"/>
    <cellStyle name="Followed Hyperlink" xfId="23" builtinId="9" hidden="1"/>
    <cellStyle name="Followed Hyperlink" xfId="25" builtinId="9" hidden="1"/>
    <cellStyle name="Followed Hyperlink" xfId="27" builtinId="9" hidden="1"/>
    <cellStyle name="Followed Hyperlink" xfId="29" builtinId="9" hidden="1"/>
    <cellStyle name="Followed Hyperlink" xfId="31"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2" builtinId="9" hidden="1"/>
    <cellStyle name="Followed Hyperlink" xfId="44" builtinId="9" hidden="1"/>
    <cellStyle name="Hyperlink" xfId="18" builtinId="8" hidden="1"/>
    <cellStyle name="Hyperlink" xfId="20" builtinId="8" hidden="1"/>
    <cellStyle name="Hyperlink" xfId="22" builtinId="8" hidden="1"/>
    <cellStyle name="Hyperlink" xfId="24" builtinId="8" hidden="1"/>
    <cellStyle name="Hyperlink" xfId="26" builtinId="8" hidden="1"/>
    <cellStyle name="Hyperlink" xfId="28" builtinId="8" hidden="1"/>
    <cellStyle name="Hyperlink" xfId="30" builtinId="8" hidden="1"/>
    <cellStyle name="Hyperlink" xfId="32" builtinId="8" hidden="1"/>
    <cellStyle name="Hyperlink" xfId="34" builtinId="8" hidden="1"/>
    <cellStyle name="Hyperlink" xfId="36" builtinId="8" hidden="1"/>
    <cellStyle name="Hyperlink" xfId="38" builtinId="8" hidden="1"/>
    <cellStyle name="Hyperlink" xfId="41" builtinId="8" hidden="1"/>
    <cellStyle name="Hyperlink" xfId="43" builtinId="8" hidden="1"/>
    <cellStyle name="Milliers 2" xfId="13"/>
    <cellStyle name="Normal" xfId="0" builtinId="0"/>
    <cellStyle name="Normal 10" xfId="6"/>
    <cellStyle name="Normal 2" xfId="9"/>
    <cellStyle name="Normal 2 3" xfId="15"/>
    <cellStyle name="Normal 3" xfId="8"/>
    <cellStyle name="Normal 5" xfId="10"/>
    <cellStyle name="Normal 6" xfId="11"/>
    <cellStyle name="Normal 8" xfId="4"/>
    <cellStyle name="Normal 8 2" xfId="7"/>
    <cellStyle name="Normal 9" xfId="5"/>
    <cellStyle name="Normal_Total expenses by date" xfId="1"/>
    <cellStyle name="Normální 2" xfId="16"/>
    <cellStyle name="Normální 3" xfId="17"/>
  </cellStyles>
  <dxfs count="13">
    <dxf>
      <numFmt numFmtId="164" formatCode="_-* #,##0.00\ _€_-;\-* #,##0.00\ _€_-;_-* &quot;-&quot;??\ _€_-;_-@_-"/>
    </dxf>
    <dxf>
      <alignment wrapText="1" readingOrder="0"/>
    </dxf>
    <dxf>
      <alignment horizontal="right" readingOrder="0"/>
    </dxf>
    <dxf>
      <alignment wrapText="1" readingOrder="0"/>
    </dxf>
    <dxf>
      <alignment horizontal="right" readingOrder="0"/>
    </dxf>
    <dxf>
      <numFmt numFmtId="164" formatCode="_-* #,##0.00\ _€_-;\-* #,##0.00\ _€_-;_-* &quot;-&quot;??\ _€_-;_-@_-"/>
    </dxf>
    <dxf>
      <numFmt numFmtId="164" formatCode="_-* #,##0.00\ _€_-;\-* #,##0.00\ _€_-;_-* &quot;-&quot;??\ _€_-;_-@_-"/>
    </dxf>
    <dxf>
      <alignment wrapText="1" readingOrder="0"/>
    </dxf>
    <dxf>
      <alignment horizontal="right" readingOrder="0"/>
    </dxf>
    <dxf>
      <numFmt numFmtId="2" formatCode="0.00"/>
    </dxf>
    <dxf>
      <alignment wrapText="1" readingOrder="0"/>
    </dxf>
    <dxf>
      <alignment horizontal="right" readingOrder="0"/>
    </dxf>
    <dxf>
      <numFmt numFmtId="164" formatCode="_-* #,##0.00\ _€_-;\-* #,##0.00\ _€_-;_-* &quot;-&quot;??\ _€_-;_-@_-"/>
    </dxf>
  </dxfs>
  <tableStyles count="0" defaultTableStyle="TableStyleMedium2" defaultPivotStyle="PivotStyleLight16"/>
  <colors>
    <mruColors>
      <color rgb="FF00CC66"/>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pivotCacheDefinition" Target="pivotCache/pivotCacheDefinition3.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pivotCacheDefinition" Target="pivotCache/pivotCacheDefinition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pivotCacheDefinition" Target="pivotCache/pivotCacheDefinition1.xml"/><Relationship Id="rId28"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microsoft.com/office/2017/10/relationships/person" Target="persons/perso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8</xdr:col>
      <xdr:colOff>114300</xdr:colOff>
      <xdr:row>23</xdr:row>
      <xdr:rowOff>0</xdr:rowOff>
    </xdr:from>
    <xdr:to>
      <xdr:col>8</xdr:col>
      <xdr:colOff>190500</xdr:colOff>
      <xdr:row>24</xdr:row>
      <xdr:rowOff>69215</xdr:rowOff>
    </xdr:to>
    <xdr:sp macro="" textlink="">
      <xdr:nvSpPr>
        <xdr:cNvPr id="2" name="Text Box 32">
          <a:extLst>
            <a:ext uri="{FF2B5EF4-FFF2-40B4-BE49-F238E27FC236}">
              <a16:creationId xmlns="" xmlns:a16="http://schemas.microsoft.com/office/drawing/2014/main" id="{00000000-0008-0000-0300-000002000000}"/>
            </a:ext>
          </a:extLst>
        </xdr:cNvPr>
        <xdr:cNvSpPr txBox="1">
          <a:spLocks noChangeArrowheads="1"/>
        </xdr:cNvSpPr>
      </xdr:nvSpPr>
      <xdr:spPr bwMode="auto">
        <a:xfrm>
          <a:off x="7277100" y="541972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23</xdr:row>
      <xdr:rowOff>0</xdr:rowOff>
    </xdr:from>
    <xdr:to>
      <xdr:col>8</xdr:col>
      <xdr:colOff>704850</xdr:colOff>
      <xdr:row>24</xdr:row>
      <xdr:rowOff>50165</xdr:rowOff>
    </xdr:to>
    <xdr:sp macro="" textlink="">
      <xdr:nvSpPr>
        <xdr:cNvPr id="3" name="Text Box 34">
          <a:extLst>
            <a:ext uri="{FF2B5EF4-FFF2-40B4-BE49-F238E27FC236}">
              <a16:creationId xmlns="" xmlns:a16="http://schemas.microsoft.com/office/drawing/2014/main" id="{00000000-0008-0000-0300-000003000000}"/>
            </a:ext>
          </a:extLst>
        </xdr:cNvPr>
        <xdr:cNvSpPr txBox="1">
          <a:spLocks noChangeArrowheads="1"/>
        </xdr:cNvSpPr>
      </xdr:nvSpPr>
      <xdr:spPr bwMode="auto">
        <a:xfrm>
          <a:off x="7848600" y="5419725"/>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114300</xdr:colOff>
      <xdr:row>23</xdr:row>
      <xdr:rowOff>0</xdr:rowOff>
    </xdr:from>
    <xdr:to>
      <xdr:col>8</xdr:col>
      <xdr:colOff>190500</xdr:colOff>
      <xdr:row>24</xdr:row>
      <xdr:rowOff>66675</xdr:rowOff>
    </xdr:to>
    <xdr:sp macro="" textlink="">
      <xdr:nvSpPr>
        <xdr:cNvPr id="4" name="Text Box 32">
          <a:extLst>
            <a:ext uri="{FF2B5EF4-FFF2-40B4-BE49-F238E27FC236}">
              <a16:creationId xmlns="" xmlns:a16="http://schemas.microsoft.com/office/drawing/2014/main" id="{00000000-0008-0000-0300-000004000000}"/>
            </a:ext>
          </a:extLst>
        </xdr:cNvPr>
        <xdr:cNvSpPr txBox="1">
          <a:spLocks noChangeArrowheads="1"/>
        </xdr:cNvSpPr>
      </xdr:nvSpPr>
      <xdr:spPr bwMode="auto">
        <a:xfrm>
          <a:off x="7277100" y="1397317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23</xdr:row>
      <xdr:rowOff>0</xdr:rowOff>
    </xdr:from>
    <xdr:to>
      <xdr:col>8</xdr:col>
      <xdr:colOff>704850</xdr:colOff>
      <xdr:row>24</xdr:row>
      <xdr:rowOff>47625</xdr:rowOff>
    </xdr:to>
    <xdr:sp macro="" textlink="">
      <xdr:nvSpPr>
        <xdr:cNvPr id="5" name="Text Box 34">
          <a:extLst>
            <a:ext uri="{FF2B5EF4-FFF2-40B4-BE49-F238E27FC236}">
              <a16:creationId xmlns="" xmlns:a16="http://schemas.microsoft.com/office/drawing/2014/main" id="{00000000-0008-0000-0300-000005000000}"/>
            </a:ext>
          </a:extLst>
        </xdr:cNvPr>
        <xdr:cNvSpPr txBox="1">
          <a:spLocks noChangeArrowheads="1"/>
        </xdr:cNvSpPr>
      </xdr:nvSpPr>
      <xdr:spPr bwMode="auto">
        <a:xfrm>
          <a:off x="7848600" y="13973175"/>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114300</xdr:colOff>
      <xdr:row>23</xdr:row>
      <xdr:rowOff>0</xdr:rowOff>
    </xdr:from>
    <xdr:to>
      <xdr:col>8</xdr:col>
      <xdr:colOff>190500</xdr:colOff>
      <xdr:row>24</xdr:row>
      <xdr:rowOff>66675</xdr:rowOff>
    </xdr:to>
    <xdr:sp macro="" textlink="">
      <xdr:nvSpPr>
        <xdr:cNvPr id="6" name="Text Box 32">
          <a:extLst>
            <a:ext uri="{FF2B5EF4-FFF2-40B4-BE49-F238E27FC236}">
              <a16:creationId xmlns="" xmlns:a16="http://schemas.microsoft.com/office/drawing/2014/main" id="{00000000-0008-0000-0300-000006000000}"/>
            </a:ext>
          </a:extLst>
        </xdr:cNvPr>
        <xdr:cNvSpPr txBox="1">
          <a:spLocks noChangeArrowheads="1"/>
        </xdr:cNvSpPr>
      </xdr:nvSpPr>
      <xdr:spPr bwMode="auto">
        <a:xfrm>
          <a:off x="7277100" y="24545925"/>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23</xdr:row>
      <xdr:rowOff>0</xdr:rowOff>
    </xdr:from>
    <xdr:to>
      <xdr:col>8</xdr:col>
      <xdr:colOff>704850</xdr:colOff>
      <xdr:row>24</xdr:row>
      <xdr:rowOff>47625</xdr:rowOff>
    </xdr:to>
    <xdr:sp macro="" textlink="">
      <xdr:nvSpPr>
        <xdr:cNvPr id="7" name="Text Box 34">
          <a:extLst>
            <a:ext uri="{FF2B5EF4-FFF2-40B4-BE49-F238E27FC236}">
              <a16:creationId xmlns="" xmlns:a16="http://schemas.microsoft.com/office/drawing/2014/main" id="{00000000-0008-0000-0300-000007000000}"/>
            </a:ext>
          </a:extLst>
        </xdr:cNvPr>
        <xdr:cNvSpPr txBox="1">
          <a:spLocks noChangeArrowheads="1"/>
        </xdr:cNvSpPr>
      </xdr:nvSpPr>
      <xdr:spPr bwMode="auto">
        <a:xfrm>
          <a:off x="7848600" y="24545925"/>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8</xdr:col>
      <xdr:colOff>114300</xdr:colOff>
      <xdr:row>23</xdr:row>
      <xdr:rowOff>0</xdr:rowOff>
    </xdr:from>
    <xdr:ext cx="76200" cy="228600"/>
    <xdr:sp macro="" textlink="">
      <xdr:nvSpPr>
        <xdr:cNvPr id="8" name="Text Box 32">
          <a:extLst>
            <a:ext uri="{FF2B5EF4-FFF2-40B4-BE49-F238E27FC236}">
              <a16:creationId xmlns="" xmlns:a16="http://schemas.microsoft.com/office/drawing/2014/main" id="{00000000-0008-0000-0300-000008000000}"/>
            </a:ext>
          </a:extLst>
        </xdr:cNvPr>
        <xdr:cNvSpPr txBox="1">
          <a:spLocks noChangeArrowheads="1"/>
        </xdr:cNvSpPr>
      </xdr:nvSpPr>
      <xdr:spPr bwMode="auto">
        <a:xfrm>
          <a:off x="7277100" y="312801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685800</xdr:colOff>
      <xdr:row>23</xdr:row>
      <xdr:rowOff>0</xdr:rowOff>
    </xdr:from>
    <xdr:ext cx="19050" cy="209550"/>
    <xdr:sp macro="" textlink="">
      <xdr:nvSpPr>
        <xdr:cNvPr id="9" name="Text Box 34">
          <a:extLst>
            <a:ext uri="{FF2B5EF4-FFF2-40B4-BE49-F238E27FC236}">
              <a16:creationId xmlns="" xmlns:a16="http://schemas.microsoft.com/office/drawing/2014/main" id="{00000000-0008-0000-0300-000009000000}"/>
            </a:ext>
          </a:extLst>
        </xdr:cNvPr>
        <xdr:cNvSpPr txBox="1">
          <a:spLocks noChangeArrowheads="1"/>
        </xdr:cNvSpPr>
      </xdr:nvSpPr>
      <xdr:spPr bwMode="auto">
        <a:xfrm>
          <a:off x="7848600" y="312801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7</xdr:col>
      <xdr:colOff>114300</xdr:colOff>
      <xdr:row>27</xdr:row>
      <xdr:rowOff>0</xdr:rowOff>
    </xdr:from>
    <xdr:to>
      <xdr:col>7</xdr:col>
      <xdr:colOff>190500</xdr:colOff>
      <xdr:row>28</xdr:row>
      <xdr:rowOff>69215</xdr:rowOff>
    </xdr:to>
    <xdr:sp macro="" textlink="">
      <xdr:nvSpPr>
        <xdr:cNvPr id="2" name="Text Box 32">
          <a:extLst>
            <a:ext uri="{FF2B5EF4-FFF2-40B4-BE49-F238E27FC236}">
              <a16:creationId xmlns="" xmlns:a16="http://schemas.microsoft.com/office/drawing/2014/main" id="{00000000-0008-0000-0400-000002000000}"/>
            </a:ext>
          </a:extLst>
        </xdr:cNvPr>
        <xdr:cNvSpPr txBox="1">
          <a:spLocks noChangeArrowheads="1"/>
        </xdr:cNvSpPr>
      </xdr:nvSpPr>
      <xdr:spPr bwMode="auto">
        <a:xfrm>
          <a:off x="7188200" y="4978400"/>
          <a:ext cx="76200" cy="24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685800</xdr:colOff>
      <xdr:row>27</xdr:row>
      <xdr:rowOff>0</xdr:rowOff>
    </xdr:from>
    <xdr:to>
      <xdr:col>8</xdr:col>
      <xdr:colOff>19050</xdr:colOff>
      <xdr:row>28</xdr:row>
      <xdr:rowOff>50165</xdr:rowOff>
    </xdr:to>
    <xdr:sp macro="" textlink="">
      <xdr:nvSpPr>
        <xdr:cNvPr id="3" name="Text Box 34">
          <a:extLst>
            <a:ext uri="{FF2B5EF4-FFF2-40B4-BE49-F238E27FC236}">
              <a16:creationId xmlns="" xmlns:a16="http://schemas.microsoft.com/office/drawing/2014/main" id="{00000000-0008-0000-0400-000003000000}"/>
            </a:ext>
          </a:extLst>
        </xdr:cNvPr>
        <xdr:cNvSpPr txBox="1">
          <a:spLocks noChangeArrowheads="1"/>
        </xdr:cNvSpPr>
      </xdr:nvSpPr>
      <xdr:spPr bwMode="auto">
        <a:xfrm>
          <a:off x="7759700" y="4978400"/>
          <a:ext cx="19050" cy="225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114300</xdr:colOff>
      <xdr:row>27</xdr:row>
      <xdr:rowOff>0</xdr:rowOff>
    </xdr:from>
    <xdr:to>
      <xdr:col>7</xdr:col>
      <xdr:colOff>190500</xdr:colOff>
      <xdr:row>28</xdr:row>
      <xdr:rowOff>66675</xdr:rowOff>
    </xdr:to>
    <xdr:sp macro="" textlink="">
      <xdr:nvSpPr>
        <xdr:cNvPr id="4" name="Text Box 32">
          <a:extLst>
            <a:ext uri="{FF2B5EF4-FFF2-40B4-BE49-F238E27FC236}">
              <a16:creationId xmlns="" xmlns:a16="http://schemas.microsoft.com/office/drawing/2014/main" id="{00000000-0008-0000-0400-000004000000}"/>
            </a:ext>
          </a:extLst>
        </xdr:cNvPr>
        <xdr:cNvSpPr txBox="1">
          <a:spLocks noChangeArrowheads="1"/>
        </xdr:cNvSpPr>
      </xdr:nvSpPr>
      <xdr:spPr bwMode="auto">
        <a:xfrm>
          <a:off x="7188200" y="5867400"/>
          <a:ext cx="76200" cy="24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685800</xdr:colOff>
      <xdr:row>27</xdr:row>
      <xdr:rowOff>0</xdr:rowOff>
    </xdr:from>
    <xdr:to>
      <xdr:col>8</xdr:col>
      <xdr:colOff>19050</xdr:colOff>
      <xdr:row>28</xdr:row>
      <xdr:rowOff>47625</xdr:rowOff>
    </xdr:to>
    <xdr:sp macro="" textlink="">
      <xdr:nvSpPr>
        <xdr:cNvPr id="5" name="Text Box 34">
          <a:extLst>
            <a:ext uri="{FF2B5EF4-FFF2-40B4-BE49-F238E27FC236}">
              <a16:creationId xmlns="" xmlns:a16="http://schemas.microsoft.com/office/drawing/2014/main" id="{00000000-0008-0000-0400-000005000000}"/>
            </a:ext>
          </a:extLst>
        </xdr:cNvPr>
        <xdr:cNvSpPr txBox="1">
          <a:spLocks noChangeArrowheads="1"/>
        </xdr:cNvSpPr>
      </xdr:nvSpPr>
      <xdr:spPr bwMode="auto">
        <a:xfrm>
          <a:off x="7759700" y="5867400"/>
          <a:ext cx="19050" cy="225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114300</xdr:colOff>
      <xdr:row>27</xdr:row>
      <xdr:rowOff>0</xdr:rowOff>
    </xdr:from>
    <xdr:to>
      <xdr:col>7</xdr:col>
      <xdr:colOff>190500</xdr:colOff>
      <xdr:row>28</xdr:row>
      <xdr:rowOff>66675</xdr:rowOff>
    </xdr:to>
    <xdr:sp macro="" textlink="">
      <xdr:nvSpPr>
        <xdr:cNvPr id="6" name="Text Box 32">
          <a:extLst>
            <a:ext uri="{FF2B5EF4-FFF2-40B4-BE49-F238E27FC236}">
              <a16:creationId xmlns="" xmlns:a16="http://schemas.microsoft.com/office/drawing/2014/main" id="{00000000-0008-0000-0400-000006000000}"/>
            </a:ext>
          </a:extLst>
        </xdr:cNvPr>
        <xdr:cNvSpPr txBox="1">
          <a:spLocks noChangeArrowheads="1"/>
        </xdr:cNvSpPr>
      </xdr:nvSpPr>
      <xdr:spPr bwMode="auto">
        <a:xfrm>
          <a:off x="7188200" y="5867400"/>
          <a:ext cx="76200" cy="24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685800</xdr:colOff>
      <xdr:row>27</xdr:row>
      <xdr:rowOff>0</xdr:rowOff>
    </xdr:from>
    <xdr:to>
      <xdr:col>8</xdr:col>
      <xdr:colOff>19050</xdr:colOff>
      <xdr:row>28</xdr:row>
      <xdr:rowOff>47625</xdr:rowOff>
    </xdr:to>
    <xdr:sp macro="" textlink="">
      <xdr:nvSpPr>
        <xdr:cNvPr id="7" name="Text Box 34">
          <a:extLst>
            <a:ext uri="{FF2B5EF4-FFF2-40B4-BE49-F238E27FC236}">
              <a16:creationId xmlns="" xmlns:a16="http://schemas.microsoft.com/office/drawing/2014/main" id="{00000000-0008-0000-0400-000007000000}"/>
            </a:ext>
          </a:extLst>
        </xdr:cNvPr>
        <xdr:cNvSpPr txBox="1">
          <a:spLocks noChangeArrowheads="1"/>
        </xdr:cNvSpPr>
      </xdr:nvSpPr>
      <xdr:spPr bwMode="auto">
        <a:xfrm>
          <a:off x="7759700" y="5867400"/>
          <a:ext cx="19050" cy="225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114300</xdr:colOff>
      <xdr:row>27</xdr:row>
      <xdr:rowOff>0</xdr:rowOff>
    </xdr:from>
    <xdr:ext cx="76200" cy="228600"/>
    <xdr:sp macro="" textlink="">
      <xdr:nvSpPr>
        <xdr:cNvPr id="8" name="Text Box 32">
          <a:extLst>
            <a:ext uri="{FF2B5EF4-FFF2-40B4-BE49-F238E27FC236}">
              <a16:creationId xmlns="" xmlns:a16="http://schemas.microsoft.com/office/drawing/2014/main" id="{00000000-0008-0000-0400-000008000000}"/>
            </a:ext>
          </a:extLst>
        </xdr:cNvPr>
        <xdr:cNvSpPr txBox="1">
          <a:spLocks noChangeArrowheads="1"/>
        </xdr:cNvSpPr>
      </xdr:nvSpPr>
      <xdr:spPr bwMode="auto">
        <a:xfrm>
          <a:off x="7188200" y="58674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685800</xdr:colOff>
      <xdr:row>27</xdr:row>
      <xdr:rowOff>0</xdr:rowOff>
    </xdr:from>
    <xdr:ext cx="19050" cy="209550"/>
    <xdr:sp macro="" textlink="">
      <xdr:nvSpPr>
        <xdr:cNvPr id="9" name="Text Box 34">
          <a:extLst>
            <a:ext uri="{FF2B5EF4-FFF2-40B4-BE49-F238E27FC236}">
              <a16:creationId xmlns="" xmlns:a16="http://schemas.microsoft.com/office/drawing/2014/main" id="{00000000-0008-0000-0400-000009000000}"/>
            </a:ext>
          </a:extLst>
        </xdr:cNvPr>
        <xdr:cNvSpPr txBox="1">
          <a:spLocks noChangeArrowheads="1"/>
        </xdr:cNvSpPr>
      </xdr:nvSpPr>
      <xdr:spPr bwMode="auto">
        <a:xfrm>
          <a:off x="7759700" y="58674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8</xdr:col>
      <xdr:colOff>114300</xdr:colOff>
      <xdr:row>27</xdr:row>
      <xdr:rowOff>0</xdr:rowOff>
    </xdr:from>
    <xdr:to>
      <xdr:col>8</xdr:col>
      <xdr:colOff>190500</xdr:colOff>
      <xdr:row>28</xdr:row>
      <xdr:rowOff>69215</xdr:rowOff>
    </xdr:to>
    <xdr:sp macro="" textlink="">
      <xdr:nvSpPr>
        <xdr:cNvPr id="10" name="Text Box 32">
          <a:extLst>
            <a:ext uri="{FF2B5EF4-FFF2-40B4-BE49-F238E27FC236}">
              <a16:creationId xmlns="" xmlns:a16="http://schemas.microsoft.com/office/drawing/2014/main" id="{00000000-0008-0000-0400-00000A000000}"/>
            </a:ext>
          </a:extLst>
        </xdr:cNvPr>
        <xdr:cNvSpPr txBox="1">
          <a:spLocks noChangeArrowheads="1"/>
        </xdr:cNvSpPr>
      </xdr:nvSpPr>
      <xdr:spPr bwMode="auto">
        <a:xfrm>
          <a:off x="8178800" y="4927600"/>
          <a:ext cx="76200" cy="24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27</xdr:row>
      <xdr:rowOff>0</xdr:rowOff>
    </xdr:from>
    <xdr:to>
      <xdr:col>8</xdr:col>
      <xdr:colOff>704850</xdr:colOff>
      <xdr:row>28</xdr:row>
      <xdr:rowOff>50165</xdr:rowOff>
    </xdr:to>
    <xdr:sp macro="" textlink="">
      <xdr:nvSpPr>
        <xdr:cNvPr id="11" name="Text Box 34">
          <a:extLst>
            <a:ext uri="{FF2B5EF4-FFF2-40B4-BE49-F238E27FC236}">
              <a16:creationId xmlns="" xmlns:a16="http://schemas.microsoft.com/office/drawing/2014/main" id="{00000000-0008-0000-0400-00000B000000}"/>
            </a:ext>
          </a:extLst>
        </xdr:cNvPr>
        <xdr:cNvSpPr txBox="1">
          <a:spLocks noChangeArrowheads="1"/>
        </xdr:cNvSpPr>
      </xdr:nvSpPr>
      <xdr:spPr bwMode="auto">
        <a:xfrm>
          <a:off x="8750300" y="4927600"/>
          <a:ext cx="19050" cy="225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114300</xdr:colOff>
      <xdr:row>27</xdr:row>
      <xdr:rowOff>0</xdr:rowOff>
    </xdr:from>
    <xdr:to>
      <xdr:col>8</xdr:col>
      <xdr:colOff>190500</xdr:colOff>
      <xdr:row>28</xdr:row>
      <xdr:rowOff>66675</xdr:rowOff>
    </xdr:to>
    <xdr:sp macro="" textlink="">
      <xdr:nvSpPr>
        <xdr:cNvPr id="12" name="Text Box 32">
          <a:extLst>
            <a:ext uri="{FF2B5EF4-FFF2-40B4-BE49-F238E27FC236}">
              <a16:creationId xmlns="" xmlns:a16="http://schemas.microsoft.com/office/drawing/2014/main" id="{00000000-0008-0000-0400-00000C000000}"/>
            </a:ext>
          </a:extLst>
        </xdr:cNvPr>
        <xdr:cNvSpPr txBox="1">
          <a:spLocks noChangeArrowheads="1"/>
        </xdr:cNvSpPr>
      </xdr:nvSpPr>
      <xdr:spPr bwMode="auto">
        <a:xfrm>
          <a:off x="8178800" y="5829300"/>
          <a:ext cx="76200" cy="24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27</xdr:row>
      <xdr:rowOff>0</xdr:rowOff>
    </xdr:from>
    <xdr:to>
      <xdr:col>8</xdr:col>
      <xdr:colOff>704850</xdr:colOff>
      <xdr:row>28</xdr:row>
      <xdr:rowOff>47625</xdr:rowOff>
    </xdr:to>
    <xdr:sp macro="" textlink="">
      <xdr:nvSpPr>
        <xdr:cNvPr id="13" name="Text Box 34">
          <a:extLst>
            <a:ext uri="{FF2B5EF4-FFF2-40B4-BE49-F238E27FC236}">
              <a16:creationId xmlns="" xmlns:a16="http://schemas.microsoft.com/office/drawing/2014/main" id="{00000000-0008-0000-0400-00000D000000}"/>
            </a:ext>
          </a:extLst>
        </xdr:cNvPr>
        <xdr:cNvSpPr txBox="1">
          <a:spLocks noChangeArrowheads="1"/>
        </xdr:cNvSpPr>
      </xdr:nvSpPr>
      <xdr:spPr bwMode="auto">
        <a:xfrm>
          <a:off x="8750300" y="5829300"/>
          <a:ext cx="19050" cy="225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114300</xdr:colOff>
      <xdr:row>27</xdr:row>
      <xdr:rowOff>0</xdr:rowOff>
    </xdr:from>
    <xdr:to>
      <xdr:col>8</xdr:col>
      <xdr:colOff>190500</xdr:colOff>
      <xdr:row>28</xdr:row>
      <xdr:rowOff>66675</xdr:rowOff>
    </xdr:to>
    <xdr:sp macro="" textlink="">
      <xdr:nvSpPr>
        <xdr:cNvPr id="14" name="Text Box 32">
          <a:extLst>
            <a:ext uri="{FF2B5EF4-FFF2-40B4-BE49-F238E27FC236}">
              <a16:creationId xmlns="" xmlns:a16="http://schemas.microsoft.com/office/drawing/2014/main" id="{00000000-0008-0000-0400-00000E000000}"/>
            </a:ext>
          </a:extLst>
        </xdr:cNvPr>
        <xdr:cNvSpPr txBox="1">
          <a:spLocks noChangeArrowheads="1"/>
        </xdr:cNvSpPr>
      </xdr:nvSpPr>
      <xdr:spPr bwMode="auto">
        <a:xfrm>
          <a:off x="8178800" y="5829300"/>
          <a:ext cx="76200" cy="2444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27</xdr:row>
      <xdr:rowOff>0</xdr:rowOff>
    </xdr:from>
    <xdr:to>
      <xdr:col>8</xdr:col>
      <xdr:colOff>704850</xdr:colOff>
      <xdr:row>28</xdr:row>
      <xdr:rowOff>47625</xdr:rowOff>
    </xdr:to>
    <xdr:sp macro="" textlink="">
      <xdr:nvSpPr>
        <xdr:cNvPr id="15" name="Text Box 34">
          <a:extLst>
            <a:ext uri="{FF2B5EF4-FFF2-40B4-BE49-F238E27FC236}">
              <a16:creationId xmlns="" xmlns:a16="http://schemas.microsoft.com/office/drawing/2014/main" id="{00000000-0008-0000-0400-00000F000000}"/>
            </a:ext>
          </a:extLst>
        </xdr:cNvPr>
        <xdr:cNvSpPr txBox="1">
          <a:spLocks noChangeArrowheads="1"/>
        </xdr:cNvSpPr>
      </xdr:nvSpPr>
      <xdr:spPr bwMode="auto">
        <a:xfrm>
          <a:off x="8750300" y="5829300"/>
          <a:ext cx="19050" cy="225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8</xdr:col>
      <xdr:colOff>114300</xdr:colOff>
      <xdr:row>27</xdr:row>
      <xdr:rowOff>0</xdr:rowOff>
    </xdr:from>
    <xdr:ext cx="76200" cy="228600"/>
    <xdr:sp macro="" textlink="">
      <xdr:nvSpPr>
        <xdr:cNvPr id="16" name="Text Box 32">
          <a:extLst>
            <a:ext uri="{FF2B5EF4-FFF2-40B4-BE49-F238E27FC236}">
              <a16:creationId xmlns="" xmlns:a16="http://schemas.microsoft.com/office/drawing/2014/main" id="{00000000-0008-0000-0400-000010000000}"/>
            </a:ext>
          </a:extLst>
        </xdr:cNvPr>
        <xdr:cNvSpPr txBox="1">
          <a:spLocks noChangeArrowheads="1"/>
        </xdr:cNvSpPr>
      </xdr:nvSpPr>
      <xdr:spPr bwMode="auto">
        <a:xfrm>
          <a:off x="8178800" y="58293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685800</xdr:colOff>
      <xdr:row>27</xdr:row>
      <xdr:rowOff>0</xdr:rowOff>
    </xdr:from>
    <xdr:ext cx="19050" cy="209550"/>
    <xdr:sp macro="" textlink="">
      <xdr:nvSpPr>
        <xdr:cNvPr id="17" name="Text Box 34">
          <a:extLst>
            <a:ext uri="{FF2B5EF4-FFF2-40B4-BE49-F238E27FC236}">
              <a16:creationId xmlns="" xmlns:a16="http://schemas.microsoft.com/office/drawing/2014/main" id="{00000000-0008-0000-0400-000011000000}"/>
            </a:ext>
          </a:extLst>
        </xdr:cNvPr>
        <xdr:cNvSpPr txBox="1">
          <a:spLocks noChangeArrowheads="1"/>
        </xdr:cNvSpPr>
      </xdr:nvSpPr>
      <xdr:spPr bwMode="auto">
        <a:xfrm>
          <a:off x="8750300" y="58293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7</xdr:col>
      <xdr:colOff>114300</xdr:colOff>
      <xdr:row>45</xdr:row>
      <xdr:rowOff>0</xdr:rowOff>
    </xdr:from>
    <xdr:to>
      <xdr:col>7</xdr:col>
      <xdr:colOff>190500</xdr:colOff>
      <xdr:row>46</xdr:row>
      <xdr:rowOff>69215</xdr:rowOff>
    </xdr:to>
    <xdr:sp macro="" textlink="">
      <xdr:nvSpPr>
        <xdr:cNvPr id="2" name="Text Box 32">
          <a:extLst>
            <a:ext uri="{FF2B5EF4-FFF2-40B4-BE49-F238E27FC236}">
              <a16:creationId xmlns="" xmlns:a16="http://schemas.microsoft.com/office/drawing/2014/main" id="{7605335B-FAA8-4C27-B6C2-EEA6AC0D2F60}"/>
            </a:ext>
          </a:extLst>
        </xdr:cNvPr>
        <xdr:cNvSpPr txBox="1">
          <a:spLocks noChangeArrowheads="1"/>
        </xdr:cNvSpPr>
      </xdr:nvSpPr>
      <xdr:spPr bwMode="auto">
        <a:xfrm>
          <a:off x="6219825" y="8086725"/>
          <a:ext cx="76200" cy="231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685800</xdr:colOff>
      <xdr:row>45</xdr:row>
      <xdr:rowOff>0</xdr:rowOff>
    </xdr:from>
    <xdr:to>
      <xdr:col>8</xdr:col>
      <xdr:colOff>19050</xdr:colOff>
      <xdr:row>46</xdr:row>
      <xdr:rowOff>50165</xdr:rowOff>
    </xdr:to>
    <xdr:sp macro="" textlink="">
      <xdr:nvSpPr>
        <xdr:cNvPr id="3" name="Text Box 34">
          <a:extLst>
            <a:ext uri="{FF2B5EF4-FFF2-40B4-BE49-F238E27FC236}">
              <a16:creationId xmlns="" xmlns:a16="http://schemas.microsoft.com/office/drawing/2014/main" id="{C010A7DD-1F2E-44F0-AB2F-0E878F3B006D}"/>
            </a:ext>
          </a:extLst>
        </xdr:cNvPr>
        <xdr:cNvSpPr txBox="1">
          <a:spLocks noChangeArrowheads="1"/>
        </xdr:cNvSpPr>
      </xdr:nvSpPr>
      <xdr:spPr bwMode="auto">
        <a:xfrm>
          <a:off x="6324600" y="8086725"/>
          <a:ext cx="19050" cy="2120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114300</xdr:colOff>
      <xdr:row>48</xdr:row>
      <xdr:rowOff>0</xdr:rowOff>
    </xdr:from>
    <xdr:to>
      <xdr:col>7</xdr:col>
      <xdr:colOff>190500</xdr:colOff>
      <xdr:row>49</xdr:row>
      <xdr:rowOff>66675</xdr:rowOff>
    </xdr:to>
    <xdr:sp macro="" textlink="">
      <xdr:nvSpPr>
        <xdr:cNvPr id="4" name="Text Box 32">
          <a:extLst>
            <a:ext uri="{FF2B5EF4-FFF2-40B4-BE49-F238E27FC236}">
              <a16:creationId xmlns="" xmlns:a16="http://schemas.microsoft.com/office/drawing/2014/main" id="{260542E9-186C-4B48-B0ED-2B5D6F3082D3}"/>
            </a:ext>
          </a:extLst>
        </xdr:cNvPr>
        <xdr:cNvSpPr txBox="1">
          <a:spLocks noChangeArrowheads="1"/>
        </xdr:cNvSpPr>
      </xdr:nvSpPr>
      <xdr:spPr bwMode="auto">
        <a:xfrm>
          <a:off x="6219825" y="85725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685800</xdr:colOff>
      <xdr:row>48</xdr:row>
      <xdr:rowOff>0</xdr:rowOff>
    </xdr:from>
    <xdr:to>
      <xdr:col>8</xdr:col>
      <xdr:colOff>19050</xdr:colOff>
      <xdr:row>49</xdr:row>
      <xdr:rowOff>47625</xdr:rowOff>
    </xdr:to>
    <xdr:sp macro="" textlink="">
      <xdr:nvSpPr>
        <xdr:cNvPr id="5" name="Text Box 34">
          <a:extLst>
            <a:ext uri="{FF2B5EF4-FFF2-40B4-BE49-F238E27FC236}">
              <a16:creationId xmlns="" xmlns:a16="http://schemas.microsoft.com/office/drawing/2014/main" id="{FB7D19EA-F397-4637-AF6F-54785F9BD958}"/>
            </a:ext>
          </a:extLst>
        </xdr:cNvPr>
        <xdr:cNvSpPr txBox="1">
          <a:spLocks noChangeArrowheads="1"/>
        </xdr:cNvSpPr>
      </xdr:nvSpPr>
      <xdr:spPr bwMode="auto">
        <a:xfrm>
          <a:off x="6324600" y="85725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114300</xdr:colOff>
      <xdr:row>48</xdr:row>
      <xdr:rowOff>0</xdr:rowOff>
    </xdr:from>
    <xdr:to>
      <xdr:col>7</xdr:col>
      <xdr:colOff>190500</xdr:colOff>
      <xdr:row>49</xdr:row>
      <xdr:rowOff>66675</xdr:rowOff>
    </xdr:to>
    <xdr:sp macro="" textlink="">
      <xdr:nvSpPr>
        <xdr:cNvPr id="6" name="Text Box 32">
          <a:extLst>
            <a:ext uri="{FF2B5EF4-FFF2-40B4-BE49-F238E27FC236}">
              <a16:creationId xmlns="" xmlns:a16="http://schemas.microsoft.com/office/drawing/2014/main" id="{9BACD881-329E-495D-86B2-C84189DCD309}"/>
            </a:ext>
          </a:extLst>
        </xdr:cNvPr>
        <xdr:cNvSpPr txBox="1">
          <a:spLocks noChangeArrowheads="1"/>
        </xdr:cNvSpPr>
      </xdr:nvSpPr>
      <xdr:spPr bwMode="auto">
        <a:xfrm>
          <a:off x="6219825" y="85725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685800</xdr:colOff>
      <xdr:row>48</xdr:row>
      <xdr:rowOff>0</xdr:rowOff>
    </xdr:from>
    <xdr:to>
      <xdr:col>8</xdr:col>
      <xdr:colOff>19050</xdr:colOff>
      <xdr:row>49</xdr:row>
      <xdr:rowOff>47625</xdr:rowOff>
    </xdr:to>
    <xdr:sp macro="" textlink="">
      <xdr:nvSpPr>
        <xdr:cNvPr id="7" name="Text Box 34">
          <a:extLst>
            <a:ext uri="{FF2B5EF4-FFF2-40B4-BE49-F238E27FC236}">
              <a16:creationId xmlns="" xmlns:a16="http://schemas.microsoft.com/office/drawing/2014/main" id="{827B325E-F8F7-4930-AFA7-BFFBECE684E2}"/>
            </a:ext>
          </a:extLst>
        </xdr:cNvPr>
        <xdr:cNvSpPr txBox="1">
          <a:spLocks noChangeArrowheads="1"/>
        </xdr:cNvSpPr>
      </xdr:nvSpPr>
      <xdr:spPr bwMode="auto">
        <a:xfrm>
          <a:off x="6324600" y="85725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7</xdr:col>
      <xdr:colOff>114300</xdr:colOff>
      <xdr:row>48</xdr:row>
      <xdr:rowOff>0</xdr:rowOff>
    </xdr:from>
    <xdr:ext cx="76200" cy="228600"/>
    <xdr:sp macro="" textlink="">
      <xdr:nvSpPr>
        <xdr:cNvPr id="8" name="Text Box 32">
          <a:extLst>
            <a:ext uri="{FF2B5EF4-FFF2-40B4-BE49-F238E27FC236}">
              <a16:creationId xmlns="" xmlns:a16="http://schemas.microsoft.com/office/drawing/2014/main" id="{60C85D9D-CD14-41D0-AD69-C26B9BD56F8B}"/>
            </a:ext>
          </a:extLst>
        </xdr:cNvPr>
        <xdr:cNvSpPr txBox="1">
          <a:spLocks noChangeArrowheads="1"/>
        </xdr:cNvSpPr>
      </xdr:nvSpPr>
      <xdr:spPr bwMode="auto">
        <a:xfrm>
          <a:off x="6219825" y="85725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7</xdr:col>
      <xdr:colOff>685800</xdr:colOff>
      <xdr:row>48</xdr:row>
      <xdr:rowOff>0</xdr:rowOff>
    </xdr:from>
    <xdr:ext cx="19050" cy="209550"/>
    <xdr:sp macro="" textlink="">
      <xdr:nvSpPr>
        <xdr:cNvPr id="9" name="Text Box 34">
          <a:extLst>
            <a:ext uri="{FF2B5EF4-FFF2-40B4-BE49-F238E27FC236}">
              <a16:creationId xmlns="" xmlns:a16="http://schemas.microsoft.com/office/drawing/2014/main" id="{BA607DF5-4D74-4629-81EF-605E84A74446}"/>
            </a:ext>
          </a:extLst>
        </xdr:cNvPr>
        <xdr:cNvSpPr txBox="1">
          <a:spLocks noChangeArrowheads="1"/>
        </xdr:cNvSpPr>
      </xdr:nvSpPr>
      <xdr:spPr bwMode="auto">
        <a:xfrm>
          <a:off x="6324600" y="85725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twoCellAnchor editAs="oneCell">
    <xdr:from>
      <xdr:col>8</xdr:col>
      <xdr:colOff>114300</xdr:colOff>
      <xdr:row>45</xdr:row>
      <xdr:rowOff>0</xdr:rowOff>
    </xdr:from>
    <xdr:to>
      <xdr:col>8</xdr:col>
      <xdr:colOff>190500</xdr:colOff>
      <xdr:row>46</xdr:row>
      <xdr:rowOff>69215</xdr:rowOff>
    </xdr:to>
    <xdr:sp macro="" textlink="">
      <xdr:nvSpPr>
        <xdr:cNvPr id="10" name="Text Box 32">
          <a:extLst>
            <a:ext uri="{FF2B5EF4-FFF2-40B4-BE49-F238E27FC236}">
              <a16:creationId xmlns="" xmlns:a16="http://schemas.microsoft.com/office/drawing/2014/main" id="{16C6E855-B8D3-49E8-BAFD-884D5FEEAB47}"/>
            </a:ext>
          </a:extLst>
        </xdr:cNvPr>
        <xdr:cNvSpPr txBox="1">
          <a:spLocks noChangeArrowheads="1"/>
        </xdr:cNvSpPr>
      </xdr:nvSpPr>
      <xdr:spPr bwMode="auto">
        <a:xfrm>
          <a:off x="6438900" y="8086725"/>
          <a:ext cx="76200" cy="23114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45</xdr:row>
      <xdr:rowOff>0</xdr:rowOff>
    </xdr:from>
    <xdr:to>
      <xdr:col>8</xdr:col>
      <xdr:colOff>704850</xdr:colOff>
      <xdr:row>46</xdr:row>
      <xdr:rowOff>50165</xdr:rowOff>
    </xdr:to>
    <xdr:sp macro="" textlink="">
      <xdr:nvSpPr>
        <xdr:cNvPr id="11" name="Text Box 34">
          <a:extLst>
            <a:ext uri="{FF2B5EF4-FFF2-40B4-BE49-F238E27FC236}">
              <a16:creationId xmlns="" xmlns:a16="http://schemas.microsoft.com/office/drawing/2014/main" id="{B2A549FF-4E1B-43DE-8196-B142F7332CC0}"/>
            </a:ext>
          </a:extLst>
        </xdr:cNvPr>
        <xdr:cNvSpPr txBox="1">
          <a:spLocks noChangeArrowheads="1"/>
        </xdr:cNvSpPr>
      </xdr:nvSpPr>
      <xdr:spPr bwMode="auto">
        <a:xfrm>
          <a:off x="7010400" y="8086725"/>
          <a:ext cx="19050" cy="2120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114300</xdr:colOff>
      <xdr:row>48</xdr:row>
      <xdr:rowOff>0</xdr:rowOff>
    </xdr:from>
    <xdr:to>
      <xdr:col>8</xdr:col>
      <xdr:colOff>190500</xdr:colOff>
      <xdr:row>49</xdr:row>
      <xdr:rowOff>66675</xdr:rowOff>
    </xdr:to>
    <xdr:sp macro="" textlink="">
      <xdr:nvSpPr>
        <xdr:cNvPr id="12" name="Text Box 32">
          <a:extLst>
            <a:ext uri="{FF2B5EF4-FFF2-40B4-BE49-F238E27FC236}">
              <a16:creationId xmlns="" xmlns:a16="http://schemas.microsoft.com/office/drawing/2014/main" id="{A515CBCD-4334-4F13-B004-FFED466F936E}"/>
            </a:ext>
          </a:extLst>
        </xdr:cNvPr>
        <xdr:cNvSpPr txBox="1">
          <a:spLocks noChangeArrowheads="1"/>
        </xdr:cNvSpPr>
      </xdr:nvSpPr>
      <xdr:spPr bwMode="auto">
        <a:xfrm>
          <a:off x="6438900" y="85725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48</xdr:row>
      <xdr:rowOff>0</xdr:rowOff>
    </xdr:from>
    <xdr:to>
      <xdr:col>8</xdr:col>
      <xdr:colOff>704850</xdr:colOff>
      <xdr:row>49</xdr:row>
      <xdr:rowOff>47625</xdr:rowOff>
    </xdr:to>
    <xdr:sp macro="" textlink="">
      <xdr:nvSpPr>
        <xdr:cNvPr id="13" name="Text Box 34">
          <a:extLst>
            <a:ext uri="{FF2B5EF4-FFF2-40B4-BE49-F238E27FC236}">
              <a16:creationId xmlns="" xmlns:a16="http://schemas.microsoft.com/office/drawing/2014/main" id="{5C485D51-2B45-4166-BC56-ED65F328272B}"/>
            </a:ext>
          </a:extLst>
        </xdr:cNvPr>
        <xdr:cNvSpPr txBox="1">
          <a:spLocks noChangeArrowheads="1"/>
        </xdr:cNvSpPr>
      </xdr:nvSpPr>
      <xdr:spPr bwMode="auto">
        <a:xfrm>
          <a:off x="7010400" y="85725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114300</xdr:colOff>
      <xdr:row>48</xdr:row>
      <xdr:rowOff>0</xdr:rowOff>
    </xdr:from>
    <xdr:to>
      <xdr:col>8</xdr:col>
      <xdr:colOff>190500</xdr:colOff>
      <xdr:row>49</xdr:row>
      <xdr:rowOff>66675</xdr:rowOff>
    </xdr:to>
    <xdr:sp macro="" textlink="">
      <xdr:nvSpPr>
        <xdr:cNvPr id="14" name="Text Box 32">
          <a:extLst>
            <a:ext uri="{FF2B5EF4-FFF2-40B4-BE49-F238E27FC236}">
              <a16:creationId xmlns="" xmlns:a16="http://schemas.microsoft.com/office/drawing/2014/main" id="{51E6BC97-D5CB-4B2C-892E-80B85EFC79CE}"/>
            </a:ext>
          </a:extLst>
        </xdr:cNvPr>
        <xdr:cNvSpPr txBox="1">
          <a:spLocks noChangeArrowheads="1"/>
        </xdr:cNvSpPr>
      </xdr:nvSpPr>
      <xdr:spPr bwMode="auto">
        <a:xfrm>
          <a:off x="6438900" y="85725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8</xdr:col>
      <xdr:colOff>685800</xdr:colOff>
      <xdr:row>48</xdr:row>
      <xdr:rowOff>0</xdr:rowOff>
    </xdr:from>
    <xdr:to>
      <xdr:col>8</xdr:col>
      <xdr:colOff>704850</xdr:colOff>
      <xdr:row>49</xdr:row>
      <xdr:rowOff>47625</xdr:rowOff>
    </xdr:to>
    <xdr:sp macro="" textlink="">
      <xdr:nvSpPr>
        <xdr:cNvPr id="15" name="Text Box 34">
          <a:extLst>
            <a:ext uri="{FF2B5EF4-FFF2-40B4-BE49-F238E27FC236}">
              <a16:creationId xmlns="" xmlns:a16="http://schemas.microsoft.com/office/drawing/2014/main" id="{95EAC732-7B15-48F5-ACFC-06086C7CDD33}"/>
            </a:ext>
          </a:extLst>
        </xdr:cNvPr>
        <xdr:cNvSpPr txBox="1">
          <a:spLocks noChangeArrowheads="1"/>
        </xdr:cNvSpPr>
      </xdr:nvSpPr>
      <xdr:spPr bwMode="auto">
        <a:xfrm>
          <a:off x="7010400" y="85725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8</xdr:col>
      <xdr:colOff>114300</xdr:colOff>
      <xdr:row>48</xdr:row>
      <xdr:rowOff>0</xdr:rowOff>
    </xdr:from>
    <xdr:ext cx="76200" cy="228600"/>
    <xdr:sp macro="" textlink="">
      <xdr:nvSpPr>
        <xdr:cNvPr id="16" name="Text Box 32">
          <a:extLst>
            <a:ext uri="{FF2B5EF4-FFF2-40B4-BE49-F238E27FC236}">
              <a16:creationId xmlns="" xmlns:a16="http://schemas.microsoft.com/office/drawing/2014/main" id="{E5204F18-C9FC-47D9-9600-1C1F89E3EBCF}"/>
            </a:ext>
          </a:extLst>
        </xdr:cNvPr>
        <xdr:cNvSpPr txBox="1">
          <a:spLocks noChangeArrowheads="1"/>
        </xdr:cNvSpPr>
      </xdr:nvSpPr>
      <xdr:spPr bwMode="auto">
        <a:xfrm>
          <a:off x="6438900" y="8572500"/>
          <a:ext cx="76200"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8</xdr:col>
      <xdr:colOff>685800</xdr:colOff>
      <xdr:row>48</xdr:row>
      <xdr:rowOff>0</xdr:rowOff>
    </xdr:from>
    <xdr:ext cx="19050" cy="209550"/>
    <xdr:sp macro="" textlink="">
      <xdr:nvSpPr>
        <xdr:cNvPr id="17" name="Text Box 34">
          <a:extLst>
            <a:ext uri="{FF2B5EF4-FFF2-40B4-BE49-F238E27FC236}">
              <a16:creationId xmlns="" xmlns:a16="http://schemas.microsoft.com/office/drawing/2014/main" id="{81CC2221-1A8E-4D4A-906D-0B2D58BB6B4D}"/>
            </a:ext>
          </a:extLst>
        </xdr:cNvPr>
        <xdr:cNvSpPr txBox="1">
          <a:spLocks noChangeArrowheads="1"/>
        </xdr:cNvSpPr>
      </xdr:nvSpPr>
      <xdr:spPr bwMode="auto">
        <a:xfrm>
          <a:off x="7010400" y="8572500"/>
          <a:ext cx="19050"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persons/person.xml><?xml version="1.0" encoding="utf-8"?>
<personList xmlns="http://schemas.microsoft.com/office/spreadsheetml/2018/threadedcomments" xmlns:x="http://schemas.openxmlformats.org/spreadsheetml/2006/main">
  <person displayName="Jana Hajduchová" id="{4744C269-F65B-4EC1-9063-35FE55ED3B46}" userId="05fcd02066e7ea79" providerId="Windows Live"/>
</personList>
</file>

<file path=xl/pivotCache/_rels/pivotCacheDefinition1.xml.rels><?xml version="1.0" encoding="UTF-8" standalone="yes"?>
<Relationships xmlns="http://schemas.openxmlformats.org/package/2006/relationships"><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_rels/pivotCacheDefinition3.xml.rels><?xml version="1.0" encoding="UTF-8" standalone="yes"?>
<Relationships xmlns="http://schemas.openxmlformats.org/package/2006/relationships"><Relationship Id="rId1" Type="http://schemas.openxmlformats.org/officeDocument/2006/relationships/pivotCacheRecords" Target="pivotCacheRecords3.xml"/></Relationships>
</file>

<file path=xl/pivotCache/pivotCacheDefinition1.xml><?xml version="1.0" encoding="utf-8"?>
<pivotCacheDefinition xmlns="http://schemas.openxmlformats.org/spreadsheetml/2006/main" xmlns:r="http://schemas.openxmlformats.org/officeDocument/2006/relationships" r:id="rId1" refreshedBy="USER" refreshedDate="44968.94087395833" createdVersion="5" refreshedVersion="5" minRefreshableVersion="3" recordCount="83">
  <cacheSource type="worksheet">
    <worksheetSource ref="A2:H85" sheet="UGX Cash Box January"/>
  </cacheSource>
  <cacheFields count="8">
    <cacheField name="Date" numFmtId="14">
      <sharedItems containsSemiMixedTypes="0" containsNonDate="0" containsDate="1" containsString="0" minDate="2023-01-01T00:00:00" maxDate="2023-02-01T00:00:00"/>
    </cacheField>
    <cacheField name="Details" numFmtId="0">
      <sharedItems/>
    </cacheField>
    <cacheField name="Type of expenses " numFmtId="0">
      <sharedItems containsBlank="1"/>
    </cacheField>
    <cacheField name="Department" numFmtId="0">
      <sharedItems containsBlank="1"/>
    </cacheField>
    <cacheField name="spent in national currency (Ugx)" numFmtId="0">
      <sharedItems containsString="0" containsBlank="1" containsNumber="1" containsInteger="1" minValue="1000" maxValue="735000"/>
    </cacheField>
    <cacheField name="Received" numFmtId="164">
      <sharedItems containsString="0" containsBlank="1" containsNumber="1" containsInteger="1" minValue="2000" maxValue="2613000"/>
    </cacheField>
    <cacheField name="Balance" numFmtId="164">
      <sharedItems containsSemiMixedTypes="0" containsString="0" containsNumber="1" containsInteger="1" minValue="978846" maxValue="3591846"/>
    </cacheField>
    <cacheField name="Name" numFmtId="14">
      <sharedItems containsBlank="1" count="10">
        <m/>
        <s v="Lydia"/>
        <s v="i73"/>
        <s v="Collins"/>
        <s v="Airtime"/>
        <s v="i82"/>
        <s v="Grace"/>
        <s v="Edris"/>
        <s v="i35"/>
        <s v="i54"/>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r:id="rId1" refreshedBy="USER" refreshedDate="44968.940874305554" createdVersion="5" refreshedVersion="5" minRefreshableVersion="3" recordCount="261">
  <cacheSource type="worksheet">
    <worksheetSource ref="A2:H263" sheet="Total Expenses"/>
  </cacheSource>
  <cacheFields count="8">
    <cacheField name="Date" numFmtId="14">
      <sharedItems containsSemiMixedTypes="0" containsNonDate="0" containsDate="1" containsString="0" minDate="2023-01-05T00:00:00" maxDate="2023-02-01T00:00:00"/>
    </cacheField>
    <cacheField name="Details" numFmtId="0">
      <sharedItems/>
    </cacheField>
    <cacheField name="Type of expenses " numFmtId="0">
      <sharedItems count="11">
        <s v="Transport"/>
        <s v="Office Materials"/>
        <s v="Services"/>
        <s v="Internet"/>
        <s v="Bank Fees"/>
        <s v="Telephone"/>
        <s v="Rent &amp; Utilities"/>
        <s v="Personnel"/>
        <s v="Equipment"/>
        <s v="Trust Building"/>
        <s v="Transfer Fees"/>
      </sharedItems>
    </cacheField>
    <cacheField name="Department" numFmtId="0">
      <sharedItems count="4">
        <s v="Management"/>
        <s v="Office"/>
        <s v="Investigations"/>
        <s v="Legal"/>
      </sharedItems>
    </cacheField>
    <cacheField name="Spent  in national currency (UGX)" numFmtId="0">
      <sharedItems containsSemiMixedTypes="0" containsString="0" containsNumber="1" minValue="1000" maxValue="8904000"/>
    </cacheField>
    <cacheField name="Exchange Rate $" numFmtId="4">
      <sharedItems containsSemiMixedTypes="0" containsString="0" containsNumber="1" containsInteger="1" minValue="3710" maxValue="3830"/>
    </cacheField>
    <cacheField name="Spent in $" numFmtId="165">
      <sharedItems containsSemiMixedTypes="0" containsString="0" containsNumber="1" minValue="0.26109660574412535" maxValue="2400"/>
    </cacheField>
    <cacheField name="Name" numFmtId="0">
      <sharedItems count="12">
        <s v="Lydia"/>
        <s v="i73"/>
        <s v="Collins"/>
        <s v="Bank UGX"/>
        <s v="OPP UGX"/>
        <s v="i82"/>
        <s v="Grace"/>
        <s v="Edris"/>
        <s v="i54"/>
        <s v="i35"/>
        <s v="Bank USD"/>
        <s v="Bank OPP" u="1"/>
      </sharedItems>
    </cacheField>
  </cacheFields>
  <extLst>
    <ext xmlns:x14="http://schemas.microsoft.com/office/spreadsheetml/2009/9/main" uri="{725AE2AE-9491-48be-B2B4-4EB974FC3084}">
      <x14:pivotCacheDefinition/>
    </ext>
  </extLst>
</pivotCacheDefinition>
</file>

<file path=xl/pivotCache/pivotCacheDefinition3.xml><?xml version="1.0" encoding="utf-8"?>
<pivotCacheDefinition xmlns="http://schemas.openxmlformats.org/spreadsheetml/2006/main" xmlns:r="http://schemas.openxmlformats.org/officeDocument/2006/relationships" r:id="rId1" refreshedBy="USER" refreshedDate="44968.940874652777" createdVersion="5" refreshedVersion="5" minRefreshableVersion="3" recordCount="14">
  <cacheSource type="worksheet">
    <worksheetSource ref="A3:H17" sheet="Airtime summary"/>
  </cacheSource>
  <cacheFields count="8">
    <cacheField name="Date" numFmtId="14">
      <sharedItems containsSemiMixedTypes="0" containsNonDate="0" containsDate="1" containsString="0" minDate="2023-01-01T00:00:00" maxDate="2023-07-24T00:00:00"/>
    </cacheField>
    <cacheField name="Details" numFmtId="0">
      <sharedItems/>
    </cacheField>
    <cacheField name="Type of expenses " numFmtId="0">
      <sharedItems containsBlank="1"/>
    </cacheField>
    <cacheField name="Department" numFmtId="0">
      <sharedItems containsBlank="1"/>
    </cacheField>
    <cacheField name="Spent  in national currency (UGX)" numFmtId="0">
      <sharedItems containsString="0" containsBlank="1" containsNumber="1" containsInteger="1" minValue="10000" maxValue="40000"/>
    </cacheField>
    <cacheField name="Received" numFmtId="164">
      <sharedItems containsString="0" containsBlank="1" containsNumber="1" containsInteger="1" minValue="310000" maxValue="310000"/>
    </cacheField>
    <cacheField name="Balance" numFmtId="164">
      <sharedItems containsSemiMixedTypes="0" containsString="0" containsNumber="1" containsInteger="1" minValue="0" maxValue="310000"/>
    </cacheField>
    <cacheField name="Name" numFmtId="0">
      <sharedItems containsBlank="1" count="10">
        <m/>
        <s v="Lydia"/>
        <s v="Collins"/>
        <s v="i73"/>
        <s v="i82"/>
        <s v="Edris" u="1"/>
        <s v="i54" u="1"/>
        <s v="i35" u="1"/>
        <s v="Grace" u="1"/>
        <s v="Atwine" u="1"/>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83">
  <r>
    <d v="2023-01-01T00:00:00"/>
    <s v="Cash Box December 2022"/>
    <m/>
    <m/>
    <m/>
    <m/>
    <n v="1802846"/>
    <x v="0"/>
  </r>
  <r>
    <d v="2023-01-05T00:00:00"/>
    <s v="Mission Budget for 1 day"/>
    <s v="Advance"/>
    <s v="Management"/>
    <n v="12000"/>
    <m/>
    <n v="1790846"/>
    <x v="1"/>
  </r>
  <r>
    <d v="2023-01-05T00:00:00"/>
    <s v="Mission Budget for 1 day"/>
    <s v="Advance"/>
    <s v="Management"/>
    <n v="21000"/>
    <m/>
    <n v="1769846"/>
    <x v="1"/>
  </r>
  <r>
    <d v="2023-01-05T00:00:00"/>
    <s v="Mission Budget for 1 day"/>
    <s v="Advance"/>
    <s v="Management"/>
    <n v="180000"/>
    <m/>
    <n v="1589846"/>
    <x v="1"/>
  </r>
  <r>
    <d v="2023-01-06T00:00:00"/>
    <s v="Mission Budget for 1 day"/>
    <s v="Advance"/>
    <s v="Management"/>
    <n v="70000"/>
    <m/>
    <n v="1519846"/>
    <x v="1"/>
  </r>
  <r>
    <d v="2023-01-09T00:00:00"/>
    <s v="Mission Budget for 1 day"/>
    <s v="Advance"/>
    <s v="Management"/>
    <n v="319000"/>
    <m/>
    <n v="1200846"/>
    <x v="1"/>
  </r>
  <r>
    <d v="2023-01-09T00:00:00"/>
    <s v="Mission Budget for 1 day"/>
    <s v="Advance"/>
    <s v="Management"/>
    <n v="142000"/>
    <m/>
    <n v="1058846"/>
    <x v="1"/>
  </r>
  <r>
    <d v="2023-01-09T00:00:00"/>
    <s v="Mission Budget for 1 day"/>
    <s v="Advance"/>
    <s v="Management"/>
    <n v="40000"/>
    <m/>
    <n v="1018846"/>
    <x v="1"/>
  </r>
  <r>
    <d v="2023-01-09T00:00:00"/>
    <s v="Mission Budget for 1 day"/>
    <s v="Advance"/>
    <s v="Investigations"/>
    <n v="10000"/>
    <m/>
    <n v="1008846"/>
    <x v="2"/>
  </r>
  <r>
    <d v="2023-01-09T00:00:00"/>
    <s v="Mission Budget for 1 day"/>
    <s v="Advance"/>
    <s v="Legal"/>
    <n v="18000"/>
    <m/>
    <n v="990846"/>
    <x v="3"/>
  </r>
  <r>
    <d v="2023-01-09T00:00:00"/>
    <s v="Mission Budget for 1 day"/>
    <s v="Advance"/>
    <s v="Management"/>
    <n v="12000"/>
    <m/>
    <n v="978846"/>
    <x v="1"/>
  </r>
  <r>
    <d v="2023-01-09T00:00:00"/>
    <s v="Cash withdraw chq: 230"/>
    <s v="Internal Transfer"/>
    <m/>
    <m/>
    <n v="2613000"/>
    <n v="3591846"/>
    <x v="0"/>
  </r>
  <r>
    <d v="2023-01-10T00:00:00"/>
    <s v="Mission Budget for 1 day"/>
    <s v="Advance"/>
    <s v="Legal"/>
    <n v="9000"/>
    <m/>
    <n v="3582846"/>
    <x v="3"/>
  </r>
  <r>
    <d v="2023-01-10T00:00:00"/>
    <s v="Mission Budget for 1 day"/>
    <s v="Advance"/>
    <s v="Management"/>
    <n v="106000"/>
    <m/>
    <n v="3476846"/>
    <x v="1"/>
  </r>
  <r>
    <d v="2023-01-10T00:00:00"/>
    <s v="Mission Budget for 1 day"/>
    <s v="Advance"/>
    <s v="Management"/>
    <n v="307000"/>
    <m/>
    <n v="3169846"/>
    <x v="1"/>
  </r>
  <r>
    <d v="2023-01-10T00:00:00"/>
    <s v="Mission Budget for 1 day"/>
    <s v="Advance"/>
    <s v="Management"/>
    <n v="19000"/>
    <m/>
    <n v="3150846"/>
    <x v="1"/>
  </r>
  <r>
    <d v="2023-01-10T00:00:00"/>
    <s v="Mission Budget for 1 day"/>
    <s v="Advance"/>
    <s v="Management"/>
    <n v="310000"/>
    <m/>
    <n v="2840846"/>
    <x v="4"/>
  </r>
  <r>
    <d v="2023-01-10T00:00:00"/>
    <s v="Mission Budget for 1 day"/>
    <s v="Advance"/>
    <s v="Management"/>
    <n v="140000"/>
    <m/>
    <n v="2700846"/>
    <x v="1"/>
  </r>
  <r>
    <d v="2023-01-11T00:00:00"/>
    <s v="Mission Budget for 1 day"/>
    <s v="Advance"/>
    <s v="Legal"/>
    <n v="18000"/>
    <m/>
    <n v="2682846"/>
    <x v="3"/>
  </r>
  <r>
    <d v="2023-01-12T00:00:00"/>
    <s v="Mission Budget for 1 day"/>
    <s v="Advance"/>
    <s v="Management"/>
    <n v="14000"/>
    <m/>
    <n v="2668846"/>
    <x v="1"/>
  </r>
  <r>
    <d v="2023-01-12T00:00:00"/>
    <s v="Mission Budget for 1 day"/>
    <s v="Advance"/>
    <s v="Legal"/>
    <n v="19000"/>
    <m/>
    <n v="2649846"/>
    <x v="3"/>
  </r>
  <r>
    <d v="2023-01-13T00:00:00"/>
    <s v="Mission Budget for 1 day"/>
    <s v="Advance"/>
    <s v="Legal"/>
    <n v="9000"/>
    <m/>
    <n v="2640846"/>
    <x v="3"/>
  </r>
  <r>
    <d v="2023-01-13T00:00:00"/>
    <s v="Mission Budget for 1 day"/>
    <s v="Advance"/>
    <s v="Management"/>
    <n v="18000"/>
    <m/>
    <n v="2622846"/>
    <x v="1"/>
  </r>
  <r>
    <d v="2023-01-14T00:00:00"/>
    <s v="Mission Budget for 1 day"/>
    <s v="Advance"/>
    <s v="Management"/>
    <n v="17000"/>
    <m/>
    <n v="2605846"/>
    <x v="1"/>
  </r>
  <r>
    <d v="2023-01-14T00:00:00"/>
    <s v="Mission Budget for 1 day"/>
    <s v="Advance"/>
    <s v="Management"/>
    <n v="735000"/>
    <m/>
    <n v="1870846"/>
    <x v="1"/>
  </r>
  <r>
    <d v="2023-01-14T00:00:00"/>
    <s v="Mission Budget for 1 day"/>
    <s v="Advance"/>
    <s v="Management"/>
    <n v="9000"/>
    <m/>
    <n v="1861846"/>
    <x v="3"/>
  </r>
  <r>
    <d v="2023-01-16T00:00:00"/>
    <s v="Reimbursement to the project"/>
    <s v="Advance"/>
    <s v="Management"/>
    <m/>
    <n v="2000"/>
    <n v="1863846"/>
    <x v="1"/>
  </r>
  <r>
    <d v="2023-01-16T00:00:00"/>
    <s v="Mission Budget for 1 day"/>
    <s v="Advance"/>
    <s v="Legal"/>
    <n v="9000"/>
    <m/>
    <n v="1854846"/>
    <x v="3"/>
  </r>
  <r>
    <d v="2023-01-16T00:00:00"/>
    <s v="Mission Budget for 1 day"/>
    <s v="Advance"/>
    <s v="Investigations"/>
    <n v="69000"/>
    <m/>
    <n v="1785846"/>
    <x v="2"/>
  </r>
  <r>
    <d v="2023-01-17T00:00:00"/>
    <s v="Mission Budget for 1 day"/>
    <s v="Advance"/>
    <s v="Investigations"/>
    <n v="45000"/>
    <m/>
    <n v="1740846"/>
    <x v="5"/>
  </r>
  <r>
    <d v="2023-01-17T00:00:00"/>
    <s v="Mission Budget for 1 day"/>
    <s v="Advance"/>
    <s v="Investigations"/>
    <n v="70000"/>
    <m/>
    <n v="1670846"/>
    <x v="2"/>
  </r>
  <r>
    <d v="2023-01-17T00:00:00"/>
    <s v="Mission Budget for 1 day"/>
    <s v="Advance"/>
    <s v="Legal"/>
    <n v="14000"/>
    <m/>
    <n v="1656846"/>
    <x v="6"/>
  </r>
  <r>
    <d v="2023-01-17T00:00:00"/>
    <s v="Mission Budget for 1 day"/>
    <s v="Advance"/>
    <s v="Legal"/>
    <n v="39000"/>
    <m/>
    <n v="1617846"/>
    <x v="7"/>
  </r>
  <r>
    <d v="2023-01-17T00:00:00"/>
    <s v="Mission Budget for 1 day"/>
    <s v="Advance"/>
    <s v="Management"/>
    <n v="38000"/>
    <m/>
    <n v="1579846"/>
    <x v="8"/>
  </r>
  <r>
    <d v="2023-01-17T00:00:00"/>
    <s v="Mission Budget for 1 day"/>
    <s v="Advance"/>
    <s v="Management"/>
    <n v="15000"/>
    <m/>
    <n v="1564846"/>
    <x v="9"/>
  </r>
  <r>
    <d v="2023-01-17T00:00:00"/>
    <s v="Mission Budget for 1 day"/>
    <s v="Advance"/>
    <s v="Legal"/>
    <n v="18000"/>
    <m/>
    <n v="1546846"/>
    <x v="3"/>
  </r>
  <r>
    <d v="2023-01-17T00:00:00"/>
    <s v="Mission Budget for 1 day"/>
    <s v="Advance"/>
    <s v="Management"/>
    <n v="19000"/>
    <m/>
    <n v="1527846"/>
    <x v="1"/>
  </r>
  <r>
    <d v="2023-01-17T00:00:00"/>
    <s v="Reimbursement to the project"/>
    <s v="Advance"/>
    <s v="Management"/>
    <m/>
    <n v="26000"/>
    <n v="1553846"/>
    <x v="1"/>
  </r>
  <r>
    <d v="2023-01-17T00:00:00"/>
    <s v="Cash withdraw chq: 233"/>
    <s v="Internal Transfer"/>
    <m/>
    <m/>
    <n v="1400000"/>
    <n v="2953846"/>
    <x v="0"/>
  </r>
  <r>
    <d v="2023-01-17T00:00:00"/>
    <s v="Reimbursement to the project"/>
    <s v="Advance"/>
    <s v="Investigations"/>
    <m/>
    <n v="8000"/>
    <n v="2961846"/>
    <x v="2"/>
  </r>
  <r>
    <d v="2023-01-18T00:00:00"/>
    <s v="Reimbursement to the project"/>
    <s v="Advance"/>
    <s v="Investigations"/>
    <m/>
    <n v="3000"/>
    <n v="2964846"/>
    <x v="5"/>
  </r>
  <r>
    <d v="2023-01-18T00:00:00"/>
    <s v="Reimbursement to the project"/>
    <s v="Advance"/>
    <s v="Investigations"/>
    <m/>
    <n v="6000"/>
    <n v="2970846"/>
    <x v="2"/>
  </r>
  <r>
    <d v="2023-01-18T00:00:00"/>
    <s v="Mission Budget for 1 day"/>
    <s v="Advance"/>
    <s v="Investigations"/>
    <n v="73000"/>
    <m/>
    <n v="2897846"/>
    <x v="2"/>
  </r>
  <r>
    <d v="2023-01-18T00:00:00"/>
    <s v="Mission Budget for 1 day"/>
    <s v="Advance"/>
    <s v="Investigations"/>
    <n v="45000"/>
    <m/>
    <n v="2852846"/>
    <x v="5"/>
  </r>
  <r>
    <d v="2023-01-18T00:00:00"/>
    <s v="Mission Budget for 1 day"/>
    <s v="Advance"/>
    <s v="Management"/>
    <n v="50000"/>
    <m/>
    <n v="2802846"/>
    <x v="1"/>
  </r>
  <r>
    <d v="2023-01-19T00:00:00"/>
    <s v="Mission Budget for 1 day"/>
    <s v="Advance"/>
    <s v="Investigations"/>
    <n v="71000"/>
    <m/>
    <n v="2731846"/>
    <x v="2"/>
  </r>
  <r>
    <d v="2023-01-19T00:00:00"/>
    <s v="Mission Budget for 1 day"/>
    <s v="Advance"/>
    <s v="Legal"/>
    <n v="17000"/>
    <m/>
    <n v="2714846"/>
    <x v="3"/>
  </r>
  <r>
    <d v="2023-01-19T00:00:00"/>
    <s v="Mission Budget for 1 day"/>
    <s v="Advance"/>
    <s v="Investigations"/>
    <n v="80000"/>
    <m/>
    <n v="2634846"/>
    <x v="5"/>
  </r>
  <r>
    <d v="2023-01-19T00:00:00"/>
    <s v="Reimbursement to the project"/>
    <s v="Advance"/>
    <s v="Investigations"/>
    <m/>
    <n v="5000"/>
    <n v="2639846"/>
    <x v="2"/>
  </r>
  <r>
    <d v="2023-01-19T00:00:00"/>
    <s v="Reimbursement to i82"/>
    <s v="Advance"/>
    <s v="Investigations"/>
    <n v="1000"/>
    <m/>
    <n v="2638846"/>
    <x v="5"/>
  </r>
  <r>
    <d v="2023-01-20T00:00:00"/>
    <s v="Reimbursement to the project"/>
    <s v="Advance"/>
    <s v="Investigations"/>
    <m/>
    <n v="9000"/>
    <n v="2647846"/>
    <x v="2"/>
  </r>
  <r>
    <d v="2023-01-20T00:00:00"/>
    <s v="Reimbursment to the project"/>
    <s v="Advance"/>
    <s v="Legal"/>
    <n v="2000"/>
    <m/>
    <n v="2645846"/>
    <x v="3"/>
  </r>
  <r>
    <d v="2023-01-20T00:00:00"/>
    <s v="Mission Budget for 1 day"/>
    <s v="Advance"/>
    <s v="Investigations"/>
    <n v="80000"/>
    <m/>
    <n v="2565846"/>
    <x v="5"/>
  </r>
  <r>
    <d v="2023-01-20T00:00:00"/>
    <s v="Mission Budget for 1 day"/>
    <s v="Advance"/>
    <s v="Legal"/>
    <n v="10000"/>
    <m/>
    <n v="2555846"/>
    <x v="3"/>
  </r>
  <r>
    <d v="2023-01-23T00:00:00"/>
    <s v="Reimbursement to the project"/>
    <s v="Advance"/>
    <s v="Investigations"/>
    <m/>
    <n v="22000"/>
    <n v="2577846"/>
    <x v="5"/>
  </r>
  <r>
    <d v="2023-01-23T00:00:00"/>
    <s v="Mission Budget for 1 day"/>
    <s v="Advance"/>
    <s v="Investigations"/>
    <n v="77000"/>
    <m/>
    <n v="2500846"/>
    <x v="5"/>
  </r>
  <r>
    <d v="2023-01-23T00:00:00"/>
    <s v="Mission Budget for 1 day"/>
    <s v="Advance"/>
    <s v="Investigations"/>
    <n v="43000"/>
    <m/>
    <n v="2457846"/>
    <x v="5"/>
  </r>
  <r>
    <d v="2023-01-23T00:00:00"/>
    <s v="Mission Budget for 1 day"/>
    <s v="Advance"/>
    <s v="Investigations"/>
    <n v="70000"/>
    <m/>
    <n v="2387846"/>
    <x v="2"/>
  </r>
  <r>
    <d v="2023-01-23T00:00:00"/>
    <s v="Mission Budget for 1 day"/>
    <s v="Advance"/>
    <s v="Legal"/>
    <n v="18000"/>
    <m/>
    <n v="2369846"/>
    <x v="3"/>
  </r>
  <r>
    <d v="2023-01-23T00:00:00"/>
    <s v="Reimbursment to the project"/>
    <s v="Advance"/>
    <s v="Investigations"/>
    <m/>
    <n v="22000"/>
    <n v="2391846"/>
    <x v="2"/>
  </r>
  <r>
    <d v="2023-01-24T00:00:00"/>
    <s v="Reimbursement to i82"/>
    <s v="Advance"/>
    <s v="Investigations"/>
    <n v="1000"/>
    <m/>
    <n v="2390846"/>
    <x v="5"/>
  </r>
  <r>
    <d v="2023-01-24T00:00:00"/>
    <s v="Mission Budget for 1 day"/>
    <s v="Advance"/>
    <s v="Legal"/>
    <n v="28000"/>
    <m/>
    <n v="2362846"/>
    <x v="3"/>
  </r>
  <r>
    <d v="2023-01-25T00:00:00"/>
    <s v="Mission Budget for 1 day"/>
    <s v="Advance"/>
    <s v="Legal"/>
    <n v="22000"/>
    <m/>
    <n v="2340846"/>
    <x v="3"/>
  </r>
  <r>
    <d v="2023-01-25T00:00:00"/>
    <s v="Mission Budget for 1 day"/>
    <s v="Advance"/>
    <s v="Legal"/>
    <n v="12000"/>
    <m/>
    <n v="2328846"/>
    <x v="1"/>
  </r>
  <r>
    <d v="2023-01-25T00:00:00"/>
    <s v="Mission Budget for 1 day"/>
    <s v="Advance"/>
    <s v="Legal"/>
    <n v="70000"/>
    <m/>
    <n v="2258846"/>
    <x v="1"/>
  </r>
  <r>
    <d v="2023-01-25T00:00:00"/>
    <s v="Cash withdraw chq:234"/>
    <s v="Internal Transfer"/>
    <m/>
    <m/>
    <n v="806000"/>
    <n v="3064846"/>
    <x v="0"/>
  </r>
  <r>
    <d v="2023-01-25T00:00:00"/>
    <s v="Reimbursement to  Collins"/>
    <s v="Advance"/>
    <s v="Investigations"/>
    <n v="5000"/>
    <m/>
    <n v="3059846"/>
    <x v="3"/>
  </r>
  <r>
    <d v="2023-01-27T00:00:00"/>
    <s v="Mission Budget for 1 day"/>
    <s v="Advance"/>
    <s v="Legal"/>
    <n v="21000"/>
    <m/>
    <n v="3038846"/>
    <x v="3"/>
  </r>
  <r>
    <d v="2023-01-27T00:00:00"/>
    <s v="Mission Budget for 1 day"/>
    <s v="Advance"/>
    <s v="Investigations"/>
    <n v="75000"/>
    <m/>
    <n v="2963846"/>
    <x v="5"/>
  </r>
  <r>
    <d v="2023-01-28T00:00:00"/>
    <s v="Mission Budget for 1 day"/>
    <s v="Advance"/>
    <s v="Investigations"/>
    <n v="3000"/>
    <m/>
    <n v="2960846"/>
    <x v="5"/>
  </r>
  <r>
    <d v="2023-01-28T00:00:00"/>
    <s v="Mission Budget for 1 day"/>
    <s v="Advance"/>
    <s v="Investigations"/>
    <n v="50000"/>
    <m/>
    <n v="2910846"/>
    <x v="5"/>
  </r>
  <r>
    <d v="2023-01-28T00:00:00"/>
    <s v="Mission Budget for 1 day"/>
    <s v="Advance"/>
    <s v="Legal"/>
    <n v="10000"/>
    <m/>
    <n v="2900846"/>
    <x v="3"/>
  </r>
  <r>
    <d v="2023-01-28T00:00:00"/>
    <s v="Mission Budget for 1 day"/>
    <s v="Advance"/>
    <s v="Management"/>
    <n v="15000"/>
    <m/>
    <n v="2885846"/>
    <x v="1"/>
  </r>
  <r>
    <d v="2023-01-28T00:00:00"/>
    <s v="Mission Budget for 1 day"/>
    <s v="Advance"/>
    <s v="Management"/>
    <n v="320000"/>
    <m/>
    <n v="2565846"/>
    <x v="1"/>
  </r>
  <r>
    <d v="2023-01-30T00:00:00"/>
    <s v="Reimbursement to the project"/>
    <s v="Advance"/>
    <s v="Investigations"/>
    <m/>
    <n v="3000"/>
    <n v="2568846"/>
    <x v="5"/>
  </r>
  <r>
    <d v="2023-01-30T00:00:00"/>
    <s v="Mission Budget for 1 day"/>
    <s v="Advance"/>
    <s v="Legal"/>
    <n v="10000"/>
    <m/>
    <n v="2558846"/>
    <x v="3"/>
  </r>
  <r>
    <d v="2023-01-30T00:00:00"/>
    <s v="Mission Budget for 1 day"/>
    <s v="Advance"/>
    <s v="Management"/>
    <n v="14000"/>
    <m/>
    <n v="2544846"/>
    <x v="1"/>
  </r>
  <r>
    <d v="2023-01-30T00:00:00"/>
    <s v="Mission Budget for 1 day"/>
    <s v="Advance"/>
    <s v="Management"/>
    <n v="196000"/>
    <m/>
    <n v="2348846"/>
    <x v="1"/>
  </r>
  <r>
    <d v="2023-01-30T00:00:00"/>
    <s v="Mission Budget for 1 day"/>
    <s v="Advance"/>
    <s v="Management"/>
    <n v="80000"/>
    <m/>
    <n v="2268846"/>
    <x v="5"/>
  </r>
  <r>
    <d v="2023-01-30T00:00:00"/>
    <s v="Mission Budget for 1 day"/>
    <s v="Advance"/>
    <s v="Management"/>
    <n v="40000"/>
    <m/>
    <n v="2228846"/>
    <x v="5"/>
  </r>
  <r>
    <d v="2023-01-30T00:00:00"/>
    <s v="Reimbursement to the project"/>
    <s v="Advance"/>
    <s v="Management"/>
    <m/>
    <n v="22800"/>
    <n v="2251646"/>
    <x v="1"/>
  </r>
  <r>
    <d v="2023-01-31T00:00:00"/>
    <s v="Reimbursement to i82"/>
    <s v="Advance"/>
    <s v="Management"/>
    <n v="6000"/>
    <m/>
    <n v="2245646"/>
    <x v="5"/>
  </r>
  <r>
    <d v="2023-01-31T00:00:00"/>
    <s v="Mission Budget for 1 day"/>
    <s v="Advance"/>
    <s v="Management"/>
    <n v="27000"/>
    <m/>
    <n v="2218646"/>
    <x v="3"/>
  </r>
</pivotCacheRecords>
</file>

<file path=xl/pivotCache/pivotCacheRecords2.xml><?xml version="1.0" encoding="utf-8"?>
<pivotCacheRecords xmlns="http://schemas.openxmlformats.org/spreadsheetml/2006/main" xmlns:r="http://schemas.openxmlformats.org/officeDocument/2006/relationships" count="261">
  <r>
    <d v="2023-01-05T00:00:00"/>
    <s v="Local Transport"/>
    <x v="0"/>
    <x v="0"/>
    <n v="6000"/>
    <n v="3830"/>
    <n v="1.566579634464752"/>
    <x v="0"/>
  </r>
  <r>
    <d v="2023-01-05T00:00:00"/>
    <s v="Local Transport"/>
    <x v="0"/>
    <x v="0"/>
    <n v="6000"/>
    <n v="3830"/>
    <n v="1.566579634464752"/>
    <x v="0"/>
  </r>
  <r>
    <d v="2023-01-06T00:00:00"/>
    <s v="Local Transport"/>
    <x v="0"/>
    <x v="0"/>
    <n v="8000"/>
    <n v="3830"/>
    <n v="2.0887728459530028"/>
    <x v="0"/>
  </r>
  <r>
    <d v="2023-01-06T00:00:00"/>
    <s v="Local Transport"/>
    <x v="0"/>
    <x v="0"/>
    <n v="7000"/>
    <n v="3830"/>
    <n v="1.8276762402088773"/>
    <x v="0"/>
  </r>
  <r>
    <d v="2023-01-06T00:00:00"/>
    <s v="Local Transport"/>
    <x v="0"/>
    <x v="0"/>
    <n v="6000"/>
    <n v="3830"/>
    <n v="1.566579634464752"/>
    <x v="0"/>
  </r>
  <r>
    <d v="2023-01-06T00:00:00"/>
    <s v="Local Transport"/>
    <x v="0"/>
    <x v="0"/>
    <n v="6000"/>
    <n v="3830"/>
    <n v="1.566579634464752"/>
    <x v="0"/>
  </r>
  <r>
    <d v="2023-01-06T00:00:00"/>
    <s v="Local Transport"/>
    <x v="0"/>
    <x v="0"/>
    <n v="6000"/>
    <n v="3830"/>
    <n v="1.566579634464752"/>
    <x v="0"/>
  </r>
  <r>
    <d v="2023-01-06T00:00:00"/>
    <s v="Purchase of electrical 60m electrical cables"/>
    <x v="1"/>
    <x v="1"/>
    <n v="180000"/>
    <n v="3830"/>
    <n v="46.997389033942561"/>
    <x v="0"/>
  </r>
  <r>
    <d v="2023-01-06T00:00:00"/>
    <s v="Compound mainteance (Hebro Co Ltd)-In 001"/>
    <x v="2"/>
    <x v="1"/>
    <n v="70000"/>
    <n v="3830"/>
    <n v="18.276762402088774"/>
    <x v="0"/>
  </r>
  <r>
    <d v="2023-01-09T00:00:00"/>
    <s v="January Internet Subscription"/>
    <x v="3"/>
    <x v="1"/>
    <n v="319000"/>
    <n v="3830"/>
    <n v="83.289817232375981"/>
    <x v="0"/>
  </r>
  <r>
    <d v="2023-01-09T00:00:00"/>
    <s v="December 22 electrical repairs"/>
    <x v="2"/>
    <x v="1"/>
    <n v="40000"/>
    <n v="3830"/>
    <n v="10.443864229765014"/>
    <x v="0"/>
  </r>
  <r>
    <d v="2023-01-09T00:00:00"/>
    <s v="Tower clips for holding elec cable."/>
    <x v="1"/>
    <x v="1"/>
    <n v="20000"/>
    <n v="3830"/>
    <n v="5.2219321148825069"/>
    <x v="0"/>
  </r>
  <r>
    <d v="2023-01-09T00:00:00"/>
    <s v="6 bulbs (10 watts)"/>
    <x v="1"/>
    <x v="1"/>
    <n v="60000"/>
    <n v="3830"/>
    <n v="15.66579634464752"/>
    <x v="0"/>
  </r>
  <r>
    <d v="2023-01-09T00:00:00"/>
    <s v="1 tube light"/>
    <x v="1"/>
    <x v="1"/>
    <n v="12000"/>
    <n v="3830"/>
    <n v="3.133159268929504"/>
    <x v="0"/>
  </r>
  <r>
    <d v="2023-01-09T00:00:00"/>
    <s v="Labour charges for fixing office electricity"/>
    <x v="2"/>
    <x v="1"/>
    <n v="50000"/>
    <n v="3830"/>
    <n v="13.054830287206267"/>
    <x v="0"/>
  </r>
  <r>
    <d v="2023-01-09T00:00:00"/>
    <s v="Local Transport"/>
    <x v="0"/>
    <x v="2"/>
    <n v="5000"/>
    <n v="3830"/>
    <n v="1.3054830287206267"/>
    <x v="1"/>
  </r>
  <r>
    <d v="2023-01-09T00:00:00"/>
    <s v="Local Transport"/>
    <x v="0"/>
    <x v="2"/>
    <n v="5000"/>
    <n v="3830"/>
    <n v="1.3054830287206267"/>
    <x v="1"/>
  </r>
  <r>
    <d v="2023-01-09T00:00:00"/>
    <s v="Local Transport"/>
    <x v="0"/>
    <x v="3"/>
    <n v="4500"/>
    <n v="3830"/>
    <n v="1.1749347258485641"/>
    <x v="2"/>
  </r>
  <r>
    <d v="2023-01-09T00:00:00"/>
    <s v="Local Transport"/>
    <x v="0"/>
    <x v="3"/>
    <n v="4500"/>
    <n v="3830"/>
    <n v="1.1749347258485641"/>
    <x v="2"/>
  </r>
  <r>
    <d v="2023-01-09T00:00:00"/>
    <s v="Local Transport"/>
    <x v="0"/>
    <x v="3"/>
    <n v="4500"/>
    <n v="3830"/>
    <n v="1.1749347258485641"/>
    <x v="2"/>
  </r>
  <r>
    <d v="2023-01-09T00:00:00"/>
    <s v="Local Transport"/>
    <x v="0"/>
    <x v="3"/>
    <n v="4500"/>
    <n v="3830"/>
    <n v="1.1749347258485641"/>
    <x v="2"/>
  </r>
  <r>
    <d v="2023-01-09T00:00:00"/>
    <s v="Transfer Fees"/>
    <x v="4"/>
    <x v="1"/>
    <n v="2000"/>
    <n v="3830"/>
    <n v="0.52219321148825071"/>
    <x v="3"/>
  </r>
  <r>
    <d v="2023-01-09T00:00:00"/>
    <s v="Local Transport"/>
    <x v="0"/>
    <x v="0"/>
    <n v="6000"/>
    <n v="3830"/>
    <n v="1.566579634464752"/>
    <x v="0"/>
  </r>
  <r>
    <d v="2023-01-09T00:00:00"/>
    <s v="Local Transport"/>
    <x v="0"/>
    <x v="0"/>
    <n v="6000"/>
    <n v="3830"/>
    <n v="1.566579634464752"/>
    <x v="0"/>
  </r>
  <r>
    <d v="2023-01-09T00:00:00"/>
    <s v="Bank withdraw charges"/>
    <x v="4"/>
    <x v="1"/>
    <n v="20000"/>
    <n v="3830"/>
    <n v="5.2219321148825069"/>
    <x v="4"/>
  </r>
  <r>
    <d v="2023-01-10T00:00:00"/>
    <s v="Local Transport"/>
    <x v="0"/>
    <x v="3"/>
    <n v="4500"/>
    <n v="3830"/>
    <n v="1.1749347258485641"/>
    <x v="2"/>
  </r>
  <r>
    <d v="2023-01-10T00:00:00"/>
    <s v="Local Transport"/>
    <x v="0"/>
    <x v="3"/>
    <n v="4500"/>
    <n v="3830"/>
    <n v="1.1749347258485641"/>
    <x v="2"/>
  </r>
  <r>
    <d v="2023-01-10T00:00:00"/>
    <s v="2 bottle of rwenzori water@13000"/>
    <x v="1"/>
    <x v="1"/>
    <n v="26000"/>
    <n v="3830"/>
    <n v="6.7885117493472587"/>
    <x v="0"/>
  </r>
  <r>
    <d v="2023-01-10T00:00:00"/>
    <s v="2 velvex kitchen rolls @ 10,500"/>
    <x v="1"/>
    <x v="1"/>
    <n v="21000"/>
    <n v="3830"/>
    <n v="5.4830287206266322"/>
    <x v="0"/>
  </r>
  <r>
    <d v="2023-01-10T00:00:00"/>
    <s v="1 royal kitchen roll@900"/>
    <x v="1"/>
    <x v="1"/>
    <n v="9000"/>
    <n v="3830"/>
    <n v="2.3498694516971281"/>
    <x v="0"/>
  </r>
  <r>
    <d v="2023-01-10T00:00:00"/>
    <s v="4kgs of kinyara sugar@5700"/>
    <x v="1"/>
    <x v="1"/>
    <n v="22800"/>
    <n v="3830"/>
    <n v="5.9530026109660579"/>
    <x v="0"/>
  </r>
  <r>
    <d v="2023-01-10T00:00:00"/>
    <s v="2 small tins of lato milk@38000"/>
    <x v="1"/>
    <x v="1"/>
    <n v="76000"/>
    <n v="3830"/>
    <n v="28.65"/>
    <x v="0"/>
  </r>
  <r>
    <d v="2023-01-10T00:00:00"/>
    <s v="1 pc of vim @8000"/>
    <x v="1"/>
    <x v="1"/>
    <n v="8000"/>
    <n v="3830"/>
    <n v="2.0887728459530028"/>
    <x v="0"/>
  </r>
  <r>
    <d v="2023-01-10T00:00:00"/>
    <s v="1 pc morning fresh vim@ 5700"/>
    <x v="1"/>
    <x v="1"/>
    <n v="5700"/>
    <n v="3830"/>
    <n v="1.4882506527415145"/>
    <x v="0"/>
  </r>
  <r>
    <d v="2023-01-10T00:00:00"/>
    <s v="1 pc lavender vim@8000"/>
    <x v="1"/>
    <x v="1"/>
    <n v="8000"/>
    <n v="3830"/>
    <n v="2.0887728459530028"/>
    <x v="0"/>
  </r>
  <r>
    <d v="2023-01-10T00:00:00"/>
    <s v="1pc safisha vim@7600"/>
    <x v="1"/>
    <x v="1"/>
    <n v="7600"/>
    <n v="3830"/>
    <n v="1.9843342036553524"/>
    <x v="0"/>
  </r>
  <r>
    <d v="2023-01-10T00:00:00"/>
    <s v="3 pcs of spoons at 14,000@ set"/>
    <x v="1"/>
    <x v="1"/>
    <n v="14000"/>
    <n v="3830"/>
    <n v="3.6553524804177546"/>
    <x v="0"/>
  </r>
  <r>
    <d v="2023-01-10T00:00:00"/>
    <s v="3 mosquito repellants@5000"/>
    <x v="1"/>
    <x v="1"/>
    <n v="15000"/>
    <n v="3830"/>
    <n v="3.9164490861618799"/>
    <x v="0"/>
  </r>
  <r>
    <d v="2023-01-10T00:00:00"/>
    <s v="1 packet Kangaroo toilet moth balls"/>
    <x v="1"/>
    <x v="1"/>
    <n v="13000"/>
    <n v="3830"/>
    <n v="3.3942558746736293"/>
    <x v="0"/>
  </r>
  <r>
    <d v="2023-01-10T00:00:00"/>
    <s v="1 pc ariel washing powder@9000"/>
    <x v="1"/>
    <x v="1"/>
    <n v="9000"/>
    <n v="3830"/>
    <n v="2.3498694516971281"/>
    <x v="0"/>
  </r>
  <r>
    <d v="2023-01-10T00:00:00"/>
    <s v="2 shekle mosquito repellants@ 7500"/>
    <x v="1"/>
    <x v="1"/>
    <n v="15000"/>
    <n v="3830"/>
    <n v="3.9164490861618799"/>
    <x v="0"/>
  </r>
  <r>
    <d v="2023-01-10T00:00:00"/>
    <s v="2 shekle mosquito repellants@ 7500"/>
    <x v="1"/>
    <x v="1"/>
    <n v="15000"/>
    <n v="3830"/>
    <n v="3.9164490861618799"/>
    <x v="0"/>
  </r>
  <r>
    <d v="2023-01-10T00:00:00"/>
    <s v="Local Transport"/>
    <x v="0"/>
    <x v="0"/>
    <n v="7000"/>
    <n v="3830"/>
    <n v="1.8276762402088773"/>
    <x v="0"/>
  </r>
  <r>
    <d v="2023-01-10T00:00:00"/>
    <s v="Local Transport"/>
    <x v="0"/>
    <x v="0"/>
    <n v="4000"/>
    <n v="3830"/>
    <n v="1.0443864229765014"/>
    <x v="0"/>
  </r>
  <r>
    <d v="2023-01-10T00:00:00"/>
    <s v="Local Transport"/>
    <x v="0"/>
    <x v="0"/>
    <n v="8000"/>
    <n v="3830"/>
    <n v="2.0887728459530028"/>
    <x v="0"/>
  </r>
  <r>
    <d v="2023-01-10T00:00:00"/>
    <s v="Airtime for Lydia"/>
    <x v="5"/>
    <x v="0"/>
    <n v="40000"/>
    <n v="3830"/>
    <n v="10.443864229765014"/>
    <x v="0"/>
  </r>
  <r>
    <d v="2023-01-10T00:00:00"/>
    <s v="Airtime for Collins"/>
    <x v="5"/>
    <x v="3"/>
    <n v="20000"/>
    <n v="3830"/>
    <n v="5.2219321148825069"/>
    <x v="2"/>
  </r>
  <r>
    <d v="2023-01-10T00:00:00"/>
    <s v="Airtime for i73"/>
    <x v="5"/>
    <x v="2"/>
    <n v="25000"/>
    <n v="3830"/>
    <n v="6.5274151436031334"/>
    <x v="1"/>
  </r>
  <r>
    <d v="2023-01-10T00:00:00"/>
    <s v="Airtime for i82"/>
    <x v="5"/>
    <x v="2"/>
    <n v="25000"/>
    <n v="3830"/>
    <n v="6.5274151436031334"/>
    <x v="5"/>
  </r>
  <r>
    <d v="2023-01-11T00:00:00"/>
    <s v="Local Transport"/>
    <x v="0"/>
    <x v="3"/>
    <n v="4500"/>
    <n v="3830"/>
    <n v="1.1749347258485641"/>
    <x v="2"/>
  </r>
  <r>
    <d v="2023-01-11T00:00:00"/>
    <s v="Local Transport"/>
    <x v="0"/>
    <x v="3"/>
    <n v="4500"/>
    <n v="3830"/>
    <n v="1.1749347258485641"/>
    <x v="2"/>
  </r>
  <r>
    <d v="2023-01-11T00:00:00"/>
    <s v="Local Transport"/>
    <x v="0"/>
    <x v="3"/>
    <n v="4500"/>
    <n v="3830"/>
    <n v="1.1749347258485641"/>
    <x v="2"/>
  </r>
  <r>
    <d v="2023-01-11T00:00:00"/>
    <s v="Local Transport"/>
    <x v="0"/>
    <x v="3"/>
    <n v="4500"/>
    <n v="3830"/>
    <n v="1.1749347258485641"/>
    <x v="2"/>
  </r>
  <r>
    <d v="2023-01-11T00:00:00"/>
    <s v="January &amp;  February rent-Summit"/>
    <x v="6"/>
    <x v="1"/>
    <n v="8904000"/>
    <n v="3710"/>
    <n v="2400"/>
    <x v="3"/>
  </r>
  <r>
    <d v="2023-01-11T00:00:00"/>
    <s v="Bank Transfer Charges"/>
    <x v="4"/>
    <x v="1"/>
    <n v="2000"/>
    <n v="3830"/>
    <n v="0.52219321148825071"/>
    <x v="3"/>
  </r>
  <r>
    <d v="2023-01-12T00:00:00"/>
    <s v="Local Transport"/>
    <x v="0"/>
    <x v="0"/>
    <n v="7000"/>
    <n v="3830"/>
    <n v="1.8276762402088773"/>
    <x v="0"/>
  </r>
  <r>
    <d v="2023-01-12T00:00:00"/>
    <s v="Local Transport"/>
    <x v="0"/>
    <x v="0"/>
    <n v="9000"/>
    <n v="3830"/>
    <n v="2.3498694516971281"/>
    <x v="0"/>
  </r>
  <r>
    <d v="2023-01-12T00:00:00"/>
    <s v="Local Transport"/>
    <x v="0"/>
    <x v="3"/>
    <n v="4500"/>
    <n v="3830"/>
    <n v="1.1749347258485641"/>
    <x v="2"/>
  </r>
  <r>
    <d v="2023-01-12T00:00:00"/>
    <s v="Local Transport"/>
    <x v="0"/>
    <x v="3"/>
    <n v="4500"/>
    <n v="3830"/>
    <n v="1.1749347258485641"/>
    <x v="2"/>
  </r>
  <r>
    <d v="2023-01-12T00:00:00"/>
    <s v="Local Transport"/>
    <x v="0"/>
    <x v="3"/>
    <n v="5000"/>
    <n v="3830"/>
    <n v="1.3054830287206267"/>
    <x v="2"/>
  </r>
  <r>
    <d v="2023-01-12T00:00:00"/>
    <s v="Local Transport"/>
    <x v="0"/>
    <x v="3"/>
    <n v="5000"/>
    <n v="3830"/>
    <n v="1.3054830287206267"/>
    <x v="2"/>
  </r>
  <r>
    <d v="2023-01-13T00:00:00"/>
    <s v="Local Transport"/>
    <x v="0"/>
    <x v="3"/>
    <n v="4500"/>
    <n v="3830"/>
    <n v="1.1749347258485641"/>
    <x v="2"/>
  </r>
  <r>
    <d v="2023-01-13T00:00:00"/>
    <s v="Local Transport"/>
    <x v="0"/>
    <x v="3"/>
    <n v="4500"/>
    <n v="3830"/>
    <n v="1.1749347258485641"/>
    <x v="2"/>
  </r>
  <r>
    <d v="2023-01-13T00:00:00"/>
    <s v="local Transport"/>
    <x v="0"/>
    <x v="0"/>
    <n v="6000"/>
    <n v="3830"/>
    <n v="1.566579634464752"/>
    <x v="0"/>
  </r>
  <r>
    <d v="2023-01-13T00:00:00"/>
    <s v="local Transport"/>
    <x v="0"/>
    <x v="0"/>
    <n v="4000"/>
    <n v="3830"/>
    <n v="1.0443864229765014"/>
    <x v="0"/>
  </r>
  <r>
    <d v="2023-01-13T00:00:00"/>
    <s v="local Transport"/>
    <x v="0"/>
    <x v="0"/>
    <n v="4000"/>
    <n v="3830"/>
    <n v="1.0443864229765014"/>
    <x v="0"/>
  </r>
  <r>
    <d v="2023-01-13T00:00:00"/>
    <s v="local Transport"/>
    <x v="0"/>
    <x v="0"/>
    <n v="1000"/>
    <n v="3830"/>
    <n v="0.26109660574412535"/>
    <x v="0"/>
  </r>
  <r>
    <d v="2023-01-13T00:00:00"/>
    <s v="local Transport"/>
    <x v="0"/>
    <x v="0"/>
    <n v="2000"/>
    <n v="3830"/>
    <n v="0.52219321148825071"/>
    <x v="0"/>
  </r>
  <r>
    <d v="2023-01-13T00:00:00"/>
    <s v="Dec 22 NSSF for Lydia Chq:231"/>
    <x v="7"/>
    <x v="0"/>
    <n v="654720"/>
    <n v="3830"/>
    <n v="170.94516971279373"/>
    <x v="4"/>
  </r>
  <r>
    <d v="2023-01-13T00:00:00"/>
    <s v="Bank Fees"/>
    <x v="4"/>
    <x v="1"/>
    <n v="2000"/>
    <n v="3830"/>
    <n v="0.52219321148825071"/>
    <x v="4"/>
  </r>
  <r>
    <d v="2023-01-13T00:00:00"/>
    <s v="Dec 22 PAYE for Lydia chq:232"/>
    <x v="7"/>
    <x v="0"/>
    <n v="1211440"/>
    <n v="3830"/>
    <n v="316.3028720626632"/>
    <x v="4"/>
  </r>
  <r>
    <d v="2023-01-13T00:00:00"/>
    <s v="Bank Fees"/>
    <x v="4"/>
    <x v="1"/>
    <n v="2500"/>
    <n v="3830"/>
    <n v="0.65274151436031336"/>
    <x v="4"/>
  </r>
  <r>
    <d v="2023-01-14T00:00:00"/>
    <s v="Local Transport"/>
    <x v="0"/>
    <x v="0"/>
    <n v="6000"/>
    <n v="3830"/>
    <n v="1.566579634464752"/>
    <x v="0"/>
  </r>
  <r>
    <d v="2023-01-14T00:00:00"/>
    <s v="Local Transport"/>
    <x v="0"/>
    <x v="0"/>
    <n v="9000"/>
    <n v="3830"/>
    <n v="2.3498694516971281"/>
    <x v="0"/>
  </r>
  <r>
    <d v="2023-01-14T00:00:00"/>
    <s v="Purchase of new phone-Lydia"/>
    <x v="8"/>
    <x v="1"/>
    <n v="739000"/>
    <n v="3830"/>
    <n v="192.95039164490862"/>
    <x v="0"/>
  </r>
  <r>
    <d v="2023-01-14T00:00:00"/>
    <s v="Screen save for the phone"/>
    <x v="1"/>
    <x v="1"/>
    <n v="20000"/>
    <n v="3830"/>
    <n v="5.2219321148825069"/>
    <x v="0"/>
  </r>
  <r>
    <d v="2023-01-14T00:00:00"/>
    <s v="Phone Jacket"/>
    <x v="1"/>
    <x v="1"/>
    <n v="15000"/>
    <n v="3830"/>
    <n v="3.9164490861618799"/>
    <x v="0"/>
  </r>
  <r>
    <d v="2023-01-14T00:00:00"/>
    <s v="Local Transport"/>
    <x v="0"/>
    <x v="3"/>
    <n v="4500"/>
    <n v="3830"/>
    <n v="1.1749347258485641"/>
    <x v="2"/>
  </r>
  <r>
    <d v="2023-01-14T00:00:00"/>
    <s v="Local Transport"/>
    <x v="0"/>
    <x v="3"/>
    <n v="4500"/>
    <n v="3830"/>
    <n v="1.1749347258485641"/>
    <x v="2"/>
  </r>
  <r>
    <d v="2023-01-14T00:00:00"/>
    <s v="Packtets of coffee"/>
    <x v="1"/>
    <x v="1"/>
    <n v="30000"/>
    <n v="3830"/>
    <n v="7.8328981723237598"/>
    <x v="0"/>
  </r>
  <r>
    <d v="2023-01-16T00:00:00"/>
    <s v="Local Transport"/>
    <x v="0"/>
    <x v="3"/>
    <n v="4500"/>
    <n v="3830"/>
    <n v="1.1749347258485641"/>
    <x v="2"/>
  </r>
  <r>
    <d v="2023-01-16T00:00:00"/>
    <s v="Local Transport"/>
    <x v="0"/>
    <x v="3"/>
    <n v="4500"/>
    <n v="3830"/>
    <n v="1.1749347258485641"/>
    <x v="2"/>
  </r>
  <r>
    <d v="2023-01-16T00:00:00"/>
    <s v="Local Transport"/>
    <x v="0"/>
    <x v="2"/>
    <n v="5000"/>
    <n v="3830"/>
    <n v="1.3054830287206267"/>
    <x v="1"/>
  </r>
  <r>
    <d v="2023-01-16T00:00:00"/>
    <s v="Local Transport"/>
    <x v="0"/>
    <x v="2"/>
    <n v="19000"/>
    <n v="3830"/>
    <n v="4.9608355091383816"/>
    <x v="1"/>
  </r>
  <r>
    <d v="2023-01-16T00:00:00"/>
    <s v="Local Transport"/>
    <x v="0"/>
    <x v="2"/>
    <n v="6000"/>
    <n v="3830"/>
    <n v="1.566579634464752"/>
    <x v="1"/>
  </r>
  <r>
    <d v="2023-01-16T00:00:00"/>
    <s v="Local Transport"/>
    <x v="0"/>
    <x v="2"/>
    <n v="12000"/>
    <n v="3830"/>
    <n v="3.133159268929504"/>
    <x v="1"/>
  </r>
  <r>
    <d v="2023-01-16T00:00:00"/>
    <s v="Local Transport"/>
    <x v="0"/>
    <x v="2"/>
    <n v="9000"/>
    <n v="3830"/>
    <n v="2.3498694516971281"/>
    <x v="1"/>
  </r>
  <r>
    <d v="2023-01-16T00:00:00"/>
    <s v="Trust Building"/>
    <x v="9"/>
    <x v="2"/>
    <n v="6000"/>
    <n v="3830"/>
    <n v="1.566579634464752"/>
    <x v="1"/>
  </r>
  <r>
    <d v="2023-01-16T00:00:00"/>
    <s v="Trust Building"/>
    <x v="9"/>
    <x v="2"/>
    <n v="4000"/>
    <n v="3830"/>
    <n v="1.0443864229765014"/>
    <x v="1"/>
  </r>
  <r>
    <d v="2023-01-17T00:00:00"/>
    <s v="20 ltrs of fuel for the generator@5080"/>
    <x v="1"/>
    <x v="1"/>
    <n v="102000"/>
    <n v="3830"/>
    <n v="26.631853785900784"/>
    <x v="0"/>
  </r>
  <r>
    <d v="2023-01-17T00:00:00"/>
    <s v="Local Transport"/>
    <x v="0"/>
    <x v="0"/>
    <n v="6000"/>
    <n v="3830"/>
    <n v="1.566579634464752"/>
    <x v="0"/>
  </r>
  <r>
    <d v="2023-01-17T00:00:00"/>
    <s v="Local Transport"/>
    <x v="0"/>
    <x v="0"/>
    <n v="3000"/>
    <n v="3830"/>
    <n v="0.78328981723237601"/>
    <x v="0"/>
  </r>
  <r>
    <d v="2023-01-17T00:00:00"/>
    <s v="Local Transport"/>
    <x v="0"/>
    <x v="0"/>
    <n v="7000"/>
    <n v="3830"/>
    <n v="1.8276762402088773"/>
    <x v="0"/>
  </r>
  <r>
    <d v="2023-01-17T00:00:00"/>
    <s v="Local Transport"/>
    <x v="0"/>
    <x v="0"/>
    <n v="4000"/>
    <n v="3830"/>
    <n v="1.0443864229765014"/>
    <x v="0"/>
  </r>
  <r>
    <d v="2023-01-17T00:00:00"/>
    <s v="Local Transport"/>
    <x v="0"/>
    <x v="0"/>
    <n v="1500"/>
    <n v="3830"/>
    <n v="0.391644908616188"/>
    <x v="0"/>
  </r>
  <r>
    <d v="2023-01-17T00:00:00"/>
    <s v="Local Transport"/>
    <x v="0"/>
    <x v="0"/>
    <n v="2000"/>
    <n v="3830"/>
    <n v="0.52219321148825071"/>
    <x v="0"/>
  </r>
  <r>
    <d v="2023-01-17T00:00:00"/>
    <s v="Local Transport"/>
    <x v="0"/>
    <x v="2"/>
    <n v="8000"/>
    <n v="3830"/>
    <n v="2.0887728459530028"/>
    <x v="5"/>
  </r>
  <r>
    <d v="2023-01-17T00:00:00"/>
    <s v="Local Transport"/>
    <x v="0"/>
    <x v="2"/>
    <n v="8000"/>
    <n v="3830"/>
    <n v="2.0887728459530028"/>
    <x v="5"/>
  </r>
  <r>
    <d v="2023-01-17T00:00:00"/>
    <s v="Local Transport"/>
    <x v="0"/>
    <x v="2"/>
    <n v="7000"/>
    <n v="3830"/>
    <n v="1.8276762402088773"/>
    <x v="5"/>
  </r>
  <r>
    <d v="2023-01-17T00:00:00"/>
    <s v="Local Transport"/>
    <x v="0"/>
    <x v="2"/>
    <n v="9000"/>
    <n v="3830"/>
    <n v="2.3498694516971281"/>
    <x v="5"/>
  </r>
  <r>
    <d v="2023-01-17T00:00:00"/>
    <s v="Trust Building"/>
    <x v="9"/>
    <x v="2"/>
    <n v="5000"/>
    <n v="3830"/>
    <n v="1.3054830287206267"/>
    <x v="5"/>
  </r>
  <r>
    <d v="2023-01-17T00:00:00"/>
    <s v="Trust Building"/>
    <x v="9"/>
    <x v="2"/>
    <n v="5000"/>
    <n v="3830"/>
    <n v="1.3054830287206267"/>
    <x v="5"/>
  </r>
  <r>
    <d v="2023-01-17T00:00:00"/>
    <s v="Local Transport"/>
    <x v="0"/>
    <x v="2"/>
    <n v="5000"/>
    <n v="3830"/>
    <n v="1.3054830287206267"/>
    <x v="1"/>
  </r>
  <r>
    <d v="2023-01-17T00:00:00"/>
    <s v="Local Transport"/>
    <x v="0"/>
    <x v="2"/>
    <n v="17000"/>
    <n v="3830"/>
    <n v="4.438642297650131"/>
    <x v="1"/>
  </r>
  <r>
    <d v="2023-01-17T00:00:00"/>
    <s v="Local Transport"/>
    <x v="0"/>
    <x v="2"/>
    <n v="14000"/>
    <n v="3830"/>
    <n v="3.6553524804177546"/>
    <x v="1"/>
  </r>
  <r>
    <d v="2023-01-17T00:00:00"/>
    <s v="Local Transport"/>
    <x v="0"/>
    <x v="2"/>
    <n v="12000"/>
    <n v="3830"/>
    <n v="3.133159268929504"/>
    <x v="1"/>
  </r>
  <r>
    <d v="2023-01-17T00:00:00"/>
    <s v="Local Transport"/>
    <x v="0"/>
    <x v="2"/>
    <n v="8000"/>
    <n v="3830"/>
    <n v="2.0887728459530028"/>
    <x v="1"/>
  </r>
  <r>
    <d v="2023-01-17T00:00:00"/>
    <s v="Trust Building"/>
    <x v="9"/>
    <x v="2"/>
    <n v="3000"/>
    <n v="3830"/>
    <n v="0.78328981723237601"/>
    <x v="1"/>
  </r>
  <r>
    <d v="2023-01-17T00:00:00"/>
    <s v="Trust Building"/>
    <x v="9"/>
    <x v="2"/>
    <n v="5000"/>
    <n v="3830"/>
    <n v="1.3054830287206267"/>
    <x v="1"/>
  </r>
  <r>
    <d v="2023-01-17T00:00:00"/>
    <s v="6 diaries @19,000/="/>
    <x v="1"/>
    <x v="1"/>
    <n v="114000"/>
    <n v="3830"/>
    <n v="29.765013054830288"/>
    <x v="0"/>
  </r>
  <r>
    <d v="2023-01-17T00:00:00"/>
    <s v="Airtime for Lydia"/>
    <x v="5"/>
    <x v="0"/>
    <n v="40000"/>
    <n v="3830"/>
    <n v="10.443864229765014"/>
    <x v="0"/>
  </r>
  <r>
    <d v="2023-01-17T00:00:00"/>
    <s v="Airtime for Collins"/>
    <x v="5"/>
    <x v="3"/>
    <n v="20000"/>
    <n v="3830"/>
    <n v="5.2219321148825069"/>
    <x v="2"/>
  </r>
  <r>
    <d v="2023-01-17T00:00:00"/>
    <s v="Airtime for i73"/>
    <x v="5"/>
    <x v="2"/>
    <n v="25000"/>
    <n v="3830"/>
    <n v="6.5274151436031334"/>
    <x v="1"/>
  </r>
  <r>
    <d v="2023-01-17T00:00:00"/>
    <s v="Airtime for i82"/>
    <x v="5"/>
    <x v="2"/>
    <n v="25000"/>
    <n v="3830"/>
    <n v="6.5274151436031334"/>
    <x v="5"/>
  </r>
  <r>
    <d v="2023-01-17T00:00:00"/>
    <s v="Local Transport"/>
    <x v="0"/>
    <x v="3"/>
    <n v="4500"/>
    <n v="3830"/>
    <n v="1.1749347258485641"/>
    <x v="2"/>
  </r>
  <r>
    <d v="2023-01-17T00:00:00"/>
    <s v="Local Transport"/>
    <x v="0"/>
    <x v="3"/>
    <n v="4500"/>
    <n v="3830"/>
    <n v="1.1749347258485641"/>
    <x v="2"/>
  </r>
  <r>
    <d v="2023-01-17T00:00:00"/>
    <s v="Local Transport"/>
    <x v="0"/>
    <x v="3"/>
    <n v="4500"/>
    <n v="3830"/>
    <n v="1.1749347258485641"/>
    <x v="2"/>
  </r>
  <r>
    <d v="2023-01-17T00:00:00"/>
    <s v="Local Transport"/>
    <x v="0"/>
    <x v="3"/>
    <n v="4500"/>
    <n v="3830"/>
    <n v="1.1749347258485641"/>
    <x v="2"/>
  </r>
  <r>
    <d v="2023-01-17T00:00:00"/>
    <s v="Bank Fees"/>
    <x v="4"/>
    <x v="1"/>
    <n v="20000"/>
    <n v="3830"/>
    <n v="5.2219321148825069"/>
    <x v="4"/>
  </r>
  <r>
    <d v="2023-01-18T00:00:00"/>
    <s v="Local Transport"/>
    <x v="0"/>
    <x v="2"/>
    <n v="20000"/>
    <n v="3830"/>
    <n v="5.2219321148825069"/>
    <x v="1"/>
  </r>
  <r>
    <d v="2023-01-18T00:00:00"/>
    <s v="Local Transport"/>
    <x v="0"/>
    <x v="2"/>
    <n v="10000"/>
    <n v="3830"/>
    <n v="2.6109660574412534"/>
    <x v="1"/>
  </r>
  <r>
    <d v="2023-01-18T00:00:00"/>
    <s v="Local Transport"/>
    <x v="0"/>
    <x v="2"/>
    <n v="13000"/>
    <n v="3830"/>
    <n v="3.3942558746736293"/>
    <x v="1"/>
  </r>
  <r>
    <d v="2023-01-18T00:00:00"/>
    <s v="Local Transport"/>
    <x v="0"/>
    <x v="2"/>
    <n v="10000"/>
    <n v="3830"/>
    <n v="2.6109660574412534"/>
    <x v="1"/>
  </r>
  <r>
    <d v="2023-01-18T00:00:00"/>
    <s v="Trust Building"/>
    <x v="9"/>
    <x v="2"/>
    <n v="10000"/>
    <n v="3830"/>
    <n v="2.6109660574412534"/>
    <x v="1"/>
  </r>
  <r>
    <d v="2023-01-18T00:00:00"/>
    <s v="Local Transport"/>
    <x v="0"/>
    <x v="2"/>
    <n v="8000"/>
    <n v="3830"/>
    <n v="2.0887728459530028"/>
    <x v="5"/>
  </r>
  <r>
    <d v="2023-01-18T00:00:00"/>
    <s v="Local Transport"/>
    <x v="0"/>
    <x v="2"/>
    <n v="12000"/>
    <n v="3830"/>
    <n v="3.133159268929504"/>
    <x v="5"/>
  </r>
  <r>
    <d v="2023-01-18T00:00:00"/>
    <s v="Local Transport"/>
    <x v="0"/>
    <x v="2"/>
    <n v="10000"/>
    <n v="3830"/>
    <n v="2.6109660574412534"/>
    <x v="5"/>
  </r>
  <r>
    <d v="2023-01-18T00:00:00"/>
    <s v="Trust Building"/>
    <x v="9"/>
    <x v="2"/>
    <n v="5000"/>
    <n v="3830"/>
    <n v="1.3054830287206267"/>
    <x v="5"/>
  </r>
  <r>
    <d v="2023-01-18T00:00:00"/>
    <s v="Trust Building"/>
    <x v="9"/>
    <x v="2"/>
    <n v="5000"/>
    <n v="3830"/>
    <n v="1.3054830287206267"/>
    <x v="5"/>
  </r>
  <r>
    <d v="2023-01-18T00:00:00"/>
    <s v="Janaury gabagge collection-Globe clean"/>
    <x v="2"/>
    <x v="1"/>
    <n v="50000"/>
    <n v="3830"/>
    <n v="13.054830287206267"/>
    <x v="0"/>
  </r>
  <r>
    <d v="2023-01-19T00:00:00"/>
    <s v="Local Transport"/>
    <x v="0"/>
    <x v="2"/>
    <n v="5000"/>
    <n v="3830"/>
    <n v="1.3054830287206267"/>
    <x v="1"/>
  </r>
  <r>
    <d v="2023-01-19T00:00:00"/>
    <s v="Local Transport"/>
    <x v="0"/>
    <x v="2"/>
    <n v="15000"/>
    <n v="3830"/>
    <n v="3.9164490861618799"/>
    <x v="1"/>
  </r>
  <r>
    <d v="2023-01-19T00:00:00"/>
    <s v="Local Transport"/>
    <x v="0"/>
    <x v="2"/>
    <n v="10000"/>
    <n v="3830"/>
    <n v="2.6109660574412534"/>
    <x v="1"/>
  </r>
  <r>
    <d v="2023-01-19T00:00:00"/>
    <s v="Local Transport"/>
    <x v="0"/>
    <x v="2"/>
    <n v="14000"/>
    <n v="3830"/>
    <n v="3.6553524804177546"/>
    <x v="1"/>
  </r>
  <r>
    <d v="2023-01-19T00:00:00"/>
    <s v="Local Transport"/>
    <x v="0"/>
    <x v="2"/>
    <n v="8000"/>
    <n v="3830"/>
    <n v="2.0887728459530028"/>
    <x v="1"/>
  </r>
  <r>
    <d v="2023-01-19T00:00:00"/>
    <s v="Trust Building"/>
    <x v="9"/>
    <x v="2"/>
    <n v="5000"/>
    <n v="3830"/>
    <n v="1.3054830287206267"/>
    <x v="1"/>
  </r>
  <r>
    <d v="2023-01-19T00:00:00"/>
    <s v="Trust Building"/>
    <x v="9"/>
    <x v="2"/>
    <n v="5000"/>
    <n v="3830"/>
    <n v="1.3054830287206267"/>
    <x v="1"/>
  </r>
  <r>
    <d v="2023-01-19T00:00:00"/>
    <s v="Local Transport"/>
    <x v="0"/>
    <x v="3"/>
    <n v="4500"/>
    <n v="3830"/>
    <n v="1.1749347258485641"/>
    <x v="2"/>
  </r>
  <r>
    <d v="2023-01-19T00:00:00"/>
    <s v="Local Transport"/>
    <x v="0"/>
    <x v="3"/>
    <n v="4500"/>
    <n v="3830"/>
    <n v="1.1749347258485641"/>
    <x v="2"/>
  </r>
  <r>
    <d v="2023-01-19T00:00:00"/>
    <s v="Local Transport"/>
    <x v="0"/>
    <x v="3"/>
    <n v="5000"/>
    <n v="3830"/>
    <n v="1.3054830287206267"/>
    <x v="2"/>
  </r>
  <r>
    <d v="2023-01-19T00:00:00"/>
    <s v="Local Transport"/>
    <x v="0"/>
    <x v="3"/>
    <n v="5000"/>
    <n v="3830"/>
    <n v="1.3054830287206267"/>
    <x v="2"/>
  </r>
  <r>
    <d v="2023-01-19T00:00:00"/>
    <s v="Local Transport"/>
    <x v="0"/>
    <x v="2"/>
    <n v="7000"/>
    <n v="3830"/>
    <n v="1.8276762402088773"/>
    <x v="5"/>
  </r>
  <r>
    <d v="2023-01-19T00:00:00"/>
    <s v="Local Transport"/>
    <x v="0"/>
    <x v="2"/>
    <n v="18000"/>
    <n v="3830"/>
    <n v="4.6997389033942563"/>
    <x v="5"/>
  </r>
  <r>
    <d v="2023-01-19T00:00:00"/>
    <s v="Local Transport"/>
    <x v="0"/>
    <x v="2"/>
    <n v="20000"/>
    <n v="3830"/>
    <n v="5.2219321148825069"/>
    <x v="5"/>
  </r>
  <r>
    <d v="2023-01-19T00:00:00"/>
    <s v="Local Transport"/>
    <x v="0"/>
    <x v="2"/>
    <n v="25000"/>
    <n v="3830"/>
    <n v="6.5274151436031334"/>
    <x v="5"/>
  </r>
  <r>
    <d v="2023-01-19T00:00:00"/>
    <s v="Trust Building"/>
    <x v="9"/>
    <x v="2"/>
    <n v="5000"/>
    <n v="3830"/>
    <n v="1.3054830287206267"/>
    <x v="5"/>
  </r>
  <r>
    <d v="2023-01-19T00:00:00"/>
    <s v="Trust Building"/>
    <x v="9"/>
    <x v="2"/>
    <n v="5000"/>
    <n v="3830"/>
    <n v="1.3054830287206267"/>
    <x v="5"/>
  </r>
  <r>
    <d v="2023-01-20T00:00:00"/>
    <s v="Local Transport"/>
    <x v="0"/>
    <x v="2"/>
    <n v="8000"/>
    <n v="3830"/>
    <n v="2.0887728459530028"/>
    <x v="5"/>
  </r>
  <r>
    <d v="2023-01-20T00:00:00"/>
    <s v="Local Transport"/>
    <x v="0"/>
    <x v="2"/>
    <n v="20000"/>
    <n v="3830"/>
    <n v="5.2219321148825069"/>
    <x v="5"/>
  </r>
  <r>
    <d v="2023-01-20T00:00:00"/>
    <s v="Local Transport"/>
    <x v="0"/>
    <x v="2"/>
    <n v="10000"/>
    <n v="3830"/>
    <n v="2.6109660574412534"/>
    <x v="5"/>
  </r>
  <r>
    <d v="2023-01-20T00:00:00"/>
    <s v="Local Transport"/>
    <x v="0"/>
    <x v="2"/>
    <n v="10000"/>
    <n v="3830"/>
    <n v="2.6109660574412534"/>
    <x v="5"/>
  </r>
  <r>
    <d v="2023-01-20T00:00:00"/>
    <s v="Trust Building"/>
    <x v="9"/>
    <x v="2"/>
    <n v="10000"/>
    <n v="3830"/>
    <n v="2.6109660574412534"/>
    <x v="5"/>
  </r>
  <r>
    <d v="2023-01-20T00:00:00"/>
    <s v="Local Transport"/>
    <x v="0"/>
    <x v="3"/>
    <n v="5000"/>
    <n v="3830"/>
    <n v="1.3054830287206267"/>
    <x v="2"/>
  </r>
  <r>
    <d v="2023-01-20T00:00:00"/>
    <s v="Local Transport"/>
    <x v="0"/>
    <x v="3"/>
    <n v="5000"/>
    <n v="3830"/>
    <n v="1.3054830287206267"/>
    <x v="2"/>
  </r>
  <r>
    <d v="2023-01-23T00:00:00"/>
    <s v="Local Transport"/>
    <x v="0"/>
    <x v="2"/>
    <n v="8000"/>
    <n v="3830"/>
    <n v="2.0887728459530028"/>
    <x v="5"/>
  </r>
  <r>
    <d v="2023-01-23T00:00:00"/>
    <s v="Local Transport"/>
    <x v="0"/>
    <x v="2"/>
    <n v="25000"/>
    <n v="3830"/>
    <n v="6.5274151436031334"/>
    <x v="5"/>
  </r>
  <r>
    <d v="2023-01-23T00:00:00"/>
    <s v="Local Transport"/>
    <x v="0"/>
    <x v="2"/>
    <n v="15000"/>
    <n v="3830"/>
    <n v="3.9164490861618799"/>
    <x v="5"/>
  </r>
  <r>
    <d v="2023-01-23T00:00:00"/>
    <s v="Local Transport"/>
    <x v="0"/>
    <x v="2"/>
    <n v="10000"/>
    <n v="3830"/>
    <n v="2.6109660574412534"/>
    <x v="5"/>
  </r>
  <r>
    <d v="2023-01-23T00:00:00"/>
    <s v="Local Transport"/>
    <x v="0"/>
    <x v="2"/>
    <n v="10000"/>
    <n v="3830"/>
    <n v="2.6109660574412534"/>
    <x v="5"/>
  </r>
  <r>
    <d v="2023-01-23T00:00:00"/>
    <s v="Trust Building"/>
    <x v="9"/>
    <x v="2"/>
    <n v="5000"/>
    <n v="3830"/>
    <n v="1.3054830287206267"/>
    <x v="5"/>
  </r>
  <r>
    <d v="2023-01-23T00:00:00"/>
    <s v="Trust Building"/>
    <x v="9"/>
    <x v="2"/>
    <n v="5000"/>
    <n v="3830"/>
    <n v="1.3054830287206267"/>
    <x v="5"/>
  </r>
  <r>
    <d v="2023-01-23T00:00:00"/>
    <s v="Sending Charges"/>
    <x v="10"/>
    <x v="1"/>
    <n v="1000"/>
    <n v="3830"/>
    <n v="0.26109660574412535"/>
    <x v="5"/>
  </r>
  <r>
    <d v="2023-01-23T00:00:00"/>
    <s v="Withdraw charges"/>
    <x v="10"/>
    <x v="1"/>
    <n v="2000"/>
    <n v="3830"/>
    <n v="0.52219321148825071"/>
    <x v="5"/>
  </r>
  <r>
    <d v="2023-01-23T00:00:00"/>
    <s v="Local Transport"/>
    <x v="0"/>
    <x v="2"/>
    <n v="26000"/>
    <n v="3830"/>
    <n v="6.7885117493472587"/>
    <x v="5"/>
  </r>
  <r>
    <d v="2023-01-23T00:00:00"/>
    <s v="Local Transport"/>
    <x v="0"/>
    <x v="2"/>
    <n v="14000"/>
    <n v="3830"/>
    <n v="3.6553524804177546"/>
    <x v="5"/>
  </r>
  <r>
    <d v="2023-01-23T00:00:00"/>
    <s v="Local Transport"/>
    <x v="0"/>
    <x v="2"/>
    <n v="5000"/>
    <n v="3830"/>
    <n v="1.3054830287206267"/>
    <x v="1"/>
  </r>
  <r>
    <d v="2023-01-23T00:00:00"/>
    <s v="Local Transport"/>
    <x v="0"/>
    <x v="2"/>
    <n v="20000"/>
    <n v="3830"/>
    <n v="5.2219321148825069"/>
    <x v="1"/>
  </r>
  <r>
    <d v="2023-01-23T00:00:00"/>
    <s v="Local Transport"/>
    <x v="0"/>
    <x v="2"/>
    <n v="18000"/>
    <n v="3830"/>
    <n v="4.6997389033942563"/>
    <x v="1"/>
  </r>
  <r>
    <d v="2023-01-23T00:00:00"/>
    <s v="Local Transport"/>
    <x v="0"/>
    <x v="2"/>
    <n v="5000"/>
    <n v="3830"/>
    <n v="1.3054830287206267"/>
    <x v="1"/>
  </r>
  <r>
    <d v="2023-01-23T00:00:00"/>
    <s v="Trust Building"/>
    <x v="9"/>
    <x v="2"/>
    <n v="5000"/>
    <n v="3830"/>
    <n v="1.3054830287206267"/>
    <x v="1"/>
  </r>
  <r>
    <d v="2023-01-23T00:00:00"/>
    <s v="Local Transport"/>
    <x v="0"/>
    <x v="3"/>
    <n v="5000"/>
    <n v="3830"/>
    <n v="1.3054830287206267"/>
    <x v="2"/>
  </r>
  <r>
    <d v="2023-01-23T00:00:00"/>
    <s v="Local Transport"/>
    <x v="0"/>
    <x v="3"/>
    <n v="6000"/>
    <n v="3830"/>
    <n v="1.566579634464752"/>
    <x v="2"/>
  </r>
  <r>
    <d v="2023-01-23T00:00:00"/>
    <s v="Local Transport"/>
    <x v="0"/>
    <x v="3"/>
    <n v="2000"/>
    <n v="3830"/>
    <n v="0.52219321148825071"/>
    <x v="2"/>
  </r>
  <r>
    <d v="2023-01-23T00:00:00"/>
    <s v="Local Transport"/>
    <x v="0"/>
    <x v="3"/>
    <n v="5000"/>
    <n v="3830"/>
    <n v="1.3054830287206267"/>
    <x v="2"/>
  </r>
  <r>
    <d v="2023-01-23T00:00:00"/>
    <s v="Airtime for Lydia"/>
    <x v="5"/>
    <x v="0"/>
    <n v="40000"/>
    <n v="3830"/>
    <n v="10.443864229765014"/>
    <x v="0"/>
  </r>
  <r>
    <d v="2023-01-23T00:00:00"/>
    <s v="Airtime for Collins"/>
    <x v="5"/>
    <x v="3"/>
    <n v="20000"/>
    <n v="3830"/>
    <n v="5.2219321148825069"/>
    <x v="2"/>
  </r>
  <r>
    <d v="2023-01-24T00:00:00"/>
    <s v="Local Transport"/>
    <x v="0"/>
    <x v="3"/>
    <n v="5000"/>
    <n v="3830"/>
    <n v="1.3054830287206267"/>
    <x v="2"/>
  </r>
  <r>
    <d v="2023-01-24T00:00:00"/>
    <s v="Local Transport"/>
    <x v="0"/>
    <x v="3"/>
    <n v="7000"/>
    <n v="3830"/>
    <n v="1.8276762402088773"/>
    <x v="2"/>
  </r>
  <r>
    <d v="2023-01-24T00:00:00"/>
    <s v="Local Transport"/>
    <x v="0"/>
    <x v="3"/>
    <n v="8000"/>
    <n v="3830"/>
    <n v="2.0887728459530028"/>
    <x v="2"/>
  </r>
  <r>
    <d v="2023-01-24T00:00:00"/>
    <s v="Local Transport"/>
    <x v="0"/>
    <x v="3"/>
    <n v="8000"/>
    <n v="3830"/>
    <n v="2.0887728459530028"/>
    <x v="2"/>
  </r>
  <r>
    <d v="2023-01-25T00:00:00"/>
    <s v="Local Transport"/>
    <x v="0"/>
    <x v="3"/>
    <n v="6000"/>
    <n v="3830"/>
    <n v="1.566579634464752"/>
    <x v="2"/>
  </r>
  <r>
    <d v="2023-01-25T00:00:00"/>
    <s v="Local Transport"/>
    <x v="0"/>
    <x v="3"/>
    <n v="8000"/>
    <n v="3830"/>
    <n v="2.0887728459530028"/>
    <x v="2"/>
  </r>
  <r>
    <d v="2023-01-25T00:00:00"/>
    <s v="Local Transport"/>
    <x v="0"/>
    <x v="3"/>
    <n v="8000"/>
    <n v="3830"/>
    <n v="2.0887728459530028"/>
    <x v="2"/>
  </r>
  <r>
    <d v="2023-01-25T00:00:00"/>
    <s v="Local Transport"/>
    <x v="0"/>
    <x v="3"/>
    <n v="5000"/>
    <n v="3830"/>
    <n v="1.3054830287206267"/>
    <x v="2"/>
  </r>
  <r>
    <d v="2023-01-25T00:00:00"/>
    <s v="Local Transport"/>
    <x v="0"/>
    <x v="0"/>
    <n v="6000"/>
    <n v="3830"/>
    <n v="1.566579634464752"/>
    <x v="0"/>
  </r>
  <r>
    <d v="2023-01-25T00:00:00"/>
    <s v="Local Transport"/>
    <x v="0"/>
    <x v="0"/>
    <n v="6000"/>
    <n v="3830"/>
    <n v="1.566579634464752"/>
    <x v="0"/>
  </r>
  <r>
    <d v="2023-01-25T00:00:00"/>
    <s v="Bank Fees"/>
    <x v="4"/>
    <x v="1"/>
    <n v="2000"/>
    <n v="3830"/>
    <n v="0.52219321148825071"/>
    <x v="3"/>
  </r>
  <r>
    <d v="2023-01-25T00:00:00"/>
    <s v="Bank Fees"/>
    <x v="4"/>
    <x v="1"/>
    <n v="10000"/>
    <n v="3830"/>
    <n v="2.6109660574412534"/>
    <x v="4"/>
  </r>
  <r>
    <d v="2023-01-25T00:00:00"/>
    <s v="January salary-Lydia chq 235"/>
    <x v="7"/>
    <x v="0"/>
    <n v="2935000"/>
    <n v="3830"/>
    <n v="766.31853785900785"/>
    <x v="4"/>
  </r>
  <r>
    <d v="2023-01-25T00:00:00"/>
    <s v="Bank Fees"/>
    <x v="4"/>
    <x v="1"/>
    <n v="3000"/>
    <n v="3830"/>
    <n v="0.78328981723237601"/>
    <x v="4"/>
  </r>
  <r>
    <d v="2023-01-26T00:00:00"/>
    <s v="Local Transport"/>
    <x v="0"/>
    <x v="0"/>
    <n v="19000"/>
    <n v="3830"/>
    <n v="4.9608355091383816"/>
    <x v="0"/>
  </r>
  <r>
    <d v="2023-01-26T00:00:00"/>
    <s v="Local Transport"/>
    <x v="0"/>
    <x v="0"/>
    <n v="22000"/>
    <n v="3830"/>
    <n v="5.7441253263707575"/>
    <x v="0"/>
  </r>
  <r>
    <d v="2023-01-26T00:00:00"/>
    <s v="Local Transport for Ronnie (recommender)"/>
    <x v="0"/>
    <x v="0"/>
    <n v="5000"/>
    <n v="3830"/>
    <n v="1.3054830287206267"/>
    <x v="0"/>
  </r>
  <r>
    <d v="2023-01-26T00:00:00"/>
    <s v="Local Transport for Ronnie (recommender)"/>
    <x v="0"/>
    <x v="0"/>
    <n v="5000"/>
    <n v="3830"/>
    <n v="1.3054830287206267"/>
    <x v="0"/>
  </r>
  <r>
    <d v="2023-01-26T00:00:00"/>
    <s v="Refreshment for Ronnie"/>
    <x v="0"/>
    <x v="0"/>
    <n v="10000"/>
    <n v="3830"/>
    <n v="2.6109660574412534"/>
    <x v="0"/>
  </r>
  <r>
    <d v="2023-01-26T00:00:00"/>
    <s v="Refreshment for Lydia"/>
    <x v="0"/>
    <x v="0"/>
    <n v="10000"/>
    <n v="3830"/>
    <n v="2.6109660574412534"/>
    <x v="0"/>
  </r>
  <r>
    <d v="2023-01-27T00:00:00"/>
    <s v="Local Transport"/>
    <x v="0"/>
    <x v="3"/>
    <n v="6000"/>
    <n v="3830"/>
    <n v="1.566579634464752"/>
    <x v="2"/>
  </r>
  <r>
    <d v="2023-01-27T00:00:00"/>
    <s v="Local Transport"/>
    <x v="0"/>
    <x v="3"/>
    <n v="5000"/>
    <n v="3830"/>
    <n v="1.3054830287206267"/>
    <x v="2"/>
  </r>
  <r>
    <d v="2023-01-27T00:00:00"/>
    <s v="Local Transport"/>
    <x v="0"/>
    <x v="3"/>
    <n v="5000"/>
    <n v="3830"/>
    <n v="1.3054830287206267"/>
    <x v="2"/>
  </r>
  <r>
    <d v="2023-01-27T00:00:00"/>
    <s v="Local Transport"/>
    <x v="0"/>
    <x v="3"/>
    <n v="5000"/>
    <n v="3830"/>
    <n v="1.3054830287206267"/>
    <x v="2"/>
  </r>
  <r>
    <d v="2023-01-27T00:00:00"/>
    <s v="Local Transport"/>
    <x v="0"/>
    <x v="2"/>
    <n v="8000"/>
    <n v="3830"/>
    <n v="2.0887728459530028"/>
    <x v="5"/>
  </r>
  <r>
    <d v="2023-01-27T00:00:00"/>
    <s v="Local Transport"/>
    <x v="0"/>
    <x v="2"/>
    <n v="18000"/>
    <n v="3830"/>
    <n v="4.6997389033942563"/>
    <x v="5"/>
  </r>
  <r>
    <d v="2023-01-27T00:00:00"/>
    <s v="Local Transport"/>
    <x v="0"/>
    <x v="2"/>
    <n v="8000"/>
    <n v="3830"/>
    <n v="2.0887728459530028"/>
    <x v="5"/>
  </r>
  <r>
    <d v="2023-01-27T00:00:00"/>
    <s v="Local Transport"/>
    <x v="0"/>
    <x v="2"/>
    <n v="5000"/>
    <n v="3830"/>
    <n v="1.3054830287206267"/>
    <x v="5"/>
  </r>
  <r>
    <d v="2023-01-27T00:00:00"/>
    <s v="Local Transport"/>
    <x v="0"/>
    <x v="2"/>
    <n v="10000"/>
    <n v="3830"/>
    <n v="2.6109660574412534"/>
    <x v="5"/>
  </r>
  <r>
    <d v="2023-01-27T00:00:00"/>
    <s v="Local Transport"/>
    <x v="0"/>
    <x v="2"/>
    <n v="3000"/>
    <n v="3830"/>
    <n v="0.78328981723237601"/>
    <x v="5"/>
  </r>
  <r>
    <d v="2023-01-27T00:00:00"/>
    <s v="Local Transport"/>
    <x v="0"/>
    <x v="2"/>
    <n v="7000"/>
    <n v="3830"/>
    <n v="1.8276762402088773"/>
    <x v="5"/>
  </r>
  <r>
    <d v="2023-01-27T00:00:00"/>
    <s v="Local Transport"/>
    <x v="0"/>
    <x v="2"/>
    <n v="12000"/>
    <n v="3830"/>
    <n v="3.133159268929504"/>
    <x v="5"/>
  </r>
  <r>
    <d v="2023-01-27T00:00:00"/>
    <s v="Trust Building"/>
    <x v="9"/>
    <x v="2"/>
    <n v="5000"/>
    <n v="3830"/>
    <n v="1.3054830287206267"/>
    <x v="5"/>
  </r>
  <r>
    <d v="2023-01-27T00:00:00"/>
    <s v="Trust Building"/>
    <x v="9"/>
    <x v="2"/>
    <n v="5000"/>
    <n v="3830"/>
    <n v="1.3054830287206267"/>
    <x v="5"/>
  </r>
  <r>
    <d v="2023-01-27T00:00:00"/>
    <s v="Sending charges (reimbursement to Grace)"/>
    <x v="10"/>
    <x v="1"/>
    <n v="1000"/>
    <n v="3830"/>
    <n v="0.26109660574412535"/>
    <x v="6"/>
  </r>
  <r>
    <d v="2023-01-27T00:00:00"/>
    <s v="Sending charges (reimbursement to Edris)"/>
    <x v="10"/>
    <x v="1"/>
    <n v="1000"/>
    <n v="3830"/>
    <n v="0.26109660574412535"/>
    <x v="7"/>
  </r>
  <r>
    <d v="2023-01-27T00:00:00"/>
    <s v="Sending charges (reimbursement to i54)"/>
    <x v="10"/>
    <x v="1"/>
    <n v="1000"/>
    <n v="3830"/>
    <n v="0.26109660574412535"/>
    <x v="8"/>
  </r>
  <r>
    <d v="2023-01-27T00:00:00"/>
    <s v="Sending charges (reimbursement to i35)"/>
    <x v="10"/>
    <x v="1"/>
    <n v="1000"/>
    <n v="3830"/>
    <n v="0.26109660574412535"/>
    <x v="9"/>
  </r>
  <r>
    <d v="2023-01-27T00:00:00"/>
    <s v="January Security services-Buka chq:236"/>
    <x v="2"/>
    <x v="1"/>
    <n v="1888000"/>
    <n v="3830"/>
    <n v="492.95039164490862"/>
    <x v="4"/>
  </r>
  <r>
    <d v="2023-01-27T00:00:00"/>
    <s v="Bank Fees"/>
    <x v="4"/>
    <x v="1"/>
    <n v="3000"/>
    <n v="3830"/>
    <n v="0.78328981723237601"/>
    <x v="4"/>
  </r>
  <r>
    <d v="2023-01-27T00:00:00"/>
    <s v="Decemeber water bill"/>
    <x v="6"/>
    <x v="1"/>
    <n v="34000"/>
    <n v="3830"/>
    <n v="8.8772845953002619"/>
    <x v="0"/>
  </r>
  <r>
    <d v="2023-01-27T00:00:00"/>
    <s v="Transfer charges"/>
    <x v="10"/>
    <x v="1"/>
    <n v="1900"/>
    <n v="3830"/>
    <n v="0.4960835509138381"/>
    <x v="0"/>
  </r>
  <r>
    <d v="2023-01-28T00:00:00"/>
    <s v="Local Transport"/>
    <x v="0"/>
    <x v="2"/>
    <n v="7000"/>
    <n v="3830"/>
    <n v="1.8276762402088773"/>
    <x v="5"/>
  </r>
  <r>
    <d v="2023-01-28T00:00:00"/>
    <s v="Local Transport"/>
    <x v="0"/>
    <x v="2"/>
    <n v="8000"/>
    <n v="3830"/>
    <n v="2.0887728459530028"/>
    <x v="5"/>
  </r>
  <r>
    <d v="2023-01-28T00:00:00"/>
    <s v="Local Transport"/>
    <x v="0"/>
    <x v="2"/>
    <n v="10000"/>
    <n v="3830"/>
    <n v="2.6109660574412534"/>
    <x v="5"/>
  </r>
  <r>
    <d v="2023-01-28T00:00:00"/>
    <s v="Local Transport"/>
    <x v="0"/>
    <x v="2"/>
    <n v="12000"/>
    <n v="3830"/>
    <n v="3.133159268929504"/>
    <x v="5"/>
  </r>
  <r>
    <d v="2023-01-28T00:00:00"/>
    <s v="Trust Building"/>
    <x v="9"/>
    <x v="2"/>
    <n v="5000"/>
    <n v="3830"/>
    <n v="1.3054830287206267"/>
    <x v="5"/>
  </r>
  <r>
    <d v="2023-01-28T00:00:00"/>
    <s v="Trust Building"/>
    <x v="9"/>
    <x v="2"/>
    <n v="5000"/>
    <n v="3830"/>
    <n v="1.3054830287206267"/>
    <x v="5"/>
  </r>
  <r>
    <d v="2023-01-28T00:00:00"/>
    <s v="Local Transport"/>
    <x v="0"/>
    <x v="3"/>
    <n v="5000"/>
    <n v="3830"/>
    <n v="1.3054830287206267"/>
    <x v="2"/>
  </r>
  <r>
    <d v="2023-01-28T00:00:00"/>
    <s v="Local Transport"/>
    <x v="0"/>
    <x v="3"/>
    <n v="5000"/>
    <n v="3830"/>
    <n v="1.3054830287206267"/>
    <x v="2"/>
  </r>
  <r>
    <d v="2023-01-28T00:00:00"/>
    <s v="Local Transport"/>
    <x v="0"/>
    <x v="0"/>
    <n v="7000"/>
    <n v="3830"/>
    <n v="1.8276762402088773"/>
    <x v="0"/>
  </r>
  <r>
    <d v="2023-01-28T00:00:00"/>
    <s v="Local Transport"/>
    <x v="0"/>
    <x v="0"/>
    <n v="4000"/>
    <n v="3830"/>
    <n v="1.0443864229765014"/>
    <x v="0"/>
  </r>
  <r>
    <d v="2023-01-28T00:00:00"/>
    <s v="Local Transport"/>
    <x v="0"/>
    <x v="0"/>
    <n v="4000"/>
    <n v="3830"/>
    <n v="1.0443864229765014"/>
    <x v="0"/>
  </r>
  <r>
    <d v="2023-01-28T00:00:00"/>
    <s v="Purchase of 2 pairs of ink catridges@85,000"/>
    <x v="1"/>
    <x v="1"/>
    <n v="340000"/>
    <n v="3830"/>
    <n v="88.772845953002616"/>
    <x v="0"/>
  </r>
  <r>
    <d v="2023-01-30T00:00:00"/>
    <s v="Local Transport"/>
    <x v="0"/>
    <x v="3"/>
    <n v="5000"/>
    <n v="3830"/>
    <n v="1.3054830287206267"/>
    <x v="2"/>
  </r>
  <r>
    <d v="2023-01-30T00:00:00"/>
    <s v="Local Transport"/>
    <x v="0"/>
    <x v="3"/>
    <n v="5000"/>
    <n v="3830"/>
    <n v="1.3054830287206267"/>
    <x v="2"/>
  </r>
  <r>
    <d v="2023-01-30T00:00:00"/>
    <s v="Local Transport"/>
    <x v="0"/>
    <x v="0"/>
    <n v="7000"/>
    <n v="3830"/>
    <n v="1.8276762402088773"/>
    <x v="0"/>
  </r>
  <r>
    <d v="2023-01-30T00:00:00"/>
    <s v="Local Transport"/>
    <x v="0"/>
    <x v="0"/>
    <n v="7000"/>
    <n v="3830"/>
    <n v="1.8276762402088773"/>
    <x v="0"/>
  </r>
  <r>
    <d v="2023-01-30T00:00:00"/>
    <s v="4realms of photocopying papers @27500"/>
    <x v="1"/>
    <x v="1"/>
    <n v="110000"/>
    <n v="3830"/>
    <n v="28.720626631853786"/>
    <x v="0"/>
  </r>
  <r>
    <d v="2023-01-30T00:00:00"/>
    <s v="4kgs of sugar@5800"/>
    <x v="1"/>
    <x v="1"/>
    <n v="23200"/>
    <n v="3830"/>
    <n v="6.0574412532637076"/>
    <x v="0"/>
  </r>
  <r>
    <d v="2023-01-30T00:00:00"/>
    <s v="Euro silk toilet papers"/>
    <x v="1"/>
    <x v="1"/>
    <n v="40000"/>
    <n v="3830"/>
    <n v="10.443864229765014"/>
    <x v="0"/>
  </r>
  <r>
    <d v="2023-01-30T00:00:00"/>
    <s v="Local Transport"/>
    <x v="0"/>
    <x v="2"/>
    <n v="8000"/>
    <n v="3830"/>
    <n v="2.0887728459530028"/>
    <x v="5"/>
  </r>
  <r>
    <d v="2023-01-30T00:00:00"/>
    <s v="Local Transport"/>
    <x v="0"/>
    <x v="2"/>
    <n v="10000"/>
    <n v="3830"/>
    <n v="2.6109660574412534"/>
    <x v="5"/>
  </r>
  <r>
    <d v="2023-01-30T00:00:00"/>
    <s v="Local Transport"/>
    <x v="0"/>
    <x v="2"/>
    <n v="22000"/>
    <n v="3830"/>
    <n v="5.7441253263707575"/>
    <x v="5"/>
  </r>
  <r>
    <d v="2023-01-30T00:00:00"/>
    <s v="Local Transport"/>
    <x v="0"/>
    <x v="2"/>
    <n v="10000"/>
    <n v="3830"/>
    <n v="2.6109660574412534"/>
    <x v="5"/>
  </r>
  <r>
    <d v="2023-01-30T00:00:00"/>
    <s v="Local Transport"/>
    <x v="0"/>
    <x v="2"/>
    <n v="25000"/>
    <n v="3830"/>
    <n v="6.5274151436031334"/>
    <x v="5"/>
  </r>
  <r>
    <d v="2023-01-30T00:00:00"/>
    <s v="Trust Building"/>
    <x v="9"/>
    <x v="2"/>
    <n v="10000"/>
    <n v="3830"/>
    <n v="2.6109660574412534"/>
    <x v="5"/>
  </r>
  <r>
    <d v="2023-01-30T00:00:00"/>
    <s v="Local Transport"/>
    <x v="0"/>
    <x v="2"/>
    <n v="20000"/>
    <n v="3830"/>
    <n v="5.2219321148825069"/>
    <x v="5"/>
  </r>
  <r>
    <d v="2023-01-30T00:00:00"/>
    <s v="Local Transport"/>
    <x v="0"/>
    <x v="2"/>
    <n v="5000"/>
    <n v="3830"/>
    <n v="1.3054830287206267"/>
    <x v="5"/>
  </r>
  <r>
    <d v="2023-01-30T00:00:00"/>
    <s v="Local Transport"/>
    <x v="0"/>
    <x v="2"/>
    <n v="15000"/>
    <n v="3830"/>
    <n v="3.9164490861618799"/>
    <x v="5"/>
  </r>
  <r>
    <d v="2023-01-30T00:00:00"/>
    <s v="Local Transport"/>
    <x v="0"/>
    <x v="0"/>
    <n v="18000"/>
    <n v="3830"/>
    <n v="4.6997389033942563"/>
    <x v="0"/>
  </r>
  <r>
    <d v="2023-01-30T00:00:00"/>
    <s v="Local Transport"/>
    <x v="0"/>
    <x v="0"/>
    <n v="4000"/>
    <n v="3830"/>
    <n v="1.0443864229765014"/>
    <x v="0"/>
  </r>
  <r>
    <d v="2023-01-30T00:00:00"/>
    <s v="Local Transport"/>
    <x v="0"/>
    <x v="0"/>
    <n v="19000"/>
    <n v="3830"/>
    <n v="4.9608355091383816"/>
    <x v="0"/>
  </r>
  <r>
    <d v="2023-01-30T00:00:00"/>
    <s v="Local Transport"/>
    <x v="0"/>
    <x v="3"/>
    <n v="3000"/>
    <n v="3830"/>
    <n v="0.78328981723237601"/>
    <x v="2"/>
  </r>
  <r>
    <d v="2023-01-30T00:00:00"/>
    <s v="Local Transport"/>
    <x v="0"/>
    <x v="3"/>
    <n v="8000"/>
    <n v="3830"/>
    <n v="2.0887728459530028"/>
    <x v="2"/>
  </r>
  <r>
    <d v="2023-01-30T00:00:00"/>
    <s v="Local Transport"/>
    <x v="0"/>
    <x v="3"/>
    <n v="12000"/>
    <n v="3830"/>
    <n v="3.133159268929504"/>
    <x v="2"/>
  </r>
  <r>
    <d v="2023-01-30T00:00:00"/>
    <s v="Local Transport"/>
    <x v="0"/>
    <x v="3"/>
    <n v="12000"/>
    <n v="3830"/>
    <n v="3.133159268929504"/>
    <x v="2"/>
  </r>
  <r>
    <d v="2023-01-30T00:00:00"/>
    <s v="Airtime for Collins"/>
    <x v="5"/>
    <x v="3"/>
    <n v="20000"/>
    <n v="3830"/>
    <n v="5.2219321148825069"/>
    <x v="2"/>
  </r>
  <r>
    <d v="2023-01-30T00:00:00"/>
    <s v="Airtime for Lydia"/>
    <x v="5"/>
    <x v="0"/>
    <n v="10000"/>
    <n v="3830"/>
    <n v="2.6109660574412534"/>
    <x v="0"/>
  </r>
  <r>
    <d v="2023-01-31T00:00:00"/>
    <s v="Bank Transfer Charges"/>
    <x v="4"/>
    <x v="1"/>
    <n v="57450"/>
    <n v="3830"/>
    <n v="15"/>
    <x v="10"/>
  </r>
  <r>
    <d v="2023-01-31T00:00:00"/>
    <s v="Bank Charges"/>
    <x v="4"/>
    <x v="1"/>
    <n v="33550.799999999996"/>
    <n v="3830"/>
    <n v="8.76"/>
    <x v="10"/>
  </r>
  <r>
    <d v="2023-01-31T00:00:00"/>
    <s v="Local Transport"/>
    <x v="0"/>
    <x v="3"/>
    <n v="5000"/>
    <n v="3830"/>
    <n v="1.3054830287206267"/>
    <x v="2"/>
  </r>
  <r>
    <d v="2023-01-31T00:00:00"/>
    <s v="Local Transport"/>
    <x v="0"/>
    <x v="3"/>
    <n v="5000"/>
    <n v="3830"/>
    <n v="1.3054830287206267"/>
    <x v="2"/>
  </r>
  <r>
    <d v="2023-01-31T00:00:00"/>
    <s v="Local Transport"/>
    <x v="0"/>
    <x v="3"/>
    <n v="7000"/>
    <n v="3830"/>
    <n v="1.8276762402088773"/>
    <x v="2"/>
  </r>
  <r>
    <d v="2023-01-31T00:00:00"/>
    <s v="Local Transport"/>
    <x v="0"/>
    <x v="3"/>
    <n v="7000"/>
    <n v="3830"/>
    <n v="1.8276762402088773"/>
    <x v="2"/>
  </r>
</pivotCacheRecords>
</file>

<file path=xl/pivotCache/pivotCacheRecords3.xml><?xml version="1.0" encoding="utf-8"?>
<pivotCacheRecords xmlns="http://schemas.openxmlformats.org/spreadsheetml/2006/main" xmlns:r="http://schemas.openxmlformats.org/officeDocument/2006/relationships" count="14">
  <r>
    <d v="2023-01-01T00:00:00"/>
    <s v="Balance from December.2022"/>
    <m/>
    <m/>
    <m/>
    <m/>
    <n v="0"/>
    <x v="0"/>
  </r>
  <r>
    <d v="2023-01-10T00:00:00"/>
    <s v="Mission Budget for 1 day"/>
    <s v="Advance"/>
    <s v="Management"/>
    <m/>
    <n v="310000"/>
    <n v="310000"/>
    <x v="0"/>
  </r>
  <r>
    <d v="2023-01-10T00:00:00"/>
    <s v="Airtime for Lydia"/>
    <s v="Telephone"/>
    <s v="Management"/>
    <n v="40000"/>
    <m/>
    <n v="270000"/>
    <x v="1"/>
  </r>
  <r>
    <d v="2023-01-10T00:00:00"/>
    <s v="Airtime for Collins"/>
    <s v="Telephone"/>
    <s v="Legal"/>
    <n v="20000"/>
    <m/>
    <n v="250000"/>
    <x v="2"/>
  </r>
  <r>
    <d v="2023-01-10T00:00:00"/>
    <s v="Airtime for i73"/>
    <s v="Telephone"/>
    <s v="Investigations"/>
    <n v="25000"/>
    <m/>
    <n v="225000"/>
    <x v="3"/>
  </r>
  <r>
    <d v="2023-01-10T00:00:00"/>
    <s v="Airtime for i82"/>
    <s v="Telephone"/>
    <s v="Investigations"/>
    <n v="25000"/>
    <m/>
    <n v="200000"/>
    <x v="4"/>
  </r>
  <r>
    <d v="2023-01-17T00:00:00"/>
    <s v="Airtime for Lydia"/>
    <s v="Telephone"/>
    <s v="Management"/>
    <n v="40000"/>
    <m/>
    <n v="160000"/>
    <x v="1"/>
  </r>
  <r>
    <d v="2023-01-17T00:00:00"/>
    <s v="Airtime for Collins"/>
    <s v="Telephone"/>
    <s v="Legal"/>
    <n v="20000"/>
    <m/>
    <n v="140000"/>
    <x v="2"/>
  </r>
  <r>
    <d v="2023-01-17T00:00:00"/>
    <s v="Airtime for i73"/>
    <s v="Telephone"/>
    <s v="Investigations"/>
    <n v="25000"/>
    <m/>
    <n v="115000"/>
    <x v="3"/>
  </r>
  <r>
    <d v="2023-01-17T00:00:00"/>
    <s v="Airtime for i82"/>
    <s v="Telephone"/>
    <s v="Investigations"/>
    <n v="25000"/>
    <m/>
    <n v="90000"/>
    <x v="4"/>
  </r>
  <r>
    <d v="2023-07-23T00:00:00"/>
    <s v="Airtime for Lydia"/>
    <s v="Telephone"/>
    <s v="Management"/>
    <n v="40000"/>
    <m/>
    <n v="50000"/>
    <x v="1"/>
  </r>
  <r>
    <d v="2023-01-23T00:00:00"/>
    <s v="Airtime for Collins"/>
    <s v="Telephone"/>
    <s v="Legal"/>
    <n v="20000"/>
    <m/>
    <n v="30000"/>
    <x v="2"/>
  </r>
  <r>
    <d v="2023-01-30T00:00:00"/>
    <s v="Airtime for Collins"/>
    <s v="Telephone"/>
    <s v="Legal"/>
    <n v="20000"/>
    <m/>
    <n v="10000"/>
    <x v="2"/>
  </r>
  <r>
    <d v="2023-01-30T00:00:00"/>
    <s v="Airtime for Lydia"/>
    <s v="Telephone"/>
    <s v="Management"/>
    <n v="10000"/>
    <m/>
    <n v="0"/>
    <x v="1"/>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_rels/pivotTable3.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4.xml.rels><?xml version="1.0" encoding="UTF-8" standalone="yes"?>
<Relationships xmlns="http://schemas.openxmlformats.org/package/2006/relationships"><Relationship Id="rId1" Type="http://schemas.openxmlformats.org/officeDocument/2006/relationships/pivotCacheDefinition" Target="../pivotCache/pivotCacheDefinition3.xml"/></Relationships>
</file>

<file path=xl/pivotTables/pivotTable1.xml><?xml version="1.0" encoding="utf-8"?>
<pivotTableDefinition xmlns="http://schemas.openxmlformats.org/spreadsheetml/2006/main" name="PivotTable4" cacheId="1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3:M9" firstHeaderRow="1" firstDataRow="2" firstDataCol="1"/>
  <pivotFields count="8">
    <pivotField numFmtId="14" showAll="0"/>
    <pivotField showAll="0"/>
    <pivotField axis="axisCol" showAll="0">
      <items count="12">
        <item x="4"/>
        <item x="8"/>
        <item x="3"/>
        <item x="1"/>
        <item x="7"/>
        <item x="6"/>
        <item x="2"/>
        <item x="5"/>
        <item x="10"/>
        <item x="0"/>
        <item x="9"/>
        <item t="default"/>
      </items>
    </pivotField>
    <pivotField axis="axisRow" showAll="0">
      <items count="5">
        <item x="2"/>
        <item x="3"/>
        <item x="0"/>
        <item x="1"/>
        <item t="default"/>
      </items>
    </pivotField>
    <pivotField dataField="1" showAll="0"/>
    <pivotField numFmtId="4" showAll="0"/>
    <pivotField numFmtId="165" showAll="0"/>
    <pivotField showAll="0"/>
  </pivotFields>
  <rowFields count="1">
    <field x="3"/>
  </rowFields>
  <rowItems count="5">
    <i>
      <x/>
    </i>
    <i>
      <x v="1"/>
    </i>
    <i>
      <x v="2"/>
    </i>
    <i>
      <x v="3"/>
    </i>
    <i t="grand">
      <x/>
    </i>
  </rowItems>
  <colFields count="1">
    <field x="2"/>
  </colFields>
  <colItems count="12">
    <i>
      <x/>
    </i>
    <i>
      <x v="1"/>
    </i>
    <i>
      <x v="2"/>
    </i>
    <i>
      <x v="3"/>
    </i>
    <i>
      <x v="4"/>
    </i>
    <i>
      <x v="5"/>
    </i>
    <i>
      <x v="6"/>
    </i>
    <i>
      <x v="7"/>
    </i>
    <i>
      <x v="8"/>
    </i>
    <i>
      <x v="9"/>
    </i>
    <i>
      <x v="10"/>
    </i>
    <i t="grand">
      <x/>
    </i>
  </colItems>
  <dataFields count="1">
    <dataField name="Sum of Spent  in national currency (UGX)" fld="4" baseField="0" baseItem="0" numFmtId="164"/>
  </dataFields>
  <formats count="3">
    <format dxfId="12">
      <pivotArea outline="0" collapsedLevelsAreSubtotals="1" fieldPosition="0"/>
    </format>
    <format dxfId="11">
      <pivotArea outline="0" collapsedLevelsAreSubtotals="1" fieldPosition="0"/>
    </format>
    <format dxfId="1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2.xml><?xml version="1.0" encoding="utf-8"?>
<pivotTableDefinition xmlns="http://schemas.openxmlformats.org/spreadsheetml/2006/main" name="PivotTable3" cacheId="10"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3:C15" firstHeaderRow="0" firstDataRow="1" firstDataCol="1"/>
  <pivotFields count="8">
    <pivotField numFmtId="14" showAll="0"/>
    <pivotField showAll="0"/>
    <pivotField showAll="0"/>
    <pivotField showAll="0"/>
    <pivotField dataField="1" showAll="0"/>
    <pivotField numFmtId="4" showAll="0"/>
    <pivotField dataField="1" numFmtId="165" showAll="0"/>
    <pivotField axis="axisRow" showAll="0">
      <items count="13">
        <item m="1" x="11"/>
        <item x="3"/>
        <item x="2"/>
        <item x="7"/>
        <item x="6"/>
        <item x="9"/>
        <item x="8"/>
        <item x="1"/>
        <item x="5"/>
        <item x="0"/>
        <item x="4"/>
        <item x="10"/>
        <item t="default"/>
      </items>
    </pivotField>
  </pivotFields>
  <rowFields count="1">
    <field x="7"/>
  </rowFields>
  <rowItems count="12">
    <i>
      <x v="1"/>
    </i>
    <i>
      <x v="2"/>
    </i>
    <i>
      <x v="3"/>
    </i>
    <i>
      <x v="4"/>
    </i>
    <i>
      <x v="5"/>
    </i>
    <i>
      <x v="6"/>
    </i>
    <i>
      <x v="7"/>
    </i>
    <i>
      <x v="8"/>
    </i>
    <i>
      <x v="9"/>
    </i>
    <i>
      <x v="10"/>
    </i>
    <i>
      <x v="11"/>
    </i>
    <i t="grand">
      <x/>
    </i>
  </rowItems>
  <colFields count="1">
    <field x="-2"/>
  </colFields>
  <colItems count="2">
    <i>
      <x/>
    </i>
    <i i="1">
      <x v="1"/>
    </i>
  </colItems>
  <dataFields count="2">
    <dataField name="Sum of Spent  in national currency (UGX)" fld="4" baseField="0" baseItem="0"/>
    <dataField name="Sum of Spent in $" fld="6" baseField="0" baseItem="0"/>
  </dataFields>
  <formats count="4">
    <format dxfId="9">
      <pivotArea outline="0" collapsedLevelsAreSubtotals="1" fieldPosition="0"/>
    </format>
    <format dxfId="8">
      <pivotArea outline="0" collapsedLevelsAreSubtotals="1" fieldPosition="0"/>
    </format>
    <format dxfId="7">
      <pivotArea outline="0" collapsedLevelsAreSubtotals="1" fieldPosition="0"/>
    </format>
    <format dxfId="6">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3.xml><?xml version="1.0" encoding="utf-8"?>
<pivotTableDefinition xmlns="http://schemas.openxmlformats.org/spreadsheetml/2006/main" name="PivotTable6" cacheId="5"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3:C14" firstHeaderRow="0" firstDataRow="1" firstDataCol="1"/>
  <pivotFields count="8">
    <pivotField numFmtId="14" showAll="0"/>
    <pivotField showAll="0"/>
    <pivotField showAll="0"/>
    <pivotField showAll="0"/>
    <pivotField dataField="1" showAll="0"/>
    <pivotField dataField="1" showAll="0"/>
    <pivotField numFmtId="164" showAll="0"/>
    <pivotField axis="axisRow" showAll="0">
      <items count="11">
        <item x="4"/>
        <item x="3"/>
        <item x="7"/>
        <item x="6"/>
        <item x="8"/>
        <item x="9"/>
        <item x="2"/>
        <item x="5"/>
        <item x="1"/>
        <item x="0"/>
        <item t="default"/>
      </items>
    </pivotField>
  </pivotFields>
  <rowFields count="1">
    <field x="7"/>
  </rowFields>
  <rowItems count="11">
    <i>
      <x/>
    </i>
    <i>
      <x v="1"/>
    </i>
    <i>
      <x v="2"/>
    </i>
    <i>
      <x v="3"/>
    </i>
    <i>
      <x v="4"/>
    </i>
    <i>
      <x v="5"/>
    </i>
    <i>
      <x v="6"/>
    </i>
    <i>
      <x v="7"/>
    </i>
    <i>
      <x v="8"/>
    </i>
    <i>
      <x v="9"/>
    </i>
    <i t="grand">
      <x/>
    </i>
  </rowItems>
  <colFields count="1">
    <field x="-2"/>
  </colFields>
  <colItems count="2">
    <i>
      <x/>
    </i>
    <i i="1">
      <x v="1"/>
    </i>
  </colItems>
  <dataFields count="2">
    <dataField name="Sum of spent in national currency (Ugx)" fld="4" baseField="7" baseItem="0"/>
    <dataField name="Sum of Received" fld="5" baseField="7" baseItem="0"/>
  </dataFields>
  <formats count="3">
    <format dxfId="5">
      <pivotArea outline="0" collapsedLevelsAreSubtotals="1" fieldPosition="0"/>
    </format>
    <format dxfId="4">
      <pivotArea outline="0" collapsedLevelsAreSubtotals="1" fieldPosition="0"/>
    </format>
    <format dxfId="3">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pivotTables/pivotTable4.xml><?xml version="1.0" encoding="utf-8"?>
<pivotTableDefinition xmlns="http://schemas.openxmlformats.org/spreadsheetml/2006/main" name="PivotTable6" cacheId="13" applyNumberFormats="0" applyBorderFormats="0" applyFontFormats="0" applyPatternFormats="0" applyAlignmentFormats="0" applyWidthHeightFormats="1" dataCaption="Values" updatedVersion="5" minRefreshableVersion="3" useAutoFormatting="1" itemPrintTitles="1" createdVersion="5" indent="0" outline="1" outlineData="1" multipleFieldFilters="0">
  <location ref="A20:B26" firstHeaderRow="1" firstDataRow="1" firstDataCol="1"/>
  <pivotFields count="8">
    <pivotField numFmtId="14" showAll="0"/>
    <pivotField showAll="0"/>
    <pivotField showAll="0"/>
    <pivotField showAll="0"/>
    <pivotField dataField="1" showAll="0"/>
    <pivotField showAll="0"/>
    <pivotField numFmtId="164" showAll="0"/>
    <pivotField axis="axisRow" showAll="0">
      <items count="11">
        <item m="1" x="5"/>
        <item m="1" x="8"/>
        <item m="1" x="7"/>
        <item m="1" x="6"/>
        <item x="4"/>
        <item x="1"/>
        <item x="0"/>
        <item x="3"/>
        <item m="1" x="9"/>
        <item x="2"/>
        <item t="default"/>
      </items>
    </pivotField>
  </pivotFields>
  <rowFields count="1">
    <field x="7"/>
  </rowFields>
  <rowItems count="6">
    <i>
      <x v="4"/>
    </i>
    <i>
      <x v="5"/>
    </i>
    <i>
      <x v="6"/>
    </i>
    <i>
      <x v="7"/>
    </i>
    <i>
      <x v="9"/>
    </i>
    <i t="grand">
      <x/>
    </i>
  </rowItems>
  <colItems count="1">
    <i/>
  </colItems>
  <dataFields count="1">
    <dataField name="Sum of Spent  in national currency (UGX)" fld="4" baseField="7" baseItem="0" numFmtId="164"/>
  </dataFields>
  <formats count="3">
    <format dxfId="2">
      <pivotArea outline="0" collapsedLevelsAreSubtotals="1" fieldPosition="0"/>
    </format>
    <format dxfId="1">
      <pivotArea outline="0" collapsedLevelsAreSubtotals="1" fieldPosition="0"/>
    </format>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Lst>
</pivotTableDefinition>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D25" dT="2020-09-07T10:28:46.32" personId="{4744C269-F65B-4EC1-9063-35FE55ED3B46}" id="{04A0A47A-FCBE-41F0-90D6-BB5A610AACA9}">
    <text>The transfer is decreased by 142,000 UGX, which were overpaid by the bank on 31 August during the bank transfer from USD to UGX and returned the same day in cash from cashbox</text>
  </threadedComment>
</ThreadedComments>
</file>

<file path=xl/worksheets/_rels/sheet1.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2.xml.rels><?xml version="1.0" encoding="UTF-8" standalone="yes"?>
<Relationships xmlns="http://schemas.openxmlformats.org/package/2006/relationships"><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3.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 Id="rId4" Type="http://schemas.microsoft.com/office/2017/10/relationships/threadedComment" Target="../threadedComments/threadedComment1.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pivotTable" Target="../pivotTables/pivotTable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M9"/>
  <sheetViews>
    <sheetView topLeftCell="B1" workbookViewId="0">
      <selection activeCell="H16" sqref="H16"/>
    </sheetView>
  </sheetViews>
  <sheetFormatPr defaultRowHeight="15" x14ac:dyDescent="0.25"/>
  <cols>
    <col min="1" max="1" width="37.7109375" bestFit="1" customWidth="1"/>
    <col min="2" max="2" width="16.28515625" customWidth="1"/>
    <col min="3" max="4" width="11.85546875" customWidth="1"/>
    <col min="5" max="5" width="15.42578125" customWidth="1"/>
    <col min="6" max="6" width="13.5703125" customWidth="1"/>
    <col min="7" max="7" width="14.85546875" customWidth="1"/>
    <col min="8" max="8" width="13.5703125" customWidth="1"/>
    <col min="9" max="9" width="11.85546875" customWidth="1"/>
    <col min="10" max="10" width="12.85546875" customWidth="1"/>
    <col min="11" max="11" width="13.5703125" customWidth="1"/>
    <col min="12" max="12" width="13.28515625" customWidth="1"/>
    <col min="13" max="13" width="14.5703125" customWidth="1"/>
  </cols>
  <sheetData>
    <row r="3" spans="1:13" x14ac:dyDescent="0.25">
      <c r="A3" s="467" t="s">
        <v>109</v>
      </c>
      <c r="B3" s="467" t="s">
        <v>146</v>
      </c>
    </row>
    <row r="4" spans="1:13" x14ac:dyDescent="0.25">
      <c r="A4" s="467" t="s">
        <v>106</v>
      </c>
      <c r="B4" t="s">
        <v>140</v>
      </c>
      <c r="C4" t="s">
        <v>137</v>
      </c>
      <c r="D4" t="s">
        <v>184</v>
      </c>
      <c r="E4" t="s">
        <v>178</v>
      </c>
      <c r="F4" t="s">
        <v>143</v>
      </c>
      <c r="G4" t="s">
        <v>254</v>
      </c>
      <c r="H4" t="s">
        <v>144</v>
      </c>
      <c r="I4" t="s">
        <v>136</v>
      </c>
      <c r="J4" t="s">
        <v>148</v>
      </c>
      <c r="K4" t="s">
        <v>124</v>
      </c>
      <c r="L4" t="s">
        <v>122</v>
      </c>
      <c r="M4" t="s">
        <v>108</v>
      </c>
    </row>
    <row r="5" spans="1:13" x14ac:dyDescent="0.25">
      <c r="A5" s="202" t="s">
        <v>119</v>
      </c>
      <c r="B5" s="468"/>
      <c r="C5" s="468"/>
      <c r="D5" s="468"/>
      <c r="E5" s="468"/>
      <c r="F5" s="468"/>
      <c r="G5" s="468"/>
      <c r="H5" s="468"/>
      <c r="I5" s="468">
        <v>100000</v>
      </c>
      <c r="J5" s="468"/>
      <c r="K5" s="468">
        <v>781000</v>
      </c>
      <c r="L5" s="468">
        <v>123000</v>
      </c>
      <c r="M5" s="468">
        <v>1004000</v>
      </c>
    </row>
    <row r="6" spans="1:13" x14ac:dyDescent="0.25">
      <c r="A6" s="202" t="s">
        <v>118</v>
      </c>
      <c r="B6" s="468"/>
      <c r="C6" s="468"/>
      <c r="D6" s="468"/>
      <c r="E6" s="468"/>
      <c r="F6" s="468"/>
      <c r="G6" s="468"/>
      <c r="H6" s="468"/>
      <c r="I6" s="468">
        <v>80000</v>
      </c>
      <c r="J6" s="468"/>
      <c r="K6" s="468">
        <v>311000</v>
      </c>
      <c r="L6" s="468"/>
      <c r="M6" s="468">
        <v>391000</v>
      </c>
    </row>
    <row r="7" spans="1:13" x14ac:dyDescent="0.25">
      <c r="A7" s="202" t="s">
        <v>14</v>
      </c>
      <c r="B7" s="468"/>
      <c r="C7" s="468"/>
      <c r="D7" s="468"/>
      <c r="E7" s="468"/>
      <c r="F7" s="468">
        <v>4801160</v>
      </c>
      <c r="G7" s="468"/>
      <c r="H7" s="468"/>
      <c r="I7" s="468">
        <v>130000</v>
      </c>
      <c r="J7" s="468"/>
      <c r="K7" s="468">
        <v>300500</v>
      </c>
      <c r="L7" s="468"/>
      <c r="M7" s="468">
        <v>5231660</v>
      </c>
    </row>
    <row r="8" spans="1:13" x14ac:dyDescent="0.25">
      <c r="A8" s="202" t="s">
        <v>81</v>
      </c>
      <c r="B8" s="468">
        <v>157500.79999999999</v>
      </c>
      <c r="C8" s="468">
        <v>739000</v>
      </c>
      <c r="D8" s="468">
        <v>319000</v>
      </c>
      <c r="E8" s="468">
        <v>1331300</v>
      </c>
      <c r="F8" s="468"/>
      <c r="G8" s="468">
        <v>8938000</v>
      </c>
      <c r="H8" s="468">
        <v>2098000</v>
      </c>
      <c r="I8" s="468"/>
      <c r="J8" s="468">
        <v>8900</v>
      </c>
      <c r="K8" s="468"/>
      <c r="L8" s="468"/>
      <c r="M8" s="468">
        <v>13591700.800000001</v>
      </c>
    </row>
    <row r="9" spans="1:13" x14ac:dyDescent="0.25">
      <c r="A9" s="202" t="s">
        <v>108</v>
      </c>
      <c r="B9" s="468">
        <v>157500.79999999999</v>
      </c>
      <c r="C9" s="468">
        <v>739000</v>
      </c>
      <c r="D9" s="468">
        <v>319000</v>
      </c>
      <c r="E9" s="468">
        <v>1331300</v>
      </c>
      <c r="F9" s="468">
        <v>4801160</v>
      </c>
      <c r="G9" s="468">
        <v>8938000</v>
      </c>
      <c r="H9" s="468">
        <v>2098000</v>
      </c>
      <c r="I9" s="468">
        <v>310000</v>
      </c>
      <c r="J9" s="468">
        <v>8900</v>
      </c>
      <c r="K9" s="468">
        <v>1392500</v>
      </c>
      <c r="L9" s="468">
        <v>123000</v>
      </c>
      <c r="M9" s="468">
        <v>20218360.800000001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C15"/>
  <sheetViews>
    <sheetView workbookViewId="0">
      <selection activeCell="D16" sqref="D16"/>
    </sheetView>
  </sheetViews>
  <sheetFormatPr defaultRowHeight="15" x14ac:dyDescent="0.25"/>
  <cols>
    <col min="1" max="1" width="13.140625" customWidth="1"/>
    <col min="2" max="2" width="37.7109375" bestFit="1" customWidth="1"/>
    <col min="3" max="3" width="16.42578125" bestFit="1" customWidth="1"/>
  </cols>
  <sheetData>
    <row r="3" spans="1:3" x14ac:dyDescent="0.25">
      <c r="A3" s="467" t="s">
        <v>106</v>
      </c>
      <c r="B3" t="s">
        <v>109</v>
      </c>
      <c r="C3" t="s">
        <v>111</v>
      </c>
    </row>
    <row r="4" spans="1:3" x14ac:dyDescent="0.25">
      <c r="A4" s="202" t="s">
        <v>141</v>
      </c>
      <c r="B4" s="468">
        <v>8910000</v>
      </c>
      <c r="C4" s="468">
        <v>2401.5665796344647</v>
      </c>
    </row>
    <row r="5" spans="1:3" x14ac:dyDescent="0.25">
      <c r="A5" s="202" t="s">
        <v>149</v>
      </c>
      <c r="B5" s="468">
        <v>391000</v>
      </c>
      <c r="C5" s="468">
        <v>102.08877284595309</v>
      </c>
    </row>
    <row r="6" spans="1:3" x14ac:dyDescent="0.25">
      <c r="A6" s="202" t="s">
        <v>129</v>
      </c>
      <c r="B6" s="468">
        <v>1000</v>
      </c>
      <c r="C6" s="468">
        <v>0.26109660574412535</v>
      </c>
    </row>
    <row r="7" spans="1:3" x14ac:dyDescent="0.25">
      <c r="A7" s="202" t="s">
        <v>120</v>
      </c>
      <c r="B7" s="468">
        <v>1000</v>
      </c>
      <c r="C7" s="468">
        <v>0.26109660574412535</v>
      </c>
    </row>
    <row r="8" spans="1:3" x14ac:dyDescent="0.25">
      <c r="A8" s="202" t="s">
        <v>121</v>
      </c>
      <c r="B8" s="468">
        <v>1000</v>
      </c>
      <c r="C8" s="468">
        <v>0.26109660574412535</v>
      </c>
    </row>
    <row r="9" spans="1:3" x14ac:dyDescent="0.25">
      <c r="A9" s="202" t="s">
        <v>135</v>
      </c>
      <c r="B9" s="468">
        <v>1000</v>
      </c>
      <c r="C9" s="468">
        <v>0.26109660574412535</v>
      </c>
    </row>
    <row r="10" spans="1:3" x14ac:dyDescent="0.25">
      <c r="A10" s="202" t="s">
        <v>138</v>
      </c>
      <c r="B10" s="468">
        <v>363000</v>
      </c>
      <c r="C10" s="468">
        <v>94.778067885117551</v>
      </c>
    </row>
    <row r="11" spans="1:3" x14ac:dyDescent="0.25">
      <c r="A11" s="202" t="s">
        <v>134</v>
      </c>
      <c r="B11" s="468">
        <v>644000</v>
      </c>
      <c r="C11" s="468">
        <v>168.14621409921685</v>
      </c>
    </row>
    <row r="12" spans="1:3" x14ac:dyDescent="0.25">
      <c r="A12" s="202" t="s">
        <v>42</v>
      </c>
      <c r="B12" s="468">
        <v>3065700</v>
      </c>
      <c r="C12" s="468">
        <v>809.25052219321174</v>
      </c>
    </row>
    <row r="13" spans="1:3" x14ac:dyDescent="0.25">
      <c r="A13" s="202" t="s">
        <v>209</v>
      </c>
      <c r="B13" s="468">
        <v>6749660</v>
      </c>
      <c r="C13" s="468">
        <v>1762.313315926893</v>
      </c>
    </row>
    <row r="14" spans="1:3" x14ac:dyDescent="0.25">
      <c r="A14" s="202" t="s">
        <v>147</v>
      </c>
      <c r="B14" s="468">
        <v>91000.799999999988</v>
      </c>
      <c r="C14" s="468">
        <v>23.759999999999998</v>
      </c>
    </row>
    <row r="15" spans="1:3" x14ac:dyDescent="0.25">
      <c r="A15" s="202" t="s">
        <v>108</v>
      </c>
      <c r="B15" s="468">
        <v>20218360.800000001</v>
      </c>
      <c r="C15" s="468">
        <v>5362.9478590078334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rgb="FFFF0000"/>
  </sheetPr>
  <dimension ref="A1:N264"/>
  <sheetViews>
    <sheetView tabSelected="1" topLeftCell="A49" zoomScaleNormal="100" workbookViewId="0">
      <selection activeCell="G6" sqref="G6"/>
    </sheetView>
  </sheetViews>
  <sheetFormatPr defaultColWidth="10.85546875" defaultRowHeight="15" x14ac:dyDescent="0.25"/>
  <cols>
    <col min="1" max="1" width="12.42578125" style="74" customWidth="1"/>
    <col min="2" max="2" width="33.5703125" style="73" customWidth="1"/>
    <col min="3" max="3" width="17.28515625" style="73" customWidth="1"/>
    <col min="4" max="4" width="17.5703125" style="72" customWidth="1"/>
    <col min="5" max="5" width="17.42578125" style="72" customWidth="1"/>
    <col min="6" max="6" width="15" style="70" customWidth="1"/>
    <col min="7" max="7" width="18.42578125" style="71" customWidth="1"/>
    <col min="8" max="8" width="16.5703125" style="72" customWidth="1"/>
    <col min="9" max="9" width="17" style="73" customWidth="1"/>
    <col min="10" max="10" width="25.42578125" style="73" customWidth="1"/>
    <col min="11" max="11" width="13.140625" style="73" customWidth="1"/>
    <col min="12" max="12" width="12.42578125" style="73" customWidth="1"/>
    <col min="13" max="13" width="19.140625" style="73" customWidth="1"/>
    <col min="14" max="14" width="37.140625" style="75" customWidth="1"/>
    <col min="15" max="15" width="11" style="1" customWidth="1"/>
    <col min="16" max="16384" width="10.85546875" style="1"/>
  </cols>
  <sheetData>
    <row r="1" spans="1:14" ht="18.75" x14ac:dyDescent="0.25">
      <c r="A1" s="725" t="s">
        <v>160</v>
      </c>
      <c r="B1" s="725"/>
      <c r="C1" s="725"/>
      <c r="D1" s="725"/>
      <c r="E1" s="725"/>
      <c r="F1" s="725"/>
      <c r="G1" s="725"/>
      <c r="H1" s="725"/>
      <c r="I1" s="725"/>
      <c r="J1" s="725"/>
      <c r="K1" s="725"/>
      <c r="L1" s="725"/>
      <c r="M1" s="725"/>
      <c r="N1" s="725"/>
    </row>
    <row r="2" spans="1:14" s="2" customFormat="1" ht="69.95" customHeight="1" x14ac:dyDescent="0.25">
      <c r="A2" s="329" t="s">
        <v>0</v>
      </c>
      <c r="B2" s="323" t="s">
        <v>5</v>
      </c>
      <c r="C2" s="323" t="s">
        <v>10</v>
      </c>
      <c r="D2" s="324" t="s">
        <v>8</v>
      </c>
      <c r="E2" s="324" t="s">
        <v>13</v>
      </c>
      <c r="F2" s="325" t="s">
        <v>7</v>
      </c>
      <c r="G2" s="326" t="s">
        <v>6</v>
      </c>
      <c r="H2" s="324" t="s">
        <v>2</v>
      </c>
      <c r="I2" s="324" t="s">
        <v>114</v>
      </c>
      <c r="J2" s="323" t="s">
        <v>9</v>
      </c>
      <c r="K2" s="323" t="s">
        <v>1</v>
      </c>
      <c r="L2" s="323" t="s">
        <v>4</v>
      </c>
      <c r="M2" s="327" t="s">
        <v>12</v>
      </c>
      <c r="N2" s="328" t="s">
        <v>11</v>
      </c>
    </row>
    <row r="3" spans="1:14" s="2" customFormat="1" ht="15" customHeight="1" x14ac:dyDescent="0.25">
      <c r="A3" s="194">
        <v>44931</v>
      </c>
      <c r="B3" s="195" t="s">
        <v>123</v>
      </c>
      <c r="C3" s="195" t="s">
        <v>124</v>
      </c>
      <c r="D3" s="196" t="s">
        <v>14</v>
      </c>
      <c r="E3" s="172">
        <v>6000</v>
      </c>
      <c r="F3" s="367">
        <v>3830</v>
      </c>
      <c r="G3" s="331">
        <f>E3/F3</f>
        <v>1.566579634464752</v>
      </c>
      <c r="H3" s="208" t="s">
        <v>42</v>
      </c>
      <c r="I3" s="196" t="s">
        <v>44</v>
      </c>
      <c r="J3" s="574" t="s">
        <v>172</v>
      </c>
      <c r="K3" s="195" t="s">
        <v>64</v>
      </c>
      <c r="L3" s="195" t="s">
        <v>45</v>
      </c>
      <c r="M3" s="452"/>
      <c r="N3" s="368"/>
    </row>
    <row r="4" spans="1:14" s="2" customFormat="1" ht="15" customHeight="1" x14ac:dyDescent="0.25">
      <c r="A4" s="194">
        <v>44931</v>
      </c>
      <c r="B4" s="195" t="s">
        <v>123</v>
      </c>
      <c r="C4" s="195" t="s">
        <v>124</v>
      </c>
      <c r="D4" s="196" t="s">
        <v>14</v>
      </c>
      <c r="E4" s="190">
        <v>6000</v>
      </c>
      <c r="F4" s="367">
        <v>3830</v>
      </c>
      <c r="G4" s="331">
        <f t="shared" ref="G4:G74" si="0">E4/F4</f>
        <v>1.566579634464752</v>
      </c>
      <c r="H4" s="208" t="s">
        <v>42</v>
      </c>
      <c r="I4" s="196" t="s">
        <v>44</v>
      </c>
      <c r="J4" s="574" t="s">
        <v>172</v>
      </c>
      <c r="K4" s="195" t="s">
        <v>64</v>
      </c>
      <c r="L4" s="195" t="s">
        <v>45</v>
      </c>
      <c r="M4" s="452"/>
      <c r="N4" s="368"/>
    </row>
    <row r="5" spans="1:14" s="2" customFormat="1" ht="15" customHeight="1" x14ac:dyDescent="0.25">
      <c r="A5" s="194">
        <v>44932</v>
      </c>
      <c r="B5" s="195" t="s">
        <v>123</v>
      </c>
      <c r="C5" s="195" t="s">
        <v>124</v>
      </c>
      <c r="D5" s="196" t="s">
        <v>14</v>
      </c>
      <c r="E5" s="190">
        <v>8000</v>
      </c>
      <c r="F5" s="367">
        <v>3830</v>
      </c>
      <c r="G5" s="331">
        <f t="shared" si="0"/>
        <v>2.0887728459530028</v>
      </c>
      <c r="H5" s="208" t="s">
        <v>42</v>
      </c>
      <c r="I5" s="196" t="s">
        <v>44</v>
      </c>
      <c r="J5" s="574" t="s">
        <v>173</v>
      </c>
      <c r="K5" s="195" t="s">
        <v>64</v>
      </c>
      <c r="L5" s="195" t="s">
        <v>45</v>
      </c>
      <c r="M5" s="452"/>
      <c r="N5" s="368"/>
    </row>
    <row r="6" spans="1:14" s="2" customFormat="1" ht="15" customHeight="1" x14ac:dyDescent="0.25">
      <c r="A6" s="194">
        <v>44932</v>
      </c>
      <c r="B6" s="195" t="s">
        <v>123</v>
      </c>
      <c r="C6" s="195" t="s">
        <v>124</v>
      </c>
      <c r="D6" s="196" t="s">
        <v>14</v>
      </c>
      <c r="E6" s="182">
        <v>7000</v>
      </c>
      <c r="F6" s="367">
        <v>3830</v>
      </c>
      <c r="G6" s="331">
        <f t="shared" si="0"/>
        <v>1.8276762402088773</v>
      </c>
      <c r="H6" s="208" t="s">
        <v>42</v>
      </c>
      <c r="I6" s="196" t="s">
        <v>44</v>
      </c>
      <c r="J6" s="574" t="s">
        <v>173</v>
      </c>
      <c r="K6" s="195" t="s">
        <v>64</v>
      </c>
      <c r="L6" s="195" t="s">
        <v>45</v>
      </c>
      <c r="M6" s="452"/>
      <c r="N6" s="368"/>
    </row>
    <row r="7" spans="1:14" s="2" customFormat="1" ht="15" customHeight="1" x14ac:dyDescent="0.25">
      <c r="A7" s="194">
        <v>44932</v>
      </c>
      <c r="B7" s="195" t="s">
        <v>123</v>
      </c>
      <c r="C7" s="195" t="s">
        <v>124</v>
      </c>
      <c r="D7" s="196" t="s">
        <v>14</v>
      </c>
      <c r="E7" s="182">
        <v>6000</v>
      </c>
      <c r="F7" s="367">
        <v>3830</v>
      </c>
      <c r="G7" s="331">
        <f t="shared" si="0"/>
        <v>1.566579634464752</v>
      </c>
      <c r="H7" s="208" t="s">
        <v>42</v>
      </c>
      <c r="I7" s="196" t="s">
        <v>44</v>
      </c>
      <c r="J7" s="574" t="s">
        <v>173</v>
      </c>
      <c r="K7" s="195" t="s">
        <v>64</v>
      </c>
      <c r="L7" s="195" t="s">
        <v>45</v>
      </c>
      <c r="M7" s="452"/>
      <c r="N7" s="368"/>
    </row>
    <row r="8" spans="1:14" s="2" customFormat="1" ht="15" customHeight="1" x14ac:dyDescent="0.25">
      <c r="A8" s="194">
        <v>44932</v>
      </c>
      <c r="B8" s="195" t="s">
        <v>123</v>
      </c>
      <c r="C8" s="195" t="s">
        <v>124</v>
      </c>
      <c r="D8" s="196" t="s">
        <v>14</v>
      </c>
      <c r="E8" s="182">
        <v>6000</v>
      </c>
      <c r="F8" s="367">
        <v>3830</v>
      </c>
      <c r="G8" s="331">
        <f t="shared" si="0"/>
        <v>1.566579634464752</v>
      </c>
      <c r="H8" s="208" t="s">
        <v>42</v>
      </c>
      <c r="I8" s="196" t="s">
        <v>44</v>
      </c>
      <c r="J8" s="574" t="s">
        <v>173</v>
      </c>
      <c r="K8" s="195" t="s">
        <v>64</v>
      </c>
      <c r="L8" s="195" t="s">
        <v>45</v>
      </c>
      <c r="M8" s="452"/>
      <c r="N8" s="368"/>
    </row>
    <row r="9" spans="1:14" s="2" customFormat="1" ht="15" customHeight="1" x14ac:dyDescent="0.25">
      <c r="A9" s="194">
        <v>44932</v>
      </c>
      <c r="B9" s="195" t="s">
        <v>123</v>
      </c>
      <c r="C9" s="195" t="s">
        <v>124</v>
      </c>
      <c r="D9" s="196" t="s">
        <v>14</v>
      </c>
      <c r="E9" s="512">
        <v>6000</v>
      </c>
      <c r="F9" s="367">
        <v>3830</v>
      </c>
      <c r="G9" s="331">
        <f t="shared" si="0"/>
        <v>1.566579634464752</v>
      </c>
      <c r="H9" s="208" t="s">
        <v>42</v>
      </c>
      <c r="I9" s="196" t="s">
        <v>44</v>
      </c>
      <c r="J9" s="574" t="s">
        <v>173</v>
      </c>
      <c r="K9" s="195" t="s">
        <v>64</v>
      </c>
      <c r="L9" s="195" t="s">
        <v>45</v>
      </c>
      <c r="M9" s="452"/>
      <c r="N9" s="368"/>
    </row>
    <row r="10" spans="1:14" s="2" customFormat="1" ht="15" customHeight="1" x14ac:dyDescent="0.25">
      <c r="A10" s="194">
        <v>44932</v>
      </c>
      <c r="B10" s="195" t="s">
        <v>177</v>
      </c>
      <c r="C10" s="195" t="s">
        <v>178</v>
      </c>
      <c r="D10" s="196" t="s">
        <v>81</v>
      </c>
      <c r="E10" s="190">
        <v>180000</v>
      </c>
      <c r="F10" s="367">
        <v>3830</v>
      </c>
      <c r="G10" s="331">
        <f t="shared" si="0"/>
        <v>46.997389033942561</v>
      </c>
      <c r="H10" s="208" t="s">
        <v>42</v>
      </c>
      <c r="I10" s="196" t="s">
        <v>44</v>
      </c>
      <c r="J10" s="447" t="s">
        <v>180</v>
      </c>
      <c r="K10" s="195" t="s">
        <v>64</v>
      </c>
      <c r="L10" s="195" t="s">
        <v>45</v>
      </c>
      <c r="M10" s="452"/>
      <c r="N10" s="368"/>
    </row>
    <row r="11" spans="1:14" s="2" customFormat="1" ht="15" customHeight="1" x14ac:dyDescent="0.25">
      <c r="A11" s="194">
        <v>44932</v>
      </c>
      <c r="B11" s="195" t="s">
        <v>179</v>
      </c>
      <c r="C11" s="195" t="s">
        <v>144</v>
      </c>
      <c r="D11" s="196" t="s">
        <v>81</v>
      </c>
      <c r="E11" s="190">
        <v>70000</v>
      </c>
      <c r="F11" s="367">
        <v>3830</v>
      </c>
      <c r="G11" s="331">
        <f t="shared" si="0"/>
        <v>18.276762402088774</v>
      </c>
      <c r="H11" s="208" t="s">
        <v>42</v>
      </c>
      <c r="I11" s="196" t="s">
        <v>44</v>
      </c>
      <c r="J11" s="447" t="s">
        <v>182</v>
      </c>
      <c r="K11" s="195" t="s">
        <v>64</v>
      </c>
      <c r="L11" s="195" t="s">
        <v>45</v>
      </c>
      <c r="M11" s="452"/>
      <c r="N11" s="368"/>
    </row>
    <row r="12" spans="1:14" s="2" customFormat="1" ht="15" customHeight="1" x14ac:dyDescent="0.25">
      <c r="A12" s="194">
        <v>44935</v>
      </c>
      <c r="B12" s="195" t="s">
        <v>183</v>
      </c>
      <c r="C12" s="195" t="s">
        <v>184</v>
      </c>
      <c r="D12" s="196" t="s">
        <v>81</v>
      </c>
      <c r="E12" s="178">
        <v>319000</v>
      </c>
      <c r="F12" s="367">
        <v>3830</v>
      </c>
      <c r="G12" s="331">
        <f t="shared" si="0"/>
        <v>83.289817232375981</v>
      </c>
      <c r="H12" s="208" t="s">
        <v>42</v>
      </c>
      <c r="I12" s="196" t="s">
        <v>44</v>
      </c>
      <c r="J12" s="447" t="s">
        <v>190</v>
      </c>
      <c r="K12" s="195" t="s">
        <v>64</v>
      </c>
      <c r="L12" s="195" t="s">
        <v>45</v>
      </c>
      <c r="M12" s="452"/>
      <c r="N12" s="368"/>
    </row>
    <row r="13" spans="1:14" s="2" customFormat="1" ht="15" customHeight="1" x14ac:dyDescent="0.25">
      <c r="A13" s="194">
        <v>44935</v>
      </c>
      <c r="B13" s="195" t="s">
        <v>185</v>
      </c>
      <c r="C13" s="195" t="s">
        <v>144</v>
      </c>
      <c r="D13" s="196" t="s">
        <v>81</v>
      </c>
      <c r="E13" s="178">
        <v>40000</v>
      </c>
      <c r="F13" s="367">
        <v>3830</v>
      </c>
      <c r="G13" s="331">
        <f t="shared" si="0"/>
        <v>10.443864229765014</v>
      </c>
      <c r="H13" s="208" t="s">
        <v>42</v>
      </c>
      <c r="I13" s="196" t="s">
        <v>44</v>
      </c>
      <c r="J13" s="447" t="s">
        <v>191</v>
      </c>
      <c r="K13" s="195" t="s">
        <v>64</v>
      </c>
      <c r="L13" s="195" t="s">
        <v>45</v>
      </c>
      <c r="M13" s="452"/>
      <c r="N13" s="368"/>
    </row>
    <row r="14" spans="1:14" s="2" customFormat="1" ht="15" customHeight="1" x14ac:dyDescent="0.25">
      <c r="A14" s="194">
        <v>44935</v>
      </c>
      <c r="B14" s="195" t="s">
        <v>428</v>
      </c>
      <c r="C14" s="195" t="s">
        <v>178</v>
      </c>
      <c r="D14" s="508" t="s">
        <v>81</v>
      </c>
      <c r="E14" s="190">
        <v>20000</v>
      </c>
      <c r="F14" s="367">
        <v>3830</v>
      </c>
      <c r="G14" s="331">
        <f t="shared" si="0"/>
        <v>5.2219321148825069</v>
      </c>
      <c r="H14" s="208" t="s">
        <v>42</v>
      </c>
      <c r="I14" s="196" t="s">
        <v>44</v>
      </c>
      <c r="J14" s="447" t="s">
        <v>192</v>
      </c>
      <c r="K14" s="195" t="s">
        <v>64</v>
      </c>
      <c r="L14" s="195" t="s">
        <v>45</v>
      </c>
      <c r="M14" s="452"/>
      <c r="N14" s="368"/>
    </row>
    <row r="15" spans="1:14" s="2" customFormat="1" ht="15" customHeight="1" x14ac:dyDescent="0.25">
      <c r="A15" s="194">
        <v>44935</v>
      </c>
      <c r="B15" s="195" t="s">
        <v>187</v>
      </c>
      <c r="C15" s="195" t="s">
        <v>178</v>
      </c>
      <c r="D15" s="196" t="s">
        <v>81</v>
      </c>
      <c r="E15" s="190">
        <v>60000</v>
      </c>
      <c r="F15" s="367">
        <v>3830</v>
      </c>
      <c r="G15" s="331">
        <f t="shared" si="0"/>
        <v>15.66579634464752</v>
      </c>
      <c r="H15" s="208" t="s">
        <v>42</v>
      </c>
      <c r="I15" s="196" t="s">
        <v>44</v>
      </c>
      <c r="J15" s="447" t="s">
        <v>192</v>
      </c>
      <c r="K15" s="195" t="s">
        <v>64</v>
      </c>
      <c r="L15" s="195" t="s">
        <v>45</v>
      </c>
      <c r="M15" s="452"/>
      <c r="N15" s="368"/>
    </row>
    <row r="16" spans="1:14" s="2" customFormat="1" ht="15" customHeight="1" x14ac:dyDescent="0.25">
      <c r="A16" s="194">
        <v>44935</v>
      </c>
      <c r="B16" s="195" t="s">
        <v>188</v>
      </c>
      <c r="C16" s="195" t="s">
        <v>178</v>
      </c>
      <c r="D16" s="196" t="s">
        <v>81</v>
      </c>
      <c r="E16" s="190">
        <v>12000</v>
      </c>
      <c r="F16" s="367">
        <v>3830</v>
      </c>
      <c r="G16" s="331">
        <f t="shared" si="0"/>
        <v>3.133159268929504</v>
      </c>
      <c r="H16" s="208" t="s">
        <v>42</v>
      </c>
      <c r="I16" s="196" t="s">
        <v>44</v>
      </c>
      <c r="J16" s="447" t="s">
        <v>192</v>
      </c>
      <c r="K16" s="195" t="s">
        <v>64</v>
      </c>
      <c r="L16" s="195" t="s">
        <v>45</v>
      </c>
      <c r="M16" s="452"/>
      <c r="N16" s="368"/>
    </row>
    <row r="17" spans="1:14" s="2" customFormat="1" ht="15" customHeight="1" x14ac:dyDescent="0.25">
      <c r="A17" s="194">
        <v>44935</v>
      </c>
      <c r="B17" s="195" t="s">
        <v>189</v>
      </c>
      <c r="C17" s="195" t="s">
        <v>144</v>
      </c>
      <c r="D17" s="196" t="s">
        <v>81</v>
      </c>
      <c r="E17" s="190">
        <v>50000</v>
      </c>
      <c r="F17" s="367">
        <v>3830</v>
      </c>
      <c r="G17" s="331">
        <f t="shared" si="0"/>
        <v>13.054830287206267</v>
      </c>
      <c r="H17" s="208" t="s">
        <v>42</v>
      </c>
      <c r="I17" s="196" t="s">
        <v>44</v>
      </c>
      <c r="J17" s="447" t="s">
        <v>192</v>
      </c>
      <c r="K17" s="195" t="s">
        <v>64</v>
      </c>
      <c r="L17" s="195" t="s">
        <v>45</v>
      </c>
      <c r="M17" s="452"/>
      <c r="N17" s="368"/>
    </row>
    <row r="18" spans="1:14" s="2" customFormat="1" ht="15" customHeight="1" x14ac:dyDescent="0.25">
      <c r="A18" s="194">
        <v>44935</v>
      </c>
      <c r="B18" s="195" t="s">
        <v>123</v>
      </c>
      <c r="C18" s="195" t="s">
        <v>124</v>
      </c>
      <c r="D18" s="196" t="s">
        <v>119</v>
      </c>
      <c r="E18" s="172">
        <v>5000</v>
      </c>
      <c r="F18" s="367">
        <v>3830</v>
      </c>
      <c r="G18" s="331">
        <f>E18/F18</f>
        <v>1.3054830287206267</v>
      </c>
      <c r="H18" s="208" t="s">
        <v>138</v>
      </c>
      <c r="I18" s="196" t="s">
        <v>44</v>
      </c>
      <c r="J18" s="447" t="s">
        <v>196</v>
      </c>
      <c r="K18" s="195" t="s">
        <v>64</v>
      </c>
      <c r="L18" s="195" t="s">
        <v>45</v>
      </c>
      <c r="M18" s="452"/>
      <c r="N18" s="368"/>
    </row>
    <row r="19" spans="1:14" s="2" customFormat="1" ht="15" customHeight="1" x14ac:dyDescent="0.25">
      <c r="A19" s="194">
        <v>44935</v>
      </c>
      <c r="B19" s="195" t="s">
        <v>123</v>
      </c>
      <c r="C19" s="195" t="s">
        <v>124</v>
      </c>
      <c r="D19" s="196" t="s">
        <v>119</v>
      </c>
      <c r="E19" s="172">
        <v>5000</v>
      </c>
      <c r="F19" s="367">
        <v>3830</v>
      </c>
      <c r="G19" s="331">
        <f t="shared" si="0"/>
        <v>1.3054830287206267</v>
      </c>
      <c r="H19" s="208" t="s">
        <v>138</v>
      </c>
      <c r="I19" s="196" t="s">
        <v>44</v>
      </c>
      <c r="J19" s="447" t="s">
        <v>196</v>
      </c>
      <c r="K19" s="195" t="s">
        <v>64</v>
      </c>
      <c r="L19" s="195" t="s">
        <v>45</v>
      </c>
      <c r="M19" s="452"/>
      <c r="N19" s="368"/>
    </row>
    <row r="20" spans="1:14" s="2" customFormat="1" ht="15" customHeight="1" x14ac:dyDescent="0.25">
      <c r="A20" s="194">
        <v>44935</v>
      </c>
      <c r="B20" s="195" t="s">
        <v>123</v>
      </c>
      <c r="C20" s="195" t="s">
        <v>124</v>
      </c>
      <c r="D20" s="196" t="s">
        <v>118</v>
      </c>
      <c r="E20" s="172">
        <v>4500</v>
      </c>
      <c r="F20" s="367">
        <v>3830</v>
      </c>
      <c r="G20" s="331">
        <f t="shared" si="0"/>
        <v>1.1749347258485641</v>
      </c>
      <c r="H20" s="208" t="s">
        <v>149</v>
      </c>
      <c r="I20" s="196" t="s">
        <v>44</v>
      </c>
      <c r="J20" s="447" t="s">
        <v>197</v>
      </c>
      <c r="K20" s="195" t="s">
        <v>64</v>
      </c>
      <c r="L20" s="195" t="s">
        <v>45</v>
      </c>
      <c r="M20" s="452"/>
      <c r="N20" s="368"/>
    </row>
    <row r="21" spans="1:14" s="2" customFormat="1" ht="15" customHeight="1" x14ac:dyDescent="0.25">
      <c r="A21" s="194">
        <v>44935</v>
      </c>
      <c r="B21" s="195" t="s">
        <v>123</v>
      </c>
      <c r="C21" s="195" t="s">
        <v>124</v>
      </c>
      <c r="D21" s="196" t="s">
        <v>118</v>
      </c>
      <c r="E21" s="172">
        <v>4500</v>
      </c>
      <c r="F21" s="367">
        <v>3830</v>
      </c>
      <c r="G21" s="331">
        <f t="shared" si="0"/>
        <v>1.1749347258485641</v>
      </c>
      <c r="H21" s="208" t="s">
        <v>149</v>
      </c>
      <c r="I21" s="196" t="s">
        <v>44</v>
      </c>
      <c r="J21" s="447" t="s">
        <v>197</v>
      </c>
      <c r="K21" s="195" t="s">
        <v>64</v>
      </c>
      <c r="L21" s="195" t="s">
        <v>45</v>
      </c>
      <c r="M21" s="452"/>
      <c r="N21" s="368"/>
    </row>
    <row r="22" spans="1:14" s="2" customFormat="1" ht="15" customHeight="1" x14ac:dyDescent="0.25">
      <c r="A22" s="194">
        <v>44935</v>
      </c>
      <c r="B22" s="195" t="s">
        <v>123</v>
      </c>
      <c r="C22" s="195" t="s">
        <v>124</v>
      </c>
      <c r="D22" s="196" t="s">
        <v>118</v>
      </c>
      <c r="E22" s="172">
        <v>4500</v>
      </c>
      <c r="F22" s="367">
        <v>3830</v>
      </c>
      <c r="G22" s="331">
        <f t="shared" si="0"/>
        <v>1.1749347258485641</v>
      </c>
      <c r="H22" s="208" t="s">
        <v>149</v>
      </c>
      <c r="I22" s="196" t="s">
        <v>44</v>
      </c>
      <c r="J22" s="447" t="s">
        <v>197</v>
      </c>
      <c r="K22" s="195" t="s">
        <v>64</v>
      </c>
      <c r="L22" s="195" t="s">
        <v>45</v>
      </c>
      <c r="M22" s="452"/>
      <c r="N22" s="368"/>
    </row>
    <row r="23" spans="1:14" s="2" customFormat="1" ht="15" customHeight="1" x14ac:dyDescent="0.25">
      <c r="A23" s="194">
        <v>44935</v>
      </c>
      <c r="B23" s="204" t="s">
        <v>123</v>
      </c>
      <c r="C23" s="204" t="s">
        <v>124</v>
      </c>
      <c r="D23" s="515" t="s">
        <v>118</v>
      </c>
      <c r="E23" s="182">
        <v>4500</v>
      </c>
      <c r="F23" s="367">
        <v>3830</v>
      </c>
      <c r="G23" s="331">
        <f t="shared" si="0"/>
        <v>1.1749347258485641</v>
      </c>
      <c r="H23" s="208" t="s">
        <v>149</v>
      </c>
      <c r="I23" s="196" t="s">
        <v>44</v>
      </c>
      <c r="J23" s="447" t="s">
        <v>197</v>
      </c>
      <c r="K23" s="195" t="s">
        <v>64</v>
      </c>
      <c r="L23" s="195" t="s">
        <v>45</v>
      </c>
      <c r="M23" s="452"/>
      <c r="N23" s="368"/>
    </row>
    <row r="24" spans="1:14" s="2" customFormat="1" ht="15" customHeight="1" x14ac:dyDescent="0.25">
      <c r="A24" s="194">
        <v>44935</v>
      </c>
      <c r="B24" s="195" t="s">
        <v>148</v>
      </c>
      <c r="C24" s="195" t="s">
        <v>140</v>
      </c>
      <c r="D24" s="196" t="s">
        <v>81</v>
      </c>
      <c r="E24" s="190">
        <v>2000</v>
      </c>
      <c r="F24" s="367">
        <v>3830</v>
      </c>
      <c r="G24" s="331">
        <f t="shared" si="0"/>
        <v>0.52219321148825071</v>
      </c>
      <c r="H24" s="208" t="s">
        <v>141</v>
      </c>
      <c r="I24" s="196" t="s">
        <v>44</v>
      </c>
      <c r="J24" s="574" t="s">
        <v>201</v>
      </c>
      <c r="K24" s="195" t="s">
        <v>64</v>
      </c>
      <c r="L24" s="195" t="s">
        <v>45</v>
      </c>
      <c r="M24" s="452"/>
      <c r="N24" s="368"/>
    </row>
    <row r="25" spans="1:14" s="2" customFormat="1" ht="15" customHeight="1" x14ac:dyDescent="0.25">
      <c r="A25" s="194">
        <v>44935</v>
      </c>
      <c r="B25" s="177" t="s">
        <v>123</v>
      </c>
      <c r="C25" s="177" t="s">
        <v>124</v>
      </c>
      <c r="D25" s="203" t="s">
        <v>14</v>
      </c>
      <c r="E25" s="190">
        <v>6000</v>
      </c>
      <c r="F25" s="367">
        <v>3830</v>
      </c>
      <c r="G25" s="331">
        <f t="shared" si="0"/>
        <v>1.566579634464752</v>
      </c>
      <c r="H25" s="208" t="s">
        <v>42</v>
      </c>
      <c r="I25" s="196" t="s">
        <v>44</v>
      </c>
      <c r="J25" s="447" t="s">
        <v>447</v>
      </c>
      <c r="K25" s="195" t="s">
        <v>64</v>
      </c>
      <c r="L25" s="195" t="s">
        <v>45</v>
      </c>
      <c r="M25" s="452"/>
      <c r="N25" s="368"/>
    </row>
    <row r="26" spans="1:14" s="2" customFormat="1" ht="15" customHeight="1" x14ac:dyDescent="0.25">
      <c r="A26" s="194">
        <v>44935</v>
      </c>
      <c r="B26" s="177" t="s">
        <v>123</v>
      </c>
      <c r="C26" s="177" t="s">
        <v>124</v>
      </c>
      <c r="D26" s="203" t="s">
        <v>14</v>
      </c>
      <c r="E26" s="190">
        <v>6000</v>
      </c>
      <c r="F26" s="367">
        <v>3830</v>
      </c>
      <c r="G26" s="331">
        <f t="shared" si="0"/>
        <v>1.566579634464752</v>
      </c>
      <c r="H26" s="208" t="s">
        <v>42</v>
      </c>
      <c r="I26" s="196" t="s">
        <v>44</v>
      </c>
      <c r="J26" s="447" t="s">
        <v>447</v>
      </c>
      <c r="K26" s="195" t="s">
        <v>64</v>
      </c>
      <c r="L26" s="195" t="s">
        <v>45</v>
      </c>
      <c r="M26" s="452"/>
      <c r="N26" s="368"/>
    </row>
    <row r="27" spans="1:14" s="2" customFormat="1" ht="15" customHeight="1" x14ac:dyDescent="0.25">
      <c r="A27" s="194">
        <v>44935</v>
      </c>
      <c r="B27" s="195" t="s">
        <v>207</v>
      </c>
      <c r="C27" s="195" t="s">
        <v>140</v>
      </c>
      <c r="D27" s="196" t="s">
        <v>81</v>
      </c>
      <c r="E27" s="190">
        <v>20000</v>
      </c>
      <c r="F27" s="367">
        <v>3830</v>
      </c>
      <c r="G27" s="331">
        <f t="shared" si="0"/>
        <v>5.2219321148825069</v>
      </c>
      <c r="H27" s="208" t="s">
        <v>209</v>
      </c>
      <c r="I27" s="196" t="s">
        <v>44</v>
      </c>
      <c r="J27" s="574" t="s">
        <v>210</v>
      </c>
      <c r="K27" s="195" t="s">
        <v>64</v>
      </c>
      <c r="L27" s="195" t="s">
        <v>45</v>
      </c>
      <c r="M27" s="452"/>
      <c r="N27" s="368"/>
    </row>
    <row r="28" spans="1:14" s="2" customFormat="1" ht="15" customHeight="1" x14ac:dyDescent="0.25">
      <c r="A28" s="194">
        <v>44936</v>
      </c>
      <c r="B28" s="204" t="s">
        <v>123</v>
      </c>
      <c r="C28" s="204" t="s">
        <v>124</v>
      </c>
      <c r="D28" s="515" t="s">
        <v>118</v>
      </c>
      <c r="E28" s="172">
        <v>4500</v>
      </c>
      <c r="F28" s="367">
        <v>3830</v>
      </c>
      <c r="G28" s="331">
        <f t="shared" si="0"/>
        <v>1.1749347258485641</v>
      </c>
      <c r="H28" s="208" t="s">
        <v>149</v>
      </c>
      <c r="I28" s="196" t="s">
        <v>44</v>
      </c>
      <c r="J28" s="447" t="s">
        <v>212</v>
      </c>
      <c r="K28" s="195" t="s">
        <v>64</v>
      </c>
      <c r="L28" s="195" t="s">
        <v>45</v>
      </c>
      <c r="M28" s="452"/>
      <c r="N28" s="368"/>
    </row>
    <row r="29" spans="1:14" s="2" customFormat="1" ht="15" customHeight="1" x14ac:dyDescent="0.25">
      <c r="A29" s="194">
        <v>44936</v>
      </c>
      <c r="B29" s="204" t="s">
        <v>123</v>
      </c>
      <c r="C29" s="204" t="s">
        <v>124</v>
      </c>
      <c r="D29" s="515" t="s">
        <v>118</v>
      </c>
      <c r="E29" s="172">
        <v>4500</v>
      </c>
      <c r="F29" s="367">
        <v>3830</v>
      </c>
      <c r="G29" s="331">
        <f t="shared" si="0"/>
        <v>1.1749347258485641</v>
      </c>
      <c r="H29" s="208" t="s">
        <v>149</v>
      </c>
      <c r="I29" s="196" t="s">
        <v>44</v>
      </c>
      <c r="J29" s="447" t="s">
        <v>212</v>
      </c>
      <c r="K29" s="195" t="s">
        <v>64</v>
      </c>
      <c r="L29" s="195" t="s">
        <v>45</v>
      </c>
      <c r="M29" s="452"/>
      <c r="N29" s="368"/>
    </row>
    <row r="30" spans="1:14" s="2" customFormat="1" ht="15" customHeight="1" x14ac:dyDescent="0.25">
      <c r="A30" s="194">
        <v>44936</v>
      </c>
      <c r="B30" s="177" t="s">
        <v>218</v>
      </c>
      <c r="C30" s="177" t="s">
        <v>178</v>
      </c>
      <c r="D30" s="203" t="s">
        <v>81</v>
      </c>
      <c r="E30" s="190">
        <v>26000</v>
      </c>
      <c r="F30" s="367">
        <v>3830</v>
      </c>
      <c r="G30" s="331">
        <f t="shared" si="0"/>
        <v>6.7885117493472587</v>
      </c>
      <c r="H30" s="208" t="s">
        <v>42</v>
      </c>
      <c r="I30" s="196" t="s">
        <v>44</v>
      </c>
      <c r="J30" s="574" t="s">
        <v>233</v>
      </c>
      <c r="K30" s="195" t="s">
        <v>64</v>
      </c>
      <c r="L30" s="195" t="s">
        <v>45</v>
      </c>
      <c r="M30" s="452"/>
      <c r="N30" s="368"/>
    </row>
    <row r="31" spans="1:14" s="2" customFormat="1" ht="15" customHeight="1" x14ac:dyDescent="0.25">
      <c r="A31" s="194">
        <v>44936</v>
      </c>
      <c r="B31" s="204" t="s">
        <v>220</v>
      </c>
      <c r="C31" s="177" t="s">
        <v>178</v>
      </c>
      <c r="D31" s="203" t="s">
        <v>81</v>
      </c>
      <c r="E31" s="512">
        <v>21000</v>
      </c>
      <c r="F31" s="367">
        <v>3830</v>
      </c>
      <c r="G31" s="331">
        <f t="shared" si="0"/>
        <v>5.4830287206266322</v>
      </c>
      <c r="H31" s="208" t="s">
        <v>42</v>
      </c>
      <c r="I31" s="196" t="s">
        <v>44</v>
      </c>
      <c r="J31" s="574" t="s">
        <v>233</v>
      </c>
      <c r="K31" s="195" t="s">
        <v>64</v>
      </c>
      <c r="L31" s="195" t="s">
        <v>45</v>
      </c>
      <c r="M31" s="452"/>
      <c r="N31" s="368"/>
    </row>
    <row r="32" spans="1:14" s="2" customFormat="1" ht="15" customHeight="1" x14ac:dyDescent="0.25">
      <c r="A32" s="194">
        <v>44936</v>
      </c>
      <c r="B32" s="204" t="s">
        <v>219</v>
      </c>
      <c r="C32" s="177" t="s">
        <v>178</v>
      </c>
      <c r="D32" s="203" t="s">
        <v>81</v>
      </c>
      <c r="E32" s="182">
        <v>9000</v>
      </c>
      <c r="F32" s="367">
        <v>3830</v>
      </c>
      <c r="G32" s="331">
        <f t="shared" si="0"/>
        <v>2.3498694516971281</v>
      </c>
      <c r="H32" s="208" t="s">
        <v>42</v>
      </c>
      <c r="I32" s="196" t="s">
        <v>44</v>
      </c>
      <c r="J32" s="574" t="s">
        <v>233</v>
      </c>
      <c r="K32" s="195" t="s">
        <v>64</v>
      </c>
      <c r="L32" s="195" t="s">
        <v>45</v>
      </c>
      <c r="M32" s="452"/>
      <c r="N32" s="368"/>
    </row>
    <row r="33" spans="1:14" s="2" customFormat="1" ht="15" customHeight="1" x14ac:dyDescent="0.25">
      <c r="A33" s="194">
        <v>44936</v>
      </c>
      <c r="B33" s="204" t="s">
        <v>229</v>
      </c>
      <c r="C33" s="177" t="s">
        <v>178</v>
      </c>
      <c r="D33" s="203" t="s">
        <v>81</v>
      </c>
      <c r="E33" s="182">
        <v>22800</v>
      </c>
      <c r="F33" s="367">
        <v>3830</v>
      </c>
      <c r="G33" s="331">
        <f t="shared" si="0"/>
        <v>5.9530026109660579</v>
      </c>
      <c r="H33" s="208" t="s">
        <v>42</v>
      </c>
      <c r="I33" s="196" t="s">
        <v>44</v>
      </c>
      <c r="J33" s="574" t="s">
        <v>233</v>
      </c>
      <c r="K33" s="195" t="s">
        <v>64</v>
      </c>
      <c r="L33" s="195" t="s">
        <v>45</v>
      </c>
      <c r="M33" s="452"/>
      <c r="N33" s="368"/>
    </row>
    <row r="34" spans="1:14" s="2" customFormat="1" ht="15" customHeight="1" x14ac:dyDescent="0.25">
      <c r="A34" s="194">
        <v>44936</v>
      </c>
      <c r="B34" s="204" t="s">
        <v>222</v>
      </c>
      <c r="C34" s="177" t="s">
        <v>178</v>
      </c>
      <c r="D34" s="203" t="s">
        <v>81</v>
      </c>
      <c r="E34" s="190">
        <v>76000</v>
      </c>
      <c r="F34" s="367">
        <v>3830</v>
      </c>
      <c r="G34" s="331">
        <v>28.65</v>
      </c>
      <c r="H34" s="208" t="s">
        <v>42</v>
      </c>
      <c r="I34" s="196" t="s">
        <v>44</v>
      </c>
      <c r="J34" s="574" t="s">
        <v>233</v>
      </c>
      <c r="K34" s="195" t="s">
        <v>64</v>
      </c>
      <c r="L34" s="195" t="s">
        <v>45</v>
      </c>
      <c r="M34" s="452"/>
      <c r="N34" s="368"/>
    </row>
    <row r="35" spans="1:14" s="2" customFormat="1" ht="15" customHeight="1" x14ac:dyDescent="0.25">
      <c r="A35" s="194">
        <v>44936</v>
      </c>
      <c r="B35" s="177" t="s">
        <v>221</v>
      </c>
      <c r="C35" s="177" t="s">
        <v>178</v>
      </c>
      <c r="D35" s="203" t="s">
        <v>81</v>
      </c>
      <c r="E35" s="190">
        <v>8000</v>
      </c>
      <c r="F35" s="367">
        <v>3830</v>
      </c>
      <c r="G35" s="331">
        <f t="shared" si="0"/>
        <v>2.0887728459530028</v>
      </c>
      <c r="H35" s="208" t="s">
        <v>42</v>
      </c>
      <c r="I35" s="196" t="s">
        <v>44</v>
      </c>
      <c r="J35" s="574" t="s">
        <v>233</v>
      </c>
      <c r="K35" s="195" t="s">
        <v>64</v>
      </c>
      <c r="L35" s="195" t="s">
        <v>45</v>
      </c>
      <c r="M35" s="452"/>
      <c r="N35" s="368"/>
    </row>
    <row r="36" spans="1:14" s="2" customFormat="1" ht="15" customHeight="1" x14ac:dyDescent="0.25">
      <c r="A36" s="194">
        <v>44936</v>
      </c>
      <c r="B36" s="177" t="s">
        <v>223</v>
      </c>
      <c r="C36" s="177" t="s">
        <v>178</v>
      </c>
      <c r="D36" s="203" t="s">
        <v>81</v>
      </c>
      <c r="E36" s="190">
        <v>5700</v>
      </c>
      <c r="F36" s="367">
        <v>3830</v>
      </c>
      <c r="G36" s="331">
        <f t="shared" si="0"/>
        <v>1.4882506527415145</v>
      </c>
      <c r="H36" s="208" t="s">
        <v>42</v>
      </c>
      <c r="I36" s="196" t="s">
        <v>44</v>
      </c>
      <c r="J36" s="574" t="s">
        <v>233</v>
      </c>
      <c r="K36" s="195" t="s">
        <v>64</v>
      </c>
      <c r="L36" s="195" t="s">
        <v>45</v>
      </c>
      <c r="M36" s="452"/>
      <c r="N36" s="368"/>
    </row>
    <row r="37" spans="1:14" s="2" customFormat="1" ht="15" customHeight="1" x14ac:dyDescent="0.25">
      <c r="A37" s="194">
        <v>44936</v>
      </c>
      <c r="B37" s="177" t="s">
        <v>224</v>
      </c>
      <c r="C37" s="177" t="s">
        <v>178</v>
      </c>
      <c r="D37" s="203" t="s">
        <v>81</v>
      </c>
      <c r="E37" s="190">
        <v>8000</v>
      </c>
      <c r="F37" s="367">
        <v>3830</v>
      </c>
      <c r="G37" s="331">
        <f t="shared" si="0"/>
        <v>2.0887728459530028</v>
      </c>
      <c r="H37" s="208" t="s">
        <v>42</v>
      </c>
      <c r="I37" s="196" t="s">
        <v>44</v>
      </c>
      <c r="J37" s="574" t="s">
        <v>233</v>
      </c>
      <c r="K37" s="195" t="s">
        <v>64</v>
      </c>
      <c r="L37" s="195" t="s">
        <v>45</v>
      </c>
      <c r="M37" s="452"/>
      <c r="N37" s="368"/>
    </row>
    <row r="38" spans="1:14" s="2" customFormat="1" ht="15" customHeight="1" x14ac:dyDescent="0.25">
      <c r="A38" s="194">
        <v>44936</v>
      </c>
      <c r="B38" s="177" t="s">
        <v>225</v>
      </c>
      <c r="C38" s="177" t="s">
        <v>178</v>
      </c>
      <c r="D38" s="203" t="s">
        <v>81</v>
      </c>
      <c r="E38" s="190">
        <v>7600</v>
      </c>
      <c r="F38" s="367">
        <v>3830</v>
      </c>
      <c r="G38" s="331">
        <f t="shared" si="0"/>
        <v>1.9843342036553524</v>
      </c>
      <c r="H38" s="208" t="s">
        <v>42</v>
      </c>
      <c r="I38" s="196" t="s">
        <v>44</v>
      </c>
      <c r="J38" s="574" t="s">
        <v>233</v>
      </c>
      <c r="K38" s="195" t="s">
        <v>64</v>
      </c>
      <c r="L38" s="195" t="s">
        <v>45</v>
      </c>
      <c r="M38" s="452"/>
      <c r="N38" s="368"/>
    </row>
    <row r="39" spans="1:14" s="2" customFormat="1" ht="15" customHeight="1" x14ac:dyDescent="0.25">
      <c r="A39" s="194">
        <v>44936</v>
      </c>
      <c r="B39" s="177" t="s">
        <v>226</v>
      </c>
      <c r="C39" s="177" t="s">
        <v>178</v>
      </c>
      <c r="D39" s="203" t="s">
        <v>81</v>
      </c>
      <c r="E39" s="190">
        <v>14000</v>
      </c>
      <c r="F39" s="367">
        <v>3830</v>
      </c>
      <c r="G39" s="331">
        <f t="shared" si="0"/>
        <v>3.6553524804177546</v>
      </c>
      <c r="H39" s="208" t="s">
        <v>42</v>
      </c>
      <c r="I39" s="196" t="s">
        <v>44</v>
      </c>
      <c r="J39" s="574" t="s">
        <v>233</v>
      </c>
      <c r="K39" s="195" t="s">
        <v>64</v>
      </c>
      <c r="L39" s="195" t="s">
        <v>45</v>
      </c>
      <c r="M39" s="452"/>
      <c r="N39" s="368"/>
    </row>
    <row r="40" spans="1:14" s="2" customFormat="1" ht="15" customHeight="1" x14ac:dyDescent="0.25">
      <c r="A40" s="194">
        <v>44936</v>
      </c>
      <c r="B40" s="177" t="s">
        <v>227</v>
      </c>
      <c r="C40" s="177" t="s">
        <v>178</v>
      </c>
      <c r="D40" s="203" t="s">
        <v>81</v>
      </c>
      <c r="E40" s="190">
        <v>15000</v>
      </c>
      <c r="F40" s="367">
        <v>3830</v>
      </c>
      <c r="G40" s="331">
        <f t="shared" si="0"/>
        <v>3.9164490861618799</v>
      </c>
      <c r="H40" s="208" t="s">
        <v>42</v>
      </c>
      <c r="I40" s="196" t="s">
        <v>44</v>
      </c>
      <c r="J40" s="574" t="s">
        <v>233</v>
      </c>
      <c r="K40" s="195" t="s">
        <v>64</v>
      </c>
      <c r="L40" s="195" t="s">
        <v>45</v>
      </c>
      <c r="M40" s="452"/>
      <c r="N40" s="368"/>
    </row>
    <row r="41" spans="1:14" s="2" customFormat="1" ht="15" customHeight="1" x14ac:dyDescent="0.25">
      <c r="A41" s="194">
        <v>44936</v>
      </c>
      <c r="B41" s="177" t="s">
        <v>228</v>
      </c>
      <c r="C41" s="177" t="s">
        <v>178</v>
      </c>
      <c r="D41" s="203" t="s">
        <v>81</v>
      </c>
      <c r="E41" s="190">
        <v>13000</v>
      </c>
      <c r="F41" s="367">
        <v>3830</v>
      </c>
      <c r="G41" s="331">
        <f t="shared" si="0"/>
        <v>3.3942558746736293</v>
      </c>
      <c r="H41" s="208" t="s">
        <v>42</v>
      </c>
      <c r="I41" s="196" t="s">
        <v>44</v>
      </c>
      <c r="J41" s="574" t="s">
        <v>233</v>
      </c>
      <c r="K41" s="195" t="s">
        <v>64</v>
      </c>
      <c r="L41" s="195" t="s">
        <v>45</v>
      </c>
      <c r="M41" s="452"/>
      <c r="N41" s="368"/>
    </row>
    <row r="42" spans="1:14" s="2" customFormat="1" ht="15" customHeight="1" x14ac:dyDescent="0.25">
      <c r="A42" s="194">
        <v>44936</v>
      </c>
      <c r="B42" s="177" t="s">
        <v>230</v>
      </c>
      <c r="C42" s="177" t="s">
        <v>178</v>
      </c>
      <c r="D42" s="203" t="s">
        <v>81</v>
      </c>
      <c r="E42" s="190">
        <v>9000</v>
      </c>
      <c r="F42" s="367">
        <v>3830</v>
      </c>
      <c r="G42" s="331">
        <f t="shared" si="0"/>
        <v>2.3498694516971281</v>
      </c>
      <c r="H42" s="208" t="s">
        <v>42</v>
      </c>
      <c r="I42" s="196" t="s">
        <v>44</v>
      </c>
      <c r="J42" s="574" t="s">
        <v>233</v>
      </c>
      <c r="K42" s="195" t="s">
        <v>64</v>
      </c>
      <c r="L42" s="195" t="s">
        <v>45</v>
      </c>
      <c r="M42" s="452"/>
      <c r="N42" s="368"/>
    </row>
    <row r="43" spans="1:14" s="2" customFormat="1" ht="15" customHeight="1" x14ac:dyDescent="0.25">
      <c r="A43" s="194">
        <v>44936</v>
      </c>
      <c r="B43" s="177" t="s">
        <v>231</v>
      </c>
      <c r="C43" s="177" t="s">
        <v>178</v>
      </c>
      <c r="D43" s="203" t="s">
        <v>81</v>
      </c>
      <c r="E43" s="190">
        <v>15000</v>
      </c>
      <c r="F43" s="367">
        <v>3830</v>
      </c>
      <c r="G43" s="331">
        <f t="shared" si="0"/>
        <v>3.9164490861618799</v>
      </c>
      <c r="H43" s="208" t="s">
        <v>42</v>
      </c>
      <c r="I43" s="196" t="s">
        <v>44</v>
      </c>
      <c r="J43" s="574" t="s">
        <v>233</v>
      </c>
      <c r="K43" s="195" t="s">
        <v>64</v>
      </c>
      <c r="L43" s="195" t="s">
        <v>45</v>
      </c>
      <c r="M43" s="452"/>
      <c r="N43" s="368"/>
    </row>
    <row r="44" spans="1:14" s="2" customFormat="1" ht="15" customHeight="1" x14ac:dyDescent="0.25">
      <c r="A44" s="194">
        <v>44936</v>
      </c>
      <c r="B44" s="177" t="s">
        <v>231</v>
      </c>
      <c r="C44" s="177" t="s">
        <v>178</v>
      </c>
      <c r="D44" s="203" t="s">
        <v>81</v>
      </c>
      <c r="E44" s="190">
        <v>15000</v>
      </c>
      <c r="F44" s="367">
        <v>3830</v>
      </c>
      <c r="G44" s="331">
        <f t="shared" si="0"/>
        <v>3.9164490861618799</v>
      </c>
      <c r="H44" s="208" t="s">
        <v>42</v>
      </c>
      <c r="I44" s="196" t="s">
        <v>44</v>
      </c>
      <c r="J44" s="574" t="s">
        <v>233</v>
      </c>
      <c r="K44" s="195" t="s">
        <v>64</v>
      </c>
      <c r="L44" s="195" t="s">
        <v>45</v>
      </c>
      <c r="M44" s="452"/>
      <c r="N44" s="368"/>
    </row>
    <row r="45" spans="1:14" s="2" customFormat="1" ht="15" customHeight="1" x14ac:dyDescent="0.25">
      <c r="A45" s="194">
        <v>44936</v>
      </c>
      <c r="B45" s="177" t="s">
        <v>123</v>
      </c>
      <c r="C45" s="177" t="s">
        <v>124</v>
      </c>
      <c r="D45" s="203" t="s">
        <v>14</v>
      </c>
      <c r="E45" s="190">
        <v>7000</v>
      </c>
      <c r="F45" s="367">
        <v>3830</v>
      </c>
      <c r="G45" s="331">
        <f t="shared" si="0"/>
        <v>1.8276762402088773</v>
      </c>
      <c r="H45" s="208" t="s">
        <v>42</v>
      </c>
      <c r="I45" s="196" t="s">
        <v>44</v>
      </c>
      <c r="J45" s="447" t="s">
        <v>195</v>
      </c>
      <c r="K45" s="195" t="s">
        <v>64</v>
      </c>
      <c r="L45" s="195" t="s">
        <v>45</v>
      </c>
      <c r="M45" s="452"/>
      <c r="N45" s="368"/>
    </row>
    <row r="46" spans="1:14" s="2" customFormat="1" ht="15" customHeight="1" x14ac:dyDescent="0.25">
      <c r="A46" s="194">
        <v>44936</v>
      </c>
      <c r="B46" s="177" t="s">
        <v>123</v>
      </c>
      <c r="C46" s="177" t="s">
        <v>124</v>
      </c>
      <c r="D46" s="203" t="s">
        <v>14</v>
      </c>
      <c r="E46" s="190">
        <v>4000</v>
      </c>
      <c r="F46" s="367">
        <v>3830</v>
      </c>
      <c r="G46" s="331">
        <f t="shared" si="0"/>
        <v>1.0443864229765014</v>
      </c>
      <c r="H46" s="208" t="s">
        <v>42</v>
      </c>
      <c r="I46" s="196" t="s">
        <v>44</v>
      </c>
      <c r="J46" s="447" t="s">
        <v>195</v>
      </c>
      <c r="K46" s="195" t="s">
        <v>64</v>
      </c>
      <c r="L46" s="195" t="s">
        <v>45</v>
      </c>
      <c r="M46" s="452"/>
      <c r="N46" s="368"/>
    </row>
    <row r="47" spans="1:14" s="2" customFormat="1" ht="15" customHeight="1" x14ac:dyDescent="0.25">
      <c r="A47" s="194">
        <v>44936</v>
      </c>
      <c r="B47" s="177" t="s">
        <v>123</v>
      </c>
      <c r="C47" s="177" t="s">
        <v>124</v>
      </c>
      <c r="D47" s="203" t="s">
        <v>14</v>
      </c>
      <c r="E47" s="190">
        <v>8000</v>
      </c>
      <c r="F47" s="367">
        <v>3830</v>
      </c>
      <c r="G47" s="331">
        <f t="shared" si="0"/>
        <v>2.0887728459530028</v>
      </c>
      <c r="H47" s="208" t="s">
        <v>42</v>
      </c>
      <c r="I47" s="196" t="s">
        <v>44</v>
      </c>
      <c r="J47" s="447" t="s">
        <v>195</v>
      </c>
      <c r="K47" s="195" t="s">
        <v>64</v>
      </c>
      <c r="L47" s="195" t="s">
        <v>45</v>
      </c>
      <c r="M47" s="452"/>
      <c r="N47" s="368"/>
    </row>
    <row r="48" spans="1:14" s="2" customFormat="1" ht="15" customHeight="1" x14ac:dyDescent="0.25">
      <c r="A48" s="194">
        <v>44936</v>
      </c>
      <c r="B48" s="177" t="s">
        <v>153</v>
      </c>
      <c r="C48" s="177" t="s">
        <v>136</v>
      </c>
      <c r="D48" s="203" t="s">
        <v>14</v>
      </c>
      <c r="E48" s="190">
        <v>40000</v>
      </c>
      <c r="F48" s="367">
        <v>3830</v>
      </c>
      <c r="G48" s="331">
        <f t="shared" si="0"/>
        <v>10.443864229765014</v>
      </c>
      <c r="H48" s="208" t="s">
        <v>42</v>
      </c>
      <c r="I48" s="196" t="s">
        <v>44</v>
      </c>
      <c r="J48" s="574" t="s">
        <v>235</v>
      </c>
      <c r="K48" s="195" t="s">
        <v>64</v>
      </c>
      <c r="L48" s="195" t="s">
        <v>45</v>
      </c>
      <c r="M48" s="452"/>
      <c r="N48" s="368"/>
    </row>
    <row r="49" spans="1:14" s="2" customFormat="1" ht="15" customHeight="1" x14ac:dyDescent="0.25">
      <c r="A49" s="194">
        <v>44936</v>
      </c>
      <c r="B49" s="177" t="s">
        <v>150</v>
      </c>
      <c r="C49" s="177" t="s">
        <v>136</v>
      </c>
      <c r="D49" s="177" t="s">
        <v>118</v>
      </c>
      <c r="E49" s="201">
        <v>20000</v>
      </c>
      <c r="F49" s="367">
        <v>3830</v>
      </c>
      <c r="G49" s="331">
        <f t="shared" si="0"/>
        <v>5.2219321148825069</v>
      </c>
      <c r="H49" s="208" t="s">
        <v>149</v>
      </c>
      <c r="I49" s="196" t="s">
        <v>44</v>
      </c>
      <c r="J49" s="574" t="s">
        <v>235</v>
      </c>
      <c r="K49" s="195" t="s">
        <v>64</v>
      </c>
      <c r="L49" s="195" t="s">
        <v>45</v>
      </c>
      <c r="M49" s="452"/>
      <c r="N49" s="368"/>
    </row>
    <row r="50" spans="1:14" s="2" customFormat="1" ht="15" customHeight="1" x14ac:dyDescent="0.25">
      <c r="A50" s="194">
        <v>44936</v>
      </c>
      <c r="B50" s="177" t="s">
        <v>155</v>
      </c>
      <c r="C50" s="177" t="s">
        <v>136</v>
      </c>
      <c r="D50" s="177" t="s">
        <v>119</v>
      </c>
      <c r="E50" s="530">
        <v>25000</v>
      </c>
      <c r="F50" s="367">
        <v>3830</v>
      </c>
      <c r="G50" s="331">
        <f t="shared" si="0"/>
        <v>6.5274151436031334</v>
      </c>
      <c r="H50" s="208" t="s">
        <v>138</v>
      </c>
      <c r="I50" s="196" t="s">
        <v>44</v>
      </c>
      <c r="J50" s="574" t="s">
        <v>235</v>
      </c>
      <c r="K50" s="195" t="s">
        <v>64</v>
      </c>
      <c r="L50" s="195" t="s">
        <v>45</v>
      </c>
      <c r="M50" s="452"/>
      <c r="N50" s="368"/>
    </row>
    <row r="51" spans="1:14" s="2" customFormat="1" ht="15" customHeight="1" x14ac:dyDescent="0.25">
      <c r="A51" s="194">
        <v>44936</v>
      </c>
      <c r="B51" s="175" t="s">
        <v>154</v>
      </c>
      <c r="C51" s="177" t="s">
        <v>136</v>
      </c>
      <c r="D51" s="187" t="s">
        <v>119</v>
      </c>
      <c r="E51" s="182">
        <v>25000</v>
      </c>
      <c r="F51" s="367">
        <v>3830</v>
      </c>
      <c r="G51" s="331">
        <f t="shared" si="0"/>
        <v>6.5274151436031334</v>
      </c>
      <c r="H51" s="208" t="s">
        <v>134</v>
      </c>
      <c r="I51" s="196" t="s">
        <v>44</v>
      </c>
      <c r="J51" s="574" t="s">
        <v>235</v>
      </c>
      <c r="K51" s="195" t="s">
        <v>64</v>
      </c>
      <c r="L51" s="195" t="s">
        <v>45</v>
      </c>
      <c r="M51" s="452"/>
      <c r="N51" s="368"/>
    </row>
    <row r="52" spans="1:14" s="2" customFormat="1" ht="15" customHeight="1" x14ac:dyDescent="0.25">
      <c r="A52" s="194">
        <v>44937</v>
      </c>
      <c r="B52" s="204" t="s">
        <v>123</v>
      </c>
      <c r="C52" s="204" t="s">
        <v>124</v>
      </c>
      <c r="D52" s="515" t="s">
        <v>118</v>
      </c>
      <c r="E52" s="190">
        <v>4500</v>
      </c>
      <c r="F52" s="367">
        <v>3830</v>
      </c>
      <c r="G52" s="331">
        <f t="shared" si="0"/>
        <v>1.1749347258485641</v>
      </c>
      <c r="H52" s="208" t="s">
        <v>149</v>
      </c>
      <c r="I52" s="196" t="s">
        <v>44</v>
      </c>
      <c r="J52" s="447" t="s">
        <v>245</v>
      </c>
      <c r="K52" s="195" t="s">
        <v>64</v>
      </c>
      <c r="L52" s="195" t="s">
        <v>45</v>
      </c>
      <c r="M52" s="452"/>
      <c r="N52" s="368"/>
    </row>
    <row r="53" spans="1:14" s="2" customFormat="1" ht="15" customHeight="1" x14ac:dyDescent="0.25">
      <c r="A53" s="194">
        <v>44937</v>
      </c>
      <c r="B53" s="204" t="s">
        <v>123</v>
      </c>
      <c r="C53" s="204" t="s">
        <v>124</v>
      </c>
      <c r="D53" s="515" t="s">
        <v>118</v>
      </c>
      <c r="E53" s="190">
        <v>4500</v>
      </c>
      <c r="F53" s="367">
        <v>3830</v>
      </c>
      <c r="G53" s="331">
        <f t="shared" si="0"/>
        <v>1.1749347258485641</v>
      </c>
      <c r="H53" s="208" t="s">
        <v>149</v>
      </c>
      <c r="I53" s="196" t="s">
        <v>44</v>
      </c>
      <c r="J53" s="447" t="s">
        <v>245</v>
      </c>
      <c r="K53" s="195" t="s">
        <v>64</v>
      </c>
      <c r="L53" s="195" t="s">
        <v>45</v>
      </c>
      <c r="M53" s="452"/>
      <c r="N53" s="368"/>
    </row>
    <row r="54" spans="1:14" s="2" customFormat="1" ht="15" customHeight="1" x14ac:dyDescent="0.25">
      <c r="A54" s="194">
        <v>44937</v>
      </c>
      <c r="B54" s="204" t="s">
        <v>123</v>
      </c>
      <c r="C54" s="204" t="s">
        <v>124</v>
      </c>
      <c r="D54" s="515" t="s">
        <v>118</v>
      </c>
      <c r="E54" s="190">
        <v>4500</v>
      </c>
      <c r="F54" s="367">
        <v>3830</v>
      </c>
      <c r="G54" s="331">
        <f t="shared" si="0"/>
        <v>1.1749347258485641</v>
      </c>
      <c r="H54" s="208" t="s">
        <v>149</v>
      </c>
      <c r="I54" s="196" t="s">
        <v>44</v>
      </c>
      <c r="J54" s="447" t="s">
        <v>245</v>
      </c>
      <c r="K54" s="195" t="s">
        <v>64</v>
      </c>
      <c r="L54" s="195" t="s">
        <v>45</v>
      </c>
      <c r="M54" s="452"/>
      <c r="N54" s="368"/>
    </row>
    <row r="55" spans="1:14" s="2" customFormat="1" ht="15" customHeight="1" x14ac:dyDescent="0.25">
      <c r="A55" s="194">
        <v>44937</v>
      </c>
      <c r="B55" s="204" t="s">
        <v>123</v>
      </c>
      <c r="C55" s="204" t="s">
        <v>124</v>
      </c>
      <c r="D55" s="515" t="s">
        <v>118</v>
      </c>
      <c r="E55" s="190">
        <v>4500</v>
      </c>
      <c r="F55" s="367">
        <v>3830</v>
      </c>
      <c r="G55" s="331">
        <f t="shared" si="0"/>
        <v>1.1749347258485641</v>
      </c>
      <c r="H55" s="208" t="s">
        <v>149</v>
      </c>
      <c r="I55" s="196" t="s">
        <v>44</v>
      </c>
      <c r="J55" s="447" t="s">
        <v>245</v>
      </c>
      <c r="K55" s="195" t="s">
        <v>64</v>
      </c>
      <c r="L55" s="195" t="s">
        <v>45</v>
      </c>
      <c r="M55" s="452"/>
      <c r="N55" s="368"/>
    </row>
    <row r="56" spans="1:14" s="2" customFormat="1" ht="15" customHeight="1" x14ac:dyDescent="0.25">
      <c r="A56" s="194">
        <v>44937</v>
      </c>
      <c r="B56" s="204" t="s">
        <v>253</v>
      </c>
      <c r="C56" s="204" t="s">
        <v>254</v>
      </c>
      <c r="D56" s="643" t="s">
        <v>81</v>
      </c>
      <c r="E56" s="190">
        <v>8904000</v>
      </c>
      <c r="F56" s="367">
        <v>3710</v>
      </c>
      <c r="G56" s="331">
        <f t="shared" si="0"/>
        <v>2400</v>
      </c>
      <c r="H56" s="208" t="s">
        <v>141</v>
      </c>
      <c r="I56" s="196" t="s">
        <v>44</v>
      </c>
      <c r="J56" s="447" t="s">
        <v>234</v>
      </c>
      <c r="K56" s="195" t="s">
        <v>64</v>
      </c>
      <c r="L56" s="195" t="s">
        <v>45</v>
      </c>
      <c r="M56" s="452"/>
      <c r="N56" s="368"/>
    </row>
    <row r="57" spans="1:14" s="2" customFormat="1" ht="15" customHeight="1" x14ac:dyDescent="0.25">
      <c r="A57" s="194">
        <v>44937</v>
      </c>
      <c r="B57" s="204" t="s">
        <v>259</v>
      </c>
      <c r="C57" s="204" t="s">
        <v>140</v>
      </c>
      <c r="D57" s="643" t="s">
        <v>81</v>
      </c>
      <c r="E57" s="190">
        <v>2000</v>
      </c>
      <c r="F57" s="367">
        <v>3830</v>
      </c>
      <c r="G57" s="331">
        <f t="shared" si="0"/>
        <v>0.52219321148825071</v>
      </c>
      <c r="H57" s="208" t="s">
        <v>141</v>
      </c>
      <c r="I57" s="196" t="s">
        <v>44</v>
      </c>
      <c r="J57" s="447" t="s">
        <v>436</v>
      </c>
      <c r="K57" s="195" t="s">
        <v>64</v>
      </c>
      <c r="L57" s="195" t="s">
        <v>45</v>
      </c>
      <c r="M57" s="452"/>
      <c r="N57" s="368"/>
    </row>
    <row r="58" spans="1:14" s="2" customFormat="1" ht="15" customHeight="1" x14ac:dyDescent="0.25">
      <c r="A58" s="194">
        <v>44938</v>
      </c>
      <c r="B58" s="177" t="s">
        <v>123</v>
      </c>
      <c r="C58" s="177" t="s">
        <v>124</v>
      </c>
      <c r="D58" s="203" t="s">
        <v>14</v>
      </c>
      <c r="E58" s="190">
        <v>7000</v>
      </c>
      <c r="F58" s="367">
        <v>3830</v>
      </c>
      <c r="G58" s="331">
        <f t="shared" si="0"/>
        <v>1.8276762402088773</v>
      </c>
      <c r="H58" s="208" t="s">
        <v>42</v>
      </c>
      <c r="I58" s="196" t="s">
        <v>44</v>
      </c>
      <c r="J58" s="447" t="s">
        <v>214</v>
      </c>
      <c r="K58" s="195" t="s">
        <v>64</v>
      </c>
      <c r="L58" s="195" t="s">
        <v>45</v>
      </c>
      <c r="M58" s="452"/>
      <c r="N58" s="368"/>
    </row>
    <row r="59" spans="1:14" s="2" customFormat="1" ht="15" customHeight="1" x14ac:dyDescent="0.25">
      <c r="A59" s="194">
        <v>44938</v>
      </c>
      <c r="B59" s="177" t="s">
        <v>123</v>
      </c>
      <c r="C59" s="177" t="s">
        <v>124</v>
      </c>
      <c r="D59" s="203" t="s">
        <v>14</v>
      </c>
      <c r="E59" s="190">
        <v>9000</v>
      </c>
      <c r="F59" s="367">
        <v>3830</v>
      </c>
      <c r="G59" s="331">
        <f t="shared" si="0"/>
        <v>2.3498694516971281</v>
      </c>
      <c r="H59" s="208" t="s">
        <v>42</v>
      </c>
      <c r="I59" s="196" t="s">
        <v>44</v>
      </c>
      <c r="J59" s="447" t="s">
        <v>214</v>
      </c>
      <c r="K59" s="195" t="s">
        <v>64</v>
      </c>
      <c r="L59" s="195" t="s">
        <v>45</v>
      </c>
      <c r="M59" s="452"/>
      <c r="N59" s="368"/>
    </row>
    <row r="60" spans="1:14" s="2" customFormat="1" ht="15" customHeight="1" x14ac:dyDescent="0.25">
      <c r="A60" s="194">
        <v>44938</v>
      </c>
      <c r="B60" s="204" t="s">
        <v>123</v>
      </c>
      <c r="C60" s="204" t="s">
        <v>124</v>
      </c>
      <c r="D60" s="515" t="s">
        <v>118</v>
      </c>
      <c r="E60" s="190">
        <v>4500</v>
      </c>
      <c r="F60" s="367">
        <v>3830</v>
      </c>
      <c r="G60" s="331">
        <f t="shared" si="0"/>
        <v>1.1749347258485641</v>
      </c>
      <c r="H60" s="208" t="s">
        <v>149</v>
      </c>
      <c r="I60" s="196" t="s">
        <v>44</v>
      </c>
      <c r="J60" s="447" t="s">
        <v>250</v>
      </c>
      <c r="K60" s="195" t="s">
        <v>64</v>
      </c>
      <c r="L60" s="195" t="s">
        <v>45</v>
      </c>
      <c r="M60" s="452"/>
      <c r="N60" s="368"/>
    </row>
    <row r="61" spans="1:14" s="2" customFormat="1" ht="15" customHeight="1" x14ac:dyDescent="0.25">
      <c r="A61" s="194">
        <v>44938</v>
      </c>
      <c r="B61" s="204" t="s">
        <v>123</v>
      </c>
      <c r="C61" s="204" t="s">
        <v>124</v>
      </c>
      <c r="D61" s="515" t="s">
        <v>118</v>
      </c>
      <c r="E61" s="190">
        <v>4500</v>
      </c>
      <c r="F61" s="367">
        <v>3830</v>
      </c>
      <c r="G61" s="331">
        <f t="shared" si="0"/>
        <v>1.1749347258485641</v>
      </c>
      <c r="H61" s="208" t="s">
        <v>149</v>
      </c>
      <c r="I61" s="196" t="s">
        <v>44</v>
      </c>
      <c r="J61" s="447" t="s">
        <v>250</v>
      </c>
      <c r="K61" s="195" t="s">
        <v>64</v>
      </c>
      <c r="L61" s="195" t="s">
        <v>45</v>
      </c>
      <c r="M61" s="452"/>
      <c r="N61" s="368"/>
    </row>
    <row r="62" spans="1:14" s="2" customFormat="1" ht="15" customHeight="1" x14ac:dyDescent="0.25">
      <c r="A62" s="194">
        <v>44938</v>
      </c>
      <c r="B62" s="204" t="s">
        <v>123</v>
      </c>
      <c r="C62" s="204" t="s">
        <v>124</v>
      </c>
      <c r="D62" s="515" t="s">
        <v>118</v>
      </c>
      <c r="E62" s="190">
        <v>5000</v>
      </c>
      <c r="F62" s="367">
        <v>3830</v>
      </c>
      <c r="G62" s="331">
        <f t="shared" si="0"/>
        <v>1.3054830287206267</v>
      </c>
      <c r="H62" s="208" t="s">
        <v>149</v>
      </c>
      <c r="I62" s="196" t="s">
        <v>44</v>
      </c>
      <c r="J62" s="447" t="s">
        <v>250</v>
      </c>
      <c r="K62" s="195" t="s">
        <v>64</v>
      </c>
      <c r="L62" s="195" t="s">
        <v>45</v>
      </c>
      <c r="M62" s="452"/>
      <c r="N62" s="368"/>
    </row>
    <row r="63" spans="1:14" s="2" customFormat="1" ht="15" customHeight="1" x14ac:dyDescent="0.25">
      <c r="A63" s="194">
        <v>44938</v>
      </c>
      <c r="B63" s="195" t="s">
        <v>123</v>
      </c>
      <c r="C63" s="195" t="s">
        <v>124</v>
      </c>
      <c r="D63" s="196" t="s">
        <v>118</v>
      </c>
      <c r="E63" s="201">
        <v>5000</v>
      </c>
      <c r="F63" s="367">
        <v>3830</v>
      </c>
      <c r="G63" s="331">
        <f t="shared" si="0"/>
        <v>1.3054830287206267</v>
      </c>
      <c r="H63" s="208" t="s">
        <v>149</v>
      </c>
      <c r="I63" s="196" t="s">
        <v>44</v>
      </c>
      <c r="J63" s="447" t="s">
        <v>250</v>
      </c>
      <c r="K63" s="195" t="s">
        <v>64</v>
      </c>
      <c r="L63" s="195" t="s">
        <v>45</v>
      </c>
      <c r="M63" s="452"/>
      <c r="N63" s="368"/>
    </row>
    <row r="64" spans="1:14" s="2" customFormat="1" ht="15" customHeight="1" x14ac:dyDescent="0.25">
      <c r="A64" s="194">
        <v>44939</v>
      </c>
      <c r="B64" s="195" t="s">
        <v>123</v>
      </c>
      <c r="C64" s="195" t="s">
        <v>124</v>
      </c>
      <c r="D64" s="196" t="s">
        <v>118</v>
      </c>
      <c r="E64" s="190">
        <v>4500</v>
      </c>
      <c r="F64" s="367">
        <v>3830</v>
      </c>
      <c r="G64" s="331">
        <f t="shared" si="0"/>
        <v>1.1749347258485641</v>
      </c>
      <c r="H64" s="208" t="s">
        <v>149</v>
      </c>
      <c r="I64" s="196" t="s">
        <v>44</v>
      </c>
      <c r="J64" s="447" t="s">
        <v>252</v>
      </c>
      <c r="K64" s="195" t="s">
        <v>64</v>
      </c>
      <c r="L64" s="195" t="s">
        <v>45</v>
      </c>
      <c r="M64" s="452"/>
      <c r="N64" s="368"/>
    </row>
    <row r="65" spans="1:14" s="2" customFormat="1" ht="15" customHeight="1" x14ac:dyDescent="0.25">
      <c r="A65" s="194">
        <v>44939</v>
      </c>
      <c r="B65" s="195" t="s">
        <v>123</v>
      </c>
      <c r="C65" s="195" t="s">
        <v>124</v>
      </c>
      <c r="D65" s="196" t="s">
        <v>118</v>
      </c>
      <c r="E65" s="190">
        <v>4500</v>
      </c>
      <c r="F65" s="367">
        <v>3830</v>
      </c>
      <c r="G65" s="331">
        <f t="shared" si="0"/>
        <v>1.1749347258485641</v>
      </c>
      <c r="H65" s="208" t="s">
        <v>149</v>
      </c>
      <c r="I65" s="196" t="s">
        <v>44</v>
      </c>
      <c r="J65" s="447" t="s">
        <v>252</v>
      </c>
      <c r="K65" s="195" t="s">
        <v>64</v>
      </c>
      <c r="L65" s="195" t="s">
        <v>45</v>
      </c>
      <c r="M65" s="452"/>
      <c r="N65" s="368"/>
    </row>
    <row r="66" spans="1:14" s="2" customFormat="1" ht="15" customHeight="1" x14ac:dyDescent="0.25">
      <c r="A66" s="194">
        <v>44939</v>
      </c>
      <c r="B66" s="177" t="s">
        <v>256</v>
      </c>
      <c r="C66" s="177" t="s">
        <v>124</v>
      </c>
      <c r="D66" s="203" t="s">
        <v>14</v>
      </c>
      <c r="E66" s="190">
        <v>6000</v>
      </c>
      <c r="F66" s="367">
        <v>3830</v>
      </c>
      <c r="G66" s="331">
        <f t="shared" si="0"/>
        <v>1.566579634464752</v>
      </c>
      <c r="H66" s="208" t="s">
        <v>42</v>
      </c>
      <c r="I66" s="196" t="s">
        <v>44</v>
      </c>
      <c r="J66" s="447" t="s">
        <v>217</v>
      </c>
      <c r="K66" s="195" t="s">
        <v>64</v>
      </c>
      <c r="L66" s="195" t="s">
        <v>45</v>
      </c>
      <c r="M66" s="452"/>
      <c r="N66" s="368"/>
    </row>
    <row r="67" spans="1:14" s="2" customFormat="1" ht="15" customHeight="1" x14ac:dyDescent="0.25">
      <c r="A67" s="194">
        <v>44939</v>
      </c>
      <c r="B67" s="177" t="s">
        <v>256</v>
      </c>
      <c r="C67" s="177" t="s">
        <v>124</v>
      </c>
      <c r="D67" s="203" t="s">
        <v>14</v>
      </c>
      <c r="E67" s="190">
        <v>4000</v>
      </c>
      <c r="F67" s="367">
        <v>3830</v>
      </c>
      <c r="G67" s="331">
        <f t="shared" si="0"/>
        <v>1.0443864229765014</v>
      </c>
      <c r="H67" s="208" t="s">
        <v>42</v>
      </c>
      <c r="I67" s="196" t="s">
        <v>44</v>
      </c>
      <c r="J67" s="447" t="s">
        <v>217</v>
      </c>
      <c r="K67" s="195" t="s">
        <v>64</v>
      </c>
      <c r="L67" s="195" t="s">
        <v>45</v>
      </c>
      <c r="M67" s="452"/>
      <c r="N67" s="368"/>
    </row>
    <row r="68" spans="1:14" s="2" customFormat="1" ht="15" customHeight="1" x14ac:dyDescent="0.25">
      <c r="A68" s="194">
        <v>44939</v>
      </c>
      <c r="B68" s="177" t="s">
        <v>256</v>
      </c>
      <c r="C68" s="177" t="s">
        <v>124</v>
      </c>
      <c r="D68" s="203" t="s">
        <v>14</v>
      </c>
      <c r="E68" s="190">
        <v>4000</v>
      </c>
      <c r="F68" s="367">
        <v>3830</v>
      </c>
      <c r="G68" s="331">
        <f t="shared" si="0"/>
        <v>1.0443864229765014</v>
      </c>
      <c r="H68" s="208" t="s">
        <v>42</v>
      </c>
      <c r="I68" s="196" t="s">
        <v>44</v>
      </c>
      <c r="J68" s="447" t="s">
        <v>217</v>
      </c>
      <c r="K68" s="195" t="s">
        <v>64</v>
      </c>
      <c r="L68" s="195" t="s">
        <v>45</v>
      </c>
      <c r="M68" s="452"/>
      <c r="N68" s="368"/>
    </row>
    <row r="69" spans="1:14" s="2" customFormat="1" ht="15" customHeight="1" x14ac:dyDescent="0.25">
      <c r="A69" s="194">
        <v>44939</v>
      </c>
      <c r="B69" s="177" t="s">
        <v>256</v>
      </c>
      <c r="C69" s="177" t="s">
        <v>124</v>
      </c>
      <c r="D69" s="203" t="s">
        <v>14</v>
      </c>
      <c r="E69" s="190">
        <v>1000</v>
      </c>
      <c r="F69" s="367">
        <v>3830</v>
      </c>
      <c r="G69" s="331">
        <f t="shared" si="0"/>
        <v>0.26109660574412535</v>
      </c>
      <c r="H69" s="208" t="s">
        <v>42</v>
      </c>
      <c r="I69" s="196" t="s">
        <v>44</v>
      </c>
      <c r="J69" s="447" t="s">
        <v>217</v>
      </c>
      <c r="K69" s="195" t="s">
        <v>64</v>
      </c>
      <c r="L69" s="195" t="s">
        <v>45</v>
      </c>
      <c r="M69" s="452"/>
      <c r="N69" s="368"/>
    </row>
    <row r="70" spans="1:14" s="2" customFormat="1" ht="15" customHeight="1" x14ac:dyDescent="0.25">
      <c r="A70" s="194">
        <v>44939</v>
      </c>
      <c r="B70" s="177" t="s">
        <v>256</v>
      </c>
      <c r="C70" s="177" t="s">
        <v>124</v>
      </c>
      <c r="D70" s="203" t="s">
        <v>14</v>
      </c>
      <c r="E70" s="190">
        <v>2000</v>
      </c>
      <c r="F70" s="367">
        <v>3830</v>
      </c>
      <c r="G70" s="331">
        <f t="shared" si="0"/>
        <v>0.52219321148825071</v>
      </c>
      <c r="H70" s="208" t="s">
        <v>42</v>
      </c>
      <c r="I70" s="196" t="s">
        <v>44</v>
      </c>
      <c r="J70" s="447" t="s">
        <v>217</v>
      </c>
      <c r="K70" s="195" t="s">
        <v>64</v>
      </c>
      <c r="L70" s="195" t="s">
        <v>45</v>
      </c>
      <c r="M70" s="452"/>
      <c r="N70" s="368"/>
    </row>
    <row r="71" spans="1:14" s="2" customFormat="1" ht="15" customHeight="1" x14ac:dyDescent="0.25">
      <c r="A71" s="194">
        <v>44939</v>
      </c>
      <c r="B71" s="652" t="s">
        <v>260</v>
      </c>
      <c r="C71" s="195" t="s">
        <v>143</v>
      </c>
      <c r="D71" s="196" t="s">
        <v>14</v>
      </c>
      <c r="E71" s="182">
        <v>654720</v>
      </c>
      <c r="F71" s="367">
        <v>3830</v>
      </c>
      <c r="G71" s="331">
        <f t="shared" si="0"/>
        <v>170.94516971279373</v>
      </c>
      <c r="H71" s="447" t="s">
        <v>209</v>
      </c>
      <c r="I71" s="196" t="s">
        <v>44</v>
      </c>
      <c r="J71" s="447" t="s">
        <v>255</v>
      </c>
      <c r="K71" s="195" t="s">
        <v>64</v>
      </c>
      <c r="L71" s="195" t="s">
        <v>45</v>
      </c>
      <c r="M71" s="452"/>
      <c r="N71" s="368"/>
    </row>
    <row r="72" spans="1:14" s="2" customFormat="1" ht="15" customHeight="1" x14ac:dyDescent="0.25">
      <c r="A72" s="194">
        <v>44939</v>
      </c>
      <c r="B72" s="652" t="s">
        <v>140</v>
      </c>
      <c r="C72" s="195" t="s">
        <v>140</v>
      </c>
      <c r="D72" s="196" t="s">
        <v>81</v>
      </c>
      <c r="E72" s="182">
        <v>2000</v>
      </c>
      <c r="F72" s="367">
        <v>3830</v>
      </c>
      <c r="G72" s="331">
        <f t="shared" si="0"/>
        <v>0.52219321148825071</v>
      </c>
      <c r="H72" s="447" t="s">
        <v>209</v>
      </c>
      <c r="I72" s="196" t="s">
        <v>44</v>
      </c>
      <c r="J72" s="447" t="s">
        <v>437</v>
      </c>
      <c r="K72" s="195" t="s">
        <v>64</v>
      </c>
      <c r="L72" s="195" t="s">
        <v>45</v>
      </c>
      <c r="M72" s="452"/>
      <c r="N72" s="368"/>
    </row>
    <row r="73" spans="1:14" s="2" customFormat="1" ht="15" customHeight="1" x14ac:dyDescent="0.25">
      <c r="A73" s="194">
        <v>44939</v>
      </c>
      <c r="B73" s="652" t="s">
        <v>261</v>
      </c>
      <c r="C73" s="195" t="s">
        <v>143</v>
      </c>
      <c r="D73" s="508" t="s">
        <v>14</v>
      </c>
      <c r="E73" s="182">
        <v>1211440</v>
      </c>
      <c r="F73" s="367">
        <v>3830</v>
      </c>
      <c r="G73" s="331">
        <f t="shared" si="0"/>
        <v>316.3028720626632</v>
      </c>
      <c r="H73" s="447" t="s">
        <v>209</v>
      </c>
      <c r="I73" s="196" t="s">
        <v>44</v>
      </c>
      <c r="J73" s="447" t="s">
        <v>262</v>
      </c>
      <c r="K73" s="195" t="s">
        <v>64</v>
      </c>
      <c r="L73" s="195" t="s">
        <v>45</v>
      </c>
      <c r="M73" s="452"/>
      <c r="N73" s="368"/>
    </row>
    <row r="74" spans="1:14" s="2" customFormat="1" ht="15" customHeight="1" x14ac:dyDescent="0.25">
      <c r="A74" s="194">
        <v>44939</v>
      </c>
      <c r="B74" s="652" t="s">
        <v>140</v>
      </c>
      <c r="C74" s="195" t="s">
        <v>140</v>
      </c>
      <c r="D74" s="508" t="s">
        <v>81</v>
      </c>
      <c r="E74" s="182">
        <v>2500</v>
      </c>
      <c r="F74" s="367">
        <v>3830</v>
      </c>
      <c r="G74" s="331">
        <f t="shared" si="0"/>
        <v>0.65274151436031336</v>
      </c>
      <c r="H74" s="447" t="s">
        <v>209</v>
      </c>
      <c r="I74" s="196" t="s">
        <v>44</v>
      </c>
      <c r="J74" s="574" t="s">
        <v>438</v>
      </c>
      <c r="K74" s="195" t="s">
        <v>64</v>
      </c>
      <c r="L74" s="195" t="s">
        <v>45</v>
      </c>
      <c r="M74" s="452"/>
      <c r="N74" s="368"/>
    </row>
    <row r="75" spans="1:14" s="2" customFormat="1" ht="15" customHeight="1" x14ac:dyDescent="0.25">
      <c r="A75" s="194">
        <v>44940</v>
      </c>
      <c r="B75" s="177" t="s">
        <v>123</v>
      </c>
      <c r="C75" s="177" t="s">
        <v>124</v>
      </c>
      <c r="D75" s="203" t="s">
        <v>14</v>
      </c>
      <c r="E75" s="190">
        <v>6000</v>
      </c>
      <c r="F75" s="367">
        <v>3830</v>
      </c>
      <c r="G75" s="331">
        <f t="shared" ref="G75:G155" si="1">E75/F75</f>
        <v>1.566579634464752</v>
      </c>
      <c r="H75" s="208" t="s">
        <v>42</v>
      </c>
      <c r="I75" s="196" t="s">
        <v>44</v>
      </c>
      <c r="J75" s="447" t="s">
        <v>263</v>
      </c>
      <c r="K75" s="195" t="s">
        <v>64</v>
      </c>
      <c r="L75" s="195" t="s">
        <v>45</v>
      </c>
      <c r="M75" s="452"/>
      <c r="N75" s="368"/>
    </row>
    <row r="76" spans="1:14" s="2" customFormat="1" ht="15" customHeight="1" x14ac:dyDescent="0.25">
      <c r="A76" s="194">
        <v>44940</v>
      </c>
      <c r="B76" s="177" t="s">
        <v>123</v>
      </c>
      <c r="C76" s="177" t="s">
        <v>124</v>
      </c>
      <c r="D76" s="203" t="s">
        <v>14</v>
      </c>
      <c r="E76" s="190">
        <v>9000</v>
      </c>
      <c r="F76" s="367">
        <v>3830</v>
      </c>
      <c r="G76" s="331">
        <f t="shared" si="1"/>
        <v>2.3498694516971281</v>
      </c>
      <c r="H76" s="208" t="s">
        <v>42</v>
      </c>
      <c r="I76" s="196" t="s">
        <v>44</v>
      </c>
      <c r="J76" s="447" t="s">
        <v>263</v>
      </c>
      <c r="K76" s="195" t="s">
        <v>64</v>
      </c>
      <c r="L76" s="195" t="s">
        <v>45</v>
      </c>
      <c r="M76" s="452"/>
      <c r="N76" s="368"/>
    </row>
    <row r="77" spans="1:14" s="2" customFormat="1" ht="15" customHeight="1" x14ac:dyDescent="0.25">
      <c r="A77" s="194">
        <v>44940</v>
      </c>
      <c r="B77" s="177" t="s">
        <v>430</v>
      </c>
      <c r="C77" s="177" t="s">
        <v>137</v>
      </c>
      <c r="D77" s="203" t="s">
        <v>81</v>
      </c>
      <c r="E77" s="190">
        <v>739000</v>
      </c>
      <c r="F77" s="367">
        <v>3830</v>
      </c>
      <c r="G77" s="331">
        <f t="shared" si="1"/>
        <v>192.95039164490862</v>
      </c>
      <c r="H77" s="208" t="s">
        <v>42</v>
      </c>
      <c r="I77" s="196" t="s">
        <v>44</v>
      </c>
      <c r="J77" s="447" t="s">
        <v>270</v>
      </c>
      <c r="K77" s="195" t="s">
        <v>64</v>
      </c>
      <c r="L77" s="195" t="s">
        <v>45</v>
      </c>
      <c r="M77" s="452"/>
      <c r="N77" s="368"/>
    </row>
    <row r="78" spans="1:14" s="2" customFormat="1" ht="15" customHeight="1" x14ac:dyDescent="0.25">
      <c r="A78" s="194">
        <v>44940</v>
      </c>
      <c r="B78" s="177" t="s">
        <v>267</v>
      </c>
      <c r="C78" s="177" t="s">
        <v>178</v>
      </c>
      <c r="D78" s="203" t="s">
        <v>81</v>
      </c>
      <c r="E78" s="190">
        <v>20000</v>
      </c>
      <c r="F78" s="367">
        <v>3830</v>
      </c>
      <c r="G78" s="331">
        <f t="shared" si="1"/>
        <v>5.2219321148825069</v>
      </c>
      <c r="H78" s="208" t="s">
        <v>42</v>
      </c>
      <c r="I78" s="196" t="s">
        <v>44</v>
      </c>
      <c r="J78" s="447" t="s">
        <v>448</v>
      </c>
      <c r="K78" s="195" t="s">
        <v>64</v>
      </c>
      <c r="L78" s="195" t="s">
        <v>45</v>
      </c>
      <c r="M78" s="452"/>
      <c r="N78" s="368"/>
    </row>
    <row r="79" spans="1:14" s="2" customFormat="1" ht="15" customHeight="1" x14ac:dyDescent="0.25">
      <c r="A79" s="194">
        <v>44940</v>
      </c>
      <c r="B79" s="177" t="s">
        <v>268</v>
      </c>
      <c r="C79" s="177" t="s">
        <v>178</v>
      </c>
      <c r="D79" s="203" t="s">
        <v>81</v>
      </c>
      <c r="E79" s="190">
        <v>15000</v>
      </c>
      <c r="F79" s="367">
        <v>3830</v>
      </c>
      <c r="G79" s="331">
        <f t="shared" si="1"/>
        <v>3.9164490861618799</v>
      </c>
      <c r="H79" s="208" t="s">
        <v>42</v>
      </c>
      <c r="I79" s="196" t="s">
        <v>44</v>
      </c>
      <c r="J79" s="447" t="s">
        <v>448</v>
      </c>
      <c r="K79" s="195" t="s">
        <v>64</v>
      </c>
      <c r="L79" s="195" t="s">
        <v>45</v>
      </c>
      <c r="M79" s="452"/>
      <c r="N79" s="368"/>
    </row>
    <row r="80" spans="1:14" s="2" customFormat="1" ht="15" customHeight="1" x14ac:dyDescent="0.25">
      <c r="A80" s="194">
        <v>44940</v>
      </c>
      <c r="B80" s="195" t="s">
        <v>123</v>
      </c>
      <c r="C80" s="195" t="s">
        <v>124</v>
      </c>
      <c r="D80" s="196" t="s">
        <v>118</v>
      </c>
      <c r="E80" s="190">
        <v>4500</v>
      </c>
      <c r="F80" s="367">
        <v>3830</v>
      </c>
      <c r="G80" s="331">
        <f t="shared" si="1"/>
        <v>1.1749347258485641</v>
      </c>
      <c r="H80" s="208" t="s">
        <v>149</v>
      </c>
      <c r="I80" s="196" t="s">
        <v>44</v>
      </c>
      <c r="J80" s="447" t="s">
        <v>271</v>
      </c>
      <c r="K80" s="195" t="s">
        <v>64</v>
      </c>
      <c r="L80" s="195" t="s">
        <v>45</v>
      </c>
      <c r="M80" s="452"/>
      <c r="N80" s="368"/>
    </row>
    <row r="81" spans="1:14" s="2" customFormat="1" ht="15" customHeight="1" x14ac:dyDescent="0.25">
      <c r="A81" s="194">
        <v>44940</v>
      </c>
      <c r="B81" s="195" t="s">
        <v>123</v>
      </c>
      <c r="C81" s="195" t="s">
        <v>124</v>
      </c>
      <c r="D81" s="196" t="s">
        <v>118</v>
      </c>
      <c r="E81" s="190">
        <v>4500</v>
      </c>
      <c r="F81" s="367">
        <v>3830</v>
      </c>
      <c r="G81" s="331">
        <f t="shared" si="1"/>
        <v>1.1749347258485641</v>
      </c>
      <c r="H81" s="208" t="s">
        <v>149</v>
      </c>
      <c r="I81" s="196" t="s">
        <v>44</v>
      </c>
      <c r="J81" s="447" t="s">
        <v>271</v>
      </c>
      <c r="K81" s="195" t="s">
        <v>64</v>
      </c>
      <c r="L81" s="195" t="s">
        <v>45</v>
      </c>
      <c r="M81" s="452"/>
      <c r="N81" s="368"/>
    </row>
    <row r="82" spans="1:14" s="2" customFormat="1" ht="15" customHeight="1" x14ac:dyDescent="0.25">
      <c r="A82" s="194">
        <v>44940</v>
      </c>
      <c r="B82" s="177" t="s">
        <v>429</v>
      </c>
      <c r="C82" s="177" t="s">
        <v>178</v>
      </c>
      <c r="D82" s="203" t="s">
        <v>81</v>
      </c>
      <c r="E82" s="190">
        <v>30000</v>
      </c>
      <c r="F82" s="367">
        <v>3830</v>
      </c>
      <c r="G82" s="331">
        <f t="shared" si="1"/>
        <v>7.8328981723237598</v>
      </c>
      <c r="H82" s="208" t="s">
        <v>42</v>
      </c>
      <c r="I82" s="196" t="s">
        <v>44</v>
      </c>
      <c r="J82" s="447" t="s">
        <v>282</v>
      </c>
      <c r="K82" s="195" t="s">
        <v>64</v>
      </c>
      <c r="L82" s="195" t="s">
        <v>45</v>
      </c>
      <c r="M82" s="452"/>
      <c r="N82" s="368"/>
    </row>
    <row r="83" spans="1:14" s="2" customFormat="1" ht="15" customHeight="1" x14ac:dyDescent="0.25">
      <c r="A83" s="194">
        <v>44942</v>
      </c>
      <c r="B83" s="195" t="s">
        <v>123</v>
      </c>
      <c r="C83" s="195" t="s">
        <v>124</v>
      </c>
      <c r="D83" s="196" t="s">
        <v>118</v>
      </c>
      <c r="E83" s="562">
        <v>4500</v>
      </c>
      <c r="F83" s="367">
        <v>3830</v>
      </c>
      <c r="G83" s="331">
        <f t="shared" si="1"/>
        <v>1.1749347258485641</v>
      </c>
      <c r="H83" s="208" t="s">
        <v>149</v>
      </c>
      <c r="I83" s="196" t="s">
        <v>44</v>
      </c>
      <c r="J83" s="447" t="s">
        <v>272</v>
      </c>
      <c r="K83" s="195" t="s">
        <v>64</v>
      </c>
      <c r="L83" s="195" t="s">
        <v>45</v>
      </c>
      <c r="M83" s="452"/>
      <c r="N83" s="368"/>
    </row>
    <row r="84" spans="1:14" s="2" customFormat="1" ht="15" customHeight="1" x14ac:dyDescent="0.25">
      <c r="A84" s="194">
        <v>44942</v>
      </c>
      <c r="B84" s="195" t="s">
        <v>123</v>
      </c>
      <c r="C84" s="195" t="s">
        <v>124</v>
      </c>
      <c r="D84" s="196" t="s">
        <v>118</v>
      </c>
      <c r="E84" s="562">
        <v>4500</v>
      </c>
      <c r="F84" s="367">
        <v>3830</v>
      </c>
      <c r="G84" s="331">
        <f t="shared" si="1"/>
        <v>1.1749347258485641</v>
      </c>
      <c r="H84" s="208" t="s">
        <v>149</v>
      </c>
      <c r="I84" s="196" t="s">
        <v>44</v>
      </c>
      <c r="J84" s="447" t="s">
        <v>272</v>
      </c>
      <c r="K84" s="195" t="s">
        <v>64</v>
      </c>
      <c r="L84" s="195" t="s">
        <v>45</v>
      </c>
      <c r="M84" s="452"/>
      <c r="N84" s="368"/>
    </row>
    <row r="85" spans="1:14" s="2" customFormat="1" ht="15" customHeight="1" x14ac:dyDescent="0.25">
      <c r="A85" s="194">
        <v>44942</v>
      </c>
      <c r="B85" s="195" t="s">
        <v>123</v>
      </c>
      <c r="C85" s="195" t="s">
        <v>124</v>
      </c>
      <c r="D85" s="196" t="s">
        <v>119</v>
      </c>
      <c r="E85" s="172">
        <v>5000</v>
      </c>
      <c r="F85" s="367">
        <v>3830</v>
      </c>
      <c r="G85" s="331">
        <f t="shared" si="1"/>
        <v>1.3054830287206267</v>
      </c>
      <c r="H85" s="208" t="s">
        <v>138</v>
      </c>
      <c r="I85" s="196" t="s">
        <v>44</v>
      </c>
      <c r="J85" s="447" t="s">
        <v>277</v>
      </c>
      <c r="K85" s="195" t="s">
        <v>64</v>
      </c>
      <c r="L85" s="195" t="s">
        <v>45</v>
      </c>
      <c r="M85" s="452"/>
      <c r="N85" s="368"/>
    </row>
    <row r="86" spans="1:14" s="2" customFormat="1" ht="15" customHeight="1" x14ac:dyDescent="0.25">
      <c r="A86" s="194">
        <v>44942</v>
      </c>
      <c r="B86" s="195" t="s">
        <v>123</v>
      </c>
      <c r="C86" s="195" t="s">
        <v>124</v>
      </c>
      <c r="D86" s="196" t="s">
        <v>119</v>
      </c>
      <c r="E86" s="172">
        <v>19000</v>
      </c>
      <c r="F86" s="367">
        <v>3830</v>
      </c>
      <c r="G86" s="331">
        <f t="shared" si="1"/>
        <v>4.9608355091383816</v>
      </c>
      <c r="H86" s="208" t="s">
        <v>138</v>
      </c>
      <c r="I86" s="196" t="s">
        <v>44</v>
      </c>
      <c r="J86" s="447" t="s">
        <v>277</v>
      </c>
      <c r="K86" s="195" t="s">
        <v>64</v>
      </c>
      <c r="L86" s="195" t="s">
        <v>45</v>
      </c>
      <c r="M86" s="452"/>
      <c r="N86" s="368"/>
    </row>
    <row r="87" spans="1:14" s="2" customFormat="1" ht="15" customHeight="1" x14ac:dyDescent="0.25">
      <c r="A87" s="194">
        <v>44942</v>
      </c>
      <c r="B87" s="195" t="s">
        <v>123</v>
      </c>
      <c r="C87" s="195" t="s">
        <v>124</v>
      </c>
      <c r="D87" s="196" t="s">
        <v>119</v>
      </c>
      <c r="E87" s="172">
        <v>6000</v>
      </c>
      <c r="F87" s="367">
        <v>3830</v>
      </c>
      <c r="G87" s="331">
        <f t="shared" si="1"/>
        <v>1.566579634464752</v>
      </c>
      <c r="H87" s="208" t="s">
        <v>138</v>
      </c>
      <c r="I87" s="196" t="s">
        <v>44</v>
      </c>
      <c r="J87" s="447" t="s">
        <v>277</v>
      </c>
      <c r="K87" s="195" t="s">
        <v>64</v>
      </c>
      <c r="L87" s="195" t="s">
        <v>45</v>
      </c>
      <c r="M87" s="452"/>
      <c r="N87" s="368"/>
    </row>
    <row r="88" spans="1:14" s="2" customFormat="1" ht="15" customHeight="1" x14ac:dyDescent="0.25">
      <c r="A88" s="194">
        <v>44942</v>
      </c>
      <c r="B88" s="195" t="s">
        <v>123</v>
      </c>
      <c r="C88" s="195" t="s">
        <v>124</v>
      </c>
      <c r="D88" s="196" t="s">
        <v>119</v>
      </c>
      <c r="E88" s="172">
        <v>12000</v>
      </c>
      <c r="F88" s="367">
        <v>3830</v>
      </c>
      <c r="G88" s="331">
        <f t="shared" si="1"/>
        <v>3.133159268929504</v>
      </c>
      <c r="H88" s="208" t="s">
        <v>138</v>
      </c>
      <c r="I88" s="196" t="s">
        <v>44</v>
      </c>
      <c r="J88" s="447" t="s">
        <v>277</v>
      </c>
      <c r="K88" s="195" t="s">
        <v>64</v>
      </c>
      <c r="L88" s="195" t="s">
        <v>45</v>
      </c>
      <c r="M88" s="452"/>
      <c r="N88" s="368"/>
    </row>
    <row r="89" spans="1:14" s="2" customFormat="1" ht="15" customHeight="1" x14ac:dyDescent="0.25">
      <c r="A89" s="194">
        <v>44942</v>
      </c>
      <c r="B89" s="195" t="s">
        <v>123</v>
      </c>
      <c r="C89" s="195" t="s">
        <v>124</v>
      </c>
      <c r="D89" s="196" t="s">
        <v>119</v>
      </c>
      <c r="E89" s="190">
        <v>9000</v>
      </c>
      <c r="F89" s="367">
        <v>3830</v>
      </c>
      <c r="G89" s="331">
        <f t="shared" si="1"/>
        <v>2.3498694516971281</v>
      </c>
      <c r="H89" s="208" t="s">
        <v>138</v>
      </c>
      <c r="I89" s="196" t="s">
        <v>44</v>
      </c>
      <c r="J89" s="447" t="s">
        <v>277</v>
      </c>
      <c r="K89" s="195" t="s">
        <v>64</v>
      </c>
      <c r="L89" s="195" t="s">
        <v>45</v>
      </c>
      <c r="M89" s="452"/>
      <c r="N89" s="368"/>
    </row>
    <row r="90" spans="1:14" s="2" customFormat="1" ht="15" customHeight="1" x14ac:dyDescent="0.25">
      <c r="A90" s="194">
        <v>44942</v>
      </c>
      <c r="B90" s="195" t="s">
        <v>122</v>
      </c>
      <c r="C90" s="195" t="s">
        <v>122</v>
      </c>
      <c r="D90" s="196" t="s">
        <v>119</v>
      </c>
      <c r="E90" s="190">
        <v>6000</v>
      </c>
      <c r="F90" s="367">
        <v>3830</v>
      </c>
      <c r="G90" s="331">
        <f t="shared" si="1"/>
        <v>1.566579634464752</v>
      </c>
      <c r="H90" s="208" t="s">
        <v>138</v>
      </c>
      <c r="I90" s="196" t="s">
        <v>44</v>
      </c>
      <c r="J90" s="447" t="s">
        <v>277</v>
      </c>
      <c r="K90" s="195" t="s">
        <v>64</v>
      </c>
      <c r="L90" s="195" t="s">
        <v>45</v>
      </c>
      <c r="M90" s="452"/>
      <c r="N90" s="368"/>
    </row>
    <row r="91" spans="1:14" s="2" customFormat="1" ht="15" customHeight="1" x14ac:dyDescent="0.25">
      <c r="A91" s="194">
        <v>44942</v>
      </c>
      <c r="B91" s="195" t="s">
        <v>122</v>
      </c>
      <c r="C91" s="195" t="s">
        <v>122</v>
      </c>
      <c r="D91" s="196" t="s">
        <v>119</v>
      </c>
      <c r="E91" s="190">
        <v>4000</v>
      </c>
      <c r="F91" s="367">
        <v>3830</v>
      </c>
      <c r="G91" s="331">
        <f t="shared" si="1"/>
        <v>1.0443864229765014</v>
      </c>
      <c r="H91" s="208" t="s">
        <v>138</v>
      </c>
      <c r="I91" s="196" t="s">
        <v>44</v>
      </c>
      <c r="J91" s="447" t="s">
        <v>277</v>
      </c>
      <c r="K91" s="195" t="s">
        <v>64</v>
      </c>
      <c r="L91" s="195" t="s">
        <v>45</v>
      </c>
      <c r="M91" s="452"/>
      <c r="N91" s="368"/>
    </row>
    <row r="92" spans="1:14" s="2" customFormat="1" ht="15" customHeight="1" x14ac:dyDescent="0.25">
      <c r="A92" s="194">
        <v>44943</v>
      </c>
      <c r="B92" s="177" t="s">
        <v>239</v>
      </c>
      <c r="C92" s="177" t="s">
        <v>178</v>
      </c>
      <c r="D92" s="203" t="s">
        <v>81</v>
      </c>
      <c r="E92" s="190">
        <v>102000</v>
      </c>
      <c r="F92" s="367">
        <v>3830</v>
      </c>
      <c r="G92" s="331">
        <f t="shared" si="1"/>
        <v>26.631853785900784</v>
      </c>
      <c r="H92" s="208" t="s">
        <v>42</v>
      </c>
      <c r="I92" s="196" t="s">
        <v>44</v>
      </c>
      <c r="J92" s="447" t="s">
        <v>294</v>
      </c>
      <c r="K92" s="195" t="s">
        <v>64</v>
      </c>
      <c r="L92" s="195" t="s">
        <v>45</v>
      </c>
      <c r="M92" s="452"/>
      <c r="N92" s="368"/>
    </row>
    <row r="93" spans="1:14" s="2" customFormat="1" ht="15" customHeight="1" x14ac:dyDescent="0.25">
      <c r="A93" s="194">
        <v>44943</v>
      </c>
      <c r="B93" s="177" t="s">
        <v>123</v>
      </c>
      <c r="C93" s="177" t="s">
        <v>124</v>
      </c>
      <c r="D93" s="203" t="s">
        <v>14</v>
      </c>
      <c r="E93" s="190">
        <v>6000</v>
      </c>
      <c r="F93" s="367">
        <v>3830</v>
      </c>
      <c r="G93" s="331">
        <f t="shared" si="1"/>
        <v>1.566579634464752</v>
      </c>
      <c r="H93" s="208" t="s">
        <v>42</v>
      </c>
      <c r="I93" s="196" t="s">
        <v>44</v>
      </c>
      <c r="J93" s="574" t="s">
        <v>263</v>
      </c>
      <c r="K93" s="195" t="s">
        <v>64</v>
      </c>
      <c r="L93" s="195" t="s">
        <v>45</v>
      </c>
      <c r="M93" s="452"/>
      <c r="N93" s="368"/>
    </row>
    <row r="94" spans="1:14" s="2" customFormat="1" ht="15" customHeight="1" x14ac:dyDescent="0.25">
      <c r="A94" s="194">
        <v>44943</v>
      </c>
      <c r="B94" s="177" t="s">
        <v>123</v>
      </c>
      <c r="C94" s="177" t="s">
        <v>124</v>
      </c>
      <c r="D94" s="203" t="s">
        <v>14</v>
      </c>
      <c r="E94" s="190">
        <v>3000</v>
      </c>
      <c r="F94" s="367">
        <v>3830</v>
      </c>
      <c r="G94" s="331">
        <f t="shared" si="1"/>
        <v>0.78328981723237601</v>
      </c>
      <c r="H94" s="208" t="s">
        <v>42</v>
      </c>
      <c r="I94" s="196" t="s">
        <v>44</v>
      </c>
      <c r="J94" s="574" t="s">
        <v>263</v>
      </c>
      <c r="K94" s="195" t="s">
        <v>64</v>
      </c>
      <c r="L94" s="195" t="s">
        <v>45</v>
      </c>
      <c r="M94" s="452"/>
      <c r="N94" s="368"/>
    </row>
    <row r="95" spans="1:14" s="2" customFormat="1" ht="15" customHeight="1" x14ac:dyDescent="0.25">
      <c r="A95" s="194">
        <v>44943</v>
      </c>
      <c r="B95" s="177" t="s">
        <v>123</v>
      </c>
      <c r="C95" s="177" t="s">
        <v>124</v>
      </c>
      <c r="D95" s="203" t="s">
        <v>14</v>
      </c>
      <c r="E95" s="190">
        <v>7000</v>
      </c>
      <c r="F95" s="367">
        <v>3830</v>
      </c>
      <c r="G95" s="331">
        <f t="shared" si="1"/>
        <v>1.8276762402088773</v>
      </c>
      <c r="H95" s="208" t="s">
        <v>42</v>
      </c>
      <c r="I95" s="196" t="s">
        <v>44</v>
      </c>
      <c r="J95" s="574" t="s">
        <v>263</v>
      </c>
      <c r="K95" s="195" t="s">
        <v>64</v>
      </c>
      <c r="L95" s="195" t="s">
        <v>45</v>
      </c>
      <c r="M95" s="452"/>
      <c r="N95" s="368"/>
    </row>
    <row r="96" spans="1:14" s="2" customFormat="1" ht="15" customHeight="1" x14ac:dyDescent="0.25">
      <c r="A96" s="194">
        <v>44943</v>
      </c>
      <c r="B96" s="177" t="s">
        <v>123</v>
      </c>
      <c r="C96" s="177" t="s">
        <v>124</v>
      </c>
      <c r="D96" s="203" t="s">
        <v>14</v>
      </c>
      <c r="E96" s="190">
        <v>4000</v>
      </c>
      <c r="F96" s="367">
        <v>3830</v>
      </c>
      <c r="G96" s="331">
        <f t="shared" si="1"/>
        <v>1.0443864229765014</v>
      </c>
      <c r="H96" s="208" t="s">
        <v>42</v>
      </c>
      <c r="I96" s="196" t="s">
        <v>44</v>
      </c>
      <c r="J96" s="574" t="s">
        <v>263</v>
      </c>
      <c r="K96" s="195" t="s">
        <v>64</v>
      </c>
      <c r="L96" s="195" t="s">
        <v>45</v>
      </c>
      <c r="M96" s="452"/>
      <c r="N96" s="368"/>
    </row>
    <row r="97" spans="1:14" s="2" customFormat="1" ht="15" customHeight="1" x14ac:dyDescent="0.25">
      <c r="A97" s="194">
        <v>44943</v>
      </c>
      <c r="B97" s="177" t="s">
        <v>123</v>
      </c>
      <c r="C97" s="177" t="s">
        <v>124</v>
      </c>
      <c r="D97" s="203" t="s">
        <v>14</v>
      </c>
      <c r="E97" s="190">
        <v>1500</v>
      </c>
      <c r="F97" s="367">
        <v>3830</v>
      </c>
      <c r="G97" s="331">
        <f t="shared" si="1"/>
        <v>0.391644908616188</v>
      </c>
      <c r="H97" s="208" t="s">
        <v>42</v>
      </c>
      <c r="I97" s="196" t="s">
        <v>44</v>
      </c>
      <c r="J97" s="574" t="s">
        <v>263</v>
      </c>
      <c r="K97" s="195" t="s">
        <v>64</v>
      </c>
      <c r="L97" s="195" t="s">
        <v>45</v>
      </c>
      <c r="M97" s="452"/>
      <c r="N97" s="368"/>
    </row>
    <row r="98" spans="1:14" s="2" customFormat="1" ht="15" customHeight="1" x14ac:dyDescent="0.25">
      <c r="A98" s="194">
        <v>44943</v>
      </c>
      <c r="B98" s="177" t="s">
        <v>123</v>
      </c>
      <c r="C98" s="177" t="s">
        <v>124</v>
      </c>
      <c r="D98" s="203" t="s">
        <v>14</v>
      </c>
      <c r="E98" s="190">
        <v>2000</v>
      </c>
      <c r="F98" s="367">
        <v>3830</v>
      </c>
      <c r="G98" s="331">
        <f t="shared" si="1"/>
        <v>0.52219321148825071</v>
      </c>
      <c r="H98" s="208" t="s">
        <v>42</v>
      </c>
      <c r="I98" s="196" t="s">
        <v>44</v>
      </c>
      <c r="J98" s="574" t="s">
        <v>263</v>
      </c>
      <c r="K98" s="195" t="s">
        <v>64</v>
      </c>
      <c r="L98" s="195" t="s">
        <v>45</v>
      </c>
      <c r="M98" s="452"/>
      <c r="N98" s="368"/>
    </row>
    <row r="99" spans="1:14" s="2" customFormat="1" ht="15" customHeight="1" x14ac:dyDescent="0.25">
      <c r="A99" s="194">
        <v>44943</v>
      </c>
      <c r="B99" s="195" t="s">
        <v>123</v>
      </c>
      <c r="C99" s="195" t="s">
        <v>124</v>
      </c>
      <c r="D99" s="196" t="s">
        <v>119</v>
      </c>
      <c r="E99" s="172">
        <v>8000</v>
      </c>
      <c r="F99" s="367">
        <v>3830</v>
      </c>
      <c r="G99" s="331">
        <f t="shared" si="1"/>
        <v>2.0887728459530028</v>
      </c>
      <c r="H99" s="208" t="s">
        <v>134</v>
      </c>
      <c r="I99" s="196" t="s">
        <v>44</v>
      </c>
      <c r="J99" s="447" t="s">
        <v>279</v>
      </c>
      <c r="K99" s="195" t="s">
        <v>64</v>
      </c>
      <c r="L99" s="195" t="s">
        <v>45</v>
      </c>
      <c r="M99" s="452"/>
      <c r="N99" s="368"/>
    </row>
    <row r="100" spans="1:14" s="2" customFormat="1" ht="15" customHeight="1" x14ac:dyDescent="0.25">
      <c r="A100" s="194">
        <v>44943</v>
      </c>
      <c r="B100" s="195" t="s">
        <v>123</v>
      </c>
      <c r="C100" s="195" t="s">
        <v>124</v>
      </c>
      <c r="D100" s="196" t="s">
        <v>119</v>
      </c>
      <c r="E100" s="172">
        <v>8000</v>
      </c>
      <c r="F100" s="367">
        <v>3830</v>
      </c>
      <c r="G100" s="331">
        <f t="shared" si="1"/>
        <v>2.0887728459530028</v>
      </c>
      <c r="H100" s="208" t="s">
        <v>134</v>
      </c>
      <c r="I100" s="196" t="s">
        <v>44</v>
      </c>
      <c r="J100" s="447" t="s">
        <v>279</v>
      </c>
      <c r="K100" s="195" t="s">
        <v>64</v>
      </c>
      <c r="L100" s="195" t="s">
        <v>45</v>
      </c>
      <c r="M100" s="452"/>
      <c r="N100" s="368"/>
    </row>
    <row r="101" spans="1:14" s="2" customFormat="1" ht="15" customHeight="1" x14ac:dyDescent="0.25">
      <c r="A101" s="194">
        <v>44943</v>
      </c>
      <c r="B101" s="195" t="s">
        <v>123</v>
      </c>
      <c r="C101" s="195" t="s">
        <v>124</v>
      </c>
      <c r="D101" s="196" t="s">
        <v>119</v>
      </c>
      <c r="E101" s="172">
        <v>7000</v>
      </c>
      <c r="F101" s="367">
        <v>3830</v>
      </c>
      <c r="G101" s="331">
        <f t="shared" si="1"/>
        <v>1.8276762402088773</v>
      </c>
      <c r="H101" s="208" t="s">
        <v>134</v>
      </c>
      <c r="I101" s="196" t="s">
        <v>44</v>
      </c>
      <c r="J101" s="447" t="s">
        <v>279</v>
      </c>
      <c r="K101" s="195" t="s">
        <v>64</v>
      </c>
      <c r="L101" s="195" t="s">
        <v>45</v>
      </c>
      <c r="M101" s="452"/>
      <c r="N101" s="368"/>
    </row>
    <row r="102" spans="1:14" s="2" customFormat="1" ht="15" customHeight="1" x14ac:dyDescent="0.25">
      <c r="A102" s="194">
        <v>44943</v>
      </c>
      <c r="B102" s="195" t="s">
        <v>123</v>
      </c>
      <c r="C102" s="195" t="s">
        <v>124</v>
      </c>
      <c r="D102" s="196" t="s">
        <v>119</v>
      </c>
      <c r="E102" s="172">
        <v>9000</v>
      </c>
      <c r="F102" s="367">
        <v>3830</v>
      </c>
      <c r="G102" s="331">
        <f t="shared" si="1"/>
        <v>2.3498694516971281</v>
      </c>
      <c r="H102" s="208" t="s">
        <v>134</v>
      </c>
      <c r="I102" s="196" t="s">
        <v>44</v>
      </c>
      <c r="J102" s="447" t="s">
        <v>279</v>
      </c>
      <c r="K102" s="195" t="s">
        <v>64</v>
      </c>
      <c r="L102" s="195" t="s">
        <v>45</v>
      </c>
      <c r="M102" s="452"/>
      <c r="N102" s="368"/>
    </row>
    <row r="103" spans="1:14" s="2" customFormat="1" ht="15" customHeight="1" x14ac:dyDescent="0.25">
      <c r="A103" s="194">
        <v>44943</v>
      </c>
      <c r="B103" s="195" t="s">
        <v>122</v>
      </c>
      <c r="C103" s="195" t="s">
        <v>122</v>
      </c>
      <c r="D103" s="196" t="s">
        <v>119</v>
      </c>
      <c r="E103" s="172">
        <v>5000</v>
      </c>
      <c r="F103" s="367">
        <v>3830</v>
      </c>
      <c r="G103" s="331">
        <f t="shared" si="1"/>
        <v>1.3054830287206267</v>
      </c>
      <c r="H103" s="208" t="s">
        <v>134</v>
      </c>
      <c r="I103" s="196" t="s">
        <v>44</v>
      </c>
      <c r="J103" s="447" t="s">
        <v>279</v>
      </c>
      <c r="K103" s="195" t="s">
        <v>64</v>
      </c>
      <c r="L103" s="195" t="s">
        <v>45</v>
      </c>
      <c r="M103" s="452"/>
      <c r="N103" s="368"/>
    </row>
    <row r="104" spans="1:14" s="2" customFormat="1" ht="15" customHeight="1" x14ac:dyDescent="0.25">
      <c r="A104" s="194">
        <v>44943</v>
      </c>
      <c r="B104" s="195" t="s">
        <v>122</v>
      </c>
      <c r="C104" s="195" t="s">
        <v>122</v>
      </c>
      <c r="D104" s="196" t="s">
        <v>119</v>
      </c>
      <c r="E104" s="172">
        <v>5000</v>
      </c>
      <c r="F104" s="367">
        <v>3830</v>
      </c>
      <c r="G104" s="331">
        <f t="shared" si="1"/>
        <v>1.3054830287206267</v>
      </c>
      <c r="H104" s="208" t="s">
        <v>134</v>
      </c>
      <c r="I104" s="196" t="s">
        <v>44</v>
      </c>
      <c r="J104" s="447" t="s">
        <v>279</v>
      </c>
      <c r="K104" s="195" t="s">
        <v>64</v>
      </c>
      <c r="L104" s="195" t="s">
        <v>45</v>
      </c>
      <c r="M104" s="452"/>
      <c r="N104" s="368"/>
    </row>
    <row r="105" spans="1:14" s="2" customFormat="1" ht="15" customHeight="1" x14ac:dyDescent="0.25">
      <c r="A105" s="194">
        <v>44943</v>
      </c>
      <c r="B105" s="195" t="s">
        <v>123</v>
      </c>
      <c r="C105" s="195" t="s">
        <v>124</v>
      </c>
      <c r="D105" s="196" t="s">
        <v>119</v>
      </c>
      <c r="E105" s="182">
        <v>5000</v>
      </c>
      <c r="F105" s="367">
        <v>3830</v>
      </c>
      <c r="G105" s="331">
        <f t="shared" si="1"/>
        <v>1.3054830287206267</v>
      </c>
      <c r="H105" s="208" t="s">
        <v>138</v>
      </c>
      <c r="I105" s="196" t="s">
        <v>44</v>
      </c>
      <c r="J105" s="447" t="s">
        <v>283</v>
      </c>
      <c r="K105" s="195" t="s">
        <v>64</v>
      </c>
      <c r="L105" s="195" t="s">
        <v>45</v>
      </c>
      <c r="M105" s="452"/>
      <c r="N105" s="368"/>
    </row>
    <row r="106" spans="1:14" s="2" customFormat="1" ht="15" customHeight="1" x14ac:dyDescent="0.25">
      <c r="A106" s="194">
        <v>44943</v>
      </c>
      <c r="B106" s="195" t="s">
        <v>123</v>
      </c>
      <c r="C106" s="195" t="s">
        <v>124</v>
      </c>
      <c r="D106" s="196" t="s">
        <v>119</v>
      </c>
      <c r="E106" s="190">
        <v>17000</v>
      </c>
      <c r="F106" s="367">
        <v>3830</v>
      </c>
      <c r="G106" s="331">
        <f t="shared" si="1"/>
        <v>4.438642297650131</v>
      </c>
      <c r="H106" s="208" t="s">
        <v>138</v>
      </c>
      <c r="I106" s="196" t="s">
        <v>44</v>
      </c>
      <c r="J106" s="447" t="s">
        <v>283</v>
      </c>
      <c r="K106" s="195" t="s">
        <v>64</v>
      </c>
      <c r="L106" s="195" t="s">
        <v>45</v>
      </c>
      <c r="M106" s="452"/>
      <c r="N106" s="368"/>
    </row>
    <row r="107" spans="1:14" s="2" customFormat="1" ht="15" customHeight="1" x14ac:dyDescent="0.25">
      <c r="A107" s="194">
        <v>44943</v>
      </c>
      <c r="B107" s="195" t="s">
        <v>123</v>
      </c>
      <c r="C107" s="195" t="s">
        <v>124</v>
      </c>
      <c r="D107" s="196" t="s">
        <v>119</v>
      </c>
      <c r="E107" s="190">
        <v>14000</v>
      </c>
      <c r="F107" s="367">
        <v>3830</v>
      </c>
      <c r="G107" s="331">
        <f t="shared" si="1"/>
        <v>3.6553524804177546</v>
      </c>
      <c r="H107" s="208" t="s">
        <v>138</v>
      </c>
      <c r="I107" s="196" t="s">
        <v>44</v>
      </c>
      <c r="J107" s="447" t="s">
        <v>283</v>
      </c>
      <c r="K107" s="195" t="s">
        <v>64</v>
      </c>
      <c r="L107" s="195" t="s">
        <v>45</v>
      </c>
      <c r="M107" s="452"/>
      <c r="N107" s="368"/>
    </row>
    <row r="108" spans="1:14" s="2" customFormat="1" ht="15" customHeight="1" x14ac:dyDescent="0.25">
      <c r="A108" s="194">
        <v>44943</v>
      </c>
      <c r="B108" s="195" t="s">
        <v>123</v>
      </c>
      <c r="C108" s="195" t="s">
        <v>124</v>
      </c>
      <c r="D108" s="196" t="s">
        <v>119</v>
      </c>
      <c r="E108" s="190">
        <v>12000</v>
      </c>
      <c r="F108" s="367">
        <v>3830</v>
      </c>
      <c r="G108" s="331">
        <f t="shared" si="1"/>
        <v>3.133159268929504</v>
      </c>
      <c r="H108" s="208" t="s">
        <v>138</v>
      </c>
      <c r="I108" s="196" t="s">
        <v>44</v>
      </c>
      <c r="J108" s="447" t="s">
        <v>283</v>
      </c>
      <c r="K108" s="195" t="s">
        <v>64</v>
      </c>
      <c r="L108" s="195" t="s">
        <v>45</v>
      </c>
      <c r="M108" s="452"/>
      <c r="N108" s="368"/>
    </row>
    <row r="109" spans="1:14" s="2" customFormat="1" ht="15" customHeight="1" x14ac:dyDescent="0.25">
      <c r="A109" s="194">
        <v>44943</v>
      </c>
      <c r="B109" s="195" t="s">
        <v>123</v>
      </c>
      <c r="C109" s="195" t="s">
        <v>124</v>
      </c>
      <c r="D109" s="196" t="s">
        <v>119</v>
      </c>
      <c r="E109" s="190">
        <v>8000</v>
      </c>
      <c r="F109" s="367">
        <v>3830</v>
      </c>
      <c r="G109" s="331">
        <f t="shared" si="1"/>
        <v>2.0887728459530028</v>
      </c>
      <c r="H109" s="208" t="s">
        <v>138</v>
      </c>
      <c r="I109" s="196" t="s">
        <v>44</v>
      </c>
      <c r="J109" s="447" t="s">
        <v>283</v>
      </c>
      <c r="K109" s="195" t="s">
        <v>64</v>
      </c>
      <c r="L109" s="195" t="s">
        <v>45</v>
      </c>
      <c r="M109" s="452"/>
      <c r="N109" s="368"/>
    </row>
    <row r="110" spans="1:14" s="2" customFormat="1" ht="15" customHeight="1" x14ac:dyDescent="0.25">
      <c r="A110" s="194">
        <v>44943</v>
      </c>
      <c r="B110" s="195" t="s">
        <v>122</v>
      </c>
      <c r="C110" s="195" t="s">
        <v>122</v>
      </c>
      <c r="D110" s="196" t="s">
        <v>119</v>
      </c>
      <c r="E110" s="190">
        <v>3000</v>
      </c>
      <c r="F110" s="367">
        <v>3830</v>
      </c>
      <c r="G110" s="331">
        <f t="shared" si="1"/>
        <v>0.78328981723237601</v>
      </c>
      <c r="H110" s="208" t="s">
        <v>138</v>
      </c>
      <c r="I110" s="196" t="s">
        <v>44</v>
      </c>
      <c r="J110" s="447" t="s">
        <v>283</v>
      </c>
      <c r="K110" s="195" t="s">
        <v>64</v>
      </c>
      <c r="L110" s="195" t="s">
        <v>45</v>
      </c>
      <c r="M110" s="452"/>
      <c r="N110" s="368"/>
    </row>
    <row r="111" spans="1:14" s="2" customFormat="1" ht="15" customHeight="1" x14ac:dyDescent="0.25">
      <c r="A111" s="194">
        <v>44943</v>
      </c>
      <c r="B111" s="195" t="s">
        <v>122</v>
      </c>
      <c r="C111" s="195" t="s">
        <v>122</v>
      </c>
      <c r="D111" s="196" t="s">
        <v>119</v>
      </c>
      <c r="E111" s="190">
        <v>5000</v>
      </c>
      <c r="F111" s="367">
        <v>3830</v>
      </c>
      <c r="G111" s="331">
        <f t="shared" si="1"/>
        <v>1.3054830287206267</v>
      </c>
      <c r="H111" s="208" t="s">
        <v>138</v>
      </c>
      <c r="I111" s="196" t="s">
        <v>44</v>
      </c>
      <c r="J111" s="447" t="s">
        <v>283</v>
      </c>
      <c r="K111" s="195" t="s">
        <v>64</v>
      </c>
      <c r="L111" s="195" t="s">
        <v>45</v>
      </c>
      <c r="M111" s="452"/>
      <c r="N111" s="368"/>
    </row>
    <row r="112" spans="1:14" ht="14.25" customHeight="1" x14ac:dyDescent="0.25">
      <c r="A112" s="194">
        <v>44943</v>
      </c>
      <c r="B112" s="177" t="s">
        <v>242</v>
      </c>
      <c r="C112" s="177" t="s">
        <v>178</v>
      </c>
      <c r="D112" s="203" t="s">
        <v>81</v>
      </c>
      <c r="E112" s="190">
        <v>114000</v>
      </c>
      <c r="F112" s="367">
        <v>3830</v>
      </c>
      <c r="G112" s="331">
        <f t="shared" si="1"/>
        <v>29.765013054830288</v>
      </c>
      <c r="H112" s="208" t="s">
        <v>42</v>
      </c>
      <c r="I112" s="196" t="s">
        <v>44</v>
      </c>
      <c r="J112" s="574" t="s">
        <v>295</v>
      </c>
      <c r="K112" s="195" t="s">
        <v>64</v>
      </c>
      <c r="L112" s="195" t="s">
        <v>45</v>
      </c>
      <c r="M112" s="521"/>
      <c r="N112" s="522"/>
    </row>
    <row r="113" spans="1:14" x14ac:dyDescent="0.25">
      <c r="A113" s="194">
        <v>44943</v>
      </c>
      <c r="B113" s="177" t="s">
        <v>153</v>
      </c>
      <c r="C113" s="177" t="s">
        <v>136</v>
      </c>
      <c r="D113" s="203" t="s">
        <v>14</v>
      </c>
      <c r="E113" s="182">
        <v>40000</v>
      </c>
      <c r="F113" s="367">
        <v>3830</v>
      </c>
      <c r="G113" s="331">
        <f t="shared" si="1"/>
        <v>10.443864229765014</v>
      </c>
      <c r="H113" s="208" t="s">
        <v>42</v>
      </c>
      <c r="I113" s="196" t="s">
        <v>44</v>
      </c>
      <c r="J113" s="574" t="s">
        <v>235</v>
      </c>
      <c r="K113" s="195" t="s">
        <v>64</v>
      </c>
      <c r="L113" s="195" t="s">
        <v>45</v>
      </c>
      <c r="M113" s="490"/>
      <c r="N113" s="491"/>
    </row>
    <row r="114" spans="1:14" x14ac:dyDescent="0.25">
      <c r="A114" s="194">
        <v>44943</v>
      </c>
      <c r="B114" s="177" t="s">
        <v>150</v>
      </c>
      <c r="C114" s="177" t="s">
        <v>136</v>
      </c>
      <c r="D114" s="177" t="s">
        <v>118</v>
      </c>
      <c r="E114" s="182">
        <v>20000</v>
      </c>
      <c r="F114" s="367">
        <v>3830</v>
      </c>
      <c r="G114" s="331">
        <f t="shared" si="1"/>
        <v>5.2219321148825069</v>
      </c>
      <c r="H114" s="208" t="s">
        <v>149</v>
      </c>
      <c r="I114" s="196" t="s">
        <v>44</v>
      </c>
      <c r="J114" s="574" t="s">
        <v>235</v>
      </c>
      <c r="K114" s="195" t="s">
        <v>64</v>
      </c>
      <c r="L114" s="195" t="s">
        <v>45</v>
      </c>
      <c r="M114" s="490"/>
      <c r="N114" s="491"/>
    </row>
    <row r="115" spans="1:14" x14ac:dyDescent="0.25">
      <c r="A115" s="194">
        <v>44943</v>
      </c>
      <c r="B115" s="177" t="s">
        <v>155</v>
      </c>
      <c r="C115" s="177" t="s">
        <v>136</v>
      </c>
      <c r="D115" s="177" t="s">
        <v>119</v>
      </c>
      <c r="E115" s="182">
        <v>25000</v>
      </c>
      <c r="F115" s="367">
        <v>3830</v>
      </c>
      <c r="G115" s="331">
        <f t="shared" si="1"/>
        <v>6.5274151436031334</v>
      </c>
      <c r="H115" s="208" t="s">
        <v>138</v>
      </c>
      <c r="I115" s="196" t="s">
        <v>44</v>
      </c>
      <c r="J115" s="574" t="s">
        <v>235</v>
      </c>
      <c r="K115" s="195" t="s">
        <v>64</v>
      </c>
      <c r="L115" s="195" t="s">
        <v>45</v>
      </c>
      <c r="M115" s="490"/>
      <c r="N115" s="491"/>
    </row>
    <row r="116" spans="1:14" x14ac:dyDescent="0.25">
      <c r="A116" s="194">
        <v>44943</v>
      </c>
      <c r="B116" s="175" t="s">
        <v>154</v>
      </c>
      <c r="C116" s="177" t="s">
        <v>136</v>
      </c>
      <c r="D116" s="187" t="s">
        <v>119</v>
      </c>
      <c r="E116" s="182">
        <v>25000</v>
      </c>
      <c r="F116" s="367">
        <v>3830</v>
      </c>
      <c r="G116" s="331">
        <f t="shared" si="1"/>
        <v>6.5274151436031334</v>
      </c>
      <c r="H116" s="208" t="s">
        <v>134</v>
      </c>
      <c r="I116" s="196" t="s">
        <v>44</v>
      </c>
      <c r="J116" s="574" t="s">
        <v>235</v>
      </c>
      <c r="K116" s="195" t="s">
        <v>64</v>
      </c>
      <c r="L116" s="195" t="s">
        <v>45</v>
      </c>
      <c r="M116" s="490"/>
      <c r="N116" s="491"/>
    </row>
    <row r="117" spans="1:14" x14ac:dyDescent="0.25">
      <c r="A117" s="194">
        <v>44943</v>
      </c>
      <c r="B117" s="195" t="s">
        <v>123</v>
      </c>
      <c r="C117" s="195" t="s">
        <v>124</v>
      </c>
      <c r="D117" s="508" t="s">
        <v>118</v>
      </c>
      <c r="E117" s="562">
        <v>4500</v>
      </c>
      <c r="F117" s="367">
        <v>3830</v>
      </c>
      <c r="G117" s="331">
        <f t="shared" si="1"/>
        <v>1.1749347258485641</v>
      </c>
      <c r="H117" s="208" t="s">
        <v>149</v>
      </c>
      <c r="I117" s="196" t="s">
        <v>44</v>
      </c>
      <c r="J117" s="447" t="s">
        <v>306</v>
      </c>
      <c r="K117" s="195" t="s">
        <v>64</v>
      </c>
      <c r="L117" s="195" t="s">
        <v>45</v>
      </c>
      <c r="M117" s="490"/>
      <c r="N117" s="491"/>
    </row>
    <row r="118" spans="1:14" x14ac:dyDescent="0.25">
      <c r="A118" s="194">
        <v>44943</v>
      </c>
      <c r="B118" s="195" t="s">
        <v>123</v>
      </c>
      <c r="C118" s="195" t="s">
        <v>124</v>
      </c>
      <c r="D118" s="508" t="s">
        <v>118</v>
      </c>
      <c r="E118" s="562">
        <v>4500</v>
      </c>
      <c r="F118" s="367">
        <v>3830</v>
      </c>
      <c r="G118" s="331">
        <f t="shared" si="1"/>
        <v>1.1749347258485641</v>
      </c>
      <c r="H118" s="208" t="s">
        <v>149</v>
      </c>
      <c r="I118" s="196" t="s">
        <v>44</v>
      </c>
      <c r="J118" s="447" t="s">
        <v>306</v>
      </c>
      <c r="K118" s="195" t="s">
        <v>64</v>
      </c>
      <c r="L118" s="195" t="s">
        <v>45</v>
      </c>
      <c r="M118" s="490"/>
      <c r="N118" s="491"/>
    </row>
    <row r="119" spans="1:14" x14ac:dyDescent="0.25">
      <c r="A119" s="194">
        <v>44943</v>
      </c>
      <c r="B119" s="195" t="s">
        <v>123</v>
      </c>
      <c r="C119" s="195" t="s">
        <v>124</v>
      </c>
      <c r="D119" s="508" t="s">
        <v>118</v>
      </c>
      <c r="E119" s="562">
        <v>4500</v>
      </c>
      <c r="F119" s="367">
        <v>3830</v>
      </c>
      <c r="G119" s="331">
        <f t="shared" si="1"/>
        <v>1.1749347258485641</v>
      </c>
      <c r="H119" s="208" t="s">
        <v>149</v>
      </c>
      <c r="I119" s="196" t="s">
        <v>44</v>
      </c>
      <c r="J119" s="447" t="s">
        <v>306</v>
      </c>
      <c r="K119" s="195" t="s">
        <v>64</v>
      </c>
      <c r="L119" s="195" t="s">
        <v>45</v>
      </c>
      <c r="M119" s="490"/>
      <c r="N119" s="491"/>
    </row>
    <row r="120" spans="1:14" x14ac:dyDescent="0.25">
      <c r="A120" s="194">
        <v>44943</v>
      </c>
      <c r="B120" s="195" t="s">
        <v>123</v>
      </c>
      <c r="C120" s="195" t="s">
        <v>124</v>
      </c>
      <c r="D120" s="508" t="s">
        <v>118</v>
      </c>
      <c r="E120" s="562">
        <v>4500</v>
      </c>
      <c r="F120" s="367">
        <v>3830</v>
      </c>
      <c r="G120" s="331">
        <f t="shared" si="1"/>
        <v>1.1749347258485641</v>
      </c>
      <c r="H120" s="208" t="s">
        <v>149</v>
      </c>
      <c r="I120" s="196" t="s">
        <v>44</v>
      </c>
      <c r="J120" s="447" t="s">
        <v>306</v>
      </c>
      <c r="K120" s="195" t="s">
        <v>64</v>
      </c>
      <c r="L120" s="195" t="s">
        <v>45</v>
      </c>
      <c r="M120" s="490"/>
      <c r="N120" s="491"/>
    </row>
    <row r="121" spans="1:14" x14ac:dyDescent="0.25">
      <c r="A121" s="194">
        <v>44943</v>
      </c>
      <c r="B121" s="195" t="s">
        <v>140</v>
      </c>
      <c r="C121" s="195" t="s">
        <v>140</v>
      </c>
      <c r="D121" s="508" t="s">
        <v>81</v>
      </c>
      <c r="E121" s="562">
        <v>20000</v>
      </c>
      <c r="F121" s="367">
        <v>3830</v>
      </c>
      <c r="G121" s="331">
        <f t="shared" si="1"/>
        <v>5.2219321148825069</v>
      </c>
      <c r="H121" s="208" t="s">
        <v>209</v>
      </c>
      <c r="I121" s="196" t="s">
        <v>44</v>
      </c>
      <c r="J121" s="447" t="s">
        <v>439</v>
      </c>
      <c r="K121" s="195" t="s">
        <v>64</v>
      </c>
      <c r="L121" s="195" t="s">
        <v>45</v>
      </c>
      <c r="M121" s="490"/>
      <c r="N121" s="491"/>
    </row>
    <row r="122" spans="1:14" x14ac:dyDescent="0.25">
      <c r="A122" s="194">
        <v>44944</v>
      </c>
      <c r="B122" s="195" t="s">
        <v>123</v>
      </c>
      <c r="C122" s="195" t="s">
        <v>124</v>
      </c>
      <c r="D122" s="196" t="s">
        <v>119</v>
      </c>
      <c r="E122" s="512">
        <v>20000</v>
      </c>
      <c r="F122" s="367">
        <v>3830</v>
      </c>
      <c r="G122" s="331">
        <f t="shared" si="1"/>
        <v>5.2219321148825069</v>
      </c>
      <c r="H122" s="208" t="s">
        <v>138</v>
      </c>
      <c r="I122" s="196" t="s">
        <v>44</v>
      </c>
      <c r="J122" s="447" t="s">
        <v>301</v>
      </c>
      <c r="K122" s="195" t="s">
        <v>64</v>
      </c>
      <c r="L122" s="195" t="s">
        <v>45</v>
      </c>
      <c r="M122" s="490"/>
      <c r="N122" s="491"/>
    </row>
    <row r="123" spans="1:14" x14ac:dyDescent="0.25">
      <c r="A123" s="194">
        <v>44944</v>
      </c>
      <c r="B123" s="195" t="s">
        <v>123</v>
      </c>
      <c r="C123" s="195" t="s">
        <v>124</v>
      </c>
      <c r="D123" s="508" t="s">
        <v>119</v>
      </c>
      <c r="E123" s="512">
        <v>10000</v>
      </c>
      <c r="F123" s="367">
        <v>3830</v>
      </c>
      <c r="G123" s="331">
        <f t="shared" si="1"/>
        <v>2.6109660574412534</v>
      </c>
      <c r="H123" s="208" t="s">
        <v>138</v>
      </c>
      <c r="I123" s="196" t="s">
        <v>44</v>
      </c>
      <c r="J123" s="447" t="s">
        <v>301</v>
      </c>
      <c r="K123" s="195" t="s">
        <v>64</v>
      </c>
      <c r="L123" s="195" t="s">
        <v>45</v>
      </c>
      <c r="M123" s="490"/>
      <c r="N123" s="491"/>
    </row>
    <row r="124" spans="1:14" x14ac:dyDescent="0.25">
      <c r="A124" s="194">
        <v>44944</v>
      </c>
      <c r="B124" s="195" t="s">
        <v>123</v>
      </c>
      <c r="C124" s="195" t="s">
        <v>124</v>
      </c>
      <c r="D124" s="508" t="s">
        <v>119</v>
      </c>
      <c r="E124" s="512">
        <v>13000</v>
      </c>
      <c r="F124" s="367">
        <v>3830</v>
      </c>
      <c r="G124" s="331">
        <f t="shared" si="1"/>
        <v>3.3942558746736293</v>
      </c>
      <c r="H124" s="208" t="s">
        <v>138</v>
      </c>
      <c r="I124" s="196" t="s">
        <v>44</v>
      </c>
      <c r="J124" s="447" t="s">
        <v>301</v>
      </c>
      <c r="K124" s="195" t="s">
        <v>64</v>
      </c>
      <c r="L124" s="195" t="s">
        <v>45</v>
      </c>
      <c r="M124" s="490"/>
      <c r="N124" s="491"/>
    </row>
    <row r="125" spans="1:14" x14ac:dyDescent="0.25">
      <c r="A125" s="194">
        <v>44944</v>
      </c>
      <c r="B125" s="195" t="s">
        <v>123</v>
      </c>
      <c r="C125" s="195" t="s">
        <v>124</v>
      </c>
      <c r="D125" s="508" t="s">
        <v>119</v>
      </c>
      <c r="E125" s="190">
        <v>10000</v>
      </c>
      <c r="F125" s="367">
        <v>3830</v>
      </c>
      <c r="G125" s="331">
        <f t="shared" si="1"/>
        <v>2.6109660574412534</v>
      </c>
      <c r="H125" s="208" t="s">
        <v>138</v>
      </c>
      <c r="I125" s="196" t="s">
        <v>44</v>
      </c>
      <c r="J125" s="447" t="s">
        <v>301</v>
      </c>
      <c r="K125" s="195" t="s">
        <v>64</v>
      </c>
      <c r="L125" s="195" t="s">
        <v>45</v>
      </c>
      <c r="M125" s="490"/>
      <c r="N125" s="491"/>
    </row>
    <row r="126" spans="1:14" x14ac:dyDescent="0.25">
      <c r="A126" s="194">
        <v>44944</v>
      </c>
      <c r="B126" s="195" t="s">
        <v>122</v>
      </c>
      <c r="C126" s="195" t="s">
        <v>122</v>
      </c>
      <c r="D126" s="508" t="s">
        <v>119</v>
      </c>
      <c r="E126" s="201">
        <v>10000</v>
      </c>
      <c r="F126" s="367">
        <v>3830</v>
      </c>
      <c r="G126" s="331">
        <f t="shared" si="1"/>
        <v>2.6109660574412534</v>
      </c>
      <c r="H126" s="208" t="s">
        <v>138</v>
      </c>
      <c r="I126" s="196" t="s">
        <v>44</v>
      </c>
      <c r="J126" s="447" t="s">
        <v>301</v>
      </c>
      <c r="K126" s="195" t="s">
        <v>64</v>
      </c>
      <c r="L126" s="195" t="s">
        <v>45</v>
      </c>
      <c r="M126" s="490"/>
      <c r="N126" s="491"/>
    </row>
    <row r="127" spans="1:14" x14ac:dyDescent="0.25">
      <c r="A127" s="194">
        <v>44944</v>
      </c>
      <c r="B127" s="195" t="s">
        <v>123</v>
      </c>
      <c r="C127" s="195" t="s">
        <v>124</v>
      </c>
      <c r="D127" s="196" t="s">
        <v>119</v>
      </c>
      <c r="E127" s="190">
        <v>8000</v>
      </c>
      <c r="F127" s="367">
        <v>3830</v>
      </c>
      <c r="G127" s="331">
        <f t="shared" si="1"/>
        <v>2.0887728459530028</v>
      </c>
      <c r="H127" s="523" t="s">
        <v>134</v>
      </c>
      <c r="I127" s="196" t="s">
        <v>44</v>
      </c>
      <c r="J127" s="447" t="s">
        <v>307</v>
      </c>
      <c r="K127" s="195" t="s">
        <v>64</v>
      </c>
      <c r="L127" s="195" t="s">
        <v>45</v>
      </c>
      <c r="M127" s="490"/>
      <c r="N127" s="491"/>
    </row>
    <row r="128" spans="1:14" x14ac:dyDescent="0.25">
      <c r="A128" s="194">
        <v>44944</v>
      </c>
      <c r="B128" s="195" t="s">
        <v>123</v>
      </c>
      <c r="C128" s="195" t="s">
        <v>124</v>
      </c>
      <c r="D128" s="196" t="s">
        <v>119</v>
      </c>
      <c r="E128" s="190">
        <v>12000</v>
      </c>
      <c r="F128" s="367">
        <v>3830</v>
      </c>
      <c r="G128" s="331">
        <f t="shared" si="1"/>
        <v>3.133159268929504</v>
      </c>
      <c r="H128" s="523" t="s">
        <v>134</v>
      </c>
      <c r="I128" s="196" t="s">
        <v>44</v>
      </c>
      <c r="J128" s="447" t="s">
        <v>307</v>
      </c>
      <c r="K128" s="195" t="s">
        <v>64</v>
      </c>
      <c r="L128" s="195" t="s">
        <v>45</v>
      </c>
      <c r="M128" s="490"/>
      <c r="N128" s="491"/>
    </row>
    <row r="129" spans="1:14" x14ac:dyDescent="0.25">
      <c r="A129" s="194">
        <v>44944</v>
      </c>
      <c r="B129" s="195" t="s">
        <v>123</v>
      </c>
      <c r="C129" s="195" t="s">
        <v>124</v>
      </c>
      <c r="D129" s="196" t="s">
        <v>119</v>
      </c>
      <c r="E129" s="190">
        <v>10000</v>
      </c>
      <c r="F129" s="367">
        <v>3830</v>
      </c>
      <c r="G129" s="331">
        <f t="shared" si="1"/>
        <v>2.6109660574412534</v>
      </c>
      <c r="H129" s="523" t="s">
        <v>134</v>
      </c>
      <c r="I129" s="196" t="s">
        <v>44</v>
      </c>
      <c r="J129" s="447" t="s">
        <v>307</v>
      </c>
      <c r="K129" s="195" t="s">
        <v>64</v>
      </c>
      <c r="L129" s="195" t="s">
        <v>45</v>
      </c>
      <c r="M129" s="490"/>
      <c r="N129" s="491"/>
    </row>
    <row r="130" spans="1:14" x14ac:dyDescent="0.25">
      <c r="A130" s="194">
        <v>44944</v>
      </c>
      <c r="B130" s="195" t="s">
        <v>122</v>
      </c>
      <c r="C130" s="195" t="s">
        <v>122</v>
      </c>
      <c r="D130" s="196" t="s">
        <v>119</v>
      </c>
      <c r="E130" s="201">
        <v>5000</v>
      </c>
      <c r="F130" s="367">
        <v>3830</v>
      </c>
      <c r="G130" s="331">
        <f t="shared" si="1"/>
        <v>1.3054830287206267</v>
      </c>
      <c r="H130" s="523" t="s">
        <v>134</v>
      </c>
      <c r="I130" s="196" t="s">
        <v>44</v>
      </c>
      <c r="J130" s="447" t="s">
        <v>307</v>
      </c>
      <c r="K130" s="195" t="s">
        <v>64</v>
      </c>
      <c r="L130" s="195" t="s">
        <v>45</v>
      </c>
      <c r="M130" s="490"/>
      <c r="N130" s="491"/>
    </row>
    <row r="131" spans="1:14" x14ac:dyDescent="0.25">
      <c r="A131" s="194">
        <v>44944</v>
      </c>
      <c r="B131" s="195" t="s">
        <v>122</v>
      </c>
      <c r="C131" s="195" t="s">
        <v>122</v>
      </c>
      <c r="D131" s="196" t="s">
        <v>119</v>
      </c>
      <c r="E131" s="182">
        <v>5000</v>
      </c>
      <c r="F131" s="367">
        <v>3830</v>
      </c>
      <c r="G131" s="331">
        <f t="shared" si="1"/>
        <v>1.3054830287206267</v>
      </c>
      <c r="H131" s="523" t="s">
        <v>134</v>
      </c>
      <c r="I131" s="196" t="s">
        <v>44</v>
      </c>
      <c r="J131" s="447" t="s">
        <v>307</v>
      </c>
      <c r="K131" s="195" t="s">
        <v>64</v>
      </c>
      <c r="L131" s="195" t="s">
        <v>45</v>
      </c>
      <c r="M131" s="490"/>
      <c r="N131" s="491"/>
    </row>
    <row r="132" spans="1:14" ht="30" x14ac:dyDescent="0.25">
      <c r="A132" s="683">
        <v>44944</v>
      </c>
      <c r="B132" s="516" t="s">
        <v>311</v>
      </c>
      <c r="C132" s="516" t="s">
        <v>144</v>
      </c>
      <c r="D132" s="684" t="s">
        <v>81</v>
      </c>
      <c r="E132" s="512">
        <v>50000</v>
      </c>
      <c r="F132" s="367">
        <v>3830</v>
      </c>
      <c r="G132" s="331">
        <f t="shared" si="1"/>
        <v>13.054830287206267</v>
      </c>
      <c r="H132" s="533" t="s">
        <v>42</v>
      </c>
      <c r="I132" s="515" t="s">
        <v>44</v>
      </c>
      <c r="J132" s="447" t="s">
        <v>361</v>
      </c>
      <c r="K132" s="204" t="s">
        <v>64</v>
      </c>
      <c r="L132" s="204" t="s">
        <v>45</v>
      </c>
      <c r="M132" s="490"/>
      <c r="N132" s="491"/>
    </row>
    <row r="133" spans="1:14" x14ac:dyDescent="0.25">
      <c r="A133" s="194">
        <v>44945</v>
      </c>
      <c r="B133" s="204" t="s">
        <v>123</v>
      </c>
      <c r="C133" s="204" t="s">
        <v>124</v>
      </c>
      <c r="D133" s="515" t="s">
        <v>119</v>
      </c>
      <c r="E133" s="190">
        <v>5000</v>
      </c>
      <c r="F133" s="367">
        <v>3830</v>
      </c>
      <c r="G133" s="331">
        <f t="shared" si="1"/>
        <v>1.3054830287206267</v>
      </c>
      <c r="H133" s="523" t="s">
        <v>138</v>
      </c>
      <c r="I133" s="196" t="s">
        <v>44</v>
      </c>
      <c r="J133" s="447" t="s">
        <v>312</v>
      </c>
      <c r="K133" s="195" t="s">
        <v>64</v>
      </c>
      <c r="L133" s="195" t="s">
        <v>45</v>
      </c>
      <c r="M133" s="490"/>
      <c r="N133" s="491"/>
    </row>
    <row r="134" spans="1:14" x14ac:dyDescent="0.25">
      <c r="A134" s="194">
        <v>44945</v>
      </c>
      <c r="B134" s="204" t="s">
        <v>123</v>
      </c>
      <c r="C134" s="204" t="s">
        <v>124</v>
      </c>
      <c r="D134" s="515" t="s">
        <v>119</v>
      </c>
      <c r="E134" s="190">
        <v>15000</v>
      </c>
      <c r="F134" s="367">
        <v>3830</v>
      </c>
      <c r="G134" s="331">
        <f t="shared" si="1"/>
        <v>3.9164490861618799</v>
      </c>
      <c r="H134" s="523" t="s">
        <v>138</v>
      </c>
      <c r="I134" s="196" t="s">
        <v>44</v>
      </c>
      <c r="J134" s="447" t="s">
        <v>312</v>
      </c>
      <c r="K134" s="195" t="s">
        <v>64</v>
      </c>
      <c r="L134" s="195" t="s">
        <v>45</v>
      </c>
      <c r="M134" s="490"/>
      <c r="N134" s="491"/>
    </row>
    <row r="135" spans="1:14" x14ac:dyDescent="0.25">
      <c r="A135" s="194">
        <v>44945</v>
      </c>
      <c r="B135" s="204" t="s">
        <v>123</v>
      </c>
      <c r="C135" s="204" t="s">
        <v>124</v>
      </c>
      <c r="D135" s="515" t="s">
        <v>119</v>
      </c>
      <c r="E135" s="190">
        <v>10000</v>
      </c>
      <c r="F135" s="367">
        <v>3830</v>
      </c>
      <c r="G135" s="331">
        <f t="shared" si="1"/>
        <v>2.6109660574412534</v>
      </c>
      <c r="H135" s="523" t="s">
        <v>138</v>
      </c>
      <c r="I135" s="196" t="s">
        <v>44</v>
      </c>
      <c r="J135" s="447" t="s">
        <v>312</v>
      </c>
      <c r="K135" s="195" t="s">
        <v>64</v>
      </c>
      <c r="L135" s="195" t="s">
        <v>45</v>
      </c>
      <c r="M135" s="490"/>
      <c r="N135" s="491"/>
    </row>
    <row r="136" spans="1:14" x14ac:dyDescent="0.25">
      <c r="A136" s="194">
        <v>44945</v>
      </c>
      <c r="B136" s="204" t="s">
        <v>123</v>
      </c>
      <c r="C136" s="204" t="s">
        <v>124</v>
      </c>
      <c r="D136" s="515" t="s">
        <v>119</v>
      </c>
      <c r="E136" s="190">
        <v>14000</v>
      </c>
      <c r="F136" s="367">
        <v>3830</v>
      </c>
      <c r="G136" s="331">
        <f t="shared" si="1"/>
        <v>3.6553524804177546</v>
      </c>
      <c r="H136" s="523" t="s">
        <v>138</v>
      </c>
      <c r="I136" s="196" t="s">
        <v>44</v>
      </c>
      <c r="J136" s="447" t="s">
        <v>312</v>
      </c>
      <c r="K136" s="195" t="s">
        <v>64</v>
      </c>
      <c r="L136" s="195" t="s">
        <v>45</v>
      </c>
      <c r="M136" s="490"/>
      <c r="N136" s="491"/>
    </row>
    <row r="137" spans="1:14" ht="20.25" customHeight="1" x14ac:dyDescent="0.25">
      <c r="A137" s="194">
        <v>44945</v>
      </c>
      <c r="B137" s="204" t="s">
        <v>123</v>
      </c>
      <c r="C137" s="204" t="s">
        <v>124</v>
      </c>
      <c r="D137" s="515" t="s">
        <v>119</v>
      </c>
      <c r="E137" s="182">
        <v>8000</v>
      </c>
      <c r="F137" s="367">
        <v>3830</v>
      </c>
      <c r="G137" s="331">
        <f t="shared" si="1"/>
        <v>2.0887728459530028</v>
      </c>
      <c r="H137" s="523" t="s">
        <v>138</v>
      </c>
      <c r="I137" s="196" t="s">
        <v>44</v>
      </c>
      <c r="J137" s="447" t="s">
        <v>312</v>
      </c>
      <c r="K137" s="195" t="s">
        <v>64</v>
      </c>
      <c r="L137" s="195" t="s">
        <v>45</v>
      </c>
      <c r="M137" s="532"/>
      <c r="N137" s="522"/>
    </row>
    <row r="138" spans="1:14" ht="18.75" customHeight="1" x14ac:dyDescent="0.25">
      <c r="A138" s="194">
        <v>44945</v>
      </c>
      <c r="B138" s="204" t="s">
        <v>122</v>
      </c>
      <c r="C138" s="204" t="s">
        <v>122</v>
      </c>
      <c r="D138" s="515" t="s">
        <v>119</v>
      </c>
      <c r="E138" s="182">
        <v>5000</v>
      </c>
      <c r="F138" s="367">
        <v>3830</v>
      </c>
      <c r="G138" s="331">
        <f t="shared" si="1"/>
        <v>1.3054830287206267</v>
      </c>
      <c r="H138" s="523" t="s">
        <v>138</v>
      </c>
      <c r="I138" s="196" t="s">
        <v>44</v>
      </c>
      <c r="J138" s="447" t="s">
        <v>312</v>
      </c>
      <c r="K138" s="195" t="s">
        <v>64</v>
      </c>
      <c r="L138" s="195" t="s">
        <v>45</v>
      </c>
      <c r="M138" s="532"/>
      <c r="N138" s="522"/>
    </row>
    <row r="139" spans="1:14" x14ac:dyDescent="0.25">
      <c r="A139" s="194">
        <v>44945</v>
      </c>
      <c r="B139" s="204" t="s">
        <v>122</v>
      </c>
      <c r="C139" s="204" t="s">
        <v>122</v>
      </c>
      <c r="D139" s="515" t="s">
        <v>119</v>
      </c>
      <c r="E139" s="182">
        <v>5000</v>
      </c>
      <c r="F139" s="367">
        <v>3830</v>
      </c>
      <c r="G139" s="331">
        <f t="shared" si="1"/>
        <v>1.3054830287206267</v>
      </c>
      <c r="H139" s="523" t="s">
        <v>138</v>
      </c>
      <c r="I139" s="196" t="s">
        <v>44</v>
      </c>
      <c r="J139" s="447" t="s">
        <v>312</v>
      </c>
      <c r="K139" s="195" t="s">
        <v>64</v>
      </c>
      <c r="L139" s="195" t="s">
        <v>45</v>
      </c>
      <c r="M139" s="532"/>
      <c r="N139" s="522"/>
    </row>
    <row r="140" spans="1:14" x14ac:dyDescent="0.25">
      <c r="A140" s="194">
        <v>44945</v>
      </c>
      <c r="B140" s="195" t="s">
        <v>123</v>
      </c>
      <c r="C140" s="195" t="s">
        <v>124</v>
      </c>
      <c r="D140" s="508" t="s">
        <v>118</v>
      </c>
      <c r="E140" s="562">
        <v>4500</v>
      </c>
      <c r="F140" s="367">
        <v>3830</v>
      </c>
      <c r="G140" s="331">
        <f t="shared" si="1"/>
        <v>1.1749347258485641</v>
      </c>
      <c r="H140" s="523" t="s">
        <v>149</v>
      </c>
      <c r="I140" s="196" t="s">
        <v>44</v>
      </c>
      <c r="J140" s="447" t="s">
        <v>317</v>
      </c>
      <c r="K140" s="195" t="s">
        <v>64</v>
      </c>
      <c r="L140" s="195" t="s">
        <v>45</v>
      </c>
      <c r="M140" s="532"/>
      <c r="N140" s="522"/>
    </row>
    <row r="141" spans="1:14" x14ac:dyDescent="0.25">
      <c r="A141" s="194">
        <v>44945</v>
      </c>
      <c r="B141" s="195" t="s">
        <v>123</v>
      </c>
      <c r="C141" s="195" t="s">
        <v>124</v>
      </c>
      <c r="D141" s="508" t="s">
        <v>118</v>
      </c>
      <c r="E141" s="562">
        <v>4500</v>
      </c>
      <c r="F141" s="367">
        <v>3830</v>
      </c>
      <c r="G141" s="331">
        <f t="shared" si="1"/>
        <v>1.1749347258485641</v>
      </c>
      <c r="H141" s="523" t="s">
        <v>149</v>
      </c>
      <c r="I141" s="196" t="s">
        <v>44</v>
      </c>
      <c r="J141" s="447" t="s">
        <v>317</v>
      </c>
      <c r="K141" s="195" t="s">
        <v>64</v>
      </c>
      <c r="L141" s="195" t="s">
        <v>45</v>
      </c>
      <c r="M141" s="532"/>
      <c r="N141" s="522"/>
    </row>
    <row r="142" spans="1:14" x14ac:dyDescent="0.25">
      <c r="A142" s="194">
        <v>44945</v>
      </c>
      <c r="B142" s="195" t="s">
        <v>123</v>
      </c>
      <c r="C142" s="195" t="s">
        <v>124</v>
      </c>
      <c r="D142" s="508" t="s">
        <v>118</v>
      </c>
      <c r="E142" s="562">
        <v>5000</v>
      </c>
      <c r="F142" s="367">
        <v>3830</v>
      </c>
      <c r="G142" s="331">
        <f t="shared" si="1"/>
        <v>1.3054830287206267</v>
      </c>
      <c r="H142" s="523" t="s">
        <v>149</v>
      </c>
      <c r="I142" s="196" t="s">
        <v>44</v>
      </c>
      <c r="J142" s="447" t="s">
        <v>317</v>
      </c>
      <c r="K142" s="195" t="s">
        <v>64</v>
      </c>
      <c r="L142" s="195" t="s">
        <v>45</v>
      </c>
      <c r="M142" s="532"/>
      <c r="N142" s="522"/>
    </row>
    <row r="143" spans="1:14" x14ac:dyDescent="0.25">
      <c r="A143" s="194">
        <v>44945</v>
      </c>
      <c r="B143" s="195" t="s">
        <v>123</v>
      </c>
      <c r="C143" s="195" t="s">
        <v>124</v>
      </c>
      <c r="D143" s="508" t="s">
        <v>118</v>
      </c>
      <c r="E143" s="562">
        <v>5000</v>
      </c>
      <c r="F143" s="367">
        <v>3830</v>
      </c>
      <c r="G143" s="331">
        <f t="shared" si="1"/>
        <v>1.3054830287206267</v>
      </c>
      <c r="H143" s="523" t="s">
        <v>149</v>
      </c>
      <c r="I143" s="196" t="s">
        <v>44</v>
      </c>
      <c r="J143" s="447" t="s">
        <v>317</v>
      </c>
      <c r="K143" s="195" t="s">
        <v>64</v>
      </c>
      <c r="L143" s="195" t="s">
        <v>45</v>
      </c>
      <c r="M143" s="532"/>
      <c r="N143" s="522"/>
    </row>
    <row r="144" spans="1:14" x14ac:dyDescent="0.25">
      <c r="A144" s="194">
        <v>44945</v>
      </c>
      <c r="B144" s="195" t="s">
        <v>123</v>
      </c>
      <c r="C144" s="195" t="s">
        <v>124</v>
      </c>
      <c r="D144" s="196" t="s">
        <v>119</v>
      </c>
      <c r="E144" s="190">
        <v>7000</v>
      </c>
      <c r="F144" s="367">
        <v>3830</v>
      </c>
      <c r="G144" s="331">
        <f t="shared" si="1"/>
        <v>1.8276762402088773</v>
      </c>
      <c r="H144" s="523" t="s">
        <v>134</v>
      </c>
      <c r="I144" s="196" t="s">
        <v>44</v>
      </c>
      <c r="J144" s="447" t="s">
        <v>321</v>
      </c>
      <c r="K144" s="195" t="s">
        <v>64</v>
      </c>
      <c r="L144" s="195" t="s">
        <v>45</v>
      </c>
      <c r="M144" s="532"/>
      <c r="N144" s="522"/>
    </row>
    <row r="145" spans="1:14" x14ac:dyDescent="0.25">
      <c r="A145" s="194">
        <v>44945</v>
      </c>
      <c r="B145" s="195" t="s">
        <v>123</v>
      </c>
      <c r="C145" s="195" t="s">
        <v>124</v>
      </c>
      <c r="D145" s="196" t="s">
        <v>119</v>
      </c>
      <c r="E145" s="190">
        <v>18000</v>
      </c>
      <c r="F145" s="367">
        <v>3830</v>
      </c>
      <c r="G145" s="331">
        <f t="shared" si="1"/>
        <v>4.6997389033942563</v>
      </c>
      <c r="H145" s="523" t="s">
        <v>134</v>
      </c>
      <c r="I145" s="196" t="s">
        <v>44</v>
      </c>
      <c r="J145" s="447" t="s">
        <v>321</v>
      </c>
      <c r="K145" s="195" t="s">
        <v>64</v>
      </c>
      <c r="L145" s="195" t="s">
        <v>45</v>
      </c>
      <c r="M145" s="532"/>
      <c r="N145" s="522"/>
    </row>
    <row r="146" spans="1:14" x14ac:dyDescent="0.25">
      <c r="A146" s="194">
        <v>44945</v>
      </c>
      <c r="B146" s="195" t="s">
        <v>123</v>
      </c>
      <c r="C146" s="195" t="s">
        <v>124</v>
      </c>
      <c r="D146" s="196" t="s">
        <v>119</v>
      </c>
      <c r="E146" s="190">
        <v>20000</v>
      </c>
      <c r="F146" s="367">
        <v>3830</v>
      </c>
      <c r="G146" s="331">
        <f t="shared" si="1"/>
        <v>5.2219321148825069</v>
      </c>
      <c r="H146" s="523" t="s">
        <v>134</v>
      </c>
      <c r="I146" s="196" t="s">
        <v>44</v>
      </c>
      <c r="J146" s="447" t="s">
        <v>321</v>
      </c>
      <c r="K146" s="195" t="s">
        <v>64</v>
      </c>
      <c r="L146" s="195" t="s">
        <v>45</v>
      </c>
      <c r="M146" s="532"/>
      <c r="N146" s="522"/>
    </row>
    <row r="147" spans="1:14" x14ac:dyDescent="0.25">
      <c r="A147" s="194">
        <v>44945</v>
      </c>
      <c r="B147" s="195" t="s">
        <v>123</v>
      </c>
      <c r="C147" s="195" t="s">
        <v>124</v>
      </c>
      <c r="D147" s="196" t="s">
        <v>119</v>
      </c>
      <c r="E147" s="190">
        <v>25000</v>
      </c>
      <c r="F147" s="367">
        <v>3830</v>
      </c>
      <c r="G147" s="331">
        <f t="shared" si="1"/>
        <v>6.5274151436031334</v>
      </c>
      <c r="H147" s="523" t="s">
        <v>134</v>
      </c>
      <c r="I147" s="196" t="s">
        <v>44</v>
      </c>
      <c r="J147" s="447" t="s">
        <v>321</v>
      </c>
      <c r="K147" s="195" t="s">
        <v>64</v>
      </c>
      <c r="L147" s="195" t="s">
        <v>45</v>
      </c>
      <c r="M147" s="532"/>
      <c r="N147" s="522"/>
    </row>
    <row r="148" spans="1:14" x14ac:dyDescent="0.25">
      <c r="A148" s="194">
        <v>44945</v>
      </c>
      <c r="B148" s="195" t="s">
        <v>122</v>
      </c>
      <c r="C148" s="195" t="s">
        <v>122</v>
      </c>
      <c r="D148" s="196" t="s">
        <v>119</v>
      </c>
      <c r="E148" s="190">
        <v>5000</v>
      </c>
      <c r="F148" s="367">
        <v>3830</v>
      </c>
      <c r="G148" s="331">
        <f t="shared" si="1"/>
        <v>1.3054830287206267</v>
      </c>
      <c r="H148" s="523" t="s">
        <v>134</v>
      </c>
      <c r="I148" s="196" t="s">
        <v>44</v>
      </c>
      <c r="J148" s="447" t="s">
        <v>321</v>
      </c>
      <c r="K148" s="195" t="s">
        <v>64</v>
      </c>
      <c r="L148" s="195" t="s">
        <v>45</v>
      </c>
      <c r="M148" s="532"/>
      <c r="N148" s="522"/>
    </row>
    <row r="149" spans="1:14" x14ac:dyDescent="0.25">
      <c r="A149" s="194">
        <v>44945</v>
      </c>
      <c r="B149" s="195" t="s">
        <v>122</v>
      </c>
      <c r="C149" s="195" t="s">
        <v>122</v>
      </c>
      <c r="D149" s="196" t="s">
        <v>119</v>
      </c>
      <c r="E149" s="182">
        <v>5000</v>
      </c>
      <c r="F149" s="367">
        <v>3830</v>
      </c>
      <c r="G149" s="331">
        <f t="shared" si="1"/>
        <v>1.3054830287206267</v>
      </c>
      <c r="H149" s="523" t="s">
        <v>134</v>
      </c>
      <c r="I149" s="196" t="s">
        <v>44</v>
      </c>
      <c r="J149" s="447" t="s">
        <v>321</v>
      </c>
      <c r="K149" s="195" t="s">
        <v>64</v>
      </c>
      <c r="L149" s="195" t="s">
        <v>45</v>
      </c>
      <c r="M149" s="532"/>
      <c r="N149" s="522"/>
    </row>
    <row r="150" spans="1:14" x14ac:dyDescent="0.25">
      <c r="A150" s="194">
        <v>44946</v>
      </c>
      <c r="B150" s="195" t="s">
        <v>123</v>
      </c>
      <c r="C150" s="195" t="s">
        <v>124</v>
      </c>
      <c r="D150" s="196" t="s">
        <v>119</v>
      </c>
      <c r="E150" s="512">
        <v>8000</v>
      </c>
      <c r="F150" s="367">
        <v>3830</v>
      </c>
      <c r="G150" s="331">
        <f t="shared" si="1"/>
        <v>2.0887728459530028</v>
      </c>
      <c r="H150" s="523" t="s">
        <v>134</v>
      </c>
      <c r="I150" s="196" t="s">
        <v>44</v>
      </c>
      <c r="J150" s="447" t="s">
        <v>325</v>
      </c>
      <c r="K150" s="195" t="s">
        <v>64</v>
      </c>
      <c r="L150" s="195" t="s">
        <v>45</v>
      </c>
      <c r="M150" s="532"/>
      <c r="N150" s="522"/>
    </row>
    <row r="151" spans="1:14" x14ac:dyDescent="0.25">
      <c r="A151" s="194">
        <v>44946</v>
      </c>
      <c r="B151" s="195" t="s">
        <v>123</v>
      </c>
      <c r="C151" s="195" t="s">
        <v>124</v>
      </c>
      <c r="D151" s="196" t="s">
        <v>119</v>
      </c>
      <c r="E151" s="512">
        <v>20000</v>
      </c>
      <c r="F151" s="367">
        <v>3830</v>
      </c>
      <c r="G151" s="331">
        <f t="shared" si="1"/>
        <v>5.2219321148825069</v>
      </c>
      <c r="H151" s="523" t="s">
        <v>134</v>
      </c>
      <c r="I151" s="196" t="s">
        <v>44</v>
      </c>
      <c r="J151" s="447" t="s">
        <v>325</v>
      </c>
      <c r="K151" s="195" t="s">
        <v>64</v>
      </c>
      <c r="L151" s="195" t="s">
        <v>45</v>
      </c>
      <c r="M151" s="532"/>
      <c r="N151" s="522"/>
    </row>
    <row r="152" spans="1:14" x14ac:dyDescent="0.25">
      <c r="A152" s="194">
        <v>44946</v>
      </c>
      <c r="B152" s="195" t="s">
        <v>123</v>
      </c>
      <c r="C152" s="195" t="s">
        <v>124</v>
      </c>
      <c r="D152" s="196" t="s">
        <v>119</v>
      </c>
      <c r="E152" s="512">
        <v>10000</v>
      </c>
      <c r="F152" s="367">
        <v>3830</v>
      </c>
      <c r="G152" s="331">
        <f t="shared" si="1"/>
        <v>2.6109660574412534</v>
      </c>
      <c r="H152" s="523" t="s">
        <v>134</v>
      </c>
      <c r="I152" s="196" t="s">
        <v>44</v>
      </c>
      <c r="J152" s="447" t="s">
        <v>325</v>
      </c>
      <c r="K152" s="195" t="s">
        <v>64</v>
      </c>
      <c r="L152" s="195" t="s">
        <v>45</v>
      </c>
      <c r="M152" s="532"/>
      <c r="N152" s="522"/>
    </row>
    <row r="153" spans="1:14" x14ac:dyDescent="0.25">
      <c r="A153" s="194">
        <v>44946</v>
      </c>
      <c r="B153" s="195" t="s">
        <v>123</v>
      </c>
      <c r="C153" s="195" t="s">
        <v>124</v>
      </c>
      <c r="D153" s="196" t="s">
        <v>119</v>
      </c>
      <c r="E153" s="190">
        <v>10000</v>
      </c>
      <c r="F153" s="367">
        <v>3830</v>
      </c>
      <c r="G153" s="331">
        <f t="shared" si="1"/>
        <v>2.6109660574412534</v>
      </c>
      <c r="H153" s="523" t="s">
        <v>134</v>
      </c>
      <c r="I153" s="196" t="s">
        <v>44</v>
      </c>
      <c r="J153" s="447" t="s">
        <v>325</v>
      </c>
      <c r="K153" s="195" t="s">
        <v>64</v>
      </c>
      <c r="L153" s="195" t="s">
        <v>45</v>
      </c>
      <c r="M153" s="532"/>
      <c r="N153" s="522"/>
    </row>
    <row r="154" spans="1:14" x14ac:dyDescent="0.25">
      <c r="A154" s="194">
        <v>44946</v>
      </c>
      <c r="B154" s="195" t="s">
        <v>122</v>
      </c>
      <c r="C154" s="195" t="s">
        <v>122</v>
      </c>
      <c r="D154" s="196" t="s">
        <v>119</v>
      </c>
      <c r="E154" s="182">
        <v>10000</v>
      </c>
      <c r="F154" s="367">
        <v>3830</v>
      </c>
      <c r="G154" s="331">
        <f t="shared" si="1"/>
        <v>2.6109660574412534</v>
      </c>
      <c r="H154" s="523" t="s">
        <v>134</v>
      </c>
      <c r="I154" s="196" t="s">
        <v>44</v>
      </c>
      <c r="J154" s="447" t="s">
        <v>325</v>
      </c>
      <c r="K154" s="195" t="s">
        <v>64</v>
      </c>
      <c r="L154" s="195" t="s">
        <v>45</v>
      </c>
      <c r="M154" s="532"/>
      <c r="N154" s="522"/>
    </row>
    <row r="155" spans="1:14" x14ac:dyDescent="0.25">
      <c r="A155" s="194">
        <v>44946</v>
      </c>
      <c r="B155" s="195" t="s">
        <v>123</v>
      </c>
      <c r="C155" s="195" t="s">
        <v>124</v>
      </c>
      <c r="D155" s="508" t="s">
        <v>118</v>
      </c>
      <c r="E155" s="562">
        <v>5000</v>
      </c>
      <c r="F155" s="367">
        <v>3830</v>
      </c>
      <c r="G155" s="331">
        <f t="shared" si="1"/>
        <v>1.3054830287206267</v>
      </c>
      <c r="H155" s="533" t="s">
        <v>149</v>
      </c>
      <c r="I155" s="196" t="s">
        <v>44</v>
      </c>
      <c r="J155" s="447" t="s">
        <v>329</v>
      </c>
      <c r="K155" s="195" t="s">
        <v>64</v>
      </c>
      <c r="L155" s="195" t="s">
        <v>45</v>
      </c>
      <c r="M155" s="490"/>
      <c r="N155" s="491"/>
    </row>
    <row r="156" spans="1:14" x14ac:dyDescent="0.25">
      <c r="A156" s="194">
        <v>44946</v>
      </c>
      <c r="B156" s="195" t="s">
        <v>123</v>
      </c>
      <c r="C156" s="195" t="s">
        <v>124</v>
      </c>
      <c r="D156" s="508" t="s">
        <v>118</v>
      </c>
      <c r="E156" s="562">
        <v>5000</v>
      </c>
      <c r="F156" s="367">
        <v>3830</v>
      </c>
      <c r="G156" s="331">
        <f t="shared" ref="G156:G215" si="2">E156/F156</f>
        <v>1.3054830287206267</v>
      </c>
      <c r="H156" s="533" t="s">
        <v>149</v>
      </c>
      <c r="I156" s="196" t="s">
        <v>44</v>
      </c>
      <c r="J156" s="447" t="s">
        <v>329</v>
      </c>
      <c r="K156" s="195" t="s">
        <v>64</v>
      </c>
      <c r="L156" s="195" t="s">
        <v>45</v>
      </c>
      <c r="M156" s="490"/>
      <c r="N156" s="491"/>
    </row>
    <row r="157" spans="1:14" x14ac:dyDescent="0.25">
      <c r="A157" s="194">
        <v>44949</v>
      </c>
      <c r="B157" s="195" t="s">
        <v>123</v>
      </c>
      <c r="C157" s="195" t="s">
        <v>124</v>
      </c>
      <c r="D157" s="196" t="s">
        <v>119</v>
      </c>
      <c r="E157" s="190">
        <v>8000</v>
      </c>
      <c r="F157" s="367">
        <v>3830</v>
      </c>
      <c r="G157" s="331">
        <f t="shared" si="2"/>
        <v>2.0887728459530028</v>
      </c>
      <c r="H157" s="533" t="s">
        <v>134</v>
      </c>
      <c r="I157" s="196" t="s">
        <v>44</v>
      </c>
      <c r="J157" s="447" t="s">
        <v>331</v>
      </c>
      <c r="K157" s="195" t="s">
        <v>64</v>
      </c>
      <c r="L157" s="195" t="s">
        <v>45</v>
      </c>
      <c r="M157" s="490"/>
      <c r="N157" s="491"/>
    </row>
    <row r="158" spans="1:14" x14ac:dyDescent="0.25">
      <c r="A158" s="194">
        <v>44949</v>
      </c>
      <c r="B158" s="195" t="s">
        <v>123</v>
      </c>
      <c r="C158" s="195" t="s">
        <v>124</v>
      </c>
      <c r="D158" s="196" t="s">
        <v>119</v>
      </c>
      <c r="E158" s="190">
        <v>25000</v>
      </c>
      <c r="F158" s="367">
        <v>3830</v>
      </c>
      <c r="G158" s="331">
        <f t="shared" si="2"/>
        <v>6.5274151436031334</v>
      </c>
      <c r="H158" s="533" t="s">
        <v>134</v>
      </c>
      <c r="I158" s="196" t="s">
        <v>44</v>
      </c>
      <c r="J158" s="447" t="s">
        <v>331</v>
      </c>
      <c r="K158" s="195" t="s">
        <v>64</v>
      </c>
      <c r="L158" s="195" t="s">
        <v>45</v>
      </c>
      <c r="M158" s="490"/>
      <c r="N158" s="491"/>
    </row>
    <row r="159" spans="1:14" x14ac:dyDescent="0.25">
      <c r="A159" s="194">
        <v>44949</v>
      </c>
      <c r="B159" s="195" t="s">
        <v>123</v>
      </c>
      <c r="C159" s="195" t="s">
        <v>124</v>
      </c>
      <c r="D159" s="196" t="s">
        <v>119</v>
      </c>
      <c r="E159" s="190">
        <v>15000</v>
      </c>
      <c r="F159" s="367">
        <v>3830</v>
      </c>
      <c r="G159" s="331">
        <f t="shared" si="2"/>
        <v>3.9164490861618799</v>
      </c>
      <c r="H159" s="533" t="s">
        <v>134</v>
      </c>
      <c r="I159" s="196" t="s">
        <v>44</v>
      </c>
      <c r="J159" s="447" t="s">
        <v>331</v>
      </c>
      <c r="K159" s="195" t="s">
        <v>64</v>
      </c>
      <c r="L159" s="195" t="s">
        <v>45</v>
      </c>
      <c r="M159" s="490"/>
      <c r="N159" s="491"/>
    </row>
    <row r="160" spans="1:14" x14ac:dyDescent="0.25">
      <c r="A160" s="194">
        <v>44949</v>
      </c>
      <c r="B160" s="195" t="s">
        <v>123</v>
      </c>
      <c r="C160" s="195" t="s">
        <v>124</v>
      </c>
      <c r="D160" s="196" t="s">
        <v>119</v>
      </c>
      <c r="E160" s="190">
        <v>10000</v>
      </c>
      <c r="F160" s="367">
        <v>3830</v>
      </c>
      <c r="G160" s="331">
        <f t="shared" si="2"/>
        <v>2.6109660574412534</v>
      </c>
      <c r="H160" s="533" t="s">
        <v>134</v>
      </c>
      <c r="I160" s="196" t="s">
        <v>44</v>
      </c>
      <c r="J160" s="447" t="s">
        <v>331</v>
      </c>
      <c r="K160" s="195" t="s">
        <v>64</v>
      </c>
      <c r="L160" s="195" t="s">
        <v>45</v>
      </c>
      <c r="M160" s="490"/>
      <c r="N160" s="491"/>
    </row>
    <row r="161" spans="1:14" x14ac:dyDescent="0.25">
      <c r="A161" s="194">
        <v>44949</v>
      </c>
      <c r="B161" s="195" t="s">
        <v>123</v>
      </c>
      <c r="C161" s="195" t="s">
        <v>124</v>
      </c>
      <c r="D161" s="196" t="s">
        <v>119</v>
      </c>
      <c r="E161" s="182">
        <v>10000</v>
      </c>
      <c r="F161" s="367">
        <v>3830</v>
      </c>
      <c r="G161" s="331">
        <f t="shared" si="2"/>
        <v>2.6109660574412534</v>
      </c>
      <c r="H161" s="533" t="s">
        <v>134</v>
      </c>
      <c r="I161" s="196" t="s">
        <v>44</v>
      </c>
      <c r="J161" s="447" t="s">
        <v>331</v>
      </c>
      <c r="K161" s="195" t="s">
        <v>64</v>
      </c>
      <c r="L161" s="195" t="s">
        <v>45</v>
      </c>
      <c r="M161" s="490"/>
      <c r="N161" s="491"/>
    </row>
    <row r="162" spans="1:14" x14ac:dyDescent="0.25">
      <c r="A162" s="194">
        <v>44949</v>
      </c>
      <c r="B162" s="195" t="s">
        <v>122</v>
      </c>
      <c r="C162" s="195" t="s">
        <v>122</v>
      </c>
      <c r="D162" s="508" t="s">
        <v>119</v>
      </c>
      <c r="E162" s="182">
        <v>5000</v>
      </c>
      <c r="F162" s="367">
        <v>3830</v>
      </c>
      <c r="G162" s="331">
        <f t="shared" si="2"/>
        <v>1.3054830287206267</v>
      </c>
      <c r="H162" s="533" t="s">
        <v>134</v>
      </c>
      <c r="I162" s="196" t="s">
        <v>44</v>
      </c>
      <c r="J162" s="447" t="s">
        <v>331</v>
      </c>
      <c r="K162" s="195" t="s">
        <v>64</v>
      </c>
      <c r="L162" s="195" t="s">
        <v>45</v>
      </c>
      <c r="M162" s="490"/>
      <c r="N162" s="491"/>
    </row>
    <row r="163" spans="1:14" x14ac:dyDescent="0.25">
      <c r="A163" s="194">
        <v>44949</v>
      </c>
      <c r="B163" s="195" t="s">
        <v>122</v>
      </c>
      <c r="C163" s="195" t="s">
        <v>122</v>
      </c>
      <c r="D163" s="508" t="s">
        <v>119</v>
      </c>
      <c r="E163" s="182">
        <v>5000</v>
      </c>
      <c r="F163" s="367">
        <v>3830</v>
      </c>
      <c r="G163" s="331">
        <f t="shared" si="2"/>
        <v>1.3054830287206267</v>
      </c>
      <c r="H163" s="533" t="s">
        <v>134</v>
      </c>
      <c r="I163" s="196" t="s">
        <v>44</v>
      </c>
      <c r="J163" s="447" t="s">
        <v>331</v>
      </c>
      <c r="K163" s="195" t="s">
        <v>64</v>
      </c>
      <c r="L163" s="195" t="s">
        <v>45</v>
      </c>
      <c r="M163" s="490"/>
      <c r="N163" s="491"/>
    </row>
    <row r="164" spans="1:14" x14ac:dyDescent="0.25">
      <c r="A164" s="194">
        <v>44949</v>
      </c>
      <c r="B164" s="195" t="s">
        <v>300</v>
      </c>
      <c r="C164" s="195" t="s">
        <v>148</v>
      </c>
      <c r="D164" s="508" t="s">
        <v>81</v>
      </c>
      <c r="E164" s="182">
        <v>1000</v>
      </c>
      <c r="F164" s="367">
        <v>3830</v>
      </c>
      <c r="G164" s="331">
        <f t="shared" si="2"/>
        <v>0.26109660574412535</v>
      </c>
      <c r="H164" s="533" t="s">
        <v>134</v>
      </c>
      <c r="I164" s="196" t="s">
        <v>44</v>
      </c>
      <c r="J164" s="447" t="s">
        <v>364</v>
      </c>
      <c r="K164" s="195" t="s">
        <v>64</v>
      </c>
      <c r="L164" s="195" t="s">
        <v>45</v>
      </c>
      <c r="M164" s="490"/>
      <c r="N164" s="491"/>
    </row>
    <row r="165" spans="1:14" x14ac:dyDescent="0.25">
      <c r="A165" s="194">
        <v>44949</v>
      </c>
      <c r="B165" s="195" t="s">
        <v>411</v>
      </c>
      <c r="C165" s="195" t="s">
        <v>148</v>
      </c>
      <c r="D165" s="508" t="s">
        <v>81</v>
      </c>
      <c r="E165" s="182">
        <v>2000</v>
      </c>
      <c r="F165" s="367">
        <v>3830</v>
      </c>
      <c r="G165" s="331">
        <f t="shared" si="2"/>
        <v>0.52219321148825071</v>
      </c>
      <c r="H165" s="533" t="s">
        <v>134</v>
      </c>
      <c r="I165" s="196" t="s">
        <v>44</v>
      </c>
      <c r="J165" s="447" t="s">
        <v>364</v>
      </c>
      <c r="K165" s="195" t="s">
        <v>64</v>
      </c>
      <c r="L165" s="195" t="s">
        <v>45</v>
      </c>
      <c r="M165" s="490"/>
      <c r="N165" s="491"/>
    </row>
    <row r="166" spans="1:14" x14ac:dyDescent="0.25">
      <c r="A166" s="194">
        <v>44949</v>
      </c>
      <c r="B166" s="195" t="s">
        <v>123</v>
      </c>
      <c r="C166" s="195" t="s">
        <v>124</v>
      </c>
      <c r="D166" s="508" t="s">
        <v>119</v>
      </c>
      <c r="E166" s="182">
        <v>26000</v>
      </c>
      <c r="F166" s="367">
        <v>3830</v>
      </c>
      <c r="G166" s="331">
        <f t="shared" si="2"/>
        <v>6.7885117493472587</v>
      </c>
      <c r="H166" s="533" t="s">
        <v>134</v>
      </c>
      <c r="I166" s="196" t="s">
        <v>44</v>
      </c>
      <c r="J166" s="447" t="s">
        <v>364</v>
      </c>
      <c r="K166" s="195" t="s">
        <v>64</v>
      </c>
      <c r="L166" s="195" t="s">
        <v>45</v>
      </c>
      <c r="M166" s="490"/>
      <c r="N166" s="491"/>
    </row>
    <row r="167" spans="1:14" x14ac:dyDescent="0.25">
      <c r="A167" s="194">
        <v>44949</v>
      </c>
      <c r="B167" s="195" t="s">
        <v>123</v>
      </c>
      <c r="C167" s="195" t="s">
        <v>124</v>
      </c>
      <c r="D167" s="508" t="s">
        <v>119</v>
      </c>
      <c r="E167" s="182">
        <v>14000</v>
      </c>
      <c r="F167" s="367">
        <v>3830</v>
      </c>
      <c r="G167" s="331">
        <f t="shared" si="2"/>
        <v>3.6553524804177546</v>
      </c>
      <c r="H167" s="533" t="s">
        <v>134</v>
      </c>
      <c r="I167" s="196" t="s">
        <v>44</v>
      </c>
      <c r="J167" s="447" t="s">
        <v>364</v>
      </c>
      <c r="K167" s="195" t="s">
        <v>64</v>
      </c>
      <c r="L167" s="195" t="s">
        <v>45</v>
      </c>
      <c r="M167" s="490"/>
      <c r="N167" s="491"/>
    </row>
    <row r="168" spans="1:14" x14ac:dyDescent="0.25">
      <c r="A168" s="194">
        <v>44949</v>
      </c>
      <c r="B168" s="204" t="s">
        <v>123</v>
      </c>
      <c r="C168" s="204" t="s">
        <v>124</v>
      </c>
      <c r="D168" s="515" t="s">
        <v>119</v>
      </c>
      <c r="E168" s="182">
        <v>5000</v>
      </c>
      <c r="F168" s="367">
        <v>3830</v>
      </c>
      <c r="G168" s="331">
        <f t="shared" si="2"/>
        <v>1.3054830287206267</v>
      </c>
      <c r="H168" s="533" t="s">
        <v>138</v>
      </c>
      <c r="I168" s="196" t="s">
        <v>44</v>
      </c>
      <c r="J168" s="447" t="s">
        <v>336</v>
      </c>
      <c r="K168" s="195" t="s">
        <v>64</v>
      </c>
      <c r="L168" s="195" t="s">
        <v>45</v>
      </c>
      <c r="M168" s="490"/>
      <c r="N168" s="491"/>
    </row>
    <row r="169" spans="1:14" x14ac:dyDescent="0.25">
      <c r="A169" s="194">
        <v>44949</v>
      </c>
      <c r="B169" s="204" t="s">
        <v>123</v>
      </c>
      <c r="C169" s="204" t="s">
        <v>124</v>
      </c>
      <c r="D169" s="515" t="s">
        <v>119</v>
      </c>
      <c r="E169" s="182">
        <v>20000</v>
      </c>
      <c r="F169" s="367">
        <v>3830</v>
      </c>
      <c r="G169" s="331">
        <f t="shared" si="2"/>
        <v>5.2219321148825069</v>
      </c>
      <c r="H169" s="533" t="s">
        <v>138</v>
      </c>
      <c r="I169" s="196" t="s">
        <v>44</v>
      </c>
      <c r="J169" s="447" t="s">
        <v>336</v>
      </c>
      <c r="K169" s="195" t="s">
        <v>64</v>
      </c>
      <c r="L169" s="195" t="s">
        <v>45</v>
      </c>
      <c r="M169" s="490"/>
      <c r="N169" s="491"/>
    </row>
    <row r="170" spans="1:14" x14ac:dyDescent="0.25">
      <c r="A170" s="194">
        <v>44949</v>
      </c>
      <c r="B170" s="204" t="s">
        <v>123</v>
      </c>
      <c r="C170" s="204" t="s">
        <v>124</v>
      </c>
      <c r="D170" s="515" t="s">
        <v>119</v>
      </c>
      <c r="E170" s="190">
        <v>18000</v>
      </c>
      <c r="F170" s="367">
        <v>3830</v>
      </c>
      <c r="G170" s="331">
        <f t="shared" si="2"/>
        <v>4.6997389033942563</v>
      </c>
      <c r="H170" s="533" t="s">
        <v>138</v>
      </c>
      <c r="I170" s="196" t="s">
        <v>44</v>
      </c>
      <c r="J170" s="447" t="s">
        <v>336</v>
      </c>
      <c r="K170" s="195" t="s">
        <v>64</v>
      </c>
      <c r="L170" s="195" t="s">
        <v>45</v>
      </c>
      <c r="M170" s="490"/>
      <c r="N170" s="491"/>
    </row>
    <row r="171" spans="1:14" x14ac:dyDescent="0.25">
      <c r="A171" s="194">
        <v>44949</v>
      </c>
      <c r="B171" s="204" t="s">
        <v>123</v>
      </c>
      <c r="C171" s="204" t="s">
        <v>124</v>
      </c>
      <c r="D171" s="515" t="s">
        <v>119</v>
      </c>
      <c r="E171" s="190">
        <v>5000</v>
      </c>
      <c r="F171" s="367">
        <v>3830</v>
      </c>
      <c r="G171" s="331">
        <f t="shared" si="2"/>
        <v>1.3054830287206267</v>
      </c>
      <c r="H171" s="533" t="s">
        <v>138</v>
      </c>
      <c r="I171" s="196" t="s">
        <v>44</v>
      </c>
      <c r="J171" s="447" t="s">
        <v>336</v>
      </c>
      <c r="K171" s="195" t="s">
        <v>64</v>
      </c>
      <c r="L171" s="195" t="s">
        <v>45</v>
      </c>
      <c r="M171" s="490"/>
      <c r="N171" s="491"/>
    </row>
    <row r="172" spans="1:14" x14ac:dyDescent="0.25">
      <c r="A172" s="194">
        <v>44949</v>
      </c>
      <c r="B172" s="204" t="s">
        <v>122</v>
      </c>
      <c r="C172" s="204" t="s">
        <v>122</v>
      </c>
      <c r="D172" s="515" t="s">
        <v>119</v>
      </c>
      <c r="E172" s="182">
        <v>5000</v>
      </c>
      <c r="F172" s="367">
        <v>3830</v>
      </c>
      <c r="G172" s="331">
        <f t="shared" si="2"/>
        <v>1.3054830287206267</v>
      </c>
      <c r="H172" s="533" t="s">
        <v>138</v>
      </c>
      <c r="I172" s="196" t="s">
        <v>44</v>
      </c>
      <c r="J172" s="447" t="s">
        <v>336</v>
      </c>
      <c r="K172" s="195" t="s">
        <v>64</v>
      </c>
      <c r="L172" s="195" t="s">
        <v>45</v>
      </c>
      <c r="M172" s="490"/>
      <c r="N172" s="491"/>
    </row>
    <row r="173" spans="1:14" x14ac:dyDescent="0.25">
      <c r="A173" s="194">
        <v>44949</v>
      </c>
      <c r="B173" s="195" t="s">
        <v>123</v>
      </c>
      <c r="C173" s="195" t="s">
        <v>124</v>
      </c>
      <c r="D173" s="508" t="s">
        <v>118</v>
      </c>
      <c r="E173" s="562">
        <v>5000</v>
      </c>
      <c r="F173" s="367">
        <v>3830</v>
      </c>
      <c r="G173" s="331">
        <f t="shared" si="2"/>
        <v>1.3054830287206267</v>
      </c>
      <c r="H173" s="533" t="s">
        <v>149</v>
      </c>
      <c r="I173" s="196" t="s">
        <v>44</v>
      </c>
      <c r="J173" s="447" t="s">
        <v>339</v>
      </c>
      <c r="K173" s="195" t="s">
        <v>64</v>
      </c>
      <c r="L173" s="195" t="s">
        <v>45</v>
      </c>
      <c r="M173" s="490"/>
      <c r="N173" s="491"/>
    </row>
    <row r="174" spans="1:14" x14ac:dyDescent="0.25">
      <c r="A174" s="194">
        <v>44949</v>
      </c>
      <c r="B174" s="195" t="s">
        <v>123</v>
      </c>
      <c r="C174" s="195" t="s">
        <v>124</v>
      </c>
      <c r="D174" s="508" t="s">
        <v>118</v>
      </c>
      <c r="E174" s="562">
        <v>6000</v>
      </c>
      <c r="F174" s="367">
        <v>3830</v>
      </c>
      <c r="G174" s="331">
        <f t="shared" si="2"/>
        <v>1.566579634464752</v>
      </c>
      <c r="H174" s="523" t="s">
        <v>149</v>
      </c>
      <c r="I174" s="196" t="s">
        <v>44</v>
      </c>
      <c r="J174" s="447" t="s">
        <v>339</v>
      </c>
      <c r="K174" s="195" t="s">
        <v>64</v>
      </c>
      <c r="L174" s="195" t="s">
        <v>45</v>
      </c>
      <c r="M174" s="490"/>
      <c r="N174" s="491"/>
    </row>
    <row r="175" spans="1:14" x14ac:dyDescent="0.25">
      <c r="A175" s="194">
        <v>44949</v>
      </c>
      <c r="B175" s="195" t="s">
        <v>123</v>
      </c>
      <c r="C175" s="195" t="s">
        <v>124</v>
      </c>
      <c r="D175" s="508" t="s">
        <v>118</v>
      </c>
      <c r="E175" s="562">
        <v>2000</v>
      </c>
      <c r="F175" s="367">
        <v>3830</v>
      </c>
      <c r="G175" s="331">
        <f t="shared" si="2"/>
        <v>0.52219321148825071</v>
      </c>
      <c r="H175" s="523" t="s">
        <v>149</v>
      </c>
      <c r="I175" s="196" t="s">
        <v>44</v>
      </c>
      <c r="J175" s="447" t="s">
        <v>339</v>
      </c>
      <c r="K175" s="195" t="s">
        <v>64</v>
      </c>
      <c r="L175" s="195" t="s">
        <v>45</v>
      </c>
      <c r="M175" s="490"/>
      <c r="N175" s="491"/>
    </row>
    <row r="176" spans="1:14" x14ac:dyDescent="0.25">
      <c r="A176" s="194">
        <v>44949</v>
      </c>
      <c r="B176" s="195" t="s">
        <v>123</v>
      </c>
      <c r="C176" s="195" t="s">
        <v>124</v>
      </c>
      <c r="D176" s="508" t="s">
        <v>118</v>
      </c>
      <c r="E176" s="562">
        <v>5000</v>
      </c>
      <c r="F176" s="367">
        <v>3830</v>
      </c>
      <c r="G176" s="331">
        <f t="shared" si="2"/>
        <v>1.3054830287206267</v>
      </c>
      <c r="H176" s="523" t="s">
        <v>149</v>
      </c>
      <c r="I176" s="196" t="s">
        <v>44</v>
      </c>
      <c r="J176" s="447" t="s">
        <v>339</v>
      </c>
      <c r="K176" s="195" t="s">
        <v>64</v>
      </c>
      <c r="L176" s="195" t="s">
        <v>45</v>
      </c>
      <c r="M176" s="490"/>
      <c r="N176" s="491"/>
    </row>
    <row r="177" spans="1:14" x14ac:dyDescent="0.25">
      <c r="A177" s="194">
        <v>44949</v>
      </c>
      <c r="B177" s="175" t="s">
        <v>153</v>
      </c>
      <c r="C177" s="177" t="s">
        <v>136</v>
      </c>
      <c r="D177" s="187" t="s">
        <v>14</v>
      </c>
      <c r="E177" s="182">
        <v>40000</v>
      </c>
      <c r="F177" s="367">
        <v>3830</v>
      </c>
      <c r="G177" s="331">
        <f t="shared" si="2"/>
        <v>10.443864229765014</v>
      </c>
      <c r="H177" s="523" t="s">
        <v>42</v>
      </c>
      <c r="I177" s="196" t="s">
        <v>44</v>
      </c>
      <c r="J177" s="574" t="s">
        <v>235</v>
      </c>
      <c r="K177" s="195" t="s">
        <v>64</v>
      </c>
      <c r="L177" s="195" t="s">
        <v>45</v>
      </c>
      <c r="M177" s="490"/>
      <c r="N177" s="491"/>
    </row>
    <row r="178" spans="1:14" x14ac:dyDescent="0.25">
      <c r="A178" s="194">
        <v>44949</v>
      </c>
      <c r="B178" s="175" t="s">
        <v>150</v>
      </c>
      <c r="C178" s="177" t="s">
        <v>136</v>
      </c>
      <c r="D178" s="187" t="s">
        <v>118</v>
      </c>
      <c r="E178" s="182">
        <v>20000</v>
      </c>
      <c r="F178" s="367">
        <v>3830</v>
      </c>
      <c r="G178" s="331">
        <f t="shared" si="2"/>
        <v>5.2219321148825069</v>
      </c>
      <c r="H178" s="523" t="s">
        <v>149</v>
      </c>
      <c r="I178" s="196" t="s">
        <v>44</v>
      </c>
      <c r="J178" s="574" t="s">
        <v>235</v>
      </c>
      <c r="K178" s="195" t="s">
        <v>64</v>
      </c>
      <c r="L178" s="195" t="s">
        <v>45</v>
      </c>
      <c r="M178" s="490"/>
      <c r="N178" s="491"/>
    </row>
    <row r="179" spans="1:14" x14ac:dyDescent="0.25">
      <c r="A179" s="194">
        <v>44950</v>
      </c>
      <c r="B179" s="195" t="s">
        <v>123</v>
      </c>
      <c r="C179" s="195" t="s">
        <v>124</v>
      </c>
      <c r="D179" s="508" t="s">
        <v>118</v>
      </c>
      <c r="E179" s="562">
        <v>5000</v>
      </c>
      <c r="F179" s="367">
        <v>3830</v>
      </c>
      <c r="G179" s="331">
        <f t="shared" si="2"/>
        <v>1.3054830287206267</v>
      </c>
      <c r="H179" s="523" t="s">
        <v>149</v>
      </c>
      <c r="I179" s="196" t="s">
        <v>44</v>
      </c>
      <c r="J179" s="447" t="s">
        <v>342</v>
      </c>
      <c r="K179" s="195" t="s">
        <v>64</v>
      </c>
      <c r="L179" s="195" t="s">
        <v>45</v>
      </c>
      <c r="M179" s="490"/>
      <c r="N179" s="491"/>
    </row>
    <row r="180" spans="1:14" x14ac:dyDescent="0.25">
      <c r="A180" s="194">
        <v>44950</v>
      </c>
      <c r="B180" s="195" t="s">
        <v>123</v>
      </c>
      <c r="C180" s="195" t="s">
        <v>124</v>
      </c>
      <c r="D180" s="508" t="s">
        <v>118</v>
      </c>
      <c r="E180" s="562">
        <v>7000</v>
      </c>
      <c r="F180" s="367">
        <v>3830</v>
      </c>
      <c r="G180" s="331">
        <f t="shared" si="2"/>
        <v>1.8276762402088773</v>
      </c>
      <c r="H180" s="447" t="s">
        <v>149</v>
      </c>
      <c r="I180" s="196" t="s">
        <v>44</v>
      </c>
      <c r="J180" s="447" t="s">
        <v>342</v>
      </c>
      <c r="K180" s="195" t="s">
        <v>64</v>
      </c>
      <c r="L180" s="195" t="s">
        <v>45</v>
      </c>
      <c r="M180" s="490"/>
      <c r="N180" s="491"/>
    </row>
    <row r="181" spans="1:14" x14ac:dyDescent="0.25">
      <c r="A181" s="194">
        <v>44950</v>
      </c>
      <c r="B181" s="195" t="s">
        <v>123</v>
      </c>
      <c r="C181" s="195" t="s">
        <v>124</v>
      </c>
      <c r="D181" s="508" t="s">
        <v>118</v>
      </c>
      <c r="E181" s="562">
        <v>8000</v>
      </c>
      <c r="F181" s="367">
        <v>3830</v>
      </c>
      <c r="G181" s="331">
        <f t="shared" si="2"/>
        <v>2.0887728459530028</v>
      </c>
      <c r="H181" s="447" t="s">
        <v>149</v>
      </c>
      <c r="I181" s="196" t="s">
        <v>44</v>
      </c>
      <c r="J181" s="447" t="s">
        <v>342</v>
      </c>
      <c r="K181" s="195" t="s">
        <v>64</v>
      </c>
      <c r="L181" s="195" t="s">
        <v>45</v>
      </c>
      <c r="M181" s="490"/>
      <c r="N181" s="491"/>
    </row>
    <row r="182" spans="1:14" x14ac:dyDescent="0.25">
      <c r="A182" s="194">
        <v>44950</v>
      </c>
      <c r="B182" s="195" t="s">
        <v>123</v>
      </c>
      <c r="C182" s="195" t="s">
        <v>124</v>
      </c>
      <c r="D182" s="508" t="s">
        <v>118</v>
      </c>
      <c r="E182" s="562">
        <v>8000</v>
      </c>
      <c r="F182" s="367">
        <v>3830</v>
      </c>
      <c r="G182" s="331">
        <f t="shared" si="2"/>
        <v>2.0887728459530028</v>
      </c>
      <c r="H182" s="447" t="s">
        <v>149</v>
      </c>
      <c r="I182" s="196" t="s">
        <v>44</v>
      </c>
      <c r="J182" s="447" t="s">
        <v>342</v>
      </c>
      <c r="K182" s="195" t="s">
        <v>64</v>
      </c>
      <c r="L182" s="195" t="s">
        <v>45</v>
      </c>
      <c r="M182" s="490"/>
      <c r="N182" s="491"/>
    </row>
    <row r="183" spans="1:14" x14ac:dyDescent="0.25">
      <c r="A183" s="194">
        <v>44951</v>
      </c>
      <c r="B183" s="195" t="s">
        <v>123</v>
      </c>
      <c r="C183" s="195" t="s">
        <v>124</v>
      </c>
      <c r="D183" s="508" t="s">
        <v>118</v>
      </c>
      <c r="E183" s="562">
        <v>6000</v>
      </c>
      <c r="F183" s="367">
        <v>3830</v>
      </c>
      <c r="G183" s="331">
        <f t="shared" si="2"/>
        <v>1.566579634464752</v>
      </c>
      <c r="H183" s="447" t="s">
        <v>149</v>
      </c>
      <c r="I183" s="196" t="s">
        <v>44</v>
      </c>
      <c r="J183" s="447" t="s">
        <v>346</v>
      </c>
      <c r="K183" s="195" t="s">
        <v>64</v>
      </c>
      <c r="L183" s="195" t="s">
        <v>45</v>
      </c>
      <c r="M183" s="490"/>
      <c r="N183" s="491"/>
    </row>
    <row r="184" spans="1:14" x14ac:dyDescent="0.25">
      <c r="A184" s="194">
        <v>44951</v>
      </c>
      <c r="B184" s="195" t="s">
        <v>123</v>
      </c>
      <c r="C184" s="195" t="s">
        <v>124</v>
      </c>
      <c r="D184" s="508" t="s">
        <v>118</v>
      </c>
      <c r="E184" s="562">
        <v>8000</v>
      </c>
      <c r="F184" s="367">
        <v>3830</v>
      </c>
      <c r="G184" s="331">
        <f t="shared" si="2"/>
        <v>2.0887728459530028</v>
      </c>
      <c r="H184" s="447" t="s">
        <v>149</v>
      </c>
      <c r="I184" s="196" t="s">
        <v>44</v>
      </c>
      <c r="J184" s="447" t="s">
        <v>346</v>
      </c>
      <c r="K184" s="195" t="s">
        <v>64</v>
      </c>
      <c r="L184" s="195" t="s">
        <v>45</v>
      </c>
      <c r="M184" s="490"/>
      <c r="N184" s="491"/>
    </row>
    <row r="185" spans="1:14" x14ac:dyDescent="0.25">
      <c r="A185" s="194">
        <v>44951</v>
      </c>
      <c r="B185" s="195" t="s">
        <v>123</v>
      </c>
      <c r="C185" s="195" t="s">
        <v>124</v>
      </c>
      <c r="D185" s="508" t="s">
        <v>118</v>
      </c>
      <c r="E185" s="562">
        <v>8000</v>
      </c>
      <c r="F185" s="367">
        <v>3830</v>
      </c>
      <c r="G185" s="331">
        <f t="shared" si="2"/>
        <v>2.0887728459530028</v>
      </c>
      <c r="H185" s="447" t="s">
        <v>149</v>
      </c>
      <c r="I185" s="196" t="s">
        <v>44</v>
      </c>
      <c r="J185" s="447" t="s">
        <v>346</v>
      </c>
      <c r="K185" s="195" t="s">
        <v>64</v>
      </c>
      <c r="L185" s="195" t="s">
        <v>45</v>
      </c>
      <c r="M185" s="490"/>
      <c r="N185" s="491"/>
    </row>
    <row r="186" spans="1:14" x14ac:dyDescent="0.25">
      <c r="A186" s="194">
        <v>44951</v>
      </c>
      <c r="B186" s="195" t="s">
        <v>123</v>
      </c>
      <c r="C186" s="195" t="s">
        <v>124</v>
      </c>
      <c r="D186" s="508" t="s">
        <v>118</v>
      </c>
      <c r="E186" s="562">
        <v>5000</v>
      </c>
      <c r="F186" s="367">
        <v>3830</v>
      </c>
      <c r="G186" s="331">
        <f t="shared" si="2"/>
        <v>1.3054830287206267</v>
      </c>
      <c r="H186" s="447" t="s">
        <v>149</v>
      </c>
      <c r="I186" s="196" t="s">
        <v>44</v>
      </c>
      <c r="J186" s="447" t="s">
        <v>346</v>
      </c>
      <c r="K186" s="195" t="s">
        <v>64</v>
      </c>
      <c r="L186" s="195" t="s">
        <v>45</v>
      </c>
      <c r="M186" s="490"/>
      <c r="N186" s="491"/>
    </row>
    <row r="187" spans="1:14" x14ac:dyDescent="0.25">
      <c r="A187" s="194">
        <v>44951</v>
      </c>
      <c r="B187" s="177" t="s">
        <v>123</v>
      </c>
      <c r="C187" s="177" t="s">
        <v>124</v>
      </c>
      <c r="D187" s="203" t="s">
        <v>14</v>
      </c>
      <c r="E187" s="190">
        <v>6000</v>
      </c>
      <c r="F187" s="367">
        <v>3830</v>
      </c>
      <c r="G187" s="331">
        <f t="shared" si="2"/>
        <v>1.566579634464752</v>
      </c>
      <c r="H187" s="447" t="s">
        <v>42</v>
      </c>
      <c r="I187" s="196" t="s">
        <v>44</v>
      </c>
      <c r="J187" s="447" t="s">
        <v>288</v>
      </c>
      <c r="K187" s="195" t="s">
        <v>64</v>
      </c>
      <c r="L187" s="195" t="s">
        <v>45</v>
      </c>
      <c r="M187" s="490"/>
      <c r="N187" s="491"/>
    </row>
    <row r="188" spans="1:14" x14ac:dyDescent="0.25">
      <c r="A188" s="194">
        <v>44951</v>
      </c>
      <c r="B188" s="177" t="s">
        <v>123</v>
      </c>
      <c r="C188" s="177" t="s">
        <v>124</v>
      </c>
      <c r="D188" s="203" t="s">
        <v>14</v>
      </c>
      <c r="E188" s="190">
        <v>6000</v>
      </c>
      <c r="F188" s="367">
        <v>3830</v>
      </c>
      <c r="G188" s="331">
        <f t="shared" si="2"/>
        <v>1.566579634464752</v>
      </c>
      <c r="H188" s="447" t="s">
        <v>42</v>
      </c>
      <c r="I188" s="196" t="s">
        <v>44</v>
      </c>
      <c r="J188" s="447" t="s">
        <v>288</v>
      </c>
      <c r="K188" s="195" t="s">
        <v>64</v>
      </c>
      <c r="L188" s="195" t="s">
        <v>45</v>
      </c>
      <c r="M188" s="490"/>
      <c r="N188" s="491"/>
    </row>
    <row r="189" spans="1:14" x14ac:dyDescent="0.25">
      <c r="A189" s="194">
        <v>44951</v>
      </c>
      <c r="B189" s="177" t="s">
        <v>140</v>
      </c>
      <c r="C189" s="177" t="s">
        <v>140</v>
      </c>
      <c r="D189" s="203" t="s">
        <v>81</v>
      </c>
      <c r="E189" s="424">
        <v>2000</v>
      </c>
      <c r="F189" s="367">
        <v>3830</v>
      </c>
      <c r="G189" s="331">
        <f t="shared" si="2"/>
        <v>0.52219321148825071</v>
      </c>
      <c r="H189" s="447" t="s">
        <v>141</v>
      </c>
      <c r="I189" s="196" t="s">
        <v>44</v>
      </c>
      <c r="J189" s="574" t="s">
        <v>440</v>
      </c>
      <c r="K189" s="195" t="s">
        <v>64</v>
      </c>
      <c r="L189" s="195" t="s">
        <v>45</v>
      </c>
      <c r="M189" s="490"/>
      <c r="N189" s="491"/>
    </row>
    <row r="190" spans="1:14" x14ac:dyDescent="0.25">
      <c r="A190" s="194">
        <v>44951</v>
      </c>
      <c r="B190" s="195" t="s">
        <v>140</v>
      </c>
      <c r="C190" s="195" t="s">
        <v>140</v>
      </c>
      <c r="D190" s="203" t="s">
        <v>81</v>
      </c>
      <c r="E190" s="424">
        <v>10000</v>
      </c>
      <c r="F190" s="367">
        <v>3830</v>
      </c>
      <c r="G190" s="331">
        <f t="shared" si="2"/>
        <v>2.6109660574412534</v>
      </c>
      <c r="H190" s="447" t="s">
        <v>209</v>
      </c>
      <c r="I190" s="196" t="s">
        <v>44</v>
      </c>
      <c r="J190" s="574" t="s">
        <v>441</v>
      </c>
      <c r="K190" s="195" t="s">
        <v>64</v>
      </c>
      <c r="L190" s="195" t="s">
        <v>45</v>
      </c>
      <c r="M190" s="490"/>
      <c r="N190" s="491"/>
    </row>
    <row r="191" spans="1:14" x14ac:dyDescent="0.25">
      <c r="A191" s="194">
        <v>44951</v>
      </c>
      <c r="B191" s="177" t="s">
        <v>360</v>
      </c>
      <c r="C191" s="177" t="s">
        <v>143</v>
      </c>
      <c r="D191" s="203" t="s">
        <v>14</v>
      </c>
      <c r="E191" s="602">
        <v>2935000</v>
      </c>
      <c r="F191" s="367">
        <v>3830</v>
      </c>
      <c r="G191" s="331">
        <f t="shared" si="2"/>
        <v>766.31853785900785</v>
      </c>
      <c r="H191" s="447" t="s">
        <v>209</v>
      </c>
      <c r="I191" s="196" t="s">
        <v>44</v>
      </c>
      <c r="J191" s="574" t="s">
        <v>388</v>
      </c>
      <c r="K191" s="195" t="s">
        <v>64</v>
      </c>
      <c r="L191" s="195" t="s">
        <v>45</v>
      </c>
      <c r="M191" s="490"/>
      <c r="N191" s="491"/>
    </row>
    <row r="192" spans="1:14" x14ac:dyDescent="0.25">
      <c r="A192" s="194">
        <v>44951</v>
      </c>
      <c r="B192" s="177" t="s">
        <v>140</v>
      </c>
      <c r="C192" s="177" t="s">
        <v>140</v>
      </c>
      <c r="D192" s="203" t="s">
        <v>81</v>
      </c>
      <c r="E192" s="602">
        <v>3000</v>
      </c>
      <c r="F192" s="367">
        <v>3830</v>
      </c>
      <c r="G192" s="331">
        <f t="shared" si="2"/>
        <v>0.78328981723237601</v>
      </c>
      <c r="H192" s="447" t="s">
        <v>209</v>
      </c>
      <c r="I192" s="196" t="s">
        <v>44</v>
      </c>
      <c r="J192" s="574" t="s">
        <v>442</v>
      </c>
      <c r="K192" s="195" t="s">
        <v>64</v>
      </c>
      <c r="L192" s="195" t="s">
        <v>45</v>
      </c>
      <c r="M192" s="490"/>
      <c r="N192" s="491"/>
    </row>
    <row r="193" spans="1:14" x14ac:dyDescent="0.25">
      <c r="A193" s="683">
        <v>44952</v>
      </c>
      <c r="B193" s="516" t="s">
        <v>123</v>
      </c>
      <c r="C193" s="516" t="s">
        <v>124</v>
      </c>
      <c r="D193" s="684" t="s">
        <v>14</v>
      </c>
      <c r="E193" s="512">
        <v>19000</v>
      </c>
      <c r="F193" s="367">
        <v>3830</v>
      </c>
      <c r="G193" s="331">
        <f t="shared" si="2"/>
        <v>4.9608355091383816</v>
      </c>
      <c r="H193" s="447" t="s">
        <v>42</v>
      </c>
      <c r="I193" s="196" t="s">
        <v>44</v>
      </c>
      <c r="J193" s="447" t="s">
        <v>289</v>
      </c>
      <c r="K193" s="195" t="s">
        <v>64</v>
      </c>
      <c r="L193" s="195" t="s">
        <v>45</v>
      </c>
      <c r="M193" s="490"/>
      <c r="N193" s="491"/>
    </row>
    <row r="194" spans="1:14" x14ac:dyDescent="0.25">
      <c r="A194" s="683">
        <v>44952</v>
      </c>
      <c r="B194" s="516" t="s">
        <v>123</v>
      </c>
      <c r="C194" s="516" t="s">
        <v>124</v>
      </c>
      <c r="D194" s="684" t="s">
        <v>14</v>
      </c>
      <c r="E194" s="512">
        <v>22000</v>
      </c>
      <c r="F194" s="367">
        <v>3830</v>
      </c>
      <c r="G194" s="331">
        <f t="shared" si="2"/>
        <v>5.7441253263707575</v>
      </c>
      <c r="H194" s="447" t="s">
        <v>42</v>
      </c>
      <c r="I194" s="196" t="s">
        <v>44</v>
      </c>
      <c r="J194" s="447" t="s">
        <v>289</v>
      </c>
      <c r="K194" s="195" t="s">
        <v>64</v>
      </c>
      <c r="L194" s="195" t="s">
        <v>45</v>
      </c>
      <c r="M194" s="490"/>
      <c r="N194" s="491"/>
    </row>
    <row r="195" spans="1:14" ht="30" x14ac:dyDescent="0.25">
      <c r="A195" s="683">
        <v>44952</v>
      </c>
      <c r="B195" s="516" t="s">
        <v>348</v>
      </c>
      <c r="C195" s="516" t="s">
        <v>124</v>
      </c>
      <c r="D195" s="684" t="s">
        <v>14</v>
      </c>
      <c r="E195" s="512">
        <v>5000</v>
      </c>
      <c r="F195" s="367">
        <v>3830</v>
      </c>
      <c r="G195" s="331">
        <f t="shared" si="2"/>
        <v>1.3054830287206267</v>
      </c>
      <c r="H195" s="447" t="s">
        <v>42</v>
      </c>
      <c r="I195" s="196" t="s">
        <v>44</v>
      </c>
      <c r="J195" s="447" t="s">
        <v>289</v>
      </c>
      <c r="K195" s="195" t="s">
        <v>64</v>
      </c>
      <c r="L195" s="195" t="s">
        <v>45</v>
      </c>
      <c r="M195" s="490"/>
      <c r="N195" s="491"/>
    </row>
    <row r="196" spans="1:14" ht="30" x14ac:dyDescent="0.25">
      <c r="A196" s="683">
        <v>44952</v>
      </c>
      <c r="B196" s="516" t="s">
        <v>348</v>
      </c>
      <c r="C196" s="516" t="s">
        <v>124</v>
      </c>
      <c r="D196" s="684" t="s">
        <v>14</v>
      </c>
      <c r="E196" s="512">
        <v>5000</v>
      </c>
      <c r="F196" s="367">
        <v>3830</v>
      </c>
      <c r="G196" s="331">
        <f t="shared" si="2"/>
        <v>1.3054830287206267</v>
      </c>
      <c r="H196" s="447" t="s">
        <v>42</v>
      </c>
      <c r="I196" s="196" t="s">
        <v>44</v>
      </c>
      <c r="J196" s="447" t="s">
        <v>289</v>
      </c>
      <c r="K196" s="195" t="s">
        <v>64</v>
      </c>
      <c r="L196" s="195" t="s">
        <v>45</v>
      </c>
      <c r="M196" s="490"/>
      <c r="N196" s="491"/>
    </row>
    <row r="197" spans="1:14" x14ac:dyDescent="0.25">
      <c r="A197" s="683">
        <v>44952</v>
      </c>
      <c r="B197" s="516" t="s">
        <v>353</v>
      </c>
      <c r="C197" s="516" t="s">
        <v>124</v>
      </c>
      <c r="D197" s="684" t="s">
        <v>14</v>
      </c>
      <c r="E197" s="512">
        <v>10000</v>
      </c>
      <c r="F197" s="367">
        <v>3830</v>
      </c>
      <c r="G197" s="331">
        <f t="shared" si="2"/>
        <v>2.6109660574412534</v>
      </c>
      <c r="H197" s="447" t="s">
        <v>42</v>
      </c>
      <c r="I197" s="196" t="s">
        <v>44</v>
      </c>
      <c r="J197" s="447" t="s">
        <v>289</v>
      </c>
      <c r="K197" s="195" t="s">
        <v>64</v>
      </c>
      <c r="L197" s="195" t="s">
        <v>45</v>
      </c>
      <c r="M197" s="490"/>
      <c r="N197" s="491"/>
    </row>
    <row r="198" spans="1:14" x14ac:dyDescent="0.25">
      <c r="A198" s="683">
        <v>44952</v>
      </c>
      <c r="B198" s="516" t="s">
        <v>354</v>
      </c>
      <c r="C198" s="516" t="s">
        <v>124</v>
      </c>
      <c r="D198" s="684" t="s">
        <v>14</v>
      </c>
      <c r="E198" s="512">
        <v>10000</v>
      </c>
      <c r="F198" s="367">
        <v>3830</v>
      </c>
      <c r="G198" s="331">
        <f t="shared" si="2"/>
        <v>2.6109660574412534</v>
      </c>
      <c r="H198" s="447" t="s">
        <v>42</v>
      </c>
      <c r="I198" s="196" t="s">
        <v>44</v>
      </c>
      <c r="J198" s="447" t="s">
        <v>289</v>
      </c>
      <c r="K198" s="195" t="s">
        <v>64</v>
      </c>
      <c r="L198" s="195" t="s">
        <v>45</v>
      </c>
      <c r="M198" s="490"/>
      <c r="N198" s="491"/>
    </row>
    <row r="199" spans="1:14" x14ac:dyDescent="0.25">
      <c r="A199" s="194">
        <v>44953</v>
      </c>
      <c r="B199" s="195" t="s">
        <v>123</v>
      </c>
      <c r="C199" s="195" t="s">
        <v>124</v>
      </c>
      <c r="D199" s="508" t="s">
        <v>118</v>
      </c>
      <c r="E199" s="562">
        <v>6000</v>
      </c>
      <c r="F199" s="367">
        <v>3830</v>
      </c>
      <c r="G199" s="331">
        <f t="shared" si="2"/>
        <v>1.566579634464752</v>
      </c>
      <c r="H199" s="447" t="s">
        <v>149</v>
      </c>
      <c r="I199" s="196" t="s">
        <v>44</v>
      </c>
      <c r="J199" s="447" t="s">
        <v>363</v>
      </c>
      <c r="K199" s="195" t="s">
        <v>64</v>
      </c>
      <c r="L199" s="195" t="s">
        <v>45</v>
      </c>
      <c r="M199" s="490"/>
      <c r="N199" s="491"/>
    </row>
    <row r="200" spans="1:14" x14ac:dyDescent="0.25">
      <c r="A200" s="194">
        <v>44953</v>
      </c>
      <c r="B200" s="195" t="s">
        <v>123</v>
      </c>
      <c r="C200" s="195" t="s">
        <v>124</v>
      </c>
      <c r="D200" s="508" t="s">
        <v>118</v>
      </c>
      <c r="E200" s="562">
        <v>5000</v>
      </c>
      <c r="F200" s="367">
        <v>3830</v>
      </c>
      <c r="G200" s="331">
        <f t="shared" si="2"/>
        <v>1.3054830287206267</v>
      </c>
      <c r="H200" s="447" t="s">
        <v>149</v>
      </c>
      <c r="I200" s="196" t="s">
        <v>44</v>
      </c>
      <c r="J200" s="447" t="s">
        <v>363</v>
      </c>
      <c r="K200" s="195" t="s">
        <v>64</v>
      </c>
      <c r="L200" s="195" t="s">
        <v>45</v>
      </c>
      <c r="M200" s="490"/>
      <c r="N200" s="491"/>
    </row>
    <row r="201" spans="1:14" x14ac:dyDescent="0.25">
      <c r="A201" s="194">
        <v>44953</v>
      </c>
      <c r="B201" s="195" t="s">
        <v>123</v>
      </c>
      <c r="C201" s="195" t="s">
        <v>124</v>
      </c>
      <c r="D201" s="508" t="s">
        <v>118</v>
      </c>
      <c r="E201" s="562">
        <v>5000</v>
      </c>
      <c r="F201" s="367">
        <v>3830</v>
      </c>
      <c r="G201" s="331">
        <f t="shared" si="2"/>
        <v>1.3054830287206267</v>
      </c>
      <c r="H201" s="447" t="s">
        <v>149</v>
      </c>
      <c r="I201" s="196" t="s">
        <v>44</v>
      </c>
      <c r="J201" s="447" t="s">
        <v>363</v>
      </c>
      <c r="K201" s="195" t="s">
        <v>64</v>
      </c>
      <c r="L201" s="195" t="s">
        <v>45</v>
      </c>
      <c r="M201" s="490"/>
      <c r="N201" s="491"/>
    </row>
    <row r="202" spans="1:14" x14ac:dyDescent="0.25">
      <c r="A202" s="194">
        <v>44953</v>
      </c>
      <c r="B202" s="195" t="s">
        <v>123</v>
      </c>
      <c r="C202" s="195" t="s">
        <v>124</v>
      </c>
      <c r="D202" s="508" t="s">
        <v>118</v>
      </c>
      <c r="E202" s="562">
        <v>5000</v>
      </c>
      <c r="F202" s="367">
        <v>3830</v>
      </c>
      <c r="G202" s="331">
        <f t="shared" si="2"/>
        <v>1.3054830287206267</v>
      </c>
      <c r="H202" s="523" t="s">
        <v>149</v>
      </c>
      <c r="I202" s="196" t="s">
        <v>44</v>
      </c>
      <c r="J202" s="447" t="s">
        <v>363</v>
      </c>
      <c r="K202" s="195" t="s">
        <v>64</v>
      </c>
      <c r="L202" s="195" t="s">
        <v>45</v>
      </c>
      <c r="M202" s="490"/>
      <c r="N202" s="491"/>
    </row>
    <row r="203" spans="1:14" x14ac:dyDescent="0.25">
      <c r="A203" s="194">
        <v>44953</v>
      </c>
      <c r="B203" s="177" t="s">
        <v>123</v>
      </c>
      <c r="C203" s="177" t="s">
        <v>124</v>
      </c>
      <c r="D203" s="203" t="s">
        <v>119</v>
      </c>
      <c r="E203" s="182">
        <v>8000</v>
      </c>
      <c r="F203" s="367">
        <v>3830</v>
      </c>
      <c r="G203" s="331">
        <f t="shared" si="2"/>
        <v>2.0887728459530028</v>
      </c>
      <c r="H203" s="523" t="s">
        <v>134</v>
      </c>
      <c r="I203" s="196" t="s">
        <v>44</v>
      </c>
      <c r="J203" s="447" t="s">
        <v>381</v>
      </c>
      <c r="K203" s="195" t="s">
        <v>64</v>
      </c>
      <c r="L203" s="195" t="s">
        <v>45</v>
      </c>
      <c r="M203" s="490"/>
      <c r="N203" s="491"/>
    </row>
    <row r="204" spans="1:14" x14ac:dyDescent="0.25">
      <c r="A204" s="194">
        <v>44953</v>
      </c>
      <c r="B204" s="177" t="s">
        <v>123</v>
      </c>
      <c r="C204" s="177" t="s">
        <v>124</v>
      </c>
      <c r="D204" s="203" t="s">
        <v>119</v>
      </c>
      <c r="E204" s="182">
        <v>18000</v>
      </c>
      <c r="F204" s="367">
        <v>3830</v>
      </c>
      <c r="G204" s="331">
        <f t="shared" si="2"/>
        <v>4.6997389033942563</v>
      </c>
      <c r="H204" s="523" t="s">
        <v>134</v>
      </c>
      <c r="I204" s="196" t="s">
        <v>44</v>
      </c>
      <c r="J204" s="447" t="s">
        <v>381</v>
      </c>
      <c r="K204" s="195" t="s">
        <v>64</v>
      </c>
      <c r="L204" s="195" t="s">
        <v>45</v>
      </c>
      <c r="M204" s="490"/>
      <c r="N204" s="491"/>
    </row>
    <row r="205" spans="1:14" x14ac:dyDescent="0.25">
      <c r="A205" s="194">
        <v>44953</v>
      </c>
      <c r="B205" s="177" t="s">
        <v>123</v>
      </c>
      <c r="C205" s="177" t="s">
        <v>124</v>
      </c>
      <c r="D205" s="203" t="s">
        <v>119</v>
      </c>
      <c r="E205" s="190">
        <v>8000</v>
      </c>
      <c r="F205" s="367">
        <v>3830</v>
      </c>
      <c r="G205" s="331">
        <f t="shared" si="2"/>
        <v>2.0887728459530028</v>
      </c>
      <c r="H205" s="523" t="s">
        <v>134</v>
      </c>
      <c r="I205" s="196" t="s">
        <v>44</v>
      </c>
      <c r="J205" s="447" t="s">
        <v>381</v>
      </c>
      <c r="K205" s="195" t="s">
        <v>64</v>
      </c>
      <c r="L205" s="195" t="s">
        <v>45</v>
      </c>
      <c r="M205" s="490"/>
      <c r="N205" s="491"/>
    </row>
    <row r="206" spans="1:14" x14ac:dyDescent="0.25">
      <c r="A206" s="194">
        <v>44953</v>
      </c>
      <c r="B206" s="177" t="s">
        <v>123</v>
      </c>
      <c r="C206" s="177" t="s">
        <v>124</v>
      </c>
      <c r="D206" s="203" t="s">
        <v>119</v>
      </c>
      <c r="E206" s="190">
        <v>5000</v>
      </c>
      <c r="F206" s="367">
        <v>3830</v>
      </c>
      <c r="G206" s="331">
        <f t="shared" si="2"/>
        <v>1.3054830287206267</v>
      </c>
      <c r="H206" s="523" t="s">
        <v>134</v>
      </c>
      <c r="I206" s="196" t="s">
        <v>44</v>
      </c>
      <c r="J206" s="447" t="s">
        <v>381</v>
      </c>
      <c r="K206" s="195" t="s">
        <v>64</v>
      </c>
      <c r="L206" s="195" t="s">
        <v>45</v>
      </c>
      <c r="M206" s="490"/>
      <c r="N206" s="491"/>
    </row>
    <row r="207" spans="1:14" x14ac:dyDescent="0.25">
      <c r="A207" s="194">
        <v>44953</v>
      </c>
      <c r="B207" s="177" t="s">
        <v>123</v>
      </c>
      <c r="C207" s="177" t="s">
        <v>124</v>
      </c>
      <c r="D207" s="203" t="s">
        <v>119</v>
      </c>
      <c r="E207" s="182">
        <v>10000</v>
      </c>
      <c r="F207" s="367">
        <v>3830</v>
      </c>
      <c r="G207" s="331">
        <f t="shared" si="2"/>
        <v>2.6109660574412534</v>
      </c>
      <c r="H207" s="523" t="s">
        <v>134</v>
      </c>
      <c r="I207" s="196" t="s">
        <v>44</v>
      </c>
      <c r="J207" s="447" t="s">
        <v>381</v>
      </c>
      <c r="K207" s="195" t="s">
        <v>64</v>
      </c>
      <c r="L207" s="195" t="s">
        <v>45</v>
      </c>
      <c r="M207" s="490"/>
      <c r="N207" s="491"/>
    </row>
    <row r="208" spans="1:14" x14ac:dyDescent="0.25">
      <c r="A208" s="194">
        <v>44953</v>
      </c>
      <c r="B208" s="177" t="s">
        <v>123</v>
      </c>
      <c r="C208" s="177" t="s">
        <v>124</v>
      </c>
      <c r="D208" s="203" t="s">
        <v>119</v>
      </c>
      <c r="E208" s="190">
        <v>3000</v>
      </c>
      <c r="F208" s="367">
        <v>3830</v>
      </c>
      <c r="G208" s="331">
        <f t="shared" si="2"/>
        <v>0.78328981723237601</v>
      </c>
      <c r="H208" s="523" t="s">
        <v>134</v>
      </c>
      <c r="I208" s="196" t="s">
        <v>44</v>
      </c>
      <c r="J208" s="447" t="s">
        <v>381</v>
      </c>
      <c r="K208" s="195" t="s">
        <v>64</v>
      </c>
      <c r="L208" s="195" t="s">
        <v>45</v>
      </c>
      <c r="M208" s="490"/>
      <c r="N208" s="491"/>
    </row>
    <row r="209" spans="1:14" x14ac:dyDescent="0.25">
      <c r="A209" s="194">
        <v>44953</v>
      </c>
      <c r="B209" s="177" t="s">
        <v>123</v>
      </c>
      <c r="C209" s="177" t="s">
        <v>124</v>
      </c>
      <c r="D209" s="203" t="s">
        <v>119</v>
      </c>
      <c r="E209" s="190">
        <v>7000</v>
      </c>
      <c r="F209" s="367">
        <v>3830</v>
      </c>
      <c r="G209" s="331">
        <f t="shared" si="2"/>
        <v>1.8276762402088773</v>
      </c>
      <c r="H209" s="523" t="s">
        <v>134</v>
      </c>
      <c r="I209" s="196" t="s">
        <v>44</v>
      </c>
      <c r="J209" s="447" t="s">
        <v>381</v>
      </c>
      <c r="K209" s="195" t="s">
        <v>64</v>
      </c>
      <c r="L209" s="195" t="s">
        <v>45</v>
      </c>
      <c r="M209" s="490"/>
      <c r="N209" s="491"/>
    </row>
    <row r="210" spans="1:14" x14ac:dyDescent="0.25">
      <c r="A210" s="194">
        <v>44953</v>
      </c>
      <c r="B210" s="177" t="s">
        <v>123</v>
      </c>
      <c r="C210" s="177" t="s">
        <v>124</v>
      </c>
      <c r="D210" s="203" t="s">
        <v>119</v>
      </c>
      <c r="E210" s="182">
        <v>12000</v>
      </c>
      <c r="F210" s="367">
        <v>3830</v>
      </c>
      <c r="G210" s="331">
        <f t="shared" si="2"/>
        <v>3.133159268929504</v>
      </c>
      <c r="H210" s="523" t="s">
        <v>134</v>
      </c>
      <c r="I210" s="196" t="s">
        <v>44</v>
      </c>
      <c r="J210" s="447" t="s">
        <v>381</v>
      </c>
      <c r="K210" s="195" t="s">
        <v>64</v>
      </c>
      <c r="L210" s="195" t="s">
        <v>45</v>
      </c>
      <c r="M210" s="490"/>
      <c r="N210" s="491"/>
    </row>
    <row r="211" spans="1:14" x14ac:dyDescent="0.25">
      <c r="A211" s="194">
        <v>44953</v>
      </c>
      <c r="B211" s="177" t="s">
        <v>122</v>
      </c>
      <c r="C211" s="177" t="s">
        <v>122</v>
      </c>
      <c r="D211" s="203" t="s">
        <v>119</v>
      </c>
      <c r="E211" s="190">
        <v>5000</v>
      </c>
      <c r="F211" s="367">
        <v>3830</v>
      </c>
      <c r="G211" s="331">
        <f t="shared" si="2"/>
        <v>1.3054830287206267</v>
      </c>
      <c r="H211" s="523" t="s">
        <v>134</v>
      </c>
      <c r="I211" s="196" t="s">
        <v>44</v>
      </c>
      <c r="J211" s="447" t="s">
        <v>381</v>
      </c>
      <c r="K211" s="195" t="s">
        <v>64</v>
      </c>
      <c r="L211" s="195" t="s">
        <v>45</v>
      </c>
      <c r="M211" s="490"/>
      <c r="N211" s="491"/>
    </row>
    <row r="212" spans="1:14" x14ac:dyDescent="0.25">
      <c r="A212" s="194">
        <v>44953</v>
      </c>
      <c r="B212" s="177" t="s">
        <v>122</v>
      </c>
      <c r="C212" s="177" t="s">
        <v>122</v>
      </c>
      <c r="D212" s="203" t="s">
        <v>119</v>
      </c>
      <c r="E212" s="190">
        <v>5000</v>
      </c>
      <c r="F212" s="367">
        <v>3830</v>
      </c>
      <c r="G212" s="331">
        <f t="shared" si="2"/>
        <v>1.3054830287206267</v>
      </c>
      <c r="H212" s="523" t="s">
        <v>134</v>
      </c>
      <c r="I212" s="196" t="s">
        <v>44</v>
      </c>
      <c r="J212" s="447" t="s">
        <v>381</v>
      </c>
      <c r="K212" s="195" t="s">
        <v>64</v>
      </c>
      <c r="L212" s="195" t="s">
        <v>45</v>
      </c>
      <c r="M212" s="490"/>
      <c r="N212" s="491"/>
    </row>
    <row r="213" spans="1:14" ht="30" x14ac:dyDescent="0.25">
      <c r="A213" s="683">
        <v>44953</v>
      </c>
      <c r="B213" s="516" t="s">
        <v>372</v>
      </c>
      <c r="C213" s="516" t="s">
        <v>298</v>
      </c>
      <c r="D213" s="516" t="s">
        <v>81</v>
      </c>
      <c r="E213" s="182">
        <v>1000</v>
      </c>
      <c r="F213" s="367">
        <v>3830</v>
      </c>
      <c r="G213" s="331">
        <f t="shared" si="2"/>
        <v>0.26109660574412535</v>
      </c>
      <c r="H213" s="533" t="s">
        <v>120</v>
      </c>
      <c r="I213" s="515" t="s">
        <v>44</v>
      </c>
      <c r="J213" s="447" t="s">
        <v>389</v>
      </c>
      <c r="K213" s="204" t="s">
        <v>64</v>
      </c>
      <c r="L213" s="204" t="s">
        <v>45</v>
      </c>
      <c r="M213" s="532"/>
      <c r="N213" s="522"/>
    </row>
    <row r="214" spans="1:14" ht="28.5" customHeight="1" x14ac:dyDescent="0.25">
      <c r="A214" s="683">
        <v>44953</v>
      </c>
      <c r="B214" s="516" t="s">
        <v>374</v>
      </c>
      <c r="C214" s="516" t="s">
        <v>298</v>
      </c>
      <c r="D214" s="516" t="s">
        <v>81</v>
      </c>
      <c r="E214" s="182">
        <v>1000</v>
      </c>
      <c r="F214" s="367">
        <v>3830</v>
      </c>
      <c r="G214" s="331">
        <f t="shared" si="2"/>
        <v>0.26109660574412535</v>
      </c>
      <c r="H214" s="533" t="s">
        <v>129</v>
      </c>
      <c r="I214" s="515" t="s">
        <v>44</v>
      </c>
      <c r="J214" s="447" t="s">
        <v>397</v>
      </c>
      <c r="K214" s="204" t="s">
        <v>64</v>
      </c>
      <c r="L214" s="204" t="s">
        <v>45</v>
      </c>
      <c r="M214" s="532"/>
      <c r="N214" s="522"/>
    </row>
    <row r="215" spans="1:14" ht="30" x14ac:dyDescent="0.25">
      <c r="A215" s="683">
        <v>44953</v>
      </c>
      <c r="B215" s="516" t="s">
        <v>379</v>
      </c>
      <c r="C215" s="516" t="s">
        <v>298</v>
      </c>
      <c r="D215" s="516" t="s">
        <v>81</v>
      </c>
      <c r="E215" s="182">
        <v>1000</v>
      </c>
      <c r="F215" s="367">
        <v>3830</v>
      </c>
      <c r="G215" s="331">
        <f t="shared" si="2"/>
        <v>0.26109660574412535</v>
      </c>
      <c r="H215" s="533" t="s">
        <v>135</v>
      </c>
      <c r="I215" s="515" t="s">
        <v>44</v>
      </c>
      <c r="J215" s="447" t="s">
        <v>451</v>
      </c>
      <c r="K215" s="204" t="s">
        <v>64</v>
      </c>
      <c r="L215" s="204" t="s">
        <v>45</v>
      </c>
      <c r="M215" s="532"/>
      <c r="N215" s="522"/>
    </row>
    <row r="216" spans="1:14" ht="30" x14ac:dyDescent="0.25">
      <c r="A216" s="683">
        <v>44953</v>
      </c>
      <c r="B216" s="516" t="s">
        <v>380</v>
      </c>
      <c r="C216" s="516" t="s">
        <v>298</v>
      </c>
      <c r="D216" s="516" t="s">
        <v>81</v>
      </c>
      <c r="E216" s="182">
        <v>1000</v>
      </c>
      <c r="F216" s="644">
        <v>3830</v>
      </c>
      <c r="G216" s="567">
        <f>E216/F216</f>
        <v>0.26109660574412535</v>
      </c>
      <c r="H216" s="533" t="s">
        <v>121</v>
      </c>
      <c r="I216" s="515" t="s">
        <v>44</v>
      </c>
      <c r="J216" s="447" t="s">
        <v>417</v>
      </c>
      <c r="K216" s="204" t="s">
        <v>64</v>
      </c>
      <c r="L216" s="204" t="s">
        <v>45</v>
      </c>
      <c r="M216" s="532"/>
      <c r="N216" s="522"/>
    </row>
    <row r="217" spans="1:14" ht="30" x14ac:dyDescent="0.25">
      <c r="A217" s="683">
        <v>44953</v>
      </c>
      <c r="B217" s="516" t="s">
        <v>378</v>
      </c>
      <c r="C217" s="516" t="s">
        <v>144</v>
      </c>
      <c r="D217" s="684" t="s">
        <v>81</v>
      </c>
      <c r="E217" s="182">
        <v>1888000</v>
      </c>
      <c r="F217" s="644">
        <v>3830</v>
      </c>
      <c r="G217" s="567">
        <f>E217/F217</f>
        <v>492.95039164490862</v>
      </c>
      <c r="H217" s="533" t="s">
        <v>209</v>
      </c>
      <c r="I217" s="515" t="s">
        <v>44</v>
      </c>
      <c r="J217" s="447" t="s">
        <v>452</v>
      </c>
      <c r="K217" s="204" t="s">
        <v>64</v>
      </c>
      <c r="L217" s="204" t="s">
        <v>45</v>
      </c>
      <c r="M217" s="532"/>
      <c r="N217" s="522"/>
    </row>
    <row r="218" spans="1:14" x14ac:dyDescent="0.25">
      <c r="A218" s="683">
        <v>44953</v>
      </c>
      <c r="B218" s="516" t="s">
        <v>140</v>
      </c>
      <c r="C218" s="516" t="s">
        <v>140</v>
      </c>
      <c r="D218" s="684" t="s">
        <v>81</v>
      </c>
      <c r="E218" s="182">
        <v>3000</v>
      </c>
      <c r="F218" s="644">
        <v>3830</v>
      </c>
      <c r="G218" s="567">
        <f>E218/F218</f>
        <v>0.78328981723237601</v>
      </c>
      <c r="H218" s="533" t="s">
        <v>209</v>
      </c>
      <c r="I218" s="515" t="s">
        <v>44</v>
      </c>
      <c r="J218" s="447" t="s">
        <v>453</v>
      </c>
      <c r="K218" s="204" t="s">
        <v>64</v>
      </c>
      <c r="L218" s="204" t="s">
        <v>45</v>
      </c>
      <c r="M218" s="532"/>
      <c r="N218" s="522"/>
    </row>
    <row r="219" spans="1:14" x14ac:dyDescent="0.25">
      <c r="A219" s="194">
        <v>44953</v>
      </c>
      <c r="B219" s="177" t="s">
        <v>416</v>
      </c>
      <c r="C219" s="177" t="s">
        <v>254</v>
      </c>
      <c r="D219" s="203" t="s">
        <v>81</v>
      </c>
      <c r="E219" s="190">
        <v>34000</v>
      </c>
      <c r="F219" s="644">
        <v>3830</v>
      </c>
      <c r="G219" s="567">
        <f>E219/F219</f>
        <v>8.8772845953002619</v>
      </c>
      <c r="H219" s="533" t="s">
        <v>42</v>
      </c>
      <c r="I219" s="515" t="s">
        <v>44</v>
      </c>
      <c r="J219" s="447" t="s">
        <v>454</v>
      </c>
      <c r="K219" s="204" t="s">
        <v>64</v>
      </c>
      <c r="L219" s="204" t="s">
        <v>45</v>
      </c>
      <c r="M219" s="532"/>
      <c r="N219" s="522"/>
    </row>
    <row r="220" spans="1:14" x14ac:dyDescent="0.25">
      <c r="A220" s="194">
        <v>44953</v>
      </c>
      <c r="B220" s="177" t="s">
        <v>200</v>
      </c>
      <c r="C220" s="177" t="s">
        <v>148</v>
      </c>
      <c r="D220" s="203" t="s">
        <v>81</v>
      </c>
      <c r="E220" s="190">
        <v>1900</v>
      </c>
      <c r="F220" s="644">
        <v>3830</v>
      </c>
      <c r="G220" s="567">
        <f>E220/F220</f>
        <v>0.4960835509138381</v>
      </c>
      <c r="H220" s="533" t="s">
        <v>42</v>
      </c>
      <c r="I220" s="515" t="s">
        <v>44</v>
      </c>
      <c r="J220" s="447" t="s">
        <v>454</v>
      </c>
      <c r="K220" s="204" t="s">
        <v>64</v>
      </c>
      <c r="L220" s="204" t="s">
        <v>45</v>
      </c>
      <c r="M220" s="532"/>
      <c r="N220" s="522"/>
    </row>
    <row r="221" spans="1:14" x14ac:dyDescent="0.25">
      <c r="A221" s="194">
        <v>44954</v>
      </c>
      <c r="B221" s="177" t="s">
        <v>123</v>
      </c>
      <c r="C221" s="177" t="s">
        <v>124</v>
      </c>
      <c r="D221" s="203" t="s">
        <v>119</v>
      </c>
      <c r="E221" s="182">
        <v>7000</v>
      </c>
      <c r="F221" s="644">
        <v>3830</v>
      </c>
      <c r="G221" s="567">
        <f t="shared" ref="G221:G229" si="3">E221/F221</f>
        <v>1.8276762402088773</v>
      </c>
      <c r="H221" s="523" t="s">
        <v>134</v>
      </c>
      <c r="I221" s="515" t="s">
        <v>44</v>
      </c>
      <c r="J221" s="447" t="s">
        <v>399</v>
      </c>
      <c r="K221" s="204" t="s">
        <v>64</v>
      </c>
      <c r="L221" s="204" t="s">
        <v>45</v>
      </c>
      <c r="M221" s="490"/>
      <c r="N221" s="491"/>
    </row>
    <row r="222" spans="1:14" x14ac:dyDescent="0.25">
      <c r="A222" s="194">
        <v>44954</v>
      </c>
      <c r="B222" s="177" t="s">
        <v>123</v>
      </c>
      <c r="C222" s="177" t="s">
        <v>124</v>
      </c>
      <c r="D222" s="203" t="s">
        <v>119</v>
      </c>
      <c r="E222" s="201">
        <v>8000</v>
      </c>
      <c r="F222" s="644">
        <v>3830</v>
      </c>
      <c r="G222" s="567">
        <f t="shared" si="3"/>
        <v>2.0887728459530028</v>
      </c>
      <c r="H222" s="523" t="s">
        <v>134</v>
      </c>
      <c r="I222" s="515" t="s">
        <v>44</v>
      </c>
      <c r="J222" s="447" t="s">
        <v>399</v>
      </c>
      <c r="K222" s="204" t="s">
        <v>64</v>
      </c>
      <c r="L222" s="204" t="s">
        <v>45</v>
      </c>
      <c r="M222" s="490"/>
      <c r="N222" s="491"/>
    </row>
    <row r="223" spans="1:14" x14ac:dyDescent="0.25">
      <c r="A223" s="194">
        <v>44954</v>
      </c>
      <c r="B223" s="177" t="s">
        <v>123</v>
      </c>
      <c r="C223" s="177" t="s">
        <v>124</v>
      </c>
      <c r="D223" s="203" t="s">
        <v>119</v>
      </c>
      <c r="E223" s="182">
        <v>10000</v>
      </c>
      <c r="F223" s="644">
        <v>3830</v>
      </c>
      <c r="G223" s="567">
        <f t="shared" si="3"/>
        <v>2.6109660574412534</v>
      </c>
      <c r="H223" s="523" t="s">
        <v>134</v>
      </c>
      <c r="I223" s="515" t="s">
        <v>44</v>
      </c>
      <c r="J223" s="447" t="s">
        <v>399</v>
      </c>
      <c r="K223" s="204" t="s">
        <v>64</v>
      </c>
      <c r="L223" s="204" t="s">
        <v>45</v>
      </c>
      <c r="M223" s="490"/>
      <c r="N223" s="491"/>
    </row>
    <row r="224" spans="1:14" x14ac:dyDescent="0.25">
      <c r="A224" s="194">
        <v>44954</v>
      </c>
      <c r="B224" s="177" t="s">
        <v>123</v>
      </c>
      <c r="C224" s="177" t="s">
        <v>124</v>
      </c>
      <c r="D224" s="203" t="s">
        <v>119</v>
      </c>
      <c r="E224" s="182">
        <v>12000</v>
      </c>
      <c r="F224" s="644">
        <v>3830</v>
      </c>
      <c r="G224" s="567">
        <f t="shared" si="3"/>
        <v>3.133159268929504</v>
      </c>
      <c r="H224" s="523" t="s">
        <v>134</v>
      </c>
      <c r="I224" s="515" t="s">
        <v>44</v>
      </c>
      <c r="J224" s="447" t="s">
        <v>399</v>
      </c>
      <c r="K224" s="204" t="s">
        <v>64</v>
      </c>
      <c r="L224" s="204" t="s">
        <v>45</v>
      </c>
      <c r="M224" s="490"/>
      <c r="N224" s="491"/>
    </row>
    <row r="225" spans="1:14" x14ac:dyDescent="0.25">
      <c r="A225" s="194">
        <v>44954</v>
      </c>
      <c r="B225" s="177" t="s">
        <v>122</v>
      </c>
      <c r="C225" s="177" t="s">
        <v>122</v>
      </c>
      <c r="D225" s="203" t="s">
        <v>119</v>
      </c>
      <c r="E225" s="182">
        <v>5000</v>
      </c>
      <c r="F225" s="644">
        <v>3830</v>
      </c>
      <c r="G225" s="567">
        <f t="shared" si="3"/>
        <v>1.3054830287206267</v>
      </c>
      <c r="H225" s="523" t="s">
        <v>134</v>
      </c>
      <c r="I225" s="515" t="s">
        <v>44</v>
      </c>
      <c r="J225" s="447" t="s">
        <v>399</v>
      </c>
      <c r="K225" s="204" t="s">
        <v>64</v>
      </c>
      <c r="L225" s="204" t="s">
        <v>45</v>
      </c>
      <c r="M225" s="490"/>
      <c r="N225" s="491"/>
    </row>
    <row r="226" spans="1:14" x14ac:dyDescent="0.25">
      <c r="A226" s="194">
        <v>44954</v>
      </c>
      <c r="B226" s="177" t="s">
        <v>122</v>
      </c>
      <c r="C226" s="177" t="s">
        <v>122</v>
      </c>
      <c r="D226" s="203" t="s">
        <v>119</v>
      </c>
      <c r="E226" s="182">
        <v>5000</v>
      </c>
      <c r="F226" s="644">
        <v>3830</v>
      </c>
      <c r="G226" s="567">
        <f t="shared" si="3"/>
        <v>1.3054830287206267</v>
      </c>
      <c r="H226" s="523" t="s">
        <v>134</v>
      </c>
      <c r="I226" s="515" t="s">
        <v>44</v>
      </c>
      <c r="J226" s="447" t="s">
        <v>399</v>
      </c>
      <c r="K226" s="204" t="s">
        <v>64</v>
      </c>
      <c r="L226" s="204" t="s">
        <v>45</v>
      </c>
      <c r="M226" s="490"/>
      <c r="N226" s="491"/>
    </row>
    <row r="227" spans="1:14" x14ac:dyDescent="0.25">
      <c r="A227" s="194">
        <v>44954</v>
      </c>
      <c r="B227" s="195" t="s">
        <v>123</v>
      </c>
      <c r="C227" s="195" t="s">
        <v>124</v>
      </c>
      <c r="D227" s="508" t="s">
        <v>118</v>
      </c>
      <c r="E227" s="562">
        <v>5000</v>
      </c>
      <c r="F227" s="644">
        <v>3830</v>
      </c>
      <c r="G227" s="567">
        <f t="shared" si="3"/>
        <v>1.3054830287206267</v>
      </c>
      <c r="H227" s="523" t="s">
        <v>149</v>
      </c>
      <c r="I227" s="515" t="s">
        <v>44</v>
      </c>
      <c r="J227" s="447" t="s">
        <v>383</v>
      </c>
      <c r="K227" s="204" t="s">
        <v>64</v>
      </c>
      <c r="L227" s="204" t="s">
        <v>45</v>
      </c>
      <c r="M227" s="490"/>
      <c r="N227" s="491"/>
    </row>
    <row r="228" spans="1:14" x14ac:dyDescent="0.25">
      <c r="A228" s="194">
        <v>44954</v>
      </c>
      <c r="B228" s="195" t="s">
        <v>123</v>
      </c>
      <c r="C228" s="195" t="s">
        <v>124</v>
      </c>
      <c r="D228" s="508" t="s">
        <v>118</v>
      </c>
      <c r="E228" s="562">
        <v>5000</v>
      </c>
      <c r="F228" s="644">
        <v>3830</v>
      </c>
      <c r="G228" s="567">
        <f t="shared" si="3"/>
        <v>1.3054830287206267</v>
      </c>
      <c r="H228" s="523" t="s">
        <v>149</v>
      </c>
      <c r="I228" s="515" t="s">
        <v>44</v>
      </c>
      <c r="J228" s="447" t="s">
        <v>383</v>
      </c>
      <c r="K228" s="204" t="s">
        <v>64</v>
      </c>
      <c r="L228" s="204" t="s">
        <v>45</v>
      </c>
      <c r="M228" s="490"/>
      <c r="N228" s="491"/>
    </row>
    <row r="229" spans="1:14" x14ac:dyDescent="0.25">
      <c r="A229" s="690">
        <v>44954</v>
      </c>
      <c r="B229" s="177" t="s">
        <v>123</v>
      </c>
      <c r="C229" s="177" t="s">
        <v>124</v>
      </c>
      <c r="D229" s="203" t="s">
        <v>14</v>
      </c>
      <c r="E229" s="190">
        <v>7000</v>
      </c>
      <c r="F229" s="644">
        <v>3830</v>
      </c>
      <c r="G229" s="567">
        <f t="shared" si="3"/>
        <v>1.8276762402088773</v>
      </c>
      <c r="H229" s="523" t="s">
        <v>42</v>
      </c>
      <c r="I229" s="515" t="s">
        <v>44</v>
      </c>
      <c r="J229" s="447" t="s">
        <v>290</v>
      </c>
      <c r="K229" s="204" t="s">
        <v>64</v>
      </c>
      <c r="L229" s="204" t="s">
        <v>45</v>
      </c>
      <c r="M229" s="490"/>
      <c r="N229" s="491"/>
    </row>
    <row r="230" spans="1:14" x14ac:dyDescent="0.25">
      <c r="A230" s="690">
        <v>44954</v>
      </c>
      <c r="B230" s="177" t="s">
        <v>123</v>
      </c>
      <c r="C230" s="177" t="s">
        <v>124</v>
      </c>
      <c r="D230" s="203" t="s">
        <v>14</v>
      </c>
      <c r="E230" s="190">
        <v>4000</v>
      </c>
      <c r="F230" s="644">
        <v>3830</v>
      </c>
      <c r="G230" s="567">
        <f t="shared" ref="G230:G231" si="4">E230/F230</f>
        <v>1.0443864229765014</v>
      </c>
      <c r="H230" s="523" t="s">
        <v>42</v>
      </c>
      <c r="I230" s="515" t="s">
        <v>44</v>
      </c>
      <c r="J230" s="447" t="s">
        <v>290</v>
      </c>
      <c r="K230" s="204" t="s">
        <v>64</v>
      </c>
      <c r="L230" s="204" t="s">
        <v>45</v>
      </c>
      <c r="M230" s="490"/>
      <c r="N230" s="491"/>
    </row>
    <row r="231" spans="1:14" x14ac:dyDescent="0.25">
      <c r="A231" s="690">
        <v>44954</v>
      </c>
      <c r="B231" s="177" t="s">
        <v>123</v>
      </c>
      <c r="C231" s="177" t="s">
        <v>124</v>
      </c>
      <c r="D231" s="203" t="s">
        <v>14</v>
      </c>
      <c r="E231" s="190">
        <v>4000</v>
      </c>
      <c r="F231" s="644">
        <v>3830</v>
      </c>
      <c r="G231" s="567">
        <f t="shared" si="4"/>
        <v>1.0443864229765014</v>
      </c>
      <c r="H231" s="523" t="s">
        <v>42</v>
      </c>
      <c r="I231" s="515" t="s">
        <v>44</v>
      </c>
      <c r="J231" s="447" t="s">
        <v>290</v>
      </c>
      <c r="K231" s="204" t="s">
        <v>64</v>
      </c>
      <c r="L231" s="204" t="s">
        <v>45</v>
      </c>
      <c r="M231" s="490"/>
      <c r="N231" s="491"/>
    </row>
    <row r="232" spans="1:14" ht="31.5" customHeight="1" x14ac:dyDescent="0.25">
      <c r="A232" s="690">
        <v>44954</v>
      </c>
      <c r="B232" s="177" t="s">
        <v>390</v>
      </c>
      <c r="C232" s="516" t="s">
        <v>178</v>
      </c>
      <c r="D232" s="684" t="s">
        <v>81</v>
      </c>
      <c r="E232" s="512">
        <v>340000</v>
      </c>
      <c r="F232" s="644">
        <v>3830</v>
      </c>
      <c r="G232" s="567">
        <f>E232/F232</f>
        <v>88.772845953002616</v>
      </c>
      <c r="H232" s="712" t="s">
        <v>42</v>
      </c>
      <c r="I232" s="515" t="s">
        <v>44</v>
      </c>
      <c r="J232" s="447" t="s">
        <v>455</v>
      </c>
      <c r="K232" s="204" t="s">
        <v>64</v>
      </c>
      <c r="L232" s="204" t="s">
        <v>45</v>
      </c>
      <c r="M232" s="532"/>
      <c r="N232" s="491"/>
    </row>
    <row r="233" spans="1:14" ht="17.25" customHeight="1" x14ac:dyDescent="0.25">
      <c r="A233" s="194">
        <v>44956</v>
      </c>
      <c r="B233" s="195" t="s">
        <v>123</v>
      </c>
      <c r="C233" s="195" t="s">
        <v>124</v>
      </c>
      <c r="D233" s="508" t="s">
        <v>118</v>
      </c>
      <c r="E233" s="562">
        <v>5000</v>
      </c>
      <c r="F233" s="644">
        <v>3830</v>
      </c>
      <c r="G233" s="567">
        <f t="shared" ref="G233:G263" si="5">E233/F233</f>
        <v>1.3054830287206267</v>
      </c>
      <c r="H233" s="711" t="s">
        <v>149</v>
      </c>
      <c r="I233" s="515" t="s">
        <v>44</v>
      </c>
      <c r="J233" s="447" t="s">
        <v>391</v>
      </c>
      <c r="K233" s="204" t="s">
        <v>64</v>
      </c>
      <c r="L233" s="204" t="s">
        <v>45</v>
      </c>
      <c r="M233" s="707"/>
      <c r="N233" s="708"/>
    </row>
    <row r="234" spans="1:14" x14ac:dyDescent="0.25">
      <c r="A234" s="194">
        <v>44956</v>
      </c>
      <c r="B234" s="195" t="s">
        <v>123</v>
      </c>
      <c r="C234" s="195" t="s">
        <v>124</v>
      </c>
      <c r="D234" s="508" t="s">
        <v>118</v>
      </c>
      <c r="E234" s="562">
        <v>5000</v>
      </c>
      <c r="F234" s="644">
        <v>3830</v>
      </c>
      <c r="G234" s="567">
        <f t="shared" si="5"/>
        <v>1.3054830287206267</v>
      </c>
      <c r="H234" s="523" t="s">
        <v>149</v>
      </c>
      <c r="I234" s="515" t="s">
        <v>44</v>
      </c>
      <c r="J234" s="447" t="s">
        <v>391</v>
      </c>
      <c r="K234" s="204" t="s">
        <v>64</v>
      </c>
      <c r="L234" s="204" t="s">
        <v>45</v>
      </c>
      <c r="M234" s="490"/>
      <c r="N234" s="491"/>
    </row>
    <row r="235" spans="1:14" x14ac:dyDescent="0.25">
      <c r="A235" s="194">
        <v>44956</v>
      </c>
      <c r="B235" s="177" t="s">
        <v>123</v>
      </c>
      <c r="C235" s="177" t="s">
        <v>124</v>
      </c>
      <c r="D235" s="203" t="s">
        <v>14</v>
      </c>
      <c r="E235" s="190">
        <v>7000</v>
      </c>
      <c r="F235" s="644">
        <v>3830</v>
      </c>
      <c r="G235" s="567">
        <f t="shared" si="5"/>
        <v>1.8276762402088773</v>
      </c>
      <c r="H235" s="523" t="s">
        <v>42</v>
      </c>
      <c r="I235" s="515" t="s">
        <v>44</v>
      </c>
      <c r="J235" s="447" t="s">
        <v>292</v>
      </c>
      <c r="K235" s="204" t="s">
        <v>64</v>
      </c>
      <c r="L235" s="204" t="s">
        <v>45</v>
      </c>
      <c r="M235" s="490"/>
      <c r="N235" s="491"/>
    </row>
    <row r="236" spans="1:14" x14ac:dyDescent="0.25">
      <c r="A236" s="194">
        <v>44956</v>
      </c>
      <c r="B236" s="177" t="s">
        <v>123</v>
      </c>
      <c r="C236" s="177" t="s">
        <v>124</v>
      </c>
      <c r="D236" s="203" t="s">
        <v>14</v>
      </c>
      <c r="E236" s="190">
        <v>7000</v>
      </c>
      <c r="F236" s="644">
        <v>3830</v>
      </c>
      <c r="G236" s="567">
        <f t="shared" si="5"/>
        <v>1.8276762402088773</v>
      </c>
      <c r="H236" s="523" t="s">
        <v>42</v>
      </c>
      <c r="I236" s="515" t="s">
        <v>44</v>
      </c>
      <c r="J236" s="447" t="s">
        <v>292</v>
      </c>
      <c r="K236" s="204" t="s">
        <v>64</v>
      </c>
      <c r="L236" s="204" t="s">
        <v>45</v>
      </c>
      <c r="M236" s="490"/>
      <c r="N236" s="491"/>
    </row>
    <row r="237" spans="1:14" ht="30" x14ac:dyDescent="0.25">
      <c r="A237" s="683">
        <v>44956</v>
      </c>
      <c r="B237" s="516" t="s">
        <v>394</v>
      </c>
      <c r="C237" s="516" t="s">
        <v>178</v>
      </c>
      <c r="D237" s="684" t="s">
        <v>81</v>
      </c>
      <c r="E237" s="512">
        <v>110000</v>
      </c>
      <c r="F237" s="644">
        <v>3830</v>
      </c>
      <c r="G237" s="567">
        <f t="shared" si="5"/>
        <v>28.720626631853786</v>
      </c>
      <c r="H237" s="533" t="s">
        <v>42</v>
      </c>
      <c r="I237" s="515" t="s">
        <v>44</v>
      </c>
      <c r="J237" s="447" t="s">
        <v>456</v>
      </c>
      <c r="K237" s="204" t="s">
        <v>64</v>
      </c>
      <c r="L237" s="204" t="s">
        <v>45</v>
      </c>
      <c r="M237" s="490"/>
      <c r="N237" s="491"/>
    </row>
    <row r="238" spans="1:14" x14ac:dyDescent="0.25">
      <c r="A238" s="683">
        <v>44956</v>
      </c>
      <c r="B238" s="516" t="s">
        <v>395</v>
      </c>
      <c r="C238" s="516" t="s">
        <v>178</v>
      </c>
      <c r="D238" s="684" t="s">
        <v>81</v>
      </c>
      <c r="E238" s="512">
        <v>23200</v>
      </c>
      <c r="F238" s="644">
        <v>3830</v>
      </c>
      <c r="G238" s="567">
        <f t="shared" si="5"/>
        <v>6.0574412532637076</v>
      </c>
      <c r="H238" s="533" t="s">
        <v>42</v>
      </c>
      <c r="I238" s="515" t="s">
        <v>44</v>
      </c>
      <c r="J238" s="447" t="s">
        <v>456</v>
      </c>
      <c r="K238" s="204" t="s">
        <v>64</v>
      </c>
      <c r="L238" s="204" t="s">
        <v>45</v>
      </c>
      <c r="M238" s="490"/>
      <c r="N238" s="491"/>
    </row>
    <row r="239" spans="1:14" x14ac:dyDescent="0.25">
      <c r="A239" s="683">
        <v>44956</v>
      </c>
      <c r="B239" s="516" t="s">
        <v>396</v>
      </c>
      <c r="C239" s="516" t="s">
        <v>178</v>
      </c>
      <c r="D239" s="684" t="s">
        <v>81</v>
      </c>
      <c r="E239" s="512">
        <v>40000</v>
      </c>
      <c r="F239" s="644">
        <v>3830</v>
      </c>
      <c r="G239" s="567">
        <f t="shared" si="5"/>
        <v>10.443864229765014</v>
      </c>
      <c r="H239" s="533" t="s">
        <v>42</v>
      </c>
      <c r="I239" s="515" t="s">
        <v>44</v>
      </c>
      <c r="J239" s="447" t="s">
        <v>456</v>
      </c>
      <c r="K239" s="204" t="s">
        <v>64</v>
      </c>
      <c r="L239" s="204" t="s">
        <v>45</v>
      </c>
      <c r="M239" s="490"/>
      <c r="N239" s="491"/>
    </row>
    <row r="240" spans="1:14" x14ac:dyDescent="0.25">
      <c r="A240" s="194">
        <v>44956</v>
      </c>
      <c r="B240" s="177" t="s">
        <v>123</v>
      </c>
      <c r="C240" s="177" t="s">
        <v>124</v>
      </c>
      <c r="D240" s="203" t="s">
        <v>119</v>
      </c>
      <c r="E240" s="190">
        <v>8000</v>
      </c>
      <c r="F240" s="644">
        <v>3830</v>
      </c>
      <c r="G240" s="567">
        <f t="shared" si="5"/>
        <v>2.0887728459530028</v>
      </c>
      <c r="H240" s="523" t="s">
        <v>134</v>
      </c>
      <c r="I240" s="515" t="s">
        <v>44</v>
      </c>
      <c r="J240" s="447" t="s">
        <v>404</v>
      </c>
      <c r="K240" s="204" t="s">
        <v>64</v>
      </c>
      <c r="L240" s="204" t="s">
        <v>45</v>
      </c>
      <c r="M240" s="490"/>
      <c r="N240" s="491"/>
    </row>
    <row r="241" spans="1:14" x14ac:dyDescent="0.25">
      <c r="A241" s="194">
        <v>44956</v>
      </c>
      <c r="B241" s="177" t="s">
        <v>123</v>
      </c>
      <c r="C241" s="177" t="s">
        <v>124</v>
      </c>
      <c r="D241" s="203" t="s">
        <v>119</v>
      </c>
      <c r="E241" s="190">
        <v>10000</v>
      </c>
      <c r="F241" s="644">
        <v>3830</v>
      </c>
      <c r="G241" s="567">
        <f t="shared" si="5"/>
        <v>2.6109660574412534</v>
      </c>
      <c r="H241" s="523" t="s">
        <v>134</v>
      </c>
      <c r="I241" s="515" t="s">
        <v>44</v>
      </c>
      <c r="J241" s="447" t="s">
        <v>404</v>
      </c>
      <c r="K241" s="204" t="s">
        <v>64</v>
      </c>
      <c r="L241" s="204" t="s">
        <v>45</v>
      </c>
      <c r="M241" s="490"/>
      <c r="N241" s="491"/>
    </row>
    <row r="242" spans="1:14" x14ac:dyDescent="0.25">
      <c r="A242" s="194">
        <v>44956</v>
      </c>
      <c r="B242" s="177" t="s">
        <v>123</v>
      </c>
      <c r="C242" s="177" t="s">
        <v>124</v>
      </c>
      <c r="D242" s="203" t="s">
        <v>119</v>
      </c>
      <c r="E242" s="190">
        <v>22000</v>
      </c>
      <c r="F242" s="644">
        <v>3830</v>
      </c>
      <c r="G242" s="567">
        <f t="shared" si="5"/>
        <v>5.7441253263707575</v>
      </c>
      <c r="H242" s="523" t="s">
        <v>134</v>
      </c>
      <c r="I242" s="515" t="s">
        <v>44</v>
      </c>
      <c r="J242" s="447" t="s">
        <v>404</v>
      </c>
      <c r="K242" s="204" t="s">
        <v>64</v>
      </c>
      <c r="L242" s="204" t="s">
        <v>45</v>
      </c>
      <c r="M242" s="490"/>
      <c r="N242" s="491"/>
    </row>
    <row r="243" spans="1:14" x14ac:dyDescent="0.25">
      <c r="A243" s="194">
        <v>44956</v>
      </c>
      <c r="B243" s="177" t="s">
        <v>123</v>
      </c>
      <c r="C243" s="177" t="s">
        <v>124</v>
      </c>
      <c r="D243" s="203" t="s">
        <v>119</v>
      </c>
      <c r="E243" s="190">
        <v>10000</v>
      </c>
      <c r="F243" s="644">
        <v>3830</v>
      </c>
      <c r="G243" s="567">
        <f t="shared" si="5"/>
        <v>2.6109660574412534</v>
      </c>
      <c r="H243" s="523" t="s">
        <v>134</v>
      </c>
      <c r="I243" s="515" t="s">
        <v>44</v>
      </c>
      <c r="J243" s="447" t="s">
        <v>404</v>
      </c>
      <c r="K243" s="204" t="s">
        <v>64</v>
      </c>
      <c r="L243" s="204" t="s">
        <v>45</v>
      </c>
      <c r="M243" s="490"/>
      <c r="N243" s="491"/>
    </row>
    <row r="244" spans="1:14" x14ac:dyDescent="0.25">
      <c r="A244" s="194">
        <v>44956</v>
      </c>
      <c r="B244" s="177" t="s">
        <v>123</v>
      </c>
      <c r="C244" s="177" t="s">
        <v>124</v>
      </c>
      <c r="D244" s="203" t="s">
        <v>119</v>
      </c>
      <c r="E244" s="190">
        <v>25000</v>
      </c>
      <c r="F244" s="644">
        <v>3830</v>
      </c>
      <c r="G244" s="567">
        <f t="shared" si="5"/>
        <v>6.5274151436031334</v>
      </c>
      <c r="H244" s="523" t="s">
        <v>134</v>
      </c>
      <c r="I244" s="515" t="s">
        <v>44</v>
      </c>
      <c r="J244" s="447" t="s">
        <v>404</v>
      </c>
      <c r="K244" s="204" t="s">
        <v>64</v>
      </c>
      <c r="L244" s="204" t="s">
        <v>45</v>
      </c>
      <c r="M244" s="490"/>
      <c r="N244" s="491"/>
    </row>
    <row r="245" spans="1:14" x14ac:dyDescent="0.25">
      <c r="A245" s="194">
        <v>44956</v>
      </c>
      <c r="B245" s="177" t="s">
        <v>122</v>
      </c>
      <c r="C245" s="177" t="s">
        <v>122</v>
      </c>
      <c r="D245" s="203" t="s">
        <v>119</v>
      </c>
      <c r="E245" s="190">
        <v>10000</v>
      </c>
      <c r="F245" s="644">
        <v>3830</v>
      </c>
      <c r="G245" s="567">
        <f t="shared" si="5"/>
        <v>2.6109660574412534</v>
      </c>
      <c r="H245" s="523" t="s">
        <v>134</v>
      </c>
      <c r="I245" s="515" t="s">
        <v>44</v>
      </c>
      <c r="J245" s="447" t="s">
        <v>404</v>
      </c>
      <c r="K245" s="204" t="s">
        <v>64</v>
      </c>
      <c r="L245" s="204" t="s">
        <v>45</v>
      </c>
      <c r="M245" s="490"/>
      <c r="N245" s="491"/>
    </row>
    <row r="246" spans="1:14" x14ac:dyDescent="0.25">
      <c r="A246" s="194">
        <v>44956</v>
      </c>
      <c r="B246" s="177" t="s">
        <v>123</v>
      </c>
      <c r="C246" s="177" t="s">
        <v>124</v>
      </c>
      <c r="D246" s="203" t="s">
        <v>119</v>
      </c>
      <c r="E246" s="190">
        <v>20000</v>
      </c>
      <c r="F246" s="644">
        <v>3830</v>
      </c>
      <c r="G246" s="567">
        <f t="shared" si="5"/>
        <v>5.2219321148825069</v>
      </c>
      <c r="H246" s="523" t="s">
        <v>134</v>
      </c>
      <c r="I246" s="515" t="s">
        <v>44</v>
      </c>
      <c r="J246" s="447" t="s">
        <v>410</v>
      </c>
      <c r="K246" s="204" t="s">
        <v>64</v>
      </c>
      <c r="L246" s="204" t="s">
        <v>45</v>
      </c>
      <c r="M246" s="490"/>
      <c r="N246" s="491"/>
    </row>
    <row r="247" spans="1:14" x14ac:dyDescent="0.25">
      <c r="A247" s="194">
        <v>44956</v>
      </c>
      <c r="B247" s="177" t="s">
        <v>123</v>
      </c>
      <c r="C247" s="177" t="s">
        <v>124</v>
      </c>
      <c r="D247" s="203" t="s">
        <v>119</v>
      </c>
      <c r="E247" s="190">
        <v>5000</v>
      </c>
      <c r="F247" s="644">
        <v>3830</v>
      </c>
      <c r="G247" s="567">
        <f t="shared" si="5"/>
        <v>1.3054830287206267</v>
      </c>
      <c r="H247" s="523" t="s">
        <v>134</v>
      </c>
      <c r="I247" s="515" t="s">
        <v>44</v>
      </c>
      <c r="J247" s="447" t="s">
        <v>410</v>
      </c>
      <c r="K247" s="204" t="s">
        <v>64</v>
      </c>
      <c r="L247" s="204" t="s">
        <v>45</v>
      </c>
      <c r="M247" s="490"/>
      <c r="N247" s="491"/>
    </row>
    <row r="248" spans="1:14" x14ac:dyDescent="0.25">
      <c r="A248" s="194">
        <v>44956</v>
      </c>
      <c r="B248" s="177" t="s">
        <v>123</v>
      </c>
      <c r="C248" s="177" t="s">
        <v>124</v>
      </c>
      <c r="D248" s="203" t="s">
        <v>119</v>
      </c>
      <c r="E248" s="190">
        <v>15000</v>
      </c>
      <c r="F248" s="644">
        <v>3830</v>
      </c>
      <c r="G248" s="567">
        <f t="shared" si="5"/>
        <v>3.9164490861618799</v>
      </c>
      <c r="H248" s="523" t="s">
        <v>134</v>
      </c>
      <c r="I248" s="515" t="s">
        <v>44</v>
      </c>
      <c r="J248" s="447" t="s">
        <v>410</v>
      </c>
      <c r="K248" s="204" t="s">
        <v>64</v>
      </c>
      <c r="L248" s="204" t="s">
        <v>45</v>
      </c>
      <c r="M248" s="490"/>
      <c r="N248" s="491"/>
    </row>
    <row r="249" spans="1:14" x14ac:dyDescent="0.25">
      <c r="A249" s="194">
        <v>44956</v>
      </c>
      <c r="B249" s="177" t="s">
        <v>123</v>
      </c>
      <c r="C249" s="177" t="s">
        <v>124</v>
      </c>
      <c r="D249" s="203" t="s">
        <v>14</v>
      </c>
      <c r="E249" s="190">
        <v>18000</v>
      </c>
      <c r="F249" s="644">
        <v>3830</v>
      </c>
      <c r="G249" s="567">
        <f t="shared" si="5"/>
        <v>4.6997389033942563</v>
      </c>
      <c r="H249" s="523" t="s">
        <v>42</v>
      </c>
      <c r="I249" s="515" t="s">
        <v>44</v>
      </c>
      <c r="J249" s="447" t="s">
        <v>386</v>
      </c>
      <c r="K249" s="204" t="s">
        <v>64</v>
      </c>
      <c r="L249" s="204" t="s">
        <v>45</v>
      </c>
      <c r="M249" s="490"/>
      <c r="N249" s="491"/>
    </row>
    <row r="250" spans="1:14" x14ac:dyDescent="0.25">
      <c r="A250" s="194">
        <v>44956</v>
      </c>
      <c r="B250" s="177" t="s">
        <v>123</v>
      </c>
      <c r="C250" s="177" t="s">
        <v>124</v>
      </c>
      <c r="D250" s="203" t="s">
        <v>14</v>
      </c>
      <c r="E250" s="190">
        <v>4000</v>
      </c>
      <c r="F250" s="644">
        <v>3830</v>
      </c>
      <c r="G250" s="567">
        <f t="shared" si="5"/>
        <v>1.0443864229765014</v>
      </c>
      <c r="H250" s="523" t="s">
        <v>42</v>
      </c>
      <c r="I250" s="515" t="s">
        <v>44</v>
      </c>
      <c r="J250" s="447" t="s">
        <v>386</v>
      </c>
      <c r="K250" s="204" t="s">
        <v>64</v>
      </c>
      <c r="L250" s="204" t="s">
        <v>45</v>
      </c>
      <c r="M250" s="490"/>
      <c r="N250" s="491"/>
    </row>
    <row r="251" spans="1:14" x14ac:dyDescent="0.25">
      <c r="A251" s="194">
        <v>44956</v>
      </c>
      <c r="B251" s="177" t="s">
        <v>123</v>
      </c>
      <c r="C251" s="177" t="s">
        <v>124</v>
      </c>
      <c r="D251" s="203" t="s">
        <v>14</v>
      </c>
      <c r="E251" s="190">
        <v>19000</v>
      </c>
      <c r="F251" s="644">
        <v>3830</v>
      </c>
      <c r="G251" s="567">
        <f t="shared" si="5"/>
        <v>4.9608355091383816</v>
      </c>
      <c r="H251" s="523" t="s">
        <v>42</v>
      </c>
      <c r="I251" s="515" t="s">
        <v>44</v>
      </c>
      <c r="J251" s="447" t="s">
        <v>386</v>
      </c>
      <c r="K251" s="204" t="s">
        <v>64</v>
      </c>
      <c r="L251" s="204" t="s">
        <v>45</v>
      </c>
      <c r="M251" s="490"/>
      <c r="N251" s="491"/>
    </row>
    <row r="252" spans="1:14" x14ac:dyDescent="0.25">
      <c r="A252" s="194">
        <v>44956</v>
      </c>
      <c r="B252" s="195" t="s">
        <v>123</v>
      </c>
      <c r="C252" s="195" t="s">
        <v>124</v>
      </c>
      <c r="D252" s="508" t="s">
        <v>118</v>
      </c>
      <c r="E252" s="562">
        <v>3000</v>
      </c>
      <c r="F252" s="644">
        <v>3830</v>
      </c>
      <c r="G252" s="567">
        <f t="shared" si="5"/>
        <v>0.78328981723237601</v>
      </c>
      <c r="H252" s="523" t="s">
        <v>149</v>
      </c>
      <c r="I252" s="515" t="s">
        <v>44</v>
      </c>
      <c r="J252" s="447" t="s">
        <v>423</v>
      </c>
      <c r="K252" s="204" t="s">
        <v>64</v>
      </c>
      <c r="L252" s="204" t="s">
        <v>45</v>
      </c>
      <c r="M252" s="490"/>
      <c r="N252" s="491"/>
    </row>
    <row r="253" spans="1:14" x14ac:dyDescent="0.25">
      <c r="A253" s="194">
        <v>44956</v>
      </c>
      <c r="B253" s="195" t="s">
        <v>123</v>
      </c>
      <c r="C253" s="195" t="s">
        <v>124</v>
      </c>
      <c r="D253" s="508" t="s">
        <v>118</v>
      </c>
      <c r="E253" s="562">
        <v>8000</v>
      </c>
      <c r="F253" s="644">
        <v>3830</v>
      </c>
      <c r="G253" s="567">
        <f t="shared" si="5"/>
        <v>2.0887728459530028</v>
      </c>
      <c r="H253" s="523" t="s">
        <v>149</v>
      </c>
      <c r="I253" s="515" t="s">
        <v>44</v>
      </c>
      <c r="J253" s="447" t="s">
        <v>423</v>
      </c>
      <c r="K253" s="204" t="s">
        <v>64</v>
      </c>
      <c r="L253" s="204" t="s">
        <v>45</v>
      </c>
      <c r="M253" s="490"/>
      <c r="N253" s="491"/>
    </row>
    <row r="254" spans="1:14" x14ac:dyDescent="0.25">
      <c r="A254" s="194">
        <v>44956</v>
      </c>
      <c r="B254" s="195" t="s">
        <v>123</v>
      </c>
      <c r="C254" s="195" t="s">
        <v>124</v>
      </c>
      <c r="D254" s="508" t="s">
        <v>118</v>
      </c>
      <c r="E254" s="562">
        <v>12000</v>
      </c>
      <c r="F254" s="644">
        <v>3830</v>
      </c>
      <c r="G254" s="567">
        <f t="shared" si="5"/>
        <v>3.133159268929504</v>
      </c>
      <c r="H254" s="523" t="s">
        <v>149</v>
      </c>
      <c r="I254" s="515" t="s">
        <v>44</v>
      </c>
      <c r="J254" s="447" t="s">
        <v>423</v>
      </c>
      <c r="K254" s="204" t="s">
        <v>64</v>
      </c>
      <c r="L254" s="204" t="s">
        <v>45</v>
      </c>
      <c r="M254" s="490"/>
      <c r="N254" s="491"/>
    </row>
    <row r="255" spans="1:14" x14ac:dyDescent="0.25">
      <c r="A255" s="194">
        <v>44956</v>
      </c>
      <c r="B255" s="195" t="s">
        <v>123</v>
      </c>
      <c r="C255" s="195" t="s">
        <v>124</v>
      </c>
      <c r="D255" s="508" t="s">
        <v>118</v>
      </c>
      <c r="E255" s="562">
        <v>12000</v>
      </c>
      <c r="F255" s="644">
        <v>3830</v>
      </c>
      <c r="G255" s="567">
        <f t="shared" si="5"/>
        <v>3.133159268929504</v>
      </c>
      <c r="H255" s="523" t="s">
        <v>149</v>
      </c>
      <c r="I255" s="515" t="s">
        <v>44</v>
      </c>
      <c r="J255" s="447" t="s">
        <v>423</v>
      </c>
      <c r="K255" s="204" t="s">
        <v>64</v>
      </c>
      <c r="L255" s="204" t="s">
        <v>45</v>
      </c>
      <c r="M255" s="490"/>
      <c r="N255" s="491"/>
    </row>
    <row r="256" spans="1:14" x14ac:dyDescent="0.25">
      <c r="A256" s="194">
        <v>44956</v>
      </c>
      <c r="B256" s="177" t="s">
        <v>150</v>
      </c>
      <c r="C256" s="177" t="s">
        <v>136</v>
      </c>
      <c r="D256" s="187" t="s">
        <v>118</v>
      </c>
      <c r="E256" s="182">
        <v>20000</v>
      </c>
      <c r="F256" s="644">
        <v>3830</v>
      </c>
      <c r="G256" s="567">
        <f t="shared" si="5"/>
        <v>5.2219321148825069</v>
      </c>
      <c r="H256" s="523" t="s">
        <v>149</v>
      </c>
      <c r="I256" s="515" t="s">
        <v>44</v>
      </c>
      <c r="J256" s="574" t="s">
        <v>235</v>
      </c>
      <c r="K256" s="204" t="s">
        <v>64</v>
      </c>
      <c r="L256" s="204" t="s">
        <v>45</v>
      </c>
      <c r="M256" s="490"/>
      <c r="N256" s="491"/>
    </row>
    <row r="257" spans="1:14" x14ac:dyDescent="0.25">
      <c r="A257" s="194">
        <v>44956</v>
      </c>
      <c r="B257" s="195" t="s">
        <v>153</v>
      </c>
      <c r="C257" s="177" t="s">
        <v>136</v>
      </c>
      <c r="D257" s="187" t="s">
        <v>14</v>
      </c>
      <c r="E257" s="182">
        <v>10000</v>
      </c>
      <c r="F257" s="644">
        <v>3830</v>
      </c>
      <c r="G257" s="567">
        <f t="shared" si="5"/>
        <v>2.6109660574412534</v>
      </c>
      <c r="H257" s="523" t="s">
        <v>42</v>
      </c>
      <c r="I257" s="515" t="s">
        <v>44</v>
      </c>
      <c r="J257" s="574" t="s">
        <v>235</v>
      </c>
      <c r="K257" s="204" t="s">
        <v>64</v>
      </c>
      <c r="L257" s="204" t="s">
        <v>45</v>
      </c>
      <c r="M257" s="490"/>
      <c r="N257" s="491"/>
    </row>
    <row r="258" spans="1:14" x14ac:dyDescent="0.25">
      <c r="A258" s="194">
        <v>44957</v>
      </c>
      <c r="B258" s="195" t="s">
        <v>259</v>
      </c>
      <c r="C258" s="177" t="s">
        <v>140</v>
      </c>
      <c r="D258" s="187" t="s">
        <v>81</v>
      </c>
      <c r="E258" s="182">
        <f>G258*F258</f>
        <v>57450</v>
      </c>
      <c r="F258" s="644">
        <v>3830</v>
      </c>
      <c r="G258" s="567">
        <v>15</v>
      </c>
      <c r="H258" s="523" t="s">
        <v>147</v>
      </c>
      <c r="I258" s="515" t="s">
        <v>44</v>
      </c>
      <c r="J258" s="447" t="s">
        <v>457</v>
      </c>
      <c r="K258" s="204" t="s">
        <v>64</v>
      </c>
      <c r="L258" s="204" t="s">
        <v>45</v>
      </c>
      <c r="M258" s="490"/>
      <c r="N258" s="491"/>
    </row>
    <row r="259" spans="1:14" x14ac:dyDescent="0.25">
      <c r="A259" s="194">
        <v>44957</v>
      </c>
      <c r="B259" s="195" t="s">
        <v>434</v>
      </c>
      <c r="C259" s="177" t="s">
        <v>140</v>
      </c>
      <c r="D259" s="187" t="s">
        <v>81</v>
      </c>
      <c r="E259" s="182">
        <f>G259*F259</f>
        <v>33550.799999999996</v>
      </c>
      <c r="F259" s="644">
        <v>3830</v>
      </c>
      <c r="G259" s="567">
        <v>8.76</v>
      </c>
      <c r="H259" s="523" t="s">
        <v>80</v>
      </c>
      <c r="I259" s="515" t="s">
        <v>44</v>
      </c>
      <c r="J259" s="447" t="s">
        <v>458</v>
      </c>
      <c r="K259" s="204" t="s">
        <v>64</v>
      </c>
      <c r="L259" s="204" t="s">
        <v>45</v>
      </c>
      <c r="M259" s="490"/>
      <c r="N259" s="491"/>
    </row>
    <row r="260" spans="1:14" x14ac:dyDescent="0.25">
      <c r="A260" s="194">
        <v>44957</v>
      </c>
      <c r="B260" s="195" t="s">
        <v>123</v>
      </c>
      <c r="C260" s="195" t="s">
        <v>124</v>
      </c>
      <c r="D260" s="508" t="s">
        <v>118</v>
      </c>
      <c r="E260" s="190">
        <v>5000</v>
      </c>
      <c r="F260" s="644">
        <v>3830</v>
      </c>
      <c r="G260" s="567">
        <f t="shared" si="5"/>
        <v>1.3054830287206267</v>
      </c>
      <c r="H260" s="523" t="s">
        <v>149</v>
      </c>
      <c r="I260" s="515" t="s">
        <v>44</v>
      </c>
      <c r="J260" s="447" t="s">
        <v>426</v>
      </c>
      <c r="K260" s="204" t="s">
        <v>64</v>
      </c>
      <c r="L260" s="204" t="s">
        <v>45</v>
      </c>
      <c r="M260" s="490"/>
      <c r="N260" s="491"/>
    </row>
    <row r="261" spans="1:14" x14ac:dyDescent="0.25">
      <c r="A261" s="194">
        <v>44957</v>
      </c>
      <c r="B261" s="195" t="s">
        <v>123</v>
      </c>
      <c r="C261" s="195" t="s">
        <v>124</v>
      </c>
      <c r="D261" s="508" t="s">
        <v>118</v>
      </c>
      <c r="E261" s="190">
        <v>5000</v>
      </c>
      <c r="F261" s="644">
        <v>3830</v>
      </c>
      <c r="G261" s="567">
        <f t="shared" si="5"/>
        <v>1.3054830287206267</v>
      </c>
      <c r="H261" s="523" t="s">
        <v>149</v>
      </c>
      <c r="I261" s="515" t="s">
        <v>44</v>
      </c>
      <c r="J261" s="447" t="s">
        <v>426</v>
      </c>
      <c r="K261" s="204" t="s">
        <v>64</v>
      </c>
      <c r="L261" s="204" t="s">
        <v>45</v>
      </c>
      <c r="M261" s="490"/>
      <c r="N261" s="491"/>
    </row>
    <row r="262" spans="1:14" x14ac:dyDescent="0.25">
      <c r="A262" s="194">
        <v>44957</v>
      </c>
      <c r="B262" s="195" t="s">
        <v>123</v>
      </c>
      <c r="C262" s="195" t="s">
        <v>124</v>
      </c>
      <c r="D262" s="508" t="s">
        <v>118</v>
      </c>
      <c r="E262" s="562">
        <v>7000</v>
      </c>
      <c r="F262" s="644">
        <v>3830</v>
      </c>
      <c r="G262" s="567">
        <f t="shared" si="5"/>
        <v>1.8276762402088773</v>
      </c>
      <c r="H262" s="523" t="s">
        <v>149</v>
      </c>
      <c r="I262" s="515" t="s">
        <v>44</v>
      </c>
      <c r="J262" s="447" t="s">
        <v>426</v>
      </c>
      <c r="K262" s="204" t="s">
        <v>64</v>
      </c>
      <c r="L262" s="204" t="s">
        <v>45</v>
      </c>
      <c r="M262" s="490"/>
      <c r="N262" s="491"/>
    </row>
    <row r="263" spans="1:14" x14ac:dyDescent="0.25">
      <c r="A263" s="194">
        <v>44957</v>
      </c>
      <c r="B263" s="195" t="s">
        <v>123</v>
      </c>
      <c r="C263" s="195" t="s">
        <v>124</v>
      </c>
      <c r="D263" s="508" t="s">
        <v>118</v>
      </c>
      <c r="E263" s="562">
        <v>7000</v>
      </c>
      <c r="F263" s="644">
        <v>3830</v>
      </c>
      <c r="G263" s="567">
        <f t="shared" si="5"/>
        <v>1.8276762402088773</v>
      </c>
      <c r="H263" s="523" t="s">
        <v>149</v>
      </c>
      <c r="I263" s="515" t="s">
        <v>44</v>
      </c>
      <c r="J263" s="447" t="s">
        <v>426</v>
      </c>
      <c r="K263" s="204" t="s">
        <v>64</v>
      </c>
      <c r="L263" s="204" t="s">
        <v>45</v>
      </c>
      <c r="M263" s="490"/>
      <c r="N263" s="491"/>
    </row>
    <row r="264" spans="1:14" ht="31.5" customHeight="1" x14ac:dyDescent="0.25">
      <c r="A264" s="709"/>
      <c r="B264" s="490"/>
      <c r="C264" s="490"/>
      <c r="D264" s="710"/>
      <c r="E264" s="714">
        <f>SUM(E3:E263)</f>
        <v>20218360.800000001</v>
      </c>
      <c r="F264" s="714"/>
      <c r="G264" s="714">
        <f>SUM(G3:G263)</f>
        <v>5362.947859007837</v>
      </c>
      <c r="H264" s="710"/>
      <c r="I264" s="490"/>
      <c r="J264" s="490"/>
      <c r="K264" s="204"/>
      <c r="L264" s="204"/>
      <c r="M264" s="490"/>
      <c r="N264" s="491"/>
    </row>
  </sheetData>
  <autoFilter ref="A2:N264">
    <filterColumn colId="0">
      <customFilters>
        <customFilter operator="notEqual" val=" "/>
      </customFilters>
    </filterColumn>
  </autoFilter>
  <sortState ref="A3:H653">
    <sortCondition sortBy="icon" ref="A38"/>
  </sortState>
  <mergeCells count="1">
    <mergeCell ref="A1:N1"/>
  </mergeCells>
  <pageMargins left="0.7" right="0.7" top="0.75" bottom="0.75" header="0.3" footer="0.3"/>
  <pageSetup paperSize="9" scale="85" orientation="portrait" horizontalDpi="4294967293"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D15"/>
  <sheetViews>
    <sheetView workbookViewId="0">
      <selection activeCell="E17" sqref="E17"/>
    </sheetView>
  </sheetViews>
  <sheetFormatPr defaultRowHeight="15" x14ac:dyDescent="0.25"/>
  <cols>
    <col min="1" max="1" width="13.140625" customWidth="1"/>
    <col min="2" max="2" width="36.5703125" customWidth="1"/>
    <col min="3" max="3" width="15.85546875" customWidth="1"/>
    <col min="4" max="4" width="17.5703125" customWidth="1"/>
    <col min="5" max="6" width="5" customWidth="1"/>
    <col min="7" max="30" width="6" customWidth="1"/>
    <col min="31" max="40" width="7" customWidth="1"/>
    <col min="41" max="41" width="7.28515625" customWidth="1"/>
    <col min="42" max="42" width="11.28515625" bestFit="1" customWidth="1"/>
  </cols>
  <sheetData>
    <row r="3" spans="1:4" x14ac:dyDescent="0.25">
      <c r="A3" s="467" t="s">
        <v>106</v>
      </c>
      <c r="B3" t="s">
        <v>113</v>
      </c>
      <c r="C3" t="s">
        <v>112</v>
      </c>
    </row>
    <row r="4" spans="1:4" x14ac:dyDescent="0.25">
      <c r="A4" s="202" t="s">
        <v>65</v>
      </c>
      <c r="B4" s="468">
        <v>310000</v>
      </c>
      <c r="C4" s="468"/>
      <c r="D4" s="605">
        <f>GETPIVOTDATA("Sum of spent in national currency (Ugx)",$A$3,"Name","Airtime")-GETPIVOTDATA("Sum of Received",$A$3,"Name","Airtime")</f>
        <v>310000</v>
      </c>
    </row>
    <row r="5" spans="1:4" x14ac:dyDescent="0.25">
      <c r="A5" s="202" t="s">
        <v>149</v>
      </c>
      <c r="B5" s="468">
        <v>279000</v>
      </c>
      <c r="C5" s="468"/>
      <c r="D5" s="605">
        <f>GETPIVOTDATA("Sum of spent in national currency (Ugx)",$A$3,"Name","Collins")-GETPIVOTDATA("Sum of Received",$A$3,"Name","Collins")</f>
        <v>279000</v>
      </c>
    </row>
    <row r="6" spans="1:4" x14ac:dyDescent="0.25">
      <c r="A6" s="202" t="s">
        <v>129</v>
      </c>
      <c r="B6" s="468">
        <v>39000</v>
      </c>
      <c r="C6" s="468"/>
      <c r="D6" s="605">
        <f>GETPIVOTDATA("Sum of spent in national currency (Ugx)",$A$3,"Name","Edris")-GETPIVOTDATA("Sum of Received",$A$3,"Name","Edris")</f>
        <v>39000</v>
      </c>
    </row>
    <row r="7" spans="1:4" x14ac:dyDescent="0.25">
      <c r="A7" s="202" t="s">
        <v>120</v>
      </c>
      <c r="B7" s="468">
        <v>14000</v>
      </c>
      <c r="C7" s="468"/>
      <c r="D7" s="605">
        <f>GETPIVOTDATA("Sum of spent in national currency (Ugx)",$A$3,"Name","Grace")-GETPIVOTDATA("Sum of Received",$A$3,"Name","Grace")</f>
        <v>14000</v>
      </c>
    </row>
    <row r="8" spans="1:4" x14ac:dyDescent="0.25">
      <c r="A8" s="202" t="s">
        <v>121</v>
      </c>
      <c r="B8" s="468">
        <v>38000</v>
      </c>
      <c r="C8" s="468"/>
      <c r="D8" s="605">
        <f>GETPIVOTDATA("Sum of spent in national currency (Ugx)",$A$3,"Name","i35")-GETPIVOTDATA("Sum of Received",$A$3,"Name","i35")</f>
        <v>38000</v>
      </c>
    </row>
    <row r="9" spans="1:4" x14ac:dyDescent="0.25">
      <c r="A9" s="202" t="s">
        <v>135</v>
      </c>
      <c r="B9" s="468">
        <v>15000</v>
      </c>
      <c r="C9" s="468"/>
      <c r="D9" s="605">
        <f>GETPIVOTDATA("Sum of spent in national currency (Ugx)",$A$3,"Name","i54")-GETPIVOTDATA("Sum of Received",$A$3,"Name","i54")</f>
        <v>15000</v>
      </c>
    </row>
    <row r="10" spans="1:4" x14ac:dyDescent="0.25">
      <c r="A10" s="202" t="s">
        <v>138</v>
      </c>
      <c r="B10" s="468">
        <v>363000</v>
      </c>
      <c r="C10" s="468">
        <v>50000</v>
      </c>
      <c r="D10" s="605">
        <f>GETPIVOTDATA("Sum of spent in national currency (Ugx)",$A$3,"Name","i73")-GETPIVOTDATA("Sum of Received",$A$3,"Name","i73")</f>
        <v>313000</v>
      </c>
    </row>
    <row r="11" spans="1:4" x14ac:dyDescent="0.25">
      <c r="A11" s="202" t="s">
        <v>134</v>
      </c>
      <c r="B11" s="468">
        <v>626000</v>
      </c>
      <c r="C11" s="468">
        <v>28000</v>
      </c>
      <c r="D11" s="605">
        <f>GETPIVOTDATA("Sum of spent in national currency (Ugx)",$A$3,"Name","i82")-GETPIVOTDATA("Sum of Received",$A$3,"Name","i82")</f>
        <v>598000</v>
      </c>
    </row>
    <row r="12" spans="1:4" x14ac:dyDescent="0.25">
      <c r="A12" s="202" t="s">
        <v>42</v>
      </c>
      <c r="B12" s="468">
        <v>2848000</v>
      </c>
      <c r="C12" s="468">
        <v>50800</v>
      </c>
      <c r="D12" s="605">
        <f>GETPIVOTDATA("Sum of spent in national currency (Ugx)",$A$3,"Name","Lydia")-GETPIVOTDATA("Sum of Received",$A$3,"Name","Lydia")</f>
        <v>2797200</v>
      </c>
    </row>
    <row r="13" spans="1:4" x14ac:dyDescent="0.25">
      <c r="A13" s="202" t="s">
        <v>107</v>
      </c>
      <c r="B13" s="468"/>
      <c r="C13" s="468">
        <v>4819000</v>
      </c>
    </row>
    <row r="14" spans="1:4" x14ac:dyDescent="0.25">
      <c r="A14" s="202" t="s">
        <v>108</v>
      </c>
      <c r="B14" s="468">
        <v>4532000</v>
      </c>
      <c r="C14" s="468">
        <v>4947800</v>
      </c>
    </row>
    <row r="15" spans="1:4" x14ac:dyDescent="0.25">
      <c r="C15" s="605">
        <f>GETPIVOTDATA("Sum of Received",$A$3,"Name","i73")+GETPIVOTDATA("Sum of Received",$A$3,"Name","i82")+GETPIVOTDATA("Sum of Received",$A$3,"Name","Lydia")</f>
        <v>128800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O1499"/>
  <sheetViews>
    <sheetView workbookViewId="0">
      <pane xSplit="1" ySplit="2" topLeftCell="C35" activePane="bottomRight" state="frozen"/>
      <selection pane="topRight" activeCell="B1" sqref="B1"/>
      <selection pane="bottomLeft" activeCell="A4" sqref="A4"/>
      <selection pane="bottomRight" activeCell="J41" sqref="J41"/>
    </sheetView>
  </sheetViews>
  <sheetFormatPr defaultColWidth="10.85546875" defaultRowHeight="15" x14ac:dyDescent="0.25"/>
  <cols>
    <col min="1" max="1" width="17.7109375" style="40" customWidth="1"/>
    <col min="2" max="2" width="39.140625" style="40" bestFit="1" customWidth="1"/>
    <col min="3" max="3" width="18.42578125" style="40" bestFit="1" customWidth="1"/>
    <col min="4" max="4" width="14.7109375" style="40" customWidth="1"/>
    <col min="5" max="5" width="14.42578125" style="77" customWidth="1"/>
    <col min="6" max="6" width="15.140625" style="77" customWidth="1"/>
    <col min="7" max="7" width="21.140625" style="77" customWidth="1"/>
    <col min="8" max="9" width="21.140625" style="40" customWidth="1"/>
    <col min="10" max="10" width="26.140625" style="40" customWidth="1"/>
    <col min="11" max="11" width="10.85546875" style="40"/>
    <col min="12" max="12" width="13.42578125" style="40" customWidth="1"/>
    <col min="13" max="13" width="14.85546875" style="40" customWidth="1"/>
    <col min="14" max="14" width="28" style="40" customWidth="1"/>
    <col min="15" max="16384" width="10.85546875" style="40"/>
  </cols>
  <sheetData>
    <row r="1" spans="1:15" s="2" customFormat="1" ht="21" customHeight="1" x14ac:dyDescent="0.25">
      <c r="A1" s="726" t="s">
        <v>161</v>
      </c>
      <c r="B1" s="726"/>
      <c r="C1" s="726"/>
      <c r="D1" s="726"/>
      <c r="E1" s="726"/>
      <c r="F1" s="726"/>
      <c r="G1" s="726"/>
      <c r="H1" s="726"/>
      <c r="I1" s="726"/>
      <c r="J1" s="726"/>
      <c r="K1" s="726"/>
      <c r="L1" s="726"/>
      <c r="M1" s="726"/>
      <c r="N1" s="726"/>
    </row>
    <row r="2" spans="1:15" s="2" customFormat="1" ht="45.75" customHeight="1" x14ac:dyDescent="0.25">
      <c r="A2" s="41" t="s">
        <v>0</v>
      </c>
      <c r="B2" s="34" t="s">
        <v>5</v>
      </c>
      <c r="C2" s="34" t="s">
        <v>10</v>
      </c>
      <c r="D2" s="35" t="s">
        <v>8</v>
      </c>
      <c r="E2" s="35" t="s">
        <v>56</v>
      </c>
      <c r="F2" s="35" t="s">
        <v>34</v>
      </c>
      <c r="G2" s="36" t="s">
        <v>41</v>
      </c>
      <c r="H2" s="36" t="s">
        <v>2</v>
      </c>
      <c r="I2" s="36" t="s">
        <v>3</v>
      </c>
      <c r="J2" s="34" t="s">
        <v>9</v>
      </c>
      <c r="K2" s="34" t="s">
        <v>1</v>
      </c>
      <c r="L2" s="34" t="s">
        <v>4</v>
      </c>
      <c r="M2" s="37" t="s">
        <v>12</v>
      </c>
      <c r="N2" s="38" t="s">
        <v>11</v>
      </c>
      <c r="O2" s="316"/>
    </row>
    <row r="3" spans="1:15" s="22" customFormat="1" x14ac:dyDescent="0.25">
      <c r="A3" s="122">
        <v>44927</v>
      </c>
      <c r="B3" s="121" t="s">
        <v>162</v>
      </c>
      <c r="C3" s="425"/>
      <c r="D3" s="425"/>
      <c r="E3" s="426"/>
      <c r="F3" s="193"/>
      <c r="G3" s="193">
        <v>1802846</v>
      </c>
      <c r="H3" s="33"/>
      <c r="I3" s="335" t="s">
        <v>18</v>
      </c>
      <c r="J3" s="451"/>
      <c r="K3" s="335" t="s">
        <v>64</v>
      </c>
      <c r="L3" s="335" t="s">
        <v>58</v>
      </c>
      <c r="M3" s="44"/>
      <c r="N3" s="44"/>
      <c r="O3" s="317"/>
    </row>
    <row r="4" spans="1:15" s="22" customFormat="1" x14ac:dyDescent="0.25">
      <c r="A4" s="194">
        <v>44931</v>
      </c>
      <c r="B4" s="195" t="s">
        <v>115</v>
      </c>
      <c r="C4" s="195" t="s">
        <v>49</v>
      </c>
      <c r="D4" s="196" t="s">
        <v>14</v>
      </c>
      <c r="E4" s="172">
        <v>12000</v>
      </c>
      <c r="F4" s="172"/>
      <c r="G4" s="179">
        <f>G3-E4+F4</f>
        <v>1790846</v>
      </c>
      <c r="H4" s="197" t="s">
        <v>42</v>
      </c>
      <c r="I4" s="197" t="s">
        <v>18</v>
      </c>
      <c r="J4" s="574" t="s">
        <v>172</v>
      </c>
      <c r="K4" s="197" t="s">
        <v>64</v>
      </c>
      <c r="L4" s="197" t="s">
        <v>58</v>
      </c>
      <c r="M4" s="197"/>
      <c r="N4" s="197"/>
      <c r="O4" s="317"/>
    </row>
    <row r="5" spans="1:15" s="22" customFormat="1" x14ac:dyDescent="0.25">
      <c r="A5" s="194">
        <v>44931</v>
      </c>
      <c r="B5" s="195" t="s">
        <v>115</v>
      </c>
      <c r="C5" s="195" t="s">
        <v>49</v>
      </c>
      <c r="D5" s="196" t="s">
        <v>14</v>
      </c>
      <c r="E5" s="178">
        <v>21000</v>
      </c>
      <c r="F5" s="172"/>
      <c r="G5" s="179">
        <f>G4-E5+F5</f>
        <v>1769846</v>
      </c>
      <c r="H5" s="212" t="s">
        <v>42</v>
      </c>
      <c r="I5" s="335" t="s">
        <v>18</v>
      </c>
      <c r="J5" s="574" t="s">
        <v>173</v>
      </c>
      <c r="K5" s="335" t="s">
        <v>64</v>
      </c>
      <c r="L5" s="335" t="s">
        <v>58</v>
      </c>
      <c r="M5" s="213"/>
      <c r="N5" s="335"/>
      <c r="O5" s="317"/>
    </row>
    <row r="6" spans="1:15" s="22" customFormat="1" x14ac:dyDescent="0.25">
      <c r="A6" s="194">
        <v>44931</v>
      </c>
      <c r="B6" s="195" t="s">
        <v>115</v>
      </c>
      <c r="C6" s="195" t="s">
        <v>49</v>
      </c>
      <c r="D6" s="196" t="s">
        <v>14</v>
      </c>
      <c r="E6" s="178">
        <v>180000</v>
      </c>
      <c r="F6" s="184"/>
      <c r="G6" s="179">
        <f t="shared" ref="G6:G42" si="0">G5-E6+F6</f>
        <v>1589846</v>
      </c>
      <c r="H6" s="290" t="s">
        <v>42</v>
      </c>
      <c r="I6" s="335" t="s">
        <v>18</v>
      </c>
      <c r="J6" s="574" t="s">
        <v>174</v>
      </c>
      <c r="K6" s="335" t="s">
        <v>64</v>
      </c>
      <c r="L6" s="335" t="s">
        <v>58</v>
      </c>
      <c r="M6" s="213"/>
      <c r="N6" s="335"/>
      <c r="O6" s="317"/>
    </row>
    <row r="7" spans="1:15" s="22" customFormat="1" x14ac:dyDescent="0.25">
      <c r="A7" s="194">
        <v>44932</v>
      </c>
      <c r="B7" s="195" t="s">
        <v>115</v>
      </c>
      <c r="C7" s="195" t="s">
        <v>49</v>
      </c>
      <c r="D7" s="196" t="s">
        <v>14</v>
      </c>
      <c r="E7" s="178">
        <v>70000</v>
      </c>
      <c r="F7" s="184"/>
      <c r="G7" s="179">
        <f t="shared" si="0"/>
        <v>1519846</v>
      </c>
      <c r="H7" s="290" t="s">
        <v>42</v>
      </c>
      <c r="I7" s="335" t="s">
        <v>18</v>
      </c>
      <c r="J7" s="447" t="s">
        <v>443</v>
      </c>
      <c r="K7" s="335" t="s">
        <v>64</v>
      </c>
      <c r="L7" s="335" t="s">
        <v>58</v>
      </c>
      <c r="M7" s="213"/>
      <c r="N7" s="335"/>
      <c r="O7" s="317"/>
    </row>
    <row r="8" spans="1:15" s="22" customFormat="1" x14ac:dyDescent="0.25">
      <c r="A8" s="194">
        <v>44935</v>
      </c>
      <c r="B8" s="195" t="s">
        <v>115</v>
      </c>
      <c r="C8" s="195" t="s">
        <v>49</v>
      </c>
      <c r="D8" s="196" t="s">
        <v>14</v>
      </c>
      <c r="E8" s="178">
        <v>319000</v>
      </c>
      <c r="F8" s="184"/>
      <c r="G8" s="179">
        <f t="shared" si="0"/>
        <v>1200846</v>
      </c>
      <c r="H8" s="290" t="s">
        <v>42</v>
      </c>
      <c r="I8" s="335" t="s">
        <v>18</v>
      </c>
      <c r="J8" s="447" t="s">
        <v>444</v>
      </c>
      <c r="K8" s="335" t="s">
        <v>64</v>
      </c>
      <c r="L8" s="335" t="s">
        <v>58</v>
      </c>
      <c r="M8" s="213"/>
      <c r="N8" s="335"/>
      <c r="O8" s="317"/>
    </row>
    <row r="9" spans="1:15" s="22" customFormat="1" x14ac:dyDescent="0.25">
      <c r="A9" s="194">
        <v>44935</v>
      </c>
      <c r="B9" s="195" t="s">
        <v>115</v>
      </c>
      <c r="C9" s="195" t="s">
        <v>49</v>
      </c>
      <c r="D9" s="196" t="s">
        <v>14</v>
      </c>
      <c r="E9" s="178">
        <v>142000</v>
      </c>
      <c r="F9" s="184"/>
      <c r="G9" s="179">
        <f t="shared" si="0"/>
        <v>1058846</v>
      </c>
      <c r="H9" s="290" t="s">
        <v>42</v>
      </c>
      <c r="I9" s="335" t="s">
        <v>18</v>
      </c>
      <c r="J9" s="447" t="s">
        <v>445</v>
      </c>
      <c r="K9" s="335" t="s">
        <v>64</v>
      </c>
      <c r="L9" s="335" t="s">
        <v>58</v>
      </c>
      <c r="M9" s="213"/>
      <c r="N9" s="335"/>
      <c r="O9" s="317"/>
    </row>
    <row r="10" spans="1:15" s="22" customFormat="1" x14ac:dyDescent="0.25">
      <c r="A10" s="194">
        <v>44935</v>
      </c>
      <c r="B10" s="195" t="s">
        <v>115</v>
      </c>
      <c r="C10" s="195" t="s">
        <v>49</v>
      </c>
      <c r="D10" s="196" t="s">
        <v>14</v>
      </c>
      <c r="E10" s="178">
        <v>40000</v>
      </c>
      <c r="F10" s="184"/>
      <c r="G10" s="179">
        <f t="shared" si="0"/>
        <v>1018846</v>
      </c>
      <c r="H10" s="290" t="s">
        <v>42</v>
      </c>
      <c r="I10" s="335" t="s">
        <v>18</v>
      </c>
      <c r="J10" s="447" t="s">
        <v>446</v>
      </c>
      <c r="K10" s="335" t="s">
        <v>64</v>
      </c>
      <c r="L10" s="335" t="s">
        <v>58</v>
      </c>
      <c r="M10" s="213"/>
      <c r="N10" s="335"/>
      <c r="O10" s="317"/>
    </row>
    <row r="11" spans="1:15" s="22" customFormat="1" x14ac:dyDescent="0.25">
      <c r="A11" s="194">
        <v>44935</v>
      </c>
      <c r="B11" s="195" t="s">
        <v>115</v>
      </c>
      <c r="C11" s="195" t="s">
        <v>49</v>
      </c>
      <c r="D11" s="196" t="s">
        <v>119</v>
      </c>
      <c r="E11" s="178">
        <v>10000</v>
      </c>
      <c r="F11" s="184"/>
      <c r="G11" s="179">
        <f t="shared" si="0"/>
        <v>1008846</v>
      </c>
      <c r="H11" s="290" t="s">
        <v>138</v>
      </c>
      <c r="I11" s="335" t="s">
        <v>18</v>
      </c>
      <c r="J11" s="447" t="s">
        <v>196</v>
      </c>
      <c r="K11" s="335" t="s">
        <v>64</v>
      </c>
      <c r="L11" s="335" t="s">
        <v>58</v>
      </c>
      <c r="M11" s="213"/>
      <c r="N11" s="335"/>
      <c r="O11" s="317"/>
    </row>
    <row r="12" spans="1:15" s="22" customFormat="1" x14ac:dyDescent="0.25">
      <c r="A12" s="194">
        <v>44935</v>
      </c>
      <c r="B12" s="195" t="s">
        <v>115</v>
      </c>
      <c r="C12" s="195" t="s">
        <v>49</v>
      </c>
      <c r="D12" s="196" t="s">
        <v>118</v>
      </c>
      <c r="E12" s="178">
        <v>18000</v>
      </c>
      <c r="F12" s="184"/>
      <c r="G12" s="179">
        <f t="shared" si="0"/>
        <v>990846</v>
      </c>
      <c r="H12" s="290" t="s">
        <v>149</v>
      </c>
      <c r="I12" s="335" t="s">
        <v>18</v>
      </c>
      <c r="J12" s="447" t="s">
        <v>197</v>
      </c>
      <c r="K12" s="335" t="s">
        <v>64</v>
      </c>
      <c r="L12" s="335" t="s">
        <v>58</v>
      </c>
      <c r="M12" s="213"/>
      <c r="N12" s="335"/>
      <c r="O12" s="317"/>
    </row>
    <row r="13" spans="1:15" s="22" customFormat="1" x14ac:dyDescent="0.25">
      <c r="A13" s="194">
        <v>44935</v>
      </c>
      <c r="B13" s="195" t="s">
        <v>115</v>
      </c>
      <c r="C13" s="195" t="s">
        <v>49</v>
      </c>
      <c r="D13" s="196" t="s">
        <v>14</v>
      </c>
      <c r="E13" s="454">
        <v>12000</v>
      </c>
      <c r="F13" s="172"/>
      <c r="G13" s="179">
        <f t="shared" si="0"/>
        <v>978846</v>
      </c>
      <c r="H13" s="290" t="s">
        <v>42</v>
      </c>
      <c r="I13" s="335" t="s">
        <v>18</v>
      </c>
      <c r="J13" s="724" t="s">
        <v>447</v>
      </c>
      <c r="K13" s="335" t="s">
        <v>64</v>
      </c>
      <c r="L13" s="335" t="s">
        <v>58</v>
      </c>
      <c r="M13" s="197"/>
      <c r="N13" s="197"/>
      <c r="O13" s="317"/>
    </row>
    <row r="14" spans="1:15" s="22" customFormat="1" x14ac:dyDescent="0.25">
      <c r="A14" s="194">
        <v>44935</v>
      </c>
      <c r="B14" s="195" t="s">
        <v>203</v>
      </c>
      <c r="C14" s="195" t="s">
        <v>204</v>
      </c>
      <c r="D14" s="196"/>
      <c r="E14" s="454"/>
      <c r="F14" s="188">
        <v>2613000</v>
      </c>
      <c r="G14" s="179">
        <f t="shared" si="0"/>
        <v>3591846</v>
      </c>
      <c r="H14" s="290"/>
      <c r="I14" s="335" t="s">
        <v>18</v>
      </c>
      <c r="J14" s="574" t="s">
        <v>211</v>
      </c>
      <c r="K14" s="335" t="s">
        <v>64</v>
      </c>
      <c r="L14" s="335" t="s">
        <v>58</v>
      </c>
      <c r="M14" s="197"/>
      <c r="N14" s="197"/>
      <c r="O14" s="317"/>
    </row>
    <row r="15" spans="1:15" s="22" customFormat="1" x14ac:dyDescent="0.25">
      <c r="A15" s="194">
        <v>44936</v>
      </c>
      <c r="B15" s="195" t="s">
        <v>115</v>
      </c>
      <c r="C15" s="195" t="s">
        <v>49</v>
      </c>
      <c r="D15" s="196" t="s">
        <v>118</v>
      </c>
      <c r="E15" s="454">
        <v>9000</v>
      </c>
      <c r="F15" s="188"/>
      <c r="G15" s="179">
        <f t="shared" si="0"/>
        <v>3582846</v>
      </c>
      <c r="H15" s="290" t="s">
        <v>149</v>
      </c>
      <c r="I15" s="335" t="s">
        <v>18</v>
      </c>
      <c r="J15" s="447" t="s">
        <v>212</v>
      </c>
      <c r="K15" s="335" t="s">
        <v>64</v>
      </c>
      <c r="L15" s="335" t="s">
        <v>58</v>
      </c>
      <c r="M15" s="197"/>
      <c r="N15" s="197"/>
      <c r="O15" s="317"/>
    </row>
    <row r="16" spans="1:15" s="22" customFormat="1" x14ac:dyDescent="0.25">
      <c r="A16" s="194">
        <v>44936</v>
      </c>
      <c r="B16" s="195" t="s">
        <v>115</v>
      </c>
      <c r="C16" s="195" t="s">
        <v>49</v>
      </c>
      <c r="D16" s="196" t="s">
        <v>14</v>
      </c>
      <c r="E16" s="454">
        <v>106000</v>
      </c>
      <c r="F16" s="188"/>
      <c r="G16" s="179">
        <f t="shared" si="0"/>
        <v>3476846</v>
      </c>
      <c r="H16" s="290" t="s">
        <v>42</v>
      </c>
      <c r="I16" s="335" t="s">
        <v>18</v>
      </c>
      <c r="J16" s="447" t="s">
        <v>193</v>
      </c>
      <c r="K16" s="335" t="s">
        <v>64</v>
      </c>
      <c r="L16" s="335" t="s">
        <v>58</v>
      </c>
      <c r="M16" s="197"/>
      <c r="N16" s="197"/>
      <c r="O16" s="317"/>
    </row>
    <row r="17" spans="1:15" s="22" customFormat="1" x14ac:dyDescent="0.25">
      <c r="A17" s="194">
        <v>44936</v>
      </c>
      <c r="B17" s="195" t="s">
        <v>115</v>
      </c>
      <c r="C17" s="195" t="s">
        <v>49</v>
      </c>
      <c r="D17" s="196" t="s">
        <v>14</v>
      </c>
      <c r="E17" s="454">
        <v>307000</v>
      </c>
      <c r="F17" s="188"/>
      <c r="G17" s="179">
        <f t="shared" si="0"/>
        <v>3169846</v>
      </c>
      <c r="H17" s="290" t="s">
        <v>42</v>
      </c>
      <c r="I17" s="335" t="s">
        <v>18</v>
      </c>
      <c r="J17" s="447" t="s">
        <v>194</v>
      </c>
      <c r="K17" s="335" t="s">
        <v>64</v>
      </c>
      <c r="L17" s="335" t="s">
        <v>58</v>
      </c>
      <c r="M17" s="197"/>
      <c r="N17" s="197"/>
      <c r="O17" s="317"/>
    </row>
    <row r="18" spans="1:15" s="22" customFormat="1" x14ac:dyDescent="0.25">
      <c r="A18" s="194">
        <v>44936</v>
      </c>
      <c r="B18" s="195" t="s">
        <v>115</v>
      </c>
      <c r="C18" s="195" t="s">
        <v>49</v>
      </c>
      <c r="D18" s="196" t="s">
        <v>14</v>
      </c>
      <c r="E18" s="454">
        <v>19000</v>
      </c>
      <c r="F18" s="188"/>
      <c r="G18" s="179">
        <f t="shared" si="0"/>
        <v>3150846</v>
      </c>
      <c r="H18" s="290" t="s">
        <v>42</v>
      </c>
      <c r="I18" s="335" t="s">
        <v>18</v>
      </c>
      <c r="J18" s="447" t="s">
        <v>195</v>
      </c>
      <c r="K18" s="335" t="s">
        <v>64</v>
      </c>
      <c r="L18" s="335" t="s">
        <v>58</v>
      </c>
      <c r="M18" s="197"/>
      <c r="N18" s="197"/>
      <c r="O18" s="317"/>
    </row>
    <row r="19" spans="1:15" s="22" customFormat="1" x14ac:dyDescent="0.25">
      <c r="A19" s="194">
        <v>44936</v>
      </c>
      <c r="B19" s="195" t="s">
        <v>115</v>
      </c>
      <c r="C19" s="195" t="s">
        <v>49</v>
      </c>
      <c r="D19" s="196" t="s">
        <v>14</v>
      </c>
      <c r="E19" s="454">
        <v>310000</v>
      </c>
      <c r="F19" s="188"/>
      <c r="G19" s="179">
        <f t="shared" si="0"/>
        <v>2840846</v>
      </c>
      <c r="H19" s="290" t="s">
        <v>65</v>
      </c>
      <c r="I19" s="335" t="s">
        <v>18</v>
      </c>
      <c r="J19" s="447" t="s">
        <v>202</v>
      </c>
      <c r="K19" s="335" t="s">
        <v>64</v>
      </c>
      <c r="L19" s="335" t="s">
        <v>58</v>
      </c>
      <c r="M19" s="197"/>
      <c r="N19" s="197"/>
      <c r="O19" s="317"/>
    </row>
    <row r="20" spans="1:15" s="22" customFormat="1" x14ac:dyDescent="0.25">
      <c r="A20" s="194">
        <v>44936</v>
      </c>
      <c r="B20" s="195" t="s">
        <v>115</v>
      </c>
      <c r="C20" s="195" t="s">
        <v>49</v>
      </c>
      <c r="D20" s="196" t="s">
        <v>14</v>
      </c>
      <c r="E20" s="454">
        <v>140000</v>
      </c>
      <c r="F20" s="188"/>
      <c r="G20" s="179">
        <f t="shared" si="0"/>
        <v>2700846</v>
      </c>
      <c r="H20" s="290" t="s">
        <v>42</v>
      </c>
      <c r="I20" s="335" t="s">
        <v>18</v>
      </c>
      <c r="J20" s="447" t="s">
        <v>213</v>
      </c>
      <c r="K20" s="335" t="s">
        <v>64</v>
      </c>
      <c r="L20" s="335" t="s">
        <v>58</v>
      </c>
      <c r="M20" s="197"/>
      <c r="N20" s="197"/>
      <c r="O20" s="317"/>
    </row>
    <row r="21" spans="1:15" s="22" customFormat="1" x14ac:dyDescent="0.25">
      <c r="A21" s="194">
        <v>44937</v>
      </c>
      <c r="B21" s="195" t="s">
        <v>115</v>
      </c>
      <c r="C21" s="195" t="s">
        <v>49</v>
      </c>
      <c r="D21" s="196" t="s">
        <v>118</v>
      </c>
      <c r="E21" s="454">
        <v>18000</v>
      </c>
      <c r="F21" s="188"/>
      <c r="G21" s="179">
        <f t="shared" si="0"/>
        <v>2682846</v>
      </c>
      <c r="H21" s="290" t="s">
        <v>149</v>
      </c>
      <c r="I21" s="335" t="s">
        <v>18</v>
      </c>
      <c r="J21" s="447" t="s">
        <v>245</v>
      </c>
      <c r="K21" s="335" t="s">
        <v>64</v>
      </c>
      <c r="L21" s="335" t="s">
        <v>58</v>
      </c>
      <c r="M21" s="197"/>
      <c r="N21" s="197"/>
      <c r="O21" s="317"/>
    </row>
    <row r="22" spans="1:15" s="22" customFormat="1" x14ac:dyDescent="0.25">
      <c r="A22" s="194">
        <v>44938</v>
      </c>
      <c r="B22" s="195" t="s">
        <v>115</v>
      </c>
      <c r="C22" s="195" t="s">
        <v>49</v>
      </c>
      <c r="D22" s="196" t="s">
        <v>14</v>
      </c>
      <c r="E22" s="454">
        <v>14000</v>
      </c>
      <c r="F22" s="188"/>
      <c r="G22" s="179">
        <f t="shared" si="0"/>
        <v>2668846</v>
      </c>
      <c r="H22" s="290" t="s">
        <v>42</v>
      </c>
      <c r="I22" s="335" t="s">
        <v>18</v>
      </c>
      <c r="J22" s="447" t="s">
        <v>214</v>
      </c>
      <c r="K22" s="335" t="s">
        <v>64</v>
      </c>
      <c r="L22" s="335" t="s">
        <v>58</v>
      </c>
      <c r="M22" s="197"/>
      <c r="N22" s="197"/>
      <c r="O22" s="317"/>
    </row>
    <row r="23" spans="1:15" s="22" customFormat="1" x14ac:dyDescent="0.25">
      <c r="A23" s="194">
        <v>44938</v>
      </c>
      <c r="B23" s="195" t="s">
        <v>115</v>
      </c>
      <c r="C23" s="195" t="s">
        <v>49</v>
      </c>
      <c r="D23" s="196" t="s">
        <v>118</v>
      </c>
      <c r="E23" s="454">
        <v>19000</v>
      </c>
      <c r="F23" s="188"/>
      <c r="G23" s="179">
        <f t="shared" si="0"/>
        <v>2649846</v>
      </c>
      <c r="H23" s="290" t="s">
        <v>149</v>
      </c>
      <c r="I23" s="335" t="s">
        <v>18</v>
      </c>
      <c r="J23" s="447" t="s">
        <v>250</v>
      </c>
      <c r="K23" s="335" t="s">
        <v>64</v>
      </c>
      <c r="L23" s="335" t="s">
        <v>58</v>
      </c>
      <c r="M23" s="197"/>
      <c r="N23" s="197"/>
      <c r="O23" s="317"/>
    </row>
    <row r="24" spans="1:15" s="22" customFormat="1" x14ac:dyDescent="0.25">
      <c r="A24" s="194">
        <v>44939</v>
      </c>
      <c r="B24" s="195" t="s">
        <v>115</v>
      </c>
      <c r="C24" s="195" t="s">
        <v>49</v>
      </c>
      <c r="D24" s="631" t="s">
        <v>118</v>
      </c>
      <c r="E24" s="454">
        <v>9000</v>
      </c>
      <c r="F24" s="188"/>
      <c r="G24" s="179">
        <f t="shared" si="0"/>
        <v>2640846</v>
      </c>
      <c r="H24" s="290" t="s">
        <v>149</v>
      </c>
      <c r="I24" s="335" t="s">
        <v>18</v>
      </c>
      <c r="J24" s="447" t="s">
        <v>252</v>
      </c>
      <c r="K24" s="335" t="s">
        <v>64</v>
      </c>
      <c r="L24" s="335" t="s">
        <v>58</v>
      </c>
      <c r="M24" s="197"/>
      <c r="N24" s="197"/>
      <c r="O24" s="317"/>
    </row>
    <row r="25" spans="1:15" s="22" customFormat="1" x14ac:dyDescent="0.25">
      <c r="A25" s="194">
        <v>44939</v>
      </c>
      <c r="B25" s="195" t="s">
        <v>115</v>
      </c>
      <c r="C25" s="195" t="s">
        <v>49</v>
      </c>
      <c r="D25" s="631" t="s">
        <v>14</v>
      </c>
      <c r="E25" s="454">
        <v>18000</v>
      </c>
      <c r="F25" s="188"/>
      <c r="G25" s="179">
        <f t="shared" si="0"/>
        <v>2622846</v>
      </c>
      <c r="H25" s="290" t="s">
        <v>42</v>
      </c>
      <c r="I25" s="335" t="s">
        <v>18</v>
      </c>
      <c r="J25" s="447" t="s">
        <v>215</v>
      </c>
      <c r="K25" s="335" t="s">
        <v>64</v>
      </c>
      <c r="L25" s="335" t="s">
        <v>58</v>
      </c>
      <c r="M25" s="197"/>
      <c r="N25" s="197"/>
      <c r="O25" s="317"/>
    </row>
    <row r="26" spans="1:15" s="22" customFormat="1" x14ac:dyDescent="0.25">
      <c r="A26" s="194">
        <v>44940</v>
      </c>
      <c r="B26" s="195" t="s">
        <v>115</v>
      </c>
      <c r="C26" s="195" t="s">
        <v>49</v>
      </c>
      <c r="D26" s="447" t="s">
        <v>14</v>
      </c>
      <c r="E26" s="454">
        <v>17000</v>
      </c>
      <c r="F26" s="188"/>
      <c r="G26" s="179">
        <f t="shared" si="0"/>
        <v>2605846</v>
      </c>
      <c r="H26" s="290" t="s">
        <v>42</v>
      </c>
      <c r="I26" s="335" t="s">
        <v>18</v>
      </c>
      <c r="J26" s="447" t="s">
        <v>216</v>
      </c>
      <c r="K26" s="335" t="s">
        <v>64</v>
      </c>
      <c r="L26" s="335" t="s">
        <v>58</v>
      </c>
      <c r="M26" s="197"/>
      <c r="N26" s="197"/>
      <c r="O26" s="317"/>
    </row>
    <row r="27" spans="1:15" s="22" customFormat="1" x14ac:dyDescent="0.25">
      <c r="A27" s="194">
        <v>44940</v>
      </c>
      <c r="B27" s="195" t="s">
        <v>115</v>
      </c>
      <c r="C27" s="195" t="s">
        <v>49</v>
      </c>
      <c r="D27" s="196" t="s">
        <v>14</v>
      </c>
      <c r="E27" s="454">
        <v>735000</v>
      </c>
      <c r="F27" s="188"/>
      <c r="G27" s="179">
        <f t="shared" si="0"/>
        <v>1870846</v>
      </c>
      <c r="H27" s="290" t="s">
        <v>42</v>
      </c>
      <c r="I27" s="335" t="s">
        <v>18</v>
      </c>
      <c r="J27" s="447" t="s">
        <v>217</v>
      </c>
      <c r="K27" s="335" t="s">
        <v>64</v>
      </c>
      <c r="L27" s="335" t="s">
        <v>58</v>
      </c>
      <c r="M27" s="197"/>
      <c r="N27" s="197"/>
      <c r="O27" s="317"/>
    </row>
    <row r="28" spans="1:15" s="22" customFormat="1" x14ac:dyDescent="0.25">
      <c r="A28" s="194">
        <v>44940</v>
      </c>
      <c r="B28" s="195" t="s">
        <v>115</v>
      </c>
      <c r="C28" s="195" t="s">
        <v>49</v>
      </c>
      <c r="D28" s="196" t="s">
        <v>14</v>
      </c>
      <c r="E28" s="454">
        <v>9000</v>
      </c>
      <c r="F28" s="188"/>
      <c r="G28" s="179">
        <f t="shared" si="0"/>
        <v>1861846</v>
      </c>
      <c r="H28" s="290" t="s">
        <v>149</v>
      </c>
      <c r="I28" s="335" t="s">
        <v>18</v>
      </c>
      <c r="J28" s="447" t="s">
        <v>271</v>
      </c>
      <c r="K28" s="335" t="s">
        <v>64</v>
      </c>
      <c r="L28" s="335" t="s">
        <v>58</v>
      </c>
      <c r="M28" s="197"/>
      <c r="N28" s="197"/>
      <c r="O28" s="317"/>
    </row>
    <row r="29" spans="1:15" s="22" customFormat="1" x14ac:dyDescent="0.25">
      <c r="A29" s="194">
        <v>44942</v>
      </c>
      <c r="B29" s="195" t="s">
        <v>125</v>
      </c>
      <c r="C29" s="195" t="s">
        <v>49</v>
      </c>
      <c r="D29" s="196" t="s">
        <v>14</v>
      </c>
      <c r="E29" s="454"/>
      <c r="F29" s="188">
        <v>2000</v>
      </c>
      <c r="G29" s="179">
        <f t="shared" si="0"/>
        <v>1863846</v>
      </c>
      <c r="H29" s="290" t="s">
        <v>42</v>
      </c>
      <c r="I29" s="335" t="s">
        <v>18</v>
      </c>
      <c r="J29" s="447" t="s">
        <v>195</v>
      </c>
      <c r="K29" s="335" t="s">
        <v>64</v>
      </c>
      <c r="L29" s="335" t="s">
        <v>58</v>
      </c>
      <c r="M29" s="197"/>
      <c r="N29" s="197"/>
      <c r="O29" s="317"/>
    </row>
    <row r="30" spans="1:15" s="22" customFormat="1" x14ac:dyDescent="0.25">
      <c r="A30" s="194">
        <v>44942</v>
      </c>
      <c r="B30" s="195" t="s">
        <v>115</v>
      </c>
      <c r="C30" s="195" t="s">
        <v>49</v>
      </c>
      <c r="D30" s="196" t="s">
        <v>118</v>
      </c>
      <c r="E30" s="454">
        <v>9000</v>
      </c>
      <c r="F30" s="182"/>
      <c r="G30" s="179">
        <f t="shared" si="0"/>
        <v>1854846</v>
      </c>
      <c r="H30" s="290" t="s">
        <v>149</v>
      </c>
      <c r="I30" s="335" t="s">
        <v>18</v>
      </c>
      <c r="J30" s="447" t="s">
        <v>272</v>
      </c>
      <c r="K30" s="335" t="s">
        <v>64</v>
      </c>
      <c r="L30" s="335" t="s">
        <v>58</v>
      </c>
      <c r="M30" s="197"/>
      <c r="N30" s="197"/>
      <c r="O30" s="317"/>
    </row>
    <row r="31" spans="1:15" s="22" customFormat="1" x14ac:dyDescent="0.25">
      <c r="A31" s="194">
        <v>44942</v>
      </c>
      <c r="B31" s="195" t="s">
        <v>115</v>
      </c>
      <c r="C31" s="195" t="s">
        <v>49</v>
      </c>
      <c r="D31" s="508" t="s">
        <v>119</v>
      </c>
      <c r="E31" s="454">
        <v>69000</v>
      </c>
      <c r="F31" s="182"/>
      <c r="G31" s="179">
        <f t="shared" si="0"/>
        <v>1785846</v>
      </c>
      <c r="H31" s="290" t="s">
        <v>138</v>
      </c>
      <c r="I31" s="335" t="s">
        <v>18</v>
      </c>
      <c r="J31" s="447" t="s">
        <v>277</v>
      </c>
      <c r="K31" s="335" t="s">
        <v>64</v>
      </c>
      <c r="L31" s="335" t="s">
        <v>58</v>
      </c>
      <c r="M31" s="197"/>
      <c r="N31" s="197"/>
      <c r="O31" s="317"/>
    </row>
    <row r="32" spans="1:15" s="22" customFormat="1" x14ac:dyDescent="0.25">
      <c r="A32" s="194">
        <v>44943</v>
      </c>
      <c r="B32" s="195" t="s">
        <v>115</v>
      </c>
      <c r="C32" s="195" t="s">
        <v>49</v>
      </c>
      <c r="D32" s="508" t="s">
        <v>119</v>
      </c>
      <c r="E32" s="454">
        <v>45000</v>
      </c>
      <c r="F32" s="182"/>
      <c r="G32" s="179">
        <f t="shared" si="0"/>
        <v>1740846</v>
      </c>
      <c r="H32" s="290" t="s">
        <v>134</v>
      </c>
      <c r="I32" s="335" t="s">
        <v>18</v>
      </c>
      <c r="J32" s="447" t="s">
        <v>279</v>
      </c>
      <c r="K32" s="335" t="s">
        <v>64</v>
      </c>
      <c r="L32" s="335" t="s">
        <v>58</v>
      </c>
      <c r="M32" s="197"/>
      <c r="N32" s="197"/>
      <c r="O32" s="317"/>
    </row>
    <row r="33" spans="1:15" s="22" customFormat="1" x14ac:dyDescent="0.25">
      <c r="A33" s="194">
        <v>44943</v>
      </c>
      <c r="B33" s="195" t="s">
        <v>115</v>
      </c>
      <c r="C33" s="195" t="s">
        <v>49</v>
      </c>
      <c r="D33" s="508" t="s">
        <v>119</v>
      </c>
      <c r="E33" s="454">
        <v>70000</v>
      </c>
      <c r="F33" s="182"/>
      <c r="G33" s="179">
        <f t="shared" si="0"/>
        <v>1670846</v>
      </c>
      <c r="H33" s="290" t="s">
        <v>138</v>
      </c>
      <c r="I33" s="335" t="s">
        <v>18</v>
      </c>
      <c r="J33" s="447" t="s">
        <v>283</v>
      </c>
      <c r="K33" s="335" t="s">
        <v>64</v>
      </c>
      <c r="L33" s="335" t="s">
        <v>58</v>
      </c>
      <c r="M33" s="197"/>
      <c r="N33" s="197"/>
      <c r="O33" s="317"/>
    </row>
    <row r="34" spans="1:15" s="22" customFormat="1" x14ac:dyDescent="0.25">
      <c r="A34" s="194">
        <v>44943</v>
      </c>
      <c r="B34" s="195" t="s">
        <v>115</v>
      </c>
      <c r="C34" s="195" t="s">
        <v>49</v>
      </c>
      <c r="D34" s="508" t="s">
        <v>118</v>
      </c>
      <c r="E34" s="454">
        <v>14000</v>
      </c>
      <c r="F34" s="182"/>
      <c r="G34" s="179">
        <f t="shared" si="0"/>
        <v>1656846</v>
      </c>
      <c r="H34" s="290" t="s">
        <v>120</v>
      </c>
      <c r="I34" s="335" t="s">
        <v>18</v>
      </c>
      <c r="J34" s="574" t="s">
        <v>269</v>
      </c>
      <c r="K34" s="335" t="s">
        <v>64</v>
      </c>
      <c r="L34" s="335" t="s">
        <v>58</v>
      </c>
      <c r="M34" s="197"/>
      <c r="N34" s="197"/>
      <c r="O34" s="317"/>
    </row>
    <row r="35" spans="1:15" s="22" customFormat="1" x14ac:dyDescent="0.25">
      <c r="A35" s="194">
        <v>44943</v>
      </c>
      <c r="B35" s="195" t="s">
        <v>115</v>
      </c>
      <c r="C35" s="195" t="s">
        <v>49</v>
      </c>
      <c r="D35" s="508" t="s">
        <v>118</v>
      </c>
      <c r="E35" s="454">
        <v>39000</v>
      </c>
      <c r="F35" s="182"/>
      <c r="G35" s="179">
        <f t="shared" si="0"/>
        <v>1617846</v>
      </c>
      <c r="H35" s="290" t="s">
        <v>129</v>
      </c>
      <c r="I35" s="335" t="s">
        <v>18</v>
      </c>
      <c r="J35" s="574" t="s">
        <v>269</v>
      </c>
      <c r="K35" s="335" t="s">
        <v>64</v>
      </c>
      <c r="L35" s="335" t="s">
        <v>58</v>
      </c>
      <c r="M35" s="197"/>
      <c r="N35" s="197"/>
      <c r="O35" s="317"/>
    </row>
    <row r="36" spans="1:15" s="22" customFormat="1" x14ac:dyDescent="0.25">
      <c r="A36" s="194">
        <v>44943</v>
      </c>
      <c r="B36" s="195" t="s">
        <v>115</v>
      </c>
      <c r="C36" s="195" t="s">
        <v>49</v>
      </c>
      <c r="D36" s="508" t="s">
        <v>14</v>
      </c>
      <c r="E36" s="454">
        <v>38000</v>
      </c>
      <c r="F36" s="182"/>
      <c r="G36" s="179">
        <f t="shared" si="0"/>
        <v>1579846</v>
      </c>
      <c r="H36" s="290" t="s">
        <v>121</v>
      </c>
      <c r="I36" s="335" t="s">
        <v>18</v>
      </c>
      <c r="J36" s="574" t="s">
        <v>269</v>
      </c>
      <c r="K36" s="335" t="s">
        <v>64</v>
      </c>
      <c r="L36" s="335" t="s">
        <v>58</v>
      </c>
      <c r="M36" s="197"/>
      <c r="N36" s="197"/>
      <c r="O36" s="317"/>
    </row>
    <row r="37" spans="1:15" s="22" customFormat="1" x14ac:dyDescent="0.25">
      <c r="A37" s="194">
        <v>44943</v>
      </c>
      <c r="B37" s="195" t="s">
        <v>115</v>
      </c>
      <c r="C37" s="195" t="s">
        <v>49</v>
      </c>
      <c r="D37" s="508" t="s">
        <v>14</v>
      </c>
      <c r="E37" s="454">
        <v>15000</v>
      </c>
      <c r="F37" s="182"/>
      <c r="G37" s="179">
        <f t="shared" si="0"/>
        <v>1564846</v>
      </c>
      <c r="H37" s="290" t="s">
        <v>135</v>
      </c>
      <c r="I37" s="335" t="s">
        <v>18</v>
      </c>
      <c r="J37" s="574" t="s">
        <v>269</v>
      </c>
      <c r="K37" s="335" t="s">
        <v>64</v>
      </c>
      <c r="L37" s="335" t="s">
        <v>58</v>
      </c>
      <c r="M37" s="197"/>
      <c r="N37" s="197"/>
      <c r="O37" s="317"/>
    </row>
    <row r="38" spans="1:15" s="22" customFormat="1" x14ac:dyDescent="0.25">
      <c r="A38" s="194">
        <v>44943</v>
      </c>
      <c r="B38" s="195" t="s">
        <v>115</v>
      </c>
      <c r="C38" s="195" t="s">
        <v>49</v>
      </c>
      <c r="D38" s="508" t="s">
        <v>118</v>
      </c>
      <c r="E38" s="454">
        <v>18000</v>
      </c>
      <c r="F38" s="182"/>
      <c r="G38" s="179">
        <f t="shared" si="0"/>
        <v>1546846</v>
      </c>
      <c r="H38" s="290" t="s">
        <v>149</v>
      </c>
      <c r="I38" s="335" t="s">
        <v>18</v>
      </c>
      <c r="J38" s="447" t="s">
        <v>306</v>
      </c>
      <c r="K38" s="335" t="s">
        <v>64</v>
      </c>
      <c r="L38" s="335" t="s">
        <v>58</v>
      </c>
      <c r="M38" s="197"/>
      <c r="N38" s="197"/>
      <c r="O38" s="317"/>
    </row>
    <row r="39" spans="1:15" s="22" customFormat="1" x14ac:dyDescent="0.25">
      <c r="A39" s="194">
        <v>44943</v>
      </c>
      <c r="B39" s="195" t="s">
        <v>115</v>
      </c>
      <c r="C39" s="195" t="s">
        <v>49</v>
      </c>
      <c r="D39" s="508" t="s">
        <v>14</v>
      </c>
      <c r="E39" s="454">
        <v>19000</v>
      </c>
      <c r="F39" s="182"/>
      <c r="G39" s="179">
        <f t="shared" si="0"/>
        <v>1527846</v>
      </c>
      <c r="H39" s="290" t="s">
        <v>42</v>
      </c>
      <c r="I39" s="335" t="s">
        <v>18</v>
      </c>
      <c r="J39" s="574" t="s">
        <v>263</v>
      </c>
      <c r="K39" s="335" t="s">
        <v>64</v>
      </c>
      <c r="L39" s="335" t="s">
        <v>58</v>
      </c>
      <c r="M39" s="197"/>
      <c r="N39" s="197"/>
      <c r="O39" s="317"/>
    </row>
    <row r="40" spans="1:15" s="22" customFormat="1" x14ac:dyDescent="0.25">
      <c r="A40" s="194">
        <v>44943</v>
      </c>
      <c r="B40" s="177" t="s">
        <v>125</v>
      </c>
      <c r="C40" s="369" t="s">
        <v>49</v>
      </c>
      <c r="D40" s="370" t="s">
        <v>14</v>
      </c>
      <c r="E40" s="454"/>
      <c r="F40" s="182">
        <v>26000</v>
      </c>
      <c r="G40" s="179">
        <f t="shared" si="0"/>
        <v>1553846</v>
      </c>
      <c r="H40" s="290" t="s">
        <v>42</v>
      </c>
      <c r="I40" s="335" t="s">
        <v>18</v>
      </c>
      <c r="J40" s="447" t="s">
        <v>217</v>
      </c>
      <c r="K40" s="335" t="s">
        <v>64</v>
      </c>
      <c r="L40" s="335" t="s">
        <v>58</v>
      </c>
      <c r="M40" s="197"/>
      <c r="N40" s="197"/>
      <c r="O40" s="317"/>
    </row>
    <row r="41" spans="1:15" s="22" customFormat="1" x14ac:dyDescent="0.25">
      <c r="A41" s="194">
        <v>44943</v>
      </c>
      <c r="B41" s="177" t="s">
        <v>243</v>
      </c>
      <c r="C41" s="369" t="s">
        <v>204</v>
      </c>
      <c r="D41" s="370"/>
      <c r="E41" s="454"/>
      <c r="F41" s="182">
        <v>1400000</v>
      </c>
      <c r="G41" s="179">
        <f t="shared" si="0"/>
        <v>2953846</v>
      </c>
      <c r="H41" s="290"/>
      <c r="I41" s="335" t="s">
        <v>18</v>
      </c>
      <c r="J41" s="574" t="s">
        <v>358</v>
      </c>
      <c r="K41" s="335" t="s">
        <v>64</v>
      </c>
      <c r="L41" s="335" t="s">
        <v>58</v>
      </c>
      <c r="M41" s="197"/>
      <c r="N41" s="197"/>
      <c r="O41" s="317"/>
    </row>
    <row r="42" spans="1:15" s="22" customFormat="1" x14ac:dyDescent="0.25">
      <c r="A42" s="194">
        <v>44943</v>
      </c>
      <c r="B42" s="177" t="s">
        <v>125</v>
      </c>
      <c r="C42" s="369" t="s">
        <v>49</v>
      </c>
      <c r="D42" s="370" t="s">
        <v>119</v>
      </c>
      <c r="E42" s="454"/>
      <c r="F42" s="182">
        <v>8000</v>
      </c>
      <c r="G42" s="179">
        <f t="shared" si="0"/>
        <v>2961846</v>
      </c>
      <c r="H42" s="290" t="s">
        <v>138</v>
      </c>
      <c r="I42" s="335" t="s">
        <v>18</v>
      </c>
      <c r="J42" s="447" t="s">
        <v>277</v>
      </c>
      <c r="K42" s="335" t="s">
        <v>64</v>
      </c>
      <c r="L42" s="335" t="s">
        <v>58</v>
      </c>
      <c r="M42" s="197"/>
      <c r="N42" s="197"/>
      <c r="O42" s="317"/>
    </row>
    <row r="43" spans="1:15" s="22" customFormat="1" x14ac:dyDescent="0.25">
      <c r="A43" s="194">
        <v>44944</v>
      </c>
      <c r="B43" s="177" t="s">
        <v>125</v>
      </c>
      <c r="C43" s="369" t="s">
        <v>49</v>
      </c>
      <c r="D43" s="370" t="s">
        <v>119</v>
      </c>
      <c r="E43" s="454"/>
      <c r="F43" s="182">
        <v>3000</v>
      </c>
      <c r="G43" s="179">
        <f t="shared" ref="G43:G85" si="1">G42-E43+F43</f>
        <v>2964846</v>
      </c>
      <c r="H43" s="290" t="s">
        <v>134</v>
      </c>
      <c r="I43" s="335" t="s">
        <v>18</v>
      </c>
      <c r="J43" s="447" t="s">
        <v>279</v>
      </c>
      <c r="K43" s="335" t="s">
        <v>64</v>
      </c>
      <c r="L43" s="335" t="s">
        <v>58</v>
      </c>
      <c r="M43" s="197"/>
      <c r="N43" s="197"/>
      <c r="O43" s="317"/>
    </row>
    <row r="44" spans="1:15" s="22" customFormat="1" x14ac:dyDescent="0.25">
      <c r="A44" s="194">
        <v>44944</v>
      </c>
      <c r="B44" s="177" t="s">
        <v>125</v>
      </c>
      <c r="C44" s="369" t="s">
        <v>49</v>
      </c>
      <c r="D44" s="370" t="s">
        <v>119</v>
      </c>
      <c r="E44" s="454"/>
      <c r="F44" s="182">
        <v>6000</v>
      </c>
      <c r="G44" s="179">
        <f t="shared" si="1"/>
        <v>2970846</v>
      </c>
      <c r="H44" s="290" t="s">
        <v>138</v>
      </c>
      <c r="I44" s="335" t="s">
        <v>18</v>
      </c>
      <c r="J44" s="447" t="s">
        <v>283</v>
      </c>
      <c r="K44" s="335" t="s">
        <v>64</v>
      </c>
      <c r="L44" s="335" t="s">
        <v>58</v>
      </c>
      <c r="M44" s="197"/>
      <c r="N44" s="197"/>
      <c r="O44" s="317"/>
    </row>
    <row r="45" spans="1:15" s="22" customFormat="1" x14ac:dyDescent="0.25">
      <c r="A45" s="194">
        <v>44944</v>
      </c>
      <c r="B45" s="177" t="s">
        <v>115</v>
      </c>
      <c r="C45" s="369" t="s">
        <v>49</v>
      </c>
      <c r="D45" s="370" t="s">
        <v>119</v>
      </c>
      <c r="E45" s="454">
        <v>73000</v>
      </c>
      <c r="F45" s="182"/>
      <c r="G45" s="179">
        <f t="shared" si="1"/>
        <v>2897846</v>
      </c>
      <c r="H45" s="290" t="s">
        <v>138</v>
      </c>
      <c r="I45" s="335" t="s">
        <v>18</v>
      </c>
      <c r="J45" s="447" t="s">
        <v>301</v>
      </c>
      <c r="K45" s="335" t="s">
        <v>64</v>
      </c>
      <c r="L45" s="335" t="s">
        <v>58</v>
      </c>
      <c r="M45" s="197"/>
      <c r="N45" s="197"/>
      <c r="O45" s="317"/>
    </row>
    <row r="46" spans="1:15" s="22" customFormat="1" x14ac:dyDescent="0.25">
      <c r="A46" s="194">
        <v>44944</v>
      </c>
      <c r="B46" s="177" t="s">
        <v>115</v>
      </c>
      <c r="C46" s="369" t="s">
        <v>49</v>
      </c>
      <c r="D46" s="370" t="s">
        <v>119</v>
      </c>
      <c r="E46" s="454">
        <v>45000</v>
      </c>
      <c r="F46" s="182"/>
      <c r="G46" s="179">
        <f t="shared" si="1"/>
        <v>2852846</v>
      </c>
      <c r="H46" s="290" t="s">
        <v>134</v>
      </c>
      <c r="I46" s="335" t="s">
        <v>18</v>
      </c>
      <c r="J46" s="447" t="s">
        <v>307</v>
      </c>
      <c r="K46" s="335" t="s">
        <v>64</v>
      </c>
      <c r="L46" s="335" t="s">
        <v>58</v>
      </c>
      <c r="M46" s="197"/>
      <c r="N46" s="197"/>
      <c r="O46" s="317"/>
    </row>
    <row r="47" spans="1:15" s="22" customFormat="1" x14ac:dyDescent="0.25">
      <c r="A47" s="194">
        <v>44944</v>
      </c>
      <c r="B47" s="177" t="s">
        <v>115</v>
      </c>
      <c r="C47" s="369" t="s">
        <v>49</v>
      </c>
      <c r="D47" s="370" t="s">
        <v>14</v>
      </c>
      <c r="E47" s="454">
        <v>50000</v>
      </c>
      <c r="F47" s="182"/>
      <c r="G47" s="179">
        <f t="shared" si="1"/>
        <v>2802846</v>
      </c>
      <c r="H47" s="290" t="s">
        <v>42</v>
      </c>
      <c r="I47" s="335" t="s">
        <v>18</v>
      </c>
      <c r="J47" s="574" t="s">
        <v>450</v>
      </c>
      <c r="K47" s="335" t="s">
        <v>64</v>
      </c>
      <c r="L47" s="335" t="s">
        <v>58</v>
      </c>
      <c r="M47" s="197"/>
      <c r="N47" s="197"/>
      <c r="O47" s="317"/>
    </row>
    <row r="48" spans="1:15" s="22" customFormat="1" x14ac:dyDescent="0.25">
      <c r="A48" s="194">
        <v>44945</v>
      </c>
      <c r="B48" s="177" t="s">
        <v>115</v>
      </c>
      <c r="C48" s="369" t="s">
        <v>49</v>
      </c>
      <c r="D48" s="370" t="s">
        <v>119</v>
      </c>
      <c r="E48" s="454">
        <v>71000</v>
      </c>
      <c r="F48" s="182"/>
      <c r="G48" s="179">
        <f t="shared" si="1"/>
        <v>2731846</v>
      </c>
      <c r="H48" s="290" t="s">
        <v>138</v>
      </c>
      <c r="I48" s="335" t="s">
        <v>18</v>
      </c>
      <c r="J48" s="447" t="s">
        <v>312</v>
      </c>
      <c r="K48" s="335" t="s">
        <v>64</v>
      </c>
      <c r="L48" s="335" t="s">
        <v>58</v>
      </c>
      <c r="M48" s="197"/>
      <c r="N48" s="197"/>
      <c r="O48" s="317"/>
    </row>
    <row r="49" spans="1:15" s="22" customFormat="1" x14ac:dyDescent="0.25">
      <c r="A49" s="194">
        <v>44945</v>
      </c>
      <c r="B49" s="177" t="s">
        <v>115</v>
      </c>
      <c r="C49" s="369" t="s">
        <v>49</v>
      </c>
      <c r="D49" s="370" t="s">
        <v>118</v>
      </c>
      <c r="E49" s="454">
        <v>17000</v>
      </c>
      <c r="F49" s="182"/>
      <c r="G49" s="179">
        <f t="shared" si="1"/>
        <v>2714846</v>
      </c>
      <c r="H49" s="290" t="s">
        <v>149</v>
      </c>
      <c r="I49" s="335" t="s">
        <v>18</v>
      </c>
      <c r="J49" s="447" t="s">
        <v>317</v>
      </c>
      <c r="K49" s="335" t="s">
        <v>64</v>
      </c>
      <c r="L49" s="335" t="s">
        <v>58</v>
      </c>
      <c r="M49" s="197"/>
      <c r="N49" s="197"/>
      <c r="O49" s="317"/>
    </row>
    <row r="50" spans="1:15" s="22" customFormat="1" x14ac:dyDescent="0.25">
      <c r="A50" s="194">
        <v>44945</v>
      </c>
      <c r="B50" s="177" t="s">
        <v>115</v>
      </c>
      <c r="C50" s="369" t="s">
        <v>49</v>
      </c>
      <c r="D50" s="370" t="s">
        <v>119</v>
      </c>
      <c r="E50" s="454">
        <v>80000</v>
      </c>
      <c r="F50" s="182"/>
      <c r="G50" s="179">
        <f t="shared" si="1"/>
        <v>2634846</v>
      </c>
      <c r="H50" s="290" t="s">
        <v>134</v>
      </c>
      <c r="I50" s="335" t="s">
        <v>18</v>
      </c>
      <c r="J50" s="447" t="s">
        <v>321</v>
      </c>
      <c r="K50" s="335" t="s">
        <v>64</v>
      </c>
      <c r="L50" s="335" t="s">
        <v>58</v>
      </c>
      <c r="M50" s="197"/>
      <c r="N50" s="197"/>
      <c r="O50" s="317"/>
    </row>
    <row r="51" spans="1:15" s="22" customFormat="1" x14ac:dyDescent="0.25">
      <c r="A51" s="194">
        <v>44945</v>
      </c>
      <c r="B51" s="177" t="s">
        <v>125</v>
      </c>
      <c r="C51" s="369" t="s">
        <v>49</v>
      </c>
      <c r="D51" s="370" t="s">
        <v>119</v>
      </c>
      <c r="E51" s="454"/>
      <c r="F51" s="182">
        <v>5000</v>
      </c>
      <c r="G51" s="179">
        <f t="shared" si="1"/>
        <v>2639846</v>
      </c>
      <c r="H51" s="290" t="s">
        <v>138</v>
      </c>
      <c r="I51" s="335" t="s">
        <v>18</v>
      </c>
      <c r="J51" s="447" t="s">
        <v>301</v>
      </c>
      <c r="K51" s="335" t="s">
        <v>64</v>
      </c>
      <c r="L51" s="335" t="s">
        <v>58</v>
      </c>
      <c r="M51" s="197"/>
      <c r="N51" s="197"/>
      <c r="O51" s="317"/>
    </row>
    <row r="52" spans="1:15" s="22" customFormat="1" x14ac:dyDescent="0.25">
      <c r="A52" s="194">
        <v>44945</v>
      </c>
      <c r="B52" s="177" t="s">
        <v>310</v>
      </c>
      <c r="C52" s="369" t="s">
        <v>49</v>
      </c>
      <c r="D52" s="370" t="s">
        <v>119</v>
      </c>
      <c r="E52" s="454">
        <v>1000</v>
      </c>
      <c r="F52" s="182"/>
      <c r="G52" s="179">
        <f t="shared" si="1"/>
        <v>2638846</v>
      </c>
      <c r="H52" s="290" t="s">
        <v>134</v>
      </c>
      <c r="I52" s="335" t="s">
        <v>18</v>
      </c>
      <c r="J52" s="447" t="s">
        <v>307</v>
      </c>
      <c r="K52" s="335" t="s">
        <v>64</v>
      </c>
      <c r="L52" s="335" t="s">
        <v>58</v>
      </c>
      <c r="M52" s="197"/>
      <c r="N52" s="197"/>
      <c r="O52" s="317"/>
    </row>
    <row r="53" spans="1:15" s="22" customFormat="1" x14ac:dyDescent="0.25">
      <c r="A53" s="194">
        <v>44946</v>
      </c>
      <c r="B53" s="177" t="s">
        <v>125</v>
      </c>
      <c r="C53" s="369" t="s">
        <v>49</v>
      </c>
      <c r="D53" s="370" t="s">
        <v>119</v>
      </c>
      <c r="E53" s="454"/>
      <c r="F53" s="182">
        <v>9000</v>
      </c>
      <c r="G53" s="179">
        <f t="shared" si="1"/>
        <v>2647846</v>
      </c>
      <c r="H53" s="290" t="s">
        <v>138</v>
      </c>
      <c r="I53" s="335" t="s">
        <v>18</v>
      </c>
      <c r="J53" s="447" t="s">
        <v>312</v>
      </c>
      <c r="K53" s="335" t="s">
        <v>64</v>
      </c>
      <c r="L53" s="335" t="s">
        <v>58</v>
      </c>
      <c r="M53" s="197"/>
      <c r="N53" s="197"/>
      <c r="O53" s="317"/>
    </row>
    <row r="54" spans="1:15" s="22" customFormat="1" x14ac:dyDescent="0.25">
      <c r="A54" s="194">
        <v>44946</v>
      </c>
      <c r="B54" s="177" t="s">
        <v>320</v>
      </c>
      <c r="C54" s="369" t="s">
        <v>49</v>
      </c>
      <c r="D54" s="370" t="s">
        <v>118</v>
      </c>
      <c r="E54" s="454">
        <v>2000</v>
      </c>
      <c r="F54" s="182"/>
      <c r="G54" s="179">
        <f t="shared" si="1"/>
        <v>2645846</v>
      </c>
      <c r="H54" s="290" t="s">
        <v>149</v>
      </c>
      <c r="I54" s="335" t="s">
        <v>18</v>
      </c>
      <c r="J54" s="447" t="s">
        <v>317</v>
      </c>
      <c r="K54" s="335" t="s">
        <v>64</v>
      </c>
      <c r="L54" s="335" t="s">
        <v>58</v>
      </c>
      <c r="M54" s="197"/>
      <c r="N54" s="197"/>
      <c r="O54" s="317"/>
    </row>
    <row r="55" spans="1:15" s="22" customFormat="1" x14ac:dyDescent="0.25">
      <c r="A55" s="194">
        <v>44946</v>
      </c>
      <c r="B55" s="177" t="s">
        <v>115</v>
      </c>
      <c r="C55" s="369" t="s">
        <v>49</v>
      </c>
      <c r="D55" s="370" t="s">
        <v>119</v>
      </c>
      <c r="E55" s="454">
        <v>80000</v>
      </c>
      <c r="F55" s="182"/>
      <c r="G55" s="179">
        <f t="shared" si="1"/>
        <v>2565846</v>
      </c>
      <c r="H55" s="290" t="s">
        <v>134</v>
      </c>
      <c r="I55" s="335" t="s">
        <v>18</v>
      </c>
      <c r="J55" s="447" t="s">
        <v>325</v>
      </c>
      <c r="K55" s="335" t="s">
        <v>64</v>
      </c>
      <c r="L55" s="335" t="s">
        <v>58</v>
      </c>
      <c r="M55" s="197"/>
      <c r="N55" s="197"/>
      <c r="O55" s="317"/>
    </row>
    <row r="56" spans="1:15" s="22" customFormat="1" x14ac:dyDescent="0.25">
      <c r="A56" s="194">
        <v>44946</v>
      </c>
      <c r="B56" s="177" t="s">
        <v>115</v>
      </c>
      <c r="C56" s="369" t="s">
        <v>49</v>
      </c>
      <c r="D56" s="370" t="s">
        <v>118</v>
      </c>
      <c r="E56" s="454">
        <v>10000</v>
      </c>
      <c r="F56" s="182"/>
      <c r="G56" s="179">
        <f t="shared" si="1"/>
        <v>2555846</v>
      </c>
      <c r="H56" s="290" t="s">
        <v>149</v>
      </c>
      <c r="I56" s="335" t="s">
        <v>18</v>
      </c>
      <c r="J56" s="447" t="s">
        <v>329</v>
      </c>
      <c r="K56" s="335" t="s">
        <v>64</v>
      </c>
      <c r="L56" s="335" t="s">
        <v>58</v>
      </c>
      <c r="M56" s="197"/>
      <c r="N56" s="197"/>
      <c r="O56" s="317"/>
    </row>
    <row r="57" spans="1:15" s="22" customFormat="1" x14ac:dyDescent="0.25">
      <c r="A57" s="194">
        <v>44949</v>
      </c>
      <c r="B57" s="177" t="s">
        <v>125</v>
      </c>
      <c r="C57" s="369" t="s">
        <v>49</v>
      </c>
      <c r="D57" s="370" t="s">
        <v>119</v>
      </c>
      <c r="E57" s="454"/>
      <c r="F57" s="182">
        <v>22000</v>
      </c>
      <c r="G57" s="179">
        <f t="shared" si="1"/>
        <v>2577846</v>
      </c>
      <c r="H57" s="290" t="s">
        <v>134</v>
      </c>
      <c r="I57" s="335" t="s">
        <v>18</v>
      </c>
      <c r="J57" s="447" t="s">
        <v>325</v>
      </c>
      <c r="K57" s="335" t="s">
        <v>64</v>
      </c>
      <c r="L57" s="335" t="s">
        <v>58</v>
      </c>
      <c r="M57" s="197"/>
      <c r="N57" s="197"/>
      <c r="O57" s="317"/>
    </row>
    <row r="58" spans="1:15" s="22" customFormat="1" x14ac:dyDescent="0.25">
      <c r="A58" s="194">
        <v>44949</v>
      </c>
      <c r="B58" s="177" t="s">
        <v>115</v>
      </c>
      <c r="C58" s="369" t="s">
        <v>49</v>
      </c>
      <c r="D58" s="370" t="s">
        <v>119</v>
      </c>
      <c r="E58" s="454">
        <v>77000</v>
      </c>
      <c r="F58" s="182"/>
      <c r="G58" s="179">
        <f t="shared" si="1"/>
        <v>2500846</v>
      </c>
      <c r="H58" s="290" t="s">
        <v>134</v>
      </c>
      <c r="I58" s="335" t="s">
        <v>18</v>
      </c>
      <c r="J58" s="447" t="s">
        <v>331</v>
      </c>
      <c r="K58" s="335" t="s">
        <v>64</v>
      </c>
      <c r="L58" s="335" t="s">
        <v>58</v>
      </c>
      <c r="M58" s="197"/>
      <c r="N58" s="197"/>
      <c r="O58" s="317"/>
    </row>
    <row r="59" spans="1:15" s="22" customFormat="1" x14ac:dyDescent="0.25">
      <c r="A59" s="194">
        <v>44949</v>
      </c>
      <c r="B59" s="177" t="s">
        <v>115</v>
      </c>
      <c r="C59" s="369" t="s">
        <v>49</v>
      </c>
      <c r="D59" s="370" t="s">
        <v>119</v>
      </c>
      <c r="E59" s="454">
        <v>43000</v>
      </c>
      <c r="F59" s="182"/>
      <c r="G59" s="179">
        <f t="shared" si="1"/>
        <v>2457846</v>
      </c>
      <c r="H59" s="290" t="s">
        <v>134</v>
      </c>
      <c r="I59" s="335" t="s">
        <v>18</v>
      </c>
      <c r="J59" s="447" t="s">
        <v>364</v>
      </c>
      <c r="K59" s="335" t="s">
        <v>64</v>
      </c>
      <c r="L59" s="335" t="s">
        <v>58</v>
      </c>
      <c r="M59" s="197"/>
      <c r="N59" s="197"/>
      <c r="O59" s="317"/>
    </row>
    <row r="60" spans="1:15" s="22" customFormat="1" x14ac:dyDescent="0.25">
      <c r="A60" s="194">
        <v>44949</v>
      </c>
      <c r="B60" s="177" t="s">
        <v>115</v>
      </c>
      <c r="C60" s="369" t="s">
        <v>49</v>
      </c>
      <c r="D60" s="370" t="s">
        <v>119</v>
      </c>
      <c r="E60" s="454">
        <v>70000</v>
      </c>
      <c r="F60" s="182"/>
      <c r="G60" s="179">
        <f t="shared" si="1"/>
        <v>2387846</v>
      </c>
      <c r="H60" s="290" t="s">
        <v>138</v>
      </c>
      <c r="I60" s="335" t="s">
        <v>18</v>
      </c>
      <c r="J60" s="447" t="s">
        <v>336</v>
      </c>
      <c r="K60" s="335" t="s">
        <v>64</v>
      </c>
      <c r="L60" s="335" t="s">
        <v>58</v>
      </c>
      <c r="M60" s="197"/>
      <c r="N60" s="197"/>
      <c r="O60" s="317"/>
    </row>
    <row r="61" spans="1:15" s="22" customFormat="1" x14ac:dyDescent="0.25">
      <c r="A61" s="194">
        <v>44949</v>
      </c>
      <c r="B61" s="177" t="s">
        <v>115</v>
      </c>
      <c r="C61" s="369" t="s">
        <v>49</v>
      </c>
      <c r="D61" s="370" t="s">
        <v>118</v>
      </c>
      <c r="E61" s="454">
        <v>18000</v>
      </c>
      <c r="F61" s="182"/>
      <c r="G61" s="179">
        <f t="shared" si="1"/>
        <v>2369846</v>
      </c>
      <c r="H61" s="290" t="s">
        <v>149</v>
      </c>
      <c r="I61" s="335" t="s">
        <v>18</v>
      </c>
      <c r="J61" s="447" t="s">
        <v>339</v>
      </c>
      <c r="K61" s="335" t="s">
        <v>64</v>
      </c>
      <c r="L61" s="335" t="s">
        <v>58</v>
      </c>
      <c r="M61" s="197"/>
      <c r="N61" s="197"/>
      <c r="O61" s="317"/>
    </row>
    <row r="62" spans="1:15" s="22" customFormat="1" x14ac:dyDescent="0.25">
      <c r="A62" s="194">
        <v>44949</v>
      </c>
      <c r="B62" s="177" t="s">
        <v>320</v>
      </c>
      <c r="C62" s="369" t="s">
        <v>49</v>
      </c>
      <c r="D62" s="370" t="s">
        <v>119</v>
      </c>
      <c r="E62" s="454"/>
      <c r="F62" s="182">
        <v>22000</v>
      </c>
      <c r="G62" s="179">
        <f t="shared" si="1"/>
        <v>2391846</v>
      </c>
      <c r="H62" s="290" t="s">
        <v>138</v>
      </c>
      <c r="I62" s="335" t="s">
        <v>18</v>
      </c>
      <c r="J62" s="447" t="s">
        <v>336</v>
      </c>
      <c r="K62" s="335" t="s">
        <v>64</v>
      </c>
      <c r="L62" s="335" t="s">
        <v>58</v>
      </c>
      <c r="M62" s="197"/>
      <c r="N62" s="197"/>
      <c r="O62" s="317"/>
    </row>
    <row r="63" spans="1:15" s="22" customFormat="1" x14ac:dyDescent="0.25">
      <c r="A63" s="194">
        <v>44950</v>
      </c>
      <c r="B63" s="177" t="s">
        <v>310</v>
      </c>
      <c r="C63" s="369" t="s">
        <v>49</v>
      </c>
      <c r="D63" s="370" t="s">
        <v>119</v>
      </c>
      <c r="E63" s="454">
        <v>1000</v>
      </c>
      <c r="F63" s="182"/>
      <c r="G63" s="179">
        <f t="shared" si="1"/>
        <v>2390846</v>
      </c>
      <c r="H63" s="290" t="s">
        <v>134</v>
      </c>
      <c r="I63" s="335" t="s">
        <v>18</v>
      </c>
      <c r="J63" s="447" t="s">
        <v>331</v>
      </c>
      <c r="K63" s="335" t="s">
        <v>64</v>
      </c>
      <c r="L63" s="335" t="s">
        <v>58</v>
      </c>
      <c r="M63" s="197"/>
      <c r="N63" s="197"/>
      <c r="O63" s="317"/>
    </row>
    <row r="64" spans="1:15" s="22" customFormat="1" x14ac:dyDescent="0.25">
      <c r="A64" s="194">
        <v>44950</v>
      </c>
      <c r="B64" s="177" t="s">
        <v>115</v>
      </c>
      <c r="C64" s="369" t="s">
        <v>49</v>
      </c>
      <c r="D64" s="370" t="s">
        <v>118</v>
      </c>
      <c r="E64" s="454">
        <v>28000</v>
      </c>
      <c r="F64" s="182"/>
      <c r="G64" s="179">
        <f t="shared" si="1"/>
        <v>2362846</v>
      </c>
      <c r="H64" s="290" t="s">
        <v>149</v>
      </c>
      <c r="I64" s="335" t="s">
        <v>18</v>
      </c>
      <c r="J64" s="447" t="s">
        <v>342</v>
      </c>
      <c r="K64" s="335" t="s">
        <v>64</v>
      </c>
      <c r="L64" s="335" t="s">
        <v>58</v>
      </c>
      <c r="M64" s="197"/>
      <c r="N64" s="197"/>
      <c r="O64" s="317"/>
    </row>
    <row r="65" spans="1:15" s="22" customFormat="1" x14ac:dyDescent="0.25">
      <c r="A65" s="194">
        <v>44951</v>
      </c>
      <c r="B65" s="177" t="s">
        <v>115</v>
      </c>
      <c r="C65" s="369" t="s">
        <v>49</v>
      </c>
      <c r="D65" s="370" t="s">
        <v>118</v>
      </c>
      <c r="E65" s="454">
        <v>22000</v>
      </c>
      <c r="F65" s="182"/>
      <c r="G65" s="179">
        <f t="shared" si="1"/>
        <v>2340846</v>
      </c>
      <c r="H65" s="290" t="s">
        <v>149</v>
      </c>
      <c r="I65" s="335" t="s">
        <v>18</v>
      </c>
      <c r="J65" s="447" t="s">
        <v>346</v>
      </c>
      <c r="K65" s="335" t="s">
        <v>64</v>
      </c>
      <c r="L65" s="335" t="s">
        <v>58</v>
      </c>
      <c r="M65" s="197"/>
      <c r="N65" s="197"/>
      <c r="O65" s="317"/>
    </row>
    <row r="66" spans="1:15" s="22" customFormat="1" x14ac:dyDescent="0.25">
      <c r="A66" s="194">
        <v>44951</v>
      </c>
      <c r="B66" s="177" t="s">
        <v>115</v>
      </c>
      <c r="C66" s="369" t="s">
        <v>49</v>
      </c>
      <c r="D66" s="370" t="s">
        <v>118</v>
      </c>
      <c r="E66" s="454">
        <v>12000</v>
      </c>
      <c r="F66" s="182"/>
      <c r="G66" s="179">
        <f t="shared" si="1"/>
        <v>2328846</v>
      </c>
      <c r="H66" s="290" t="s">
        <v>42</v>
      </c>
      <c r="I66" s="335" t="s">
        <v>18</v>
      </c>
      <c r="J66" s="447" t="s">
        <v>288</v>
      </c>
      <c r="K66" s="335" t="s">
        <v>64</v>
      </c>
      <c r="L66" s="335" t="s">
        <v>58</v>
      </c>
      <c r="M66" s="197"/>
      <c r="N66" s="197"/>
      <c r="O66" s="317"/>
    </row>
    <row r="67" spans="1:15" s="22" customFormat="1" x14ac:dyDescent="0.25">
      <c r="A67" s="194">
        <v>44951</v>
      </c>
      <c r="B67" s="177" t="s">
        <v>115</v>
      </c>
      <c r="C67" s="369" t="s">
        <v>49</v>
      </c>
      <c r="D67" s="370" t="s">
        <v>118</v>
      </c>
      <c r="E67" s="454">
        <v>70000</v>
      </c>
      <c r="F67" s="182"/>
      <c r="G67" s="179">
        <f t="shared" si="1"/>
        <v>2258846</v>
      </c>
      <c r="H67" s="290" t="s">
        <v>42</v>
      </c>
      <c r="I67" s="335" t="s">
        <v>18</v>
      </c>
      <c r="J67" s="447" t="s">
        <v>289</v>
      </c>
      <c r="K67" s="335" t="s">
        <v>64</v>
      </c>
      <c r="L67" s="335" t="s">
        <v>58</v>
      </c>
      <c r="M67" s="197"/>
      <c r="N67" s="197"/>
      <c r="O67" s="317"/>
    </row>
    <row r="68" spans="1:15" s="22" customFormat="1" x14ac:dyDescent="0.25">
      <c r="A68" s="194">
        <v>44951</v>
      </c>
      <c r="B68" s="177" t="s">
        <v>357</v>
      </c>
      <c r="C68" s="369" t="s">
        <v>204</v>
      </c>
      <c r="D68" s="370"/>
      <c r="E68" s="454"/>
      <c r="F68" s="182">
        <v>806000</v>
      </c>
      <c r="G68" s="179">
        <f t="shared" si="1"/>
        <v>3064846</v>
      </c>
      <c r="H68" s="290"/>
      <c r="I68" s="335" t="s">
        <v>18</v>
      </c>
      <c r="J68" s="574" t="s">
        <v>373</v>
      </c>
      <c r="K68" s="335" t="s">
        <v>64</v>
      </c>
      <c r="L68" s="335" t="s">
        <v>58</v>
      </c>
      <c r="M68" s="197"/>
      <c r="N68" s="197"/>
      <c r="O68" s="317"/>
    </row>
    <row r="69" spans="1:15" s="22" customFormat="1" x14ac:dyDescent="0.25">
      <c r="A69" s="194">
        <v>44951</v>
      </c>
      <c r="B69" s="177" t="s">
        <v>362</v>
      </c>
      <c r="C69" s="369" t="s">
        <v>49</v>
      </c>
      <c r="D69" s="370" t="s">
        <v>119</v>
      </c>
      <c r="E69" s="454">
        <v>5000</v>
      </c>
      <c r="F69" s="182"/>
      <c r="G69" s="179">
        <f t="shared" si="1"/>
        <v>3059846</v>
      </c>
      <c r="H69" s="290" t="s">
        <v>149</v>
      </c>
      <c r="I69" s="335" t="s">
        <v>18</v>
      </c>
      <c r="J69" s="574" t="s">
        <v>346</v>
      </c>
      <c r="K69" s="335" t="s">
        <v>64</v>
      </c>
      <c r="L69" s="335" t="s">
        <v>58</v>
      </c>
      <c r="M69" s="197"/>
      <c r="N69" s="197"/>
      <c r="O69" s="317"/>
    </row>
    <row r="70" spans="1:15" s="22" customFormat="1" x14ac:dyDescent="0.25">
      <c r="A70" s="690">
        <v>44953</v>
      </c>
      <c r="B70" s="177" t="s">
        <v>115</v>
      </c>
      <c r="C70" s="369" t="s">
        <v>49</v>
      </c>
      <c r="D70" s="370" t="s">
        <v>118</v>
      </c>
      <c r="E70" s="454">
        <v>21000</v>
      </c>
      <c r="F70" s="182"/>
      <c r="G70" s="179">
        <f t="shared" si="1"/>
        <v>3038846</v>
      </c>
      <c r="H70" s="290" t="s">
        <v>149</v>
      </c>
      <c r="I70" s="335" t="s">
        <v>18</v>
      </c>
      <c r="J70" s="447" t="s">
        <v>363</v>
      </c>
      <c r="K70" s="335" t="s">
        <v>64</v>
      </c>
      <c r="L70" s="335" t="s">
        <v>58</v>
      </c>
      <c r="M70" s="197"/>
      <c r="N70" s="197"/>
      <c r="O70" s="317"/>
    </row>
    <row r="71" spans="1:15" s="22" customFormat="1" x14ac:dyDescent="0.25">
      <c r="A71" s="690">
        <v>44953</v>
      </c>
      <c r="B71" s="177" t="s">
        <v>115</v>
      </c>
      <c r="C71" s="369" t="s">
        <v>49</v>
      </c>
      <c r="D71" s="370" t="s">
        <v>119</v>
      </c>
      <c r="E71" s="454">
        <v>75000</v>
      </c>
      <c r="F71" s="182"/>
      <c r="G71" s="179">
        <f t="shared" si="1"/>
        <v>2963846</v>
      </c>
      <c r="H71" s="290" t="s">
        <v>134</v>
      </c>
      <c r="I71" s="335" t="s">
        <v>18</v>
      </c>
      <c r="J71" s="447" t="s">
        <v>381</v>
      </c>
      <c r="K71" s="335" t="s">
        <v>64</v>
      </c>
      <c r="L71" s="335" t="s">
        <v>58</v>
      </c>
      <c r="M71" s="197"/>
      <c r="N71" s="197"/>
      <c r="O71" s="317"/>
    </row>
    <row r="72" spans="1:15" s="22" customFormat="1" x14ac:dyDescent="0.25">
      <c r="A72" s="690">
        <v>44954</v>
      </c>
      <c r="B72" s="177" t="s">
        <v>115</v>
      </c>
      <c r="C72" s="369" t="s">
        <v>49</v>
      </c>
      <c r="D72" s="370" t="s">
        <v>119</v>
      </c>
      <c r="E72" s="454">
        <v>3000</v>
      </c>
      <c r="F72" s="182"/>
      <c r="G72" s="179">
        <f t="shared" si="1"/>
        <v>2960846</v>
      </c>
      <c r="H72" s="290" t="s">
        <v>134</v>
      </c>
      <c r="I72" s="335" t="s">
        <v>18</v>
      </c>
      <c r="J72" s="447" t="s">
        <v>381</v>
      </c>
      <c r="K72" s="335" t="s">
        <v>64</v>
      </c>
      <c r="L72" s="335" t="s">
        <v>58</v>
      </c>
      <c r="M72" s="197"/>
      <c r="N72" s="197"/>
      <c r="O72" s="317"/>
    </row>
    <row r="73" spans="1:15" s="22" customFormat="1" x14ac:dyDescent="0.25">
      <c r="A73" s="690">
        <v>44954</v>
      </c>
      <c r="B73" s="177" t="s">
        <v>115</v>
      </c>
      <c r="C73" s="369" t="s">
        <v>49</v>
      </c>
      <c r="D73" s="370" t="s">
        <v>119</v>
      </c>
      <c r="E73" s="454">
        <v>50000</v>
      </c>
      <c r="F73" s="182"/>
      <c r="G73" s="179">
        <f t="shared" si="1"/>
        <v>2910846</v>
      </c>
      <c r="H73" s="290" t="s">
        <v>134</v>
      </c>
      <c r="I73" s="335" t="s">
        <v>18</v>
      </c>
      <c r="J73" s="447" t="s">
        <v>399</v>
      </c>
      <c r="K73" s="335" t="s">
        <v>64</v>
      </c>
      <c r="L73" s="335" t="s">
        <v>58</v>
      </c>
      <c r="M73" s="197"/>
      <c r="N73" s="197"/>
      <c r="O73" s="317"/>
    </row>
    <row r="74" spans="1:15" s="22" customFormat="1" x14ac:dyDescent="0.25">
      <c r="A74" s="690">
        <v>44954</v>
      </c>
      <c r="B74" s="177" t="s">
        <v>115</v>
      </c>
      <c r="C74" s="369" t="s">
        <v>49</v>
      </c>
      <c r="D74" s="370" t="s">
        <v>118</v>
      </c>
      <c r="E74" s="454">
        <v>10000</v>
      </c>
      <c r="F74" s="182"/>
      <c r="G74" s="179">
        <f t="shared" si="1"/>
        <v>2900846</v>
      </c>
      <c r="H74" s="290" t="s">
        <v>149</v>
      </c>
      <c r="I74" s="335" t="s">
        <v>18</v>
      </c>
      <c r="J74" s="447" t="s">
        <v>383</v>
      </c>
      <c r="K74" s="335" t="s">
        <v>64</v>
      </c>
      <c r="L74" s="335" t="s">
        <v>58</v>
      </c>
      <c r="M74" s="197"/>
      <c r="N74" s="197"/>
      <c r="O74" s="317"/>
    </row>
    <row r="75" spans="1:15" s="22" customFormat="1" x14ac:dyDescent="0.25">
      <c r="A75" s="690">
        <v>44954</v>
      </c>
      <c r="B75" s="177" t="s">
        <v>115</v>
      </c>
      <c r="C75" s="369" t="s">
        <v>49</v>
      </c>
      <c r="D75" s="370" t="s">
        <v>14</v>
      </c>
      <c r="E75" s="454">
        <v>15000</v>
      </c>
      <c r="F75" s="182"/>
      <c r="G75" s="179">
        <f t="shared" si="1"/>
        <v>2885846</v>
      </c>
      <c r="H75" s="290" t="s">
        <v>42</v>
      </c>
      <c r="I75" s="335" t="s">
        <v>18</v>
      </c>
      <c r="J75" s="447" t="s">
        <v>290</v>
      </c>
      <c r="K75" s="335" t="s">
        <v>64</v>
      </c>
      <c r="L75" s="335" t="s">
        <v>58</v>
      </c>
      <c r="M75" s="197"/>
      <c r="N75" s="197"/>
      <c r="O75" s="317"/>
    </row>
    <row r="76" spans="1:15" s="22" customFormat="1" x14ac:dyDescent="0.25">
      <c r="A76" s="690">
        <v>44954</v>
      </c>
      <c r="B76" s="177" t="s">
        <v>115</v>
      </c>
      <c r="C76" s="369" t="s">
        <v>49</v>
      </c>
      <c r="D76" s="370" t="s">
        <v>14</v>
      </c>
      <c r="E76" s="454">
        <v>320000</v>
      </c>
      <c r="F76" s="182"/>
      <c r="G76" s="179">
        <f t="shared" si="1"/>
        <v>2565846</v>
      </c>
      <c r="H76" s="290" t="s">
        <v>42</v>
      </c>
      <c r="I76" s="335" t="s">
        <v>18</v>
      </c>
      <c r="J76" s="447" t="s">
        <v>291</v>
      </c>
      <c r="K76" s="335" t="s">
        <v>64</v>
      </c>
      <c r="L76" s="335" t="s">
        <v>58</v>
      </c>
      <c r="M76" s="197"/>
      <c r="N76" s="197"/>
      <c r="O76" s="317"/>
    </row>
    <row r="77" spans="1:15" s="22" customFormat="1" x14ac:dyDescent="0.25">
      <c r="A77" s="690">
        <v>44956</v>
      </c>
      <c r="B77" s="177" t="s">
        <v>125</v>
      </c>
      <c r="C77" s="369" t="s">
        <v>49</v>
      </c>
      <c r="D77" s="370" t="s">
        <v>119</v>
      </c>
      <c r="E77" s="454"/>
      <c r="F77" s="182">
        <v>3000</v>
      </c>
      <c r="G77" s="179">
        <f t="shared" si="1"/>
        <v>2568846</v>
      </c>
      <c r="H77" s="290" t="s">
        <v>134</v>
      </c>
      <c r="I77" s="335" t="s">
        <v>18</v>
      </c>
      <c r="J77" s="447" t="s">
        <v>381</v>
      </c>
      <c r="K77" s="335" t="s">
        <v>64</v>
      </c>
      <c r="L77" s="335" t="s">
        <v>58</v>
      </c>
      <c r="M77" s="197"/>
      <c r="N77" s="197"/>
      <c r="O77" s="317"/>
    </row>
    <row r="78" spans="1:15" s="22" customFormat="1" x14ac:dyDescent="0.25">
      <c r="A78" s="690">
        <v>44956</v>
      </c>
      <c r="B78" s="177" t="s">
        <v>115</v>
      </c>
      <c r="C78" s="369" t="s">
        <v>49</v>
      </c>
      <c r="D78" s="370" t="s">
        <v>118</v>
      </c>
      <c r="E78" s="454">
        <v>10000</v>
      </c>
      <c r="F78" s="182"/>
      <c r="G78" s="179">
        <f t="shared" si="1"/>
        <v>2558846</v>
      </c>
      <c r="H78" s="290" t="s">
        <v>149</v>
      </c>
      <c r="I78" s="335" t="s">
        <v>18</v>
      </c>
      <c r="J78" s="447" t="s">
        <v>391</v>
      </c>
      <c r="K78" s="335" t="s">
        <v>64</v>
      </c>
      <c r="L78" s="335" t="s">
        <v>58</v>
      </c>
      <c r="M78" s="197"/>
      <c r="N78" s="197"/>
      <c r="O78" s="317"/>
    </row>
    <row r="79" spans="1:15" s="22" customFormat="1" x14ac:dyDescent="0.25">
      <c r="A79" s="690">
        <v>44956</v>
      </c>
      <c r="B79" s="177" t="s">
        <v>115</v>
      </c>
      <c r="C79" s="369" t="s">
        <v>49</v>
      </c>
      <c r="D79" s="370" t="s">
        <v>14</v>
      </c>
      <c r="E79" s="454">
        <v>14000</v>
      </c>
      <c r="F79" s="182"/>
      <c r="G79" s="179">
        <f t="shared" si="1"/>
        <v>2544846</v>
      </c>
      <c r="H79" s="290" t="s">
        <v>42</v>
      </c>
      <c r="I79" s="335" t="s">
        <v>18</v>
      </c>
      <c r="J79" s="447" t="s">
        <v>292</v>
      </c>
      <c r="K79" s="335" t="s">
        <v>64</v>
      </c>
      <c r="L79" s="335" t="s">
        <v>58</v>
      </c>
      <c r="M79" s="197"/>
      <c r="N79" s="197"/>
      <c r="O79" s="317"/>
    </row>
    <row r="80" spans="1:15" s="22" customFormat="1" x14ac:dyDescent="0.25">
      <c r="A80" s="690">
        <v>44956</v>
      </c>
      <c r="B80" s="177" t="s">
        <v>115</v>
      </c>
      <c r="C80" s="369" t="s">
        <v>49</v>
      </c>
      <c r="D80" s="370" t="s">
        <v>14</v>
      </c>
      <c r="E80" s="454">
        <v>196000</v>
      </c>
      <c r="F80" s="182"/>
      <c r="G80" s="179">
        <f t="shared" si="1"/>
        <v>2348846</v>
      </c>
      <c r="H80" s="290" t="s">
        <v>42</v>
      </c>
      <c r="I80" s="335" t="s">
        <v>18</v>
      </c>
      <c r="J80" s="447" t="s">
        <v>347</v>
      </c>
      <c r="K80" s="335" t="s">
        <v>64</v>
      </c>
      <c r="L80" s="335" t="s">
        <v>58</v>
      </c>
      <c r="M80" s="197"/>
      <c r="N80" s="197"/>
      <c r="O80" s="317"/>
    </row>
    <row r="81" spans="1:15" s="22" customFormat="1" x14ac:dyDescent="0.25">
      <c r="A81" s="690">
        <v>44956</v>
      </c>
      <c r="B81" s="177" t="s">
        <v>115</v>
      </c>
      <c r="C81" s="369" t="s">
        <v>49</v>
      </c>
      <c r="D81" s="370" t="s">
        <v>14</v>
      </c>
      <c r="E81" s="454">
        <v>80000</v>
      </c>
      <c r="F81" s="182"/>
      <c r="G81" s="179">
        <f t="shared" si="1"/>
        <v>2268846</v>
      </c>
      <c r="H81" s="290" t="s">
        <v>134</v>
      </c>
      <c r="I81" s="335" t="s">
        <v>18</v>
      </c>
      <c r="J81" s="447" t="s">
        <v>404</v>
      </c>
      <c r="K81" s="335" t="s">
        <v>64</v>
      </c>
      <c r="L81" s="335" t="s">
        <v>58</v>
      </c>
      <c r="M81" s="197"/>
      <c r="N81" s="197"/>
      <c r="O81" s="317"/>
    </row>
    <row r="82" spans="1:15" s="22" customFormat="1" x14ac:dyDescent="0.25">
      <c r="A82" s="690">
        <v>44956</v>
      </c>
      <c r="B82" s="177" t="s">
        <v>115</v>
      </c>
      <c r="C82" s="369" t="s">
        <v>49</v>
      </c>
      <c r="D82" s="370" t="s">
        <v>14</v>
      </c>
      <c r="E82" s="454">
        <v>40000</v>
      </c>
      <c r="F82" s="182"/>
      <c r="G82" s="179">
        <f t="shared" si="1"/>
        <v>2228846</v>
      </c>
      <c r="H82" s="290" t="s">
        <v>134</v>
      </c>
      <c r="I82" s="335" t="s">
        <v>18</v>
      </c>
      <c r="J82" s="447" t="s">
        <v>410</v>
      </c>
      <c r="K82" s="335" t="s">
        <v>64</v>
      </c>
      <c r="L82" s="335" t="s">
        <v>58</v>
      </c>
      <c r="M82" s="197"/>
      <c r="N82" s="197"/>
      <c r="O82" s="317"/>
    </row>
    <row r="83" spans="1:15" s="22" customFormat="1" x14ac:dyDescent="0.25">
      <c r="A83" s="194">
        <v>44956</v>
      </c>
      <c r="B83" s="177" t="s">
        <v>125</v>
      </c>
      <c r="C83" s="369" t="s">
        <v>49</v>
      </c>
      <c r="D83" s="370" t="s">
        <v>14</v>
      </c>
      <c r="E83" s="454"/>
      <c r="F83" s="182">
        <v>22800</v>
      </c>
      <c r="G83" s="179">
        <f t="shared" si="1"/>
        <v>2251646</v>
      </c>
      <c r="H83" s="290" t="s">
        <v>42</v>
      </c>
      <c r="I83" s="335" t="s">
        <v>18</v>
      </c>
      <c r="J83" s="447" t="s">
        <v>398</v>
      </c>
      <c r="K83" s="335" t="s">
        <v>64</v>
      </c>
      <c r="L83" s="335" t="s">
        <v>58</v>
      </c>
      <c r="M83" s="197"/>
      <c r="N83" s="197"/>
      <c r="O83" s="317"/>
    </row>
    <row r="84" spans="1:15" s="22" customFormat="1" x14ac:dyDescent="0.25">
      <c r="A84" s="194">
        <v>44957</v>
      </c>
      <c r="B84" s="177" t="s">
        <v>310</v>
      </c>
      <c r="C84" s="369" t="s">
        <v>49</v>
      </c>
      <c r="D84" s="370" t="s">
        <v>14</v>
      </c>
      <c r="E84" s="454">
        <v>6000</v>
      </c>
      <c r="F84" s="182"/>
      <c r="G84" s="179">
        <f t="shared" si="1"/>
        <v>2245646</v>
      </c>
      <c r="H84" s="290" t="s">
        <v>134</v>
      </c>
      <c r="I84" s="335" t="s">
        <v>18</v>
      </c>
      <c r="J84" s="447" t="s">
        <v>404</v>
      </c>
      <c r="K84" s="335" t="s">
        <v>64</v>
      </c>
      <c r="L84" s="335" t="s">
        <v>58</v>
      </c>
      <c r="M84" s="197"/>
      <c r="N84" s="197"/>
      <c r="O84" s="317"/>
    </row>
    <row r="85" spans="1:15" s="22" customFormat="1" ht="15.75" thickBot="1" x14ac:dyDescent="0.3">
      <c r="A85" s="194">
        <v>44957</v>
      </c>
      <c r="B85" s="177" t="s">
        <v>115</v>
      </c>
      <c r="C85" s="369" t="s">
        <v>49</v>
      </c>
      <c r="D85" s="370" t="s">
        <v>14</v>
      </c>
      <c r="E85" s="454">
        <v>27000</v>
      </c>
      <c r="F85" s="182"/>
      <c r="G85" s="179">
        <f t="shared" si="1"/>
        <v>2218646</v>
      </c>
      <c r="H85" s="33" t="s">
        <v>149</v>
      </c>
      <c r="I85" s="335" t="s">
        <v>18</v>
      </c>
      <c r="J85" s="447" t="s">
        <v>426</v>
      </c>
      <c r="K85" s="335" t="s">
        <v>64</v>
      </c>
      <c r="L85" s="335" t="s">
        <v>58</v>
      </c>
      <c r="M85" s="197"/>
      <c r="N85" s="197"/>
      <c r="O85" s="317"/>
    </row>
    <row r="86" spans="1:15" ht="21" customHeight="1" thickBot="1" x14ac:dyDescent="0.3">
      <c r="E86" s="612">
        <f>SUM(E4:E85)</f>
        <v>4532000</v>
      </c>
      <c r="F86" s="613">
        <f>SUM(F4:F85)+G3</f>
        <v>6750646</v>
      </c>
      <c r="G86" s="614">
        <f>F86-E86</f>
        <v>2218646</v>
      </c>
      <c r="J86" s="447"/>
    </row>
    <row r="92" spans="1:15" x14ac:dyDescent="0.25">
      <c r="G92" s="637"/>
    </row>
    <row r="1499" spans="5:5" x14ac:dyDescent="0.25">
      <c r="E1499" s="636" t="s">
        <v>142</v>
      </c>
    </row>
  </sheetData>
  <autoFilter ref="A2:N86">
    <filterColumn colId="0">
      <customFilters>
        <customFilter operator="notEqual" val=" "/>
      </customFilters>
    </filterColumn>
  </autoFilter>
  <mergeCells count="1">
    <mergeCell ref="A1:N1"/>
  </mergeCells>
  <pageMargins left="0.7" right="0.7" top="0.75" bottom="0.75" header="0.3" footer="0.3"/>
  <pageSetup paperSize="9" orientation="landscape" horizontalDpi="4294967293"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26"/>
  <sheetViews>
    <sheetView workbookViewId="0">
      <pane xSplit="1" ySplit="3" topLeftCell="B4" activePane="bottomRight" state="frozen"/>
      <selection pane="topRight" activeCell="B1" sqref="B1"/>
      <selection pane="bottomLeft" activeCell="A4" sqref="A4"/>
      <selection pane="bottomRight" activeCell="H9" sqref="H9"/>
    </sheetView>
  </sheetViews>
  <sheetFormatPr defaultColWidth="10.85546875" defaultRowHeight="15" x14ac:dyDescent="0.25"/>
  <cols>
    <col min="1" max="1" width="12.28515625" style="40" customWidth="1"/>
    <col min="2" max="2" width="25.7109375" style="40" customWidth="1"/>
    <col min="3" max="3" width="19.42578125" style="40" customWidth="1"/>
    <col min="4" max="4" width="15.7109375" style="40" bestFit="1" customWidth="1"/>
    <col min="5" max="5" width="13.7109375" style="77" customWidth="1"/>
    <col min="6" max="6" width="12.28515625" style="77" customWidth="1"/>
    <col min="7" max="7" width="14.42578125" style="77" bestFit="1" customWidth="1"/>
    <col min="8" max="8" width="14.42578125" style="40" bestFit="1" customWidth="1"/>
    <col min="9" max="9" width="21.140625" style="40" customWidth="1"/>
    <col min="10" max="10" width="26.140625" style="40" customWidth="1"/>
    <col min="11" max="12" width="10.85546875" style="40"/>
    <col min="13" max="13" width="14.85546875" style="40" customWidth="1"/>
    <col min="14" max="14" width="28" style="40" customWidth="1"/>
    <col min="15" max="16384" width="10.85546875" style="40"/>
  </cols>
  <sheetData>
    <row r="1" spans="1:19" s="2" customFormat="1" ht="36" customHeight="1" x14ac:dyDescent="0.25">
      <c r="A1" s="727" t="s">
        <v>43</v>
      </c>
      <c r="B1" s="728"/>
      <c r="C1" s="728"/>
      <c r="D1" s="728"/>
      <c r="E1" s="728"/>
      <c r="F1" s="728"/>
      <c r="G1" s="728"/>
      <c r="H1" s="728"/>
      <c r="I1" s="728"/>
      <c r="J1" s="728"/>
      <c r="K1" s="728"/>
      <c r="L1" s="728"/>
      <c r="M1" s="728"/>
      <c r="N1" s="728"/>
    </row>
    <row r="2" spans="1:19" s="2" customFormat="1" ht="18.75" x14ac:dyDescent="0.25">
      <c r="A2" s="729" t="s">
        <v>424</v>
      </c>
      <c r="B2" s="729"/>
      <c r="C2" s="729"/>
      <c r="D2" s="729"/>
      <c r="E2" s="729"/>
      <c r="F2" s="729"/>
      <c r="G2" s="729"/>
      <c r="H2" s="729"/>
      <c r="I2" s="729"/>
      <c r="J2" s="729"/>
      <c r="K2" s="729"/>
      <c r="L2" s="729"/>
      <c r="M2" s="729"/>
      <c r="N2" s="729"/>
    </row>
    <row r="3" spans="1:19" s="2" customFormat="1" ht="45" x14ac:dyDescent="0.25">
      <c r="A3" s="41" t="s">
        <v>0</v>
      </c>
      <c r="B3" s="34" t="s">
        <v>5</v>
      </c>
      <c r="C3" s="34" t="s">
        <v>10</v>
      </c>
      <c r="D3" s="35" t="s">
        <v>8</v>
      </c>
      <c r="E3" s="35" t="s">
        <v>62</v>
      </c>
      <c r="F3" s="35" t="s">
        <v>34</v>
      </c>
      <c r="G3" s="36" t="s">
        <v>41</v>
      </c>
      <c r="H3" s="36" t="s">
        <v>2</v>
      </c>
      <c r="I3" s="36" t="s">
        <v>3</v>
      </c>
      <c r="J3" s="34" t="s">
        <v>9</v>
      </c>
      <c r="K3" s="34" t="s">
        <v>1</v>
      </c>
      <c r="L3" s="34" t="s">
        <v>4</v>
      </c>
      <c r="M3" s="37" t="s">
        <v>12</v>
      </c>
      <c r="N3" s="38" t="s">
        <v>11</v>
      </c>
    </row>
    <row r="4" spans="1:19" s="22" customFormat="1" ht="15.75" thickBot="1" x14ac:dyDescent="0.3">
      <c r="A4" s="335">
        <v>44927</v>
      </c>
      <c r="B4" s="167" t="s">
        <v>425</v>
      </c>
      <c r="C4" s="330"/>
      <c r="D4" s="330"/>
      <c r="E4" s="371"/>
      <c r="F4" s="444">
        <v>5</v>
      </c>
      <c r="G4" s="445">
        <v>5</v>
      </c>
      <c r="H4" s="33"/>
      <c r="I4" s="44"/>
      <c r="J4" s="42"/>
      <c r="K4" s="44"/>
      <c r="L4" s="44"/>
      <c r="M4" s="44"/>
      <c r="N4" s="44"/>
    </row>
    <row r="5" spans="1:19" s="66" customFormat="1" ht="15.75" thickBot="1" x14ac:dyDescent="0.3">
      <c r="A5" s="101"/>
      <c r="B5" s="100"/>
      <c r="C5" s="164"/>
      <c r="D5" s="166"/>
      <c r="E5" s="450">
        <f>SUM(E4:E4)</f>
        <v>0</v>
      </c>
      <c r="F5" s="450">
        <f>SUM(F4:F4)</f>
        <v>5</v>
      </c>
      <c r="G5" s="446">
        <f>F5-E5</f>
        <v>5</v>
      </c>
      <c r="H5" s="165"/>
      <c r="I5" s="100"/>
      <c r="J5" s="100"/>
      <c r="K5" s="52"/>
      <c r="L5" s="52"/>
      <c r="M5" s="52"/>
      <c r="N5" s="52"/>
      <c r="O5" s="102"/>
      <c r="P5" s="102"/>
      <c r="Q5" s="102"/>
      <c r="R5" s="102"/>
      <c r="S5" s="102"/>
    </row>
    <row r="6" spans="1:19" s="26" customFormat="1" x14ac:dyDescent="0.25">
      <c r="A6"/>
      <c r="B6"/>
      <c r="C6" s="138"/>
      <c r="D6" s="142"/>
      <c r="E6" s="145"/>
      <c r="F6" s="146"/>
      <c r="G6" s="145"/>
      <c r="H6" s="147"/>
      <c r="I6" s="148"/>
      <c r="J6" s="149"/>
      <c r="K6" s="143"/>
      <c r="L6" s="143"/>
      <c r="M6" s="144"/>
      <c r="N6" s="140"/>
      <c r="O6" s="144"/>
      <c r="P6" s="53"/>
      <c r="Q6" s="53"/>
      <c r="R6" s="53"/>
      <c r="S6" s="53"/>
    </row>
    <row r="7" spans="1:19" s="26" customFormat="1" x14ac:dyDescent="0.25">
      <c r="A7"/>
      <c r="B7"/>
      <c r="C7" s="138"/>
      <c r="D7" s="142"/>
      <c r="E7" s="145"/>
      <c r="F7" s="146"/>
      <c r="G7" s="145"/>
      <c r="H7" s="147"/>
      <c r="I7" s="148"/>
      <c r="J7" s="149"/>
      <c r="K7" s="143"/>
      <c r="L7" s="143"/>
      <c r="M7" s="144"/>
      <c r="N7" s="140"/>
      <c r="O7" s="144"/>
      <c r="P7" s="53"/>
      <c r="Q7" s="53"/>
      <c r="R7" s="53"/>
      <c r="S7" s="53"/>
    </row>
    <row r="8" spans="1:19" s="26" customFormat="1" x14ac:dyDescent="0.25">
      <c r="A8"/>
      <c r="B8"/>
      <c r="C8" s="138"/>
      <c r="D8" s="142"/>
      <c r="E8" s="145"/>
      <c r="F8" s="146"/>
      <c r="G8" s="145"/>
      <c r="H8" s="147"/>
      <c r="I8" s="148"/>
      <c r="J8" s="149"/>
      <c r="K8" s="143"/>
      <c r="L8" s="143"/>
      <c r="M8" s="144"/>
      <c r="N8" s="140"/>
      <c r="O8" s="144"/>
      <c r="P8" s="53"/>
      <c r="Q8" s="53"/>
      <c r="R8" s="53"/>
      <c r="S8" s="53"/>
    </row>
    <row r="9" spans="1:19" s="26" customFormat="1" x14ac:dyDescent="0.25">
      <c r="A9"/>
      <c r="B9"/>
      <c r="C9" s="138"/>
      <c r="D9" s="142"/>
      <c r="E9" s="145"/>
      <c r="F9" s="146"/>
      <c r="G9" s="145"/>
      <c r="H9" s="147"/>
      <c r="I9" s="148"/>
      <c r="J9" s="149"/>
      <c r="K9" s="143"/>
      <c r="L9" s="143"/>
      <c r="M9" s="144"/>
      <c r="N9" s="150"/>
      <c r="O9" s="144"/>
      <c r="P9" s="53"/>
      <c r="Q9" s="53"/>
      <c r="R9" s="53"/>
      <c r="S9" s="53"/>
    </row>
    <row r="10" spans="1:19" s="88" customFormat="1" x14ac:dyDescent="0.25">
      <c r="A10"/>
      <c r="B10"/>
      <c r="C10" s="138"/>
      <c r="D10" s="151"/>
      <c r="E10" s="145"/>
      <c r="F10" s="145"/>
      <c r="G10" s="145"/>
      <c r="H10" s="147"/>
      <c r="I10" s="151"/>
      <c r="J10" s="152"/>
      <c r="K10" s="139"/>
      <c r="L10" s="139"/>
      <c r="M10" s="139"/>
      <c r="N10" s="140"/>
      <c r="O10" s="141"/>
      <c r="P10" s="69"/>
      <c r="Q10" s="69"/>
      <c r="R10" s="69"/>
      <c r="S10" s="69"/>
    </row>
    <row r="11" spans="1:19" s="26" customFormat="1" x14ac:dyDescent="0.25">
      <c r="A11"/>
      <c r="B11"/>
      <c r="C11" s="138"/>
      <c r="D11" s="142"/>
      <c r="E11" s="145"/>
      <c r="F11" s="146"/>
      <c r="G11" s="142"/>
      <c r="H11" s="147"/>
      <c r="I11" s="148"/>
      <c r="J11" s="149"/>
      <c r="K11" s="143"/>
      <c r="L11" s="143"/>
      <c r="M11" s="144"/>
      <c r="N11" s="150"/>
      <c r="O11" s="144"/>
      <c r="P11" s="53"/>
      <c r="Q11" s="53"/>
      <c r="R11" s="53"/>
      <c r="S11" s="53"/>
    </row>
    <row r="12" spans="1:19" s="26" customFormat="1" x14ac:dyDescent="0.25">
      <c r="A12"/>
      <c r="B12"/>
      <c r="C12" s="138"/>
      <c r="D12" s="142"/>
      <c r="E12" s="145"/>
      <c r="F12" s="146"/>
      <c r="G12" s="142"/>
      <c r="H12" s="147"/>
      <c r="I12" s="148"/>
      <c r="J12" s="149"/>
      <c r="K12" s="143"/>
      <c r="L12" s="143"/>
      <c r="M12" s="144"/>
      <c r="N12" s="150"/>
      <c r="O12" s="144"/>
      <c r="P12" s="53"/>
      <c r="Q12" s="53"/>
      <c r="R12" s="53"/>
      <c r="S12" s="53"/>
    </row>
    <row r="13" spans="1:19" s="26" customFormat="1" x14ac:dyDescent="0.25">
      <c r="A13"/>
      <c r="B13"/>
      <c r="C13" s="138"/>
      <c r="D13" s="142"/>
      <c r="E13" s="145"/>
      <c r="F13" s="146"/>
      <c r="G13" s="142"/>
      <c r="H13" s="147"/>
      <c r="I13" s="148"/>
      <c r="J13" s="149"/>
      <c r="K13" s="143"/>
      <c r="L13" s="143"/>
      <c r="M13" s="144"/>
      <c r="N13" s="150"/>
      <c r="O13" s="144"/>
      <c r="P13" s="53"/>
      <c r="Q13" s="53"/>
      <c r="R13" s="53"/>
      <c r="S13" s="53"/>
    </row>
    <row r="14" spans="1:19" s="26" customFormat="1" x14ac:dyDescent="0.25">
      <c r="A14"/>
      <c r="B14"/>
      <c r="C14" s="138"/>
      <c r="D14" s="142"/>
      <c r="E14" s="145"/>
      <c r="F14" s="146"/>
      <c r="G14" s="142"/>
      <c r="H14" s="147"/>
      <c r="I14" s="148"/>
      <c r="J14" s="149"/>
      <c r="K14" s="143"/>
      <c r="L14" s="143"/>
      <c r="M14" s="144"/>
      <c r="N14" s="150"/>
      <c r="O14" s="144"/>
      <c r="P14" s="53"/>
      <c r="Q14" s="53"/>
      <c r="R14" s="53"/>
      <c r="S14" s="53"/>
    </row>
    <row r="15" spans="1:19" s="26" customFormat="1" x14ac:dyDescent="0.25">
      <c r="A15"/>
      <c r="B15"/>
      <c r="C15" s="138"/>
      <c r="D15" s="142"/>
      <c r="E15" s="145"/>
      <c r="F15" s="146"/>
      <c r="G15" s="142"/>
      <c r="H15" s="147"/>
      <c r="I15" s="148"/>
      <c r="J15" s="149"/>
      <c r="K15" s="143"/>
      <c r="L15" s="143"/>
      <c r="M15" s="144"/>
      <c r="N15" s="150"/>
      <c r="O15" s="144"/>
      <c r="P15" s="53"/>
      <c r="Q15" s="53"/>
      <c r="R15" s="53"/>
      <c r="S15" s="53"/>
    </row>
    <row r="16" spans="1:19" s="26" customFormat="1" x14ac:dyDescent="0.25">
      <c r="A16" s="118"/>
      <c r="B16" s="129"/>
      <c r="C16" s="148"/>
      <c r="D16" s="142"/>
      <c r="E16" s="145"/>
      <c r="F16" s="146"/>
      <c r="G16" s="142"/>
      <c r="H16" s="147"/>
      <c r="I16" s="148"/>
      <c r="J16" s="149"/>
      <c r="K16" s="143"/>
      <c r="L16" s="143"/>
      <c r="M16" s="144"/>
      <c r="N16" s="150"/>
      <c r="O16" s="144"/>
      <c r="P16" s="53"/>
      <c r="Q16" s="53"/>
      <c r="R16" s="53"/>
      <c r="S16" s="53"/>
    </row>
    <row r="17" spans="1:19" s="26" customFormat="1" x14ac:dyDescent="0.25">
      <c r="A17" s="118"/>
      <c r="B17" s="129"/>
      <c r="C17" s="148"/>
      <c r="D17" s="142"/>
      <c r="E17" s="145"/>
      <c r="F17" s="146"/>
      <c r="G17" s="142"/>
      <c r="H17" s="147"/>
      <c r="I17" s="148"/>
      <c r="J17" s="149"/>
      <c r="K17" s="143"/>
      <c r="L17" s="143"/>
      <c r="M17" s="144"/>
      <c r="N17" s="150"/>
      <c r="O17" s="144"/>
      <c r="P17" s="53"/>
      <c r="Q17" s="53"/>
      <c r="R17" s="53"/>
      <c r="S17" s="53"/>
    </row>
    <row r="18" spans="1:19" s="26" customFormat="1" x14ac:dyDescent="0.25">
      <c r="A18" s="118"/>
      <c r="B18" s="129"/>
      <c r="C18" s="148"/>
      <c r="D18" s="142"/>
      <c r="E18" s="145"/>
      <c r="F18" s="146"/>
      <c r="G18" s="142"/>
      <c r="H18" s="147"/>
      <c r="I18" s="148"/>
      <c r="J18" s="149"/>
      <c r="K18" s="143"/>
      <c r="L18" s="143"/>
      <c r="M18" s="144"/>
      <c r="N18" s="150"/>
      <c r="O18" s="144"/>
      <c r="P18" s="53"/>
      <c r="Q18" s="53"/>
      <c r="R18" s="53"/>
      <c r="S18" s="53"/>
    </row>
    <row r="19" spans="1:19" s="26" customFormat="1" x14ac:dyDescent="0.25">
      <c r="A19" s="118"/>
      <c r="B19" s="129"/>
      <c r="C19" s="148"/>
      <c r="D19" s="142"/>
      <c r="E19" s="145"/>
      <c r="F19" s="146"/>
      <c r="G19" s="142"/>
      <c r="H19" s="147"/>
      <c r="I19" s="148"/>
      <c r="J19" s="149"/>
      <c r="K19" s="143"/>
      <c r="L19" s="143"/>
      <c r="M19" s="144"/>
      <c r="N19" s="150"/>
      <c r="O19" s="144"/>
      <c r="P19" s="53"/>
      <c r="Q19" s="53"/>
      <c r="R19" s="53"/>
      <c r="S19" s="53"/>
    </row>
    <row r="20" spans="1:19" s="26" customFormat="1" x14ac:dyDescent="0.25">
      <c r="A20" s="118"/>
      <c r="B20" s="129"/>
      <c r="C20" s="148"/>
      <c r="D20" s="142"/>
      <c r="E20" s="145"/>
      <c r="F20" s="146"/>
      <c r="G20" s="142"/>
      <c r="H20" s="147"/>
      <c r="I20" s="148"/>
      <c r="J20" s="149"/>
      <c r="K20" s="143"/>
      <c r="L20" s="143"/>
      <c r="M20" s="144"/>
      <c r="N20" s="150"/>
      <c r="O20" s="144"/>
      <c r="P20" s="53"/>
      <c r="Q20" s="53"/>
      <c r="R20" s="53"/>
      <c r="S20" s="53"/>
    </row>
    <row r="21" spans="1:19" s="26" customFormat="1" x14ac:dyDescent="0.25">
      <c r="A21" s="118"/>
      <c r="B21" s="129"/>
      <c r="C21" s="148"/>
      <c r="D21" s="142"/>
      <c r="E21" s="145"/>
      <c r="F21" s="146"/>
      <c r="G21" s="142"/>
      <c r="H21" s="147"/>
      <c r="I21" s="148"/>
      <c r="J21" s="149"/>
      <c r="K21" s="143"/>
      <c r="L21" s="143"/>
      <c r="M21" s="144"/>
      <c r="N21" s="150"/>
      <c r="O21" s="144"/>
      <c r="P21" s="53"/>
      <c r="Q21" s="53"/>
      <c r="R21" s="53"/>
      <c r="S21" s="53"/>
    </row>
    <row r="22" spans="1:19" s="26" customFormat="1" x14ac:dyDescent="0.25">
      <c r="A22" s="117"/>
      <c r="B22" s="130"/>
      <c r="C22" s="153"/>
      <c r="D22" s="154"/>
      <c r="E22" s="155"/>
      <c r="F22" s="155"/>
      <c r="G22" s="155"/>
      <c r="H22" s="147"/>
      <c r="I22" s="148"/>
      <c r="J22" s="145"/>
      <c r="K22" s="143"/>
      <c r="L22" s="143"/>
      <c r="M22" s="139"/>
      <c r="N22" s="140"/>
      <c r="O22" s="144"/>
      <c r="P22" s="53"/>
      <c r="Q22" s="53"/>
      <c r="R22" s="53"/>
      <c r="S22" s="53"/>
    </row>
    <row r="23" spans="1:19" s="86" customFormat="1" x14ac:dyDescent="0.25">
      <c r="A23" s="117"/>
      <c r="B23" s="130"/>
      <c r="C23" s="153"/>
      <c r="D23" s="154"/>
      <c r="E23" s="155"/>
      <c r="F23" s="155"/>
      <c r="G23" s="155"/>
      <c r="H23" s="147"/>
      <c r="I23" s="151"/>
      <c r="J23" s="152"/>
      <c r="K23" s="139"/>
      <c r="L23" s="139"/>
      <c r="M23" s="139"/>
      <c r="N23" s="140"/>
      <c r="O23" s="141"/>
      <c r="P23" s="69"/>
      <c r="Q23" s="69"/>
      <c r="R23" s="69"/>
      <c r="S23" s="69"/>
    </row>
    <row r="24" spans="1:19" s="26" customFormat="1" x14ac:dyDescent="0.25">
      <c r="A24" s="118"/>
      <c r="B24" s="129"/>
      <c r="C24" s="148"/>
      <c r="D24" s="142"/>
      <c r="E24" s="145"/>
      <c r="F24" s="146"/>
      <c r="G24" s="145"/>
      <c r="H24" s="147"/>
      <c r="I24" s="148"/>
      <c r="J24" s="149"/>
      <c r="K24" s="143"/>
      <c r="L24" s="143"/>
      <c r="M24" s="144"/>
      <c r="N24" s="150"/>
      <c r="O24" s="144"/>
      <c r="P24" s="53"/>
      <c r="Q24" s="53"/>
      <c r="R24" s="53"/>
      <c r="S24" s="53"/>
    </row>
    <row r="25" spans="1:19" s="26" customFormat="1" x14ac:dyDescent="0.25">
      <c r="A25" s="118"/>
      <c r="B25" s="129"/>
      <c r="C25" s="148"/>
      <c r="D25" s="142"/>
      <c r="E25" s="145"/>
      <c r="F25" s="146"/>
      <c r="G25" s="145"/>
      <c r="H25" s="147"/>
      <c r="I25" s="148"/>
      <c r="J25" s="149"/>
      <c r="K25" s="143"/>
      <c r="L25" s="143"/>
      <c r="M25" s="144"/>
      <c r="N25" s="150"/>
      <c r="O25" s="144"/>
      <c r="P25" s="53"/>
      <c r="Q25" s="53"/>
      <c r="R25" s="53"/>
      <c r="S25" s="53"/>
    </row>
    <row r="26" spans="1:19" s="26" customFormat="1" x14ac:dyDescent="0.25">
      <c r="A26" s="118"/>
      <c r="B26" s="129"/>
      <c r="C26" s="148"/>
      <c r="D26" s="142"/>
      <c r="E26" s="145"/>
      <c r="F26" s="146"/>
      <c r="G26" s="145"/>
      <c r="H26" s="147"/>
      <c r="I26" s="148"/>
      <c r="J26" s="149"/>
      <c r="K26" s="143"/>
      <c r="L26" s="143"/>
      <c r="M26" s="144"/>
      <c r="N26" s="150"/>
      <c r="O26" s="144"/>
      <c r="P26" s="53"/>
      <c r="Q26" s="53"/>
      <c r="R26" s="53"/>
      <c r="S26" s="53"/>
    </row>
    <row r="27" spans="1:19" s="26" customFormat="1" x14ac:dyDescent="0.25">
      <c r="A27" s="118"/>
      <c r="B27" s="129"/>
      <c r="C27" s="148"/>
      <c r="D27" s="142"/>
      <c r="E27" s="145"/>
      <c r="F27" s="146"/>
      <c r="G27" s="145"/>
      <c r="H27" s="147"/>
      <c r="I27" s="148"/>
      <c r="J27" s="149"/>
      <c r="K27" s="143"/>
      <c r="L27" s="143"/>
      <c r="M27" s="144"/>
      <c r="N27" s="150"/>
      <c r="O27" s="144"/>
      <c r="P27" s="53"/>
      <c r="Q27" s="53"/>
      <c r="R27" s="53"/>
      <c r="S27" s="53"/>
    </row>
    <row r="28" spans="1:19" s="26" customFormat="1" x14ac:dyDescent="0.25">
      <c r="A28" s="118"/>
      <c r="B28" s="129"/>
      <c r="C28" s="148"/>
      <c r="D28" s="142"/>
      <c r="E28" s="145"/>
      <c r="F28" s="146"/>
      <c r="G28" s="145"/>
      <c r="H28" s="147"/>
      <c r="I28" s="148"/>
      <c r="J28" s="149"/>
      <c r="K28" s="143"/>
      <c r="L28" s="143"/>
      <c r="M28" s="144"/>
      <c r="N28" s="150"/>
      <c r="O28" s="144"/>
      <c r="P28" s="53"/>
      <c r="Q28" s="53"/>
      <c r="R28" s="53"/>
      <c r="S28" s="53"/>
    </row>
    <row r="29" spans="1:19" s="26" customFormat="1" x14ac:dyDescent="0.25">
      <c r="A29" s="118"/>
      <c r="B29" s="129"/>
      <c r="C29" s="148"/>
      <c r="D29" s="142"/>
      <c r="E29" s="145"/>
      <c r="F29" s="146"/>
      <c r="G29" s="145"/>
      <c r="H29" s="147"/>
      <c r="I29" s="148"/>
      <c r="J29" s="149"/>
      <c r="K29" s="143"/>
      <c r="L29" s="143"/>
      <c r="M29" s="144"/>
      <c r="N29" s="150"/>
      <c r="O29" s="144"/>
      <c r="P29" s="53"/>
      <c r="Q29" s="53"/>
      <c r="R29" s="53"/>
      <c r="S29" s="53"/>
    </row>
    <row r="30" spans="1:19" s="26" customFormat="1" x14ac:dyDescent="0.25">
      <c r="A30" s="118"/>
      <c r="B30" s="129"/>
      <c r="C30" s="148"/>
      <c r="D30" s="142"/>
      <c r="E30" s="145"/>
      <c r="F30" s="146"/>
      <c r="G30" s="145"/>
      <c r="H30" s="147"/>
      <c r="I30" s="148"/>
      <c r="J30" s="149"/>
      <c r="K30" s="143"/>
      <c r="L30" s="143"/>
      <c r="M30" s="144"/>
      <c r="N30" s="150"/>
      <c r="O30" s="144"/>
      <c r="P30" s="53"/>
      <c r="Q30" s="53"/>
      <c r="R30" s="53"/>
      <c r="S30" s="53"/>
    </row>
    <row r="31" spans="1:19" s="26" customFormat="1" x14ac:dyDescent="0.25">
      <c r="A31" s="118"/>
      <c r="B31" s="129"/>
      <c r="C31" s="148"/>
      <c r="D31" s="142"/>
      <c r="E31" s="145"/>
      <c r="F31" s="146"/>
      <c r="G31" s="145"/>
      <c r="H31" s="147"/>
      <c r="I31" s="148"/>
      <c r="J31" s="149"/>
      <c r="K31" s="143"/>
      <c r="L31" s="143"/>
      <c r="M31" s="144"/>
      <c r="N31" s="150"/>
      <c r="O31" s="144"/>
      <c r="P31" s="53"/>
      <c r="Q31" s="53"/>
      <c r="R31" s="53"/>
      <c r="S31" s="53"/>
    </row>
    <row r="32" spans="1:19" s="26" customFormat="1" x14ac:dyDescent="0.25">
      <c r="A32" s="117"/>
      <c r="B32" s="130"/>
      <c r="C32" s="153"/>
      <c r="D32" s="154"/>
      <c r="E32" s="155"/>
      <c r="F32" s="155"/>
      <c r="G32" s="155"/>
      <c r="H32" s="147"/>
      <c r="I32" s="148"/>
      <c r="J32" s="145"/>
      <c r="K32" s="143"/>
      <c r="L32" s="143"/>
      <c r="M32" s="139"/>
      <c r="N32" s="140"/>
      <c r="O32" s="144"/>
      <c r="P32" s="53"/>
      <c r="Q32" s="53"/>
      <c r="R32" s="53"/>
      <c r="S32" s="53"/>
    </row>
    <row r="33" spans="1:19" s="86" customFormat="1" x14ac:dyDescent="0.25">
      <c r="A33" s="117"/>
      <c r="B33" s="130"/>
      <c r="C33" s="153"/>
      <c r="D33" s="154"/>
      <c r="E33" s="155"/>
      <c r="F33" s="155"/>
      <c r="G33" s="155"/>
      <c r="H33" s="147"/>
      <c r="I33" s="151"/>
      <c r="J33" s="152"/>
      <c r="K33" s="139"/>
      <c r="L33" s="139"/>
      <c r="M33" s="139"/>
      <c r="N33" s="140"/>
      <c r="O33" s="141"/>
      <c r="P33" s="69"/>
      <c r="Q33" s="69"/>
      <c r="R33" s="69"/>
      <c r="S33" s="69"/>
    </row>
    <row r="34" spans="1:19" s="26" customFormat="1" x14ac:dyDescent="0.25">
      <c r="A34" s="118"/>
      <c r="B34" s="129"/>
      <c r="C34" s="148"/>
      <c r="D34" s="142"/>
      <c r="E34" s="145"/>
      <c r="F34" s="146"/>
      <c r="G34" s="145"/>
      <c r="H34" s="147"/>
      <c r="I34" s="148"/>
      <c r="J34" s="149"/>
      <c r="K34" s="143"/>
      <c r="L34" s="143"/>
      <c r="M34" s="144"/>
      <c r="N34" s="150"/>
      <c r="O34" s="144"/>
      <c r="P34" s="53"/>
      <c r="Q34" s="53"/>
      <c r="R34" s="53"/>
      <c r="S34" s="53"/>
    </row>
    <row r="35" spans="1:19" s="26" customFormat="1" x14ac:dyDescent="0.25">
      <c r="A35" s="118"/>
      <c r="B35" s="129"/>
      <c r="C35" s="148"/>
      <c r="D35" s="142"/>
      <c r="E35" s="145"/>
      <c r="F35" s="146"/>
      <c r="G35" s="145"/>
      <c r="H35" s="147"/>
      <c r="I35" s="148"/>
      <c r="J35" s="149"/>
      <c r="K35" s="143"/>
      <c r="L35" s="143"/>
      <c r="M35" s="144"/>
      <c r="N35" s="150"/>
      <c r="O35" s="144"/>
      <c r="P35" s="53"/>
      <c r="Q35" s="53"/>
      <c r="R35" s="53"/>
      <c r="S35" s="53"/>
    </row>
    <row r="36" spans="1:19" s="26" customFormat="1" x14ac:dyDescent="0.25">
      <c r="A36" s="118"/>
      <c r="B36" s="129"/>
      <c r="C36" s="148"/>
      <c r="D36" s="142"/>
      <c r="E36" s="145"/>
      <c r="F36" s="146"/>
      <c r="G36" s="145"/>
      <c r="H36" s="147"/>
      <c r="I36" s="148"/>
      <c r="J36" s="149"/>
      <c r="K36" s="143"/>
      <c r="L36" s="143"/>
      <c r="M36" s="144"/>
      <c r="N36" s="150"/>
      <c r="O36" s="144"/>
      <c r="P36" s="53"/>
      <c r="Q36" s="53"/>
      <c r="R36" s="53"/>
      <c r="S36" s="53"/>
    </row>
    <row r="37" spans="1:19" s="26" customFormat="1" x14ac:dyDescent="0.25">
      <c r="A37" s="118"/>
      <c r="B37" s="129"/>
      <c r="C37" s="148"/>
      <c r="D37" s="142"/>
      <c r="E37" s="145"/>
      <c r="F37" s="146"/>
      <c r="G37" s="145"/>
      <c r="H37" s="147"/>
      <c r="I37" s="148"/>
      <c r="J37" s="149"/>
      <c r="K37" s="143"/>
      <c r="L37" s="143"/>
      <c r="M37" s="144"/>
      <c r="N37" s="150"/>
      <c r="O37" s="144"/>
      <c r="P37" s="53"/>
      <c r="Q37" s="53"/>
      <c r="R37" s="53"/>
      <c r="S37" s="53"/>
    </row>
    <row r="38" spans="1:19" s="26" customFormat="1" x14ac:dyDescent="0.25">
      <c r="A38" s="118"/>
      <c r="B38" s="129"/>
      <c r="C38" s="148"/>
      <c r="D38" s="142"/>
      <c r="E38" s="145"/>
      <c r="F38" s="146"/>
      <c r="G38" s="145"/>
      <c r="H38" s="147"/>
      <c r="I38" s="148"/>
      <c r="J38" s="149"/>
      <c r="K38" s="143"/>
      <c r="L38" s="143"/>
      <c r="M38" s="144"/>
      <c r="N38" s="150"/>
      <c r="O38" s="144"/>
      <c r="P38" s="53"/>
      <c r="Q38" s="53"/>
      <c r="R38" s="53"/>
      <c r="S38" s="53"/>
    </row>
    <row r="39" spans="1:19" s="26" customFormat="1" x14ac:dyDescent="0.25">
      <c r="A39" s="118"/>
      <c r="B39" s="129"/>
      <c r="C39" s="148"/>
      <c r="D39" s="142"/>
      <c r="E39" s="145"/>
      <c r="F39" s="146"/>
      <c r="G39" s="145"/>
      <c r="H39" s="147"/>
      <c r="I39" s="148"/>
      <c r="J39" s="149"/>
      <c r="K39" s="143"/>
      <c r="L39" s="143"/>
      <c r="M39" s="144"/>
      <c r="N39" s="150"/>
      <c r="O39" s="144"/>
      <c r="P39" s="53"/>
      <c r="Q39" s="53"/>
      <c r="R39" s="53"/>
      <c r="S39" s="53"/>
    </row>
    <row r="40" spans="1:19" s="26" customFormat="1" x14ac:dyDescent="0.25">
      <c r="A40" s="118"/>
      <c r="B40" s="129"/>
      <c r="C40" s="148"/>
      <c r="D40" s="142"/>
      <c r="E40" s="145"/>
      <c r="F40" s="146"/>
      <c r="G40" s="145"/>
      <c r="H40" s="147"/>
      <c r="I40" s="148"/>
      <c r="J40" s="149"/>
      <c r="K40" s="143"/>
      <c r="L40" s="143"/>
      <c r="M40" s="144"/>
      <c r="N40" s="150"/>
      <c r="O40" s="144"/>
      <c r="P40" s="53"/>
      <c r="Q40" s="53"/>
      <c r="R40" s="53"/>
      <c r="S40" s="53"/>
    </row>
    <row r="41" spans="1:19" s="26" customFormat="1" x14ac:dyDescent="0.25">
      <c r="A41" s="118"/>
      <c r="B41" s="129"/>
      <c r="C41" s="148"/>
      <c r="D41" s="142"/>
      <c r="E41" s="145"/>
      <c r="F41" s="146"/>
      <c r="G41" s="145"/>
      <c r="H41" s="147"/>
      <c r="I41" s="148"/>
      <c r="J41" s="149"/>
      <c r="K41" s="143"/>
      <c r="L41" s="143"/>
      <c r="M41" s="144"/>
      <c r="N41" s="150"/>
      <c r="O41" s="144"/>
      <c r="P41" s="53"/>
      <c r="Q41" s="53"/>
      <c r="R41" s="53"/>
      <c r="S41" s="53"/>
    </row>
    <row r="42" spans="1:19" s="26" customFormat="1" x14ac:dyDescent="0.25">
      <c r="A42" s="118"/>
      <c r="B42" s="129"/>
      <c r="C42" s="148"/>
      <c r="D42" s="142"/>
      <c r="E42" s="145"/>
      <c r="F42" s="146"/>
      <c r="G42" s="145"/>
      <c r="H42" s="147"/>
      <c r="I42" s="148"/>
      <c r="J42" s="149"/>
      <c r="K42" s="143"/>
      <c r="L42" s="143"/>
      <c r="M42" s="144"/>
      <c r="N42" s="150"/>
      <c r="O42" s="144"/>
      <c r="P42" s="53"/>
      <c r="Q42" s="53"/>
      <c r="R42" s="53"/>
      <c r="S42" s="53"/>
    </row>
    <row r="43" spans="1:19" s="26" customFormat="1" x14ac:dyDescent="0.25">
      <c r="A43" s="118"/>
      <c r="B43" s="129"/>
      <c r="C43" s="148"/>
      <c r="D43" s="142"/>
      <c r="E43" s="145"/>
      <c r="F43" s="146"/>
      <c r="G43" s="145"/>
      <c r="H43" s="147"/>
      <c r="I43" s="148"/>
      <c r="J43" s="149"/>
      <c r="K43" s="143"/>
      <c r="L43" s="143"/>
      <c r="M43" s="144"/>
      <c r="N43" s="150"/>
      <c r="O43" s="144"/>
      <c r="P43" s="53"/>
      <c r="Q43" s="53"/>
      <c r="R43" s="53"/>
      <c r="S43" s="53"/>
    </row>
    <row r="44" spans="1:19" s="26" customFormat="1" x14ac:dyDescent="0.25">
      <c r="A44" s="118"/>
      <c r="B44" s="129"/>
      <c r="C44" s="148"/>
      <c r="D44" s="142"/>
      <c r="E44" s="145"/>
      <c r="F44" s="146"/>
      <c r="G44" s="145"/>
      <c r="H44" s="147"/>
      <c r="I44" s="148"/>
      <c r="J44" s="149"/>
      <c r="K44" s="143"/>
      <c r="L44" s="143"/>
      <c r="M44" s="144"/>
      <c r="N44" s="150"/>
      <c r="O44" s="144"/>
      <c r="P44" s="53"/>
      <c r="Q44" s="53"/>
      <c r="R44" s="53"/>
      <c r="S44" s="53"/>
    </row>
    <row r="45" spans="1:19" s="26" customFormat="1" x14ac:dyDescent="0.25">
      <c r="A45" s="117"/>
      <c r="B45" s="130"/>
      <c r="C45" s="153"/>
      <c r="D45" s="154"/>
      <c r="E45" s="155"/>
      <c r="F45" s="155"/>
      <c r="G45" s="155"/>
      <c r="H45" s="147"/>
      <c r="I45" s="148"/>
      <c r="J45" s="145"/>
      <c r="K45" s="143"/>
      <c r="L45" s="143"/>
      <c r="M45" s="139"/>
      <c r="N45" s="140"/>
      <c r="O45" s="144"/>
      <c r="P45" s="53"/>
      <c r="Q45" s="53"/>
      <c r="R45" s="53"/>
      <c r="S45" s="53"/>
    </row>
    <row r="46" spans="1:19" s="26" customFormat="1" x14ac:dyDescent="0.25">
      <c r="A46" s="117"/>
      <c r="B46" s="131"/>
      <c r="C46" s="153"/>
      <c r="D46" s="154"/>
      <c r="E46" s="155"/>
      <c r="F46" s="155"/>
      <c r="G46" s="155"/>
      <c r="H46" s="147"/>
      <c r="I46" s="151"/>
      <c r="J46" s="152"/>
      <c r="K46" s="139"/>
      <c r="L46" s="139"/>
      <c r="M46" s="139"/>
      <c r="N46" s="140"/>
      <c r="O46" s="141"/>
      <c r="P46" s="53"/>
      <c r="Q46" s="53"/>
      <c r="R46" s="53"/>
      <c r="S46" s="53"/>
    </row>
    <row r="47" spans="1:19" s="26" customFormat="1" ht="41.25" customHeight="1" x14ac:dyDescent="0.25">
      <c r="A47" s="118"/>
      <c r="B47" s="129"/>
      <c r="C47" s="148"/>
      <c r="D47" s="142"/>
      <c r="E47" s="145"/>
      <c r="F47" s="145"/>
      <c r="G47" s="142"/>
      <c r="H47" s="147"/>
      <c r="I47" s="148"/>
      <c r="J47" s="149"/>
      <c r="K47" s="143"/>
      <c r="L47" s="143"/>
      <c r="M47" s="144"/>
      <c r="N47" s="150"/>
      <c r="O47" s="144"/>
      <c r="P47" s="53"/>
      <c r="Q47" s="53"/>
      <c r="R47" s="53"/>
      <c r="S47" s="53"/>
    </row>
    <row r="48" spans="1:19" s="26" customFormat="1" x14ac:dyDescent="0.25">
      <c r="A48" s="118"/>
      <c r="B48" s="129"/>
      <c r="C48" s="148"/>
      <c r="D48" s="142"/>
      <c r="E48" s="145"/>
      <c r="F48" s="145"/>
      <c r="G48" s="142"/>
      <c r="H48" s="147"/>
      <c r="I48" s="148"/>
      <c r="J48" s="149"/>
      <c r="K48" s="143"/>
      <c r="L48" s="143"/>
      <c r="M48" s="144"/>
      <c r="N48" s="150"/>
      <c r="O48" s="144"/>
      <c r="P48" s="53"/>
      <c r="Q48" s="53"/>
      <c r="R48" s="53"/>
      <c r="S48" s="53"/>
    </row>
    <row r="49" spans="1:19" s="26" customFormat="1" x14ac:dyDescent="0.25">
      <c r="A49" s="118"/>
      <c r="B49" s="129"/>
      <c r="C49" s="148"/>
      <c r="D49" s="142"/>
      <c r="E49" s="145"/>
      <c r="F49" s="145"/>
      <c r="G49" s="142"/>
      <c r="H49" s="147"/>
      <c r="I49" s="148"/>
      <c r="J49" s="149"/>
      <c r="K49" s="143"/>
      <c r="L49" s="143"/>
      <c r="M49" s="144"/>
      <c r="N49" s="150"/>
      <c r="O49" s="144"/>
      <c r="P49" s="53"/>
      <c r="Q49" s="53"/>
      <c r="R49" s="53"/>
      <c r="S49" s="53"/>
    </row>
    <row r="50" spans="1:19" s="26" customFormat="1" x14ac:dyDescent="0.25">
      <c r="A50" s="118"/>
      <c r="B50" s="129"/>
      <c r="C50" s="148"/>
      <c r="D50" s="142"/>
      <c r="E50" s="145"/>
      <c r="F50" s="145"/>
      <c r="G50" s="142"/>
      <c r="H50" s="147"/>
      <c r="I50" s="148"/>
      <c r="J50" s="149"/>
      <c r="K50" s="143"/>
      <c r="L50" s="143"/>
      <c r="M50" s="144"/>
      <c r="N50" s="150"/>
      <c r="O50" s="144"/>
      <c r="P50" s="53"/>
      <c r="Q50" s="53"/>
      <c r="R50" s="53"/>
      <c r="S50" s="53"/>
    </row>
    <row r="51" spans="1:19" s="26" customFormat="1" x14ac:dyDescent="0.25">
      <c r="A51" s="118"/>
      <c r="B51" s="129"/>
      <c r="C51" s="148"/>
      <c r="D51" s="142"/>
      <c r="E51" s="145"/>
      <c r="F51" s="145"/>
      <c r="G51" s="142"/>
      <c r="H51" s="147"/>
      <c r="I51" s="148"/>
      <c r="J51" s="149"/>
      <c r="K51" s="143"/>
      <c r="L51" s="143"/>
      <c r="M51" s="144"/>
      <c r="N51" s="150"/>
      <c r="O51" s="144"/>
      <c r="P51" s="53"/>
      <c r="Q51" s="53"/>
      <c r="R51" s="53"/>
      <c r="S51" s="53"/>
    </row>
    <row r="52" spans="1:19" s="26" customFormat="1" x14ac:dyDescent="0.25">
      <c r="A52" s="118"/>
      <c r="B52" s="129"/>
      <c r="C52" s="148"/>
      <c r="D52" s="142"/>
      <c r="E52" s="145"/>
      <c r="F52" s="145"/>
      <c r="G52" s="142"/>
      <c r="H52" s="147"/>
      <c r="I52" s="148"/>
      <c r="J52" s="149"/>
      <c r="K52" s="143"/>
      <c r="L52" s="143"/>
      <c r="M52" s="144"/>
      <c r="N52" s="150"/>
      <c r="O52" s="144"/>
      <c r="P52" s="53"/>
      <c r="Q52" s="53"/>
      <c r="R52" s="53"/>
      <c r="S52" s="53"/>
    </row>
    <row r="53" spans="1:19" s="86" customFormat="1" x14ac:dyDescent="0.25">
      <c r="A53" s="117"/>
      <c r="B53" s="130"/>
      <c r="C53" s="153"/>
      <c r="D53" s="154"/>
      <c r="E53" s="155"/>
      <c r="F53" s="155"/>
      <c r="G53" s="155"/>
      <c r="H53" s="147"/>
      <c r="I53" s="151"/>
      <c r="J53" s="152"/>
      <c r="K53" s="139"/>
      <c r="L53" s="139"/>
      <c r="M53" s="139"/>
      <c r="N53" s="140"/>
      <c r="O53" s="141"/>
      <c r="P53" s="69"/>
      <c r="Q53" s="69"/>
      <c r="R53" s="69"/>
      <c r="S53" s="69"/>
    </row>
    <row r="54" spans="1:19" s="26" customFormat="1" x14ac:dyDescent="0.25">
      <c r="A54" s="118"/>
      <c r="B54" s="129"/>
      <c r="C54" s="152"/>
      <c r="D54" s="142"/>
      <c r="E54" s="145"/>
      <c r="F54" s="146"/>
      <c r="G54" s="145"/>
      <c r="H54" s="147"/>
      <c r="I54" s="148"/>
      <c r="J54" s="149"/>
      <c r="K54" s="143"/>
      <c r="L54" s="143"/>
      <c r="M54" s="144"/>
      <c r="N54" s="150"/>
      <c r="O54" s="144"/>
      <c r="P54" s="53"/>
      <c r="Q54" s="53"/>
      <c r="R54" s="53"/>
      <c r="S54" s="53"/>
    </row>
    <row r="55" spans="1:19" s="26" customFormat="1" x14ac:dyDescent="0.25">
      <c r="A55" s="118"/>
      <c r="B55" s="129"/>
      <c r="C55" s="152"/>
      <c r="D55" s="142"/>
      <c r="E55" s="145"/>
      <c r="F55" s="146"/>
      <c r="G55" s="145"/>
      <c r="H55" s="147"/>
      <c r="I55" s="148"/>
      <c r="J55" s="148"/>
      <c r="K55" s="143"/>
      <c r="L55" s="143"/>
      <c r="M55" s="144"/>
      <c r="N55" s="150"/>
      <c r="O55" s="144"/>
      <c r="P55" s="53"/>
      <c r="Q55" s="53"/>
      <c r="R55" s="53"/>
      <c r="S55" s="53"/>
    </row>
    <row r="56" spans="1:19" s="26" customFormat="1" x14ac:dyDescent="0.25">
      <c r="A56" s="118"/>
      <c r="B56" s="129"/>
      <c r="C56" s="152"/>
      <c r="D56" s="142"/>
      <c r="E56" s="145"/>
      <c r="F56" s="146"/>
      <c r="G56" s="145"/>
      <c r="H56" s="147"/>
      <c r="I56" s="148"/>
      <c r="J56" s="148"/>
      <c r="K56" s="143"/>
      <c r="L56" s="143"/>
      <c r="M56" s="144"/>
      <c r="N56" s="140"/>
      <c r="O56" s="144"/>
      <c r="P56" s="53"/>
      <c r="Q56" s="53"/>
      <c r="R56" s="53"/>
      <c r="S56" s="53"/>
    </row>
    <row r="57" spans="1:19" s="26" customFormat="1" x14ac:dyDescent="0.25">
      <c r="A57" s="118"/>
      <c r="B57" s="129"/>
      <c r="C57" s="148"/>
      <c r="D57" s="142"/>
      <c r="E57" s="145"/>
      <c r="F57" s="146"/>
      <c r="G57" s="145"/>
      <c r="H57" s="147"/>
      <c r="I57" s="148"/>
      <c r="J57" s="149"/>
      <c r="K57" s="143"/>
      <c r="L57" s="143"/>
      <c r="M57" s="144"/>
      <c r="N57" s="150"/>
      <c r="O57" s="144"/>
      <c r="P57" s="53"/>
      <c r="Q57" s="53"/>
      <c r="R57" s="53"/>
      <c r="S57" s="53"/>
    </row>
    <row r="58" spans="1:19" s="26" customFormat="1" x14ac:dyDescent="0.25">
      <c r="A58" s="118"/>
      <c r="B58" s="129"/>
      <c r="C58" s="148"/>
      <c r="D58" s="142"/>
      <c r="E58" s="145"/>
      <c r="F58" s="146"/>
      <c r="G58" s="145"/>
      <c r="H58" s="147"/>
      <c r="I58" s="148"/>
      <c r="J58" s="149"/>
      <c r="K58" s="143"/>
      <c r="L58" s="143"/>
      <c r="M58" s="144"/>
      <c r="N58" s="150"/>
      <c r="O58" s="144"/>
      <c r="P58" s="53"/>
      <c r="Q58" s="53"/>
      <c r="R58" s="53"/>
      <c r="S58" s="53"/>
    </row>
    <row r="59" spans="1:19" s="26" customFormat="1" x14ac:dyDescent="0.25">
      <c r="A59" s="118"/>
      <c r="B59" s="129"/>
      <c r="C59" s="152"/>
      <c r="D59" s="142"/>
      <c r="E59" s="145"/>
      <c r="F59" s="146"/>
      <c r="G59" s="145"/>
      <c r="H59" s="147"/>
      <c r="I59" s="148"/>
      <c r="J59" s="149"/>
      <c r="K59" s="143"/>
      <c r="L59" s="143"/>
      <c r="M59" s="144"/>
      <c r="N59" s="150"/>
      <c r="O59" s="144"/>
      <c r="P59" s="53"/>
      <c r="Q59" s="53"/>
      <c r="R59" s="53"/>
      <c r="S59" s="53"/>
    </row>
    <row r="60" spans="1:19" s="26" customFormat="1" x14ac:dyDescent="0.25">
      <c r="A60" s="118"/>
      <c r="B60" s="129"/>
      <c r="C60" s="152"/>
      <c r="D60" s="142"/>
      <c r="E60" s="145"/>
      <c r="F60" s="146"/>
      <c r="G60" s="145"/>
      <c r="H60" s="147"/>
      <c r="I60" s="148"/>
      <c r="J60" s="148"/>
      <c r="K60" s="143"/>
      <c r="L60" s="143"/>
      <c r="M60" s="144"/>
      <c r="N60" s="150"/>
      <c r="O60" s="144"/>
      <c r="P60" s="53"/>
      <c r="Q60" s="53"/>
      <c r="R60" s="53"/>
      <c r="S60" s="53"/>
    </row>
    <row r="61" spans="1:19" s="26" customFormat="1" x14ac:dyDescent="0.25">
      <c r="A61" s="118"/>
      <c r="B61" s="129"/>
      <c r="C61" s="152"/>
      <c r="D61" s="142"/>
      <c r="E61" s="145"/>
      <c r="F61" s="146"/>
      <c r="G61" s="145"/>
      <c r="H61" s="147"/>
      <c r="I61" s="148"/>
      <c r="J61" s="148"/>
      <c r="K61" s="143"/>
      <c r="L61" s="143"/>
      <c r="M61" s="139"/>
      <c r="N61" s="150"/>
      <c r="O61" s="144"/>
      <c r="P61" s="53"/>
      <c r="Q61" s="53"/>
      <c r="R61" s="53"/>
      <c r="S61" s="53"/>
    </row>
    <row r="62" spans="1:19" s="26" customFormat="1" x14ac:dyDescent="0.25">
      <c r="A62" s="118"/>
      <c r="B62" s="129"/>
      <c r="C62" s="152"/>
      <c r="D62" s="142"/>
      <c r="E62" s="145"/>
      <c r="F62" s="146"/>
      <c r="G62" s="145"/>
      <c r="H62" s="147"/>
      <c r="I62" s="148"/>
      <c r="J62" s="148"/>
      <c r="K62" s="143"/>
      <c r="L62" s="143"/>
      <c r="M62" s="139"/>
      <c r="N62" s="150"/>
      <c r="O62" s="144"/>
      <c r="P62" s="53"/>
      <c r="Q62" s="53"/>
      <c r="R62" s="53"/>
      <c r="S62" s="53"/>
    </row>
    <row r="63" spans="1:19" s="26" customFormat="1" x14ac:dyDescent="0.25">
      <c r="A63" s="57"/>
      <c r="B63" s="132"/>
      <c r="C63" s="139"/>
      <c r="D63" s="156"/>
      <c r="E63" s="140"/>
      <c r="F63" s="150"/>
      <c r="G63" s="140"/>
      <c r="H63" s="141"/>
      <c r="I63" s="144"/>
      <c r="J63" s="157"/>
      <c r="K63" s="143"/>
      <c r="L63" s="143"/>
      <c r="M63" s="139"/>
      <c r="N63" s="150"/>
      <c r="O63" s="144"/>
      <c r="P63" s="53"/>
      <c r="Q63" s="53"/>
      <c r="R63" s="53"/>
      <c r="S63" s="53"/>
    </row>
    <row r="64" spans="1:19" s="86" customFormat="1" x14ac:dyDescent="0.25">
      <c r="A64" s="103"/>
      <c r="B64" s="133"/>
      <c r="C64" s="158"/>
      <c r="D64" s="159"/>
      <c r="E64" s="160"/>
      <c r="F64" s="160"/>
      <c r="G64" s="160"/>
      <c r="H64" s="141"/>
      <c r="I64" s="161"/>
      <c r="J64" s="139"/>
      <c r="K64" s="139"/>
      <c r="L64" s="139"/>
      <c r="M64" s="139"/>
      <c r="N64" s="140"/>
      <c r="O64" s="141"/>
      <c r="P64" s="69"/>
      <c r="Q64" s="69"/>
      <c r="R64" s="69"/>
      <c r="S64" s="69"/>
    </row>
    <row r="65" spans="1:19" s="26" customFormat="1" x14ac:dyDescent="0.25">
      <c r="A65" s="59"/>
      <c r="B65" s="132"/>
      <c r="C65" s="139"/>
      <c r="D65" s="156"/>
      <c r="E65" s="140"/>
      <c r="F65" s="150"/>
      <c r="G65" s="140"/>
      <c r="H65" s="141"/>
      <c r="I65" s="144"/>
      <c r="J65" s="157"/>
      <c r="K65" s="143"/>
      <c r="L65" s="143"/>
      <c r="M65" s="139"/>
      <c r="N65" s="150"/>
      <c r="O65" s="144"/>
      <c r="P65" s="53"/>
      <c r="Q65" s="53"/>
      <c r="R65" s="53"/>
      <c r="S65" s="53"/>
    </row>
    <row r="66" spans="1:19" s="26" customFormat="1" x14ac:dyDescent="0.25">
      <c r="A66" s="59"/>
      <c r="B66" s="132"/>
      <c r="C66" s="139"/>
      <c r="D66" s="156"/>
      <c r="E66" s="140"/>
      <c r="F66" s="150"/>
      <c r="G66" s="140"/>
      <c r="H66" s="141"/>
      <c r="I66" s="144"/>
      <c r="J66" s="157"/>
      <c r="K66" s="143"/>
      <c r="L66" s="143"/>
      <c r="M66" s="139"/>
      <c r="N66" s="150"/>
      <c r="O66" s="144"/>
      <c r="P66" s="53"/>
      <c r="Q66" s="53"/>
      <c r="R66" s="53"/>
      <c r="S66" s="53"/>
    </row>
    <row r="67" spans="1:19" s="26" customFormat="1" x14ac:dyDescent="0.25">
      <c r="A67" s="59"/>
      <c r="B67" s="132"/>
      <c r="C67" s="139"/>
      <c r="D67" s="156"/>
      <c r="E67" s="140"/>
      <c r="F67" s="150"/>
      <c r="G67" s="140"/>
      <c r="H67" s="141"/>
      <c r="I67" s="144"/>
      <c r="J67" s="157"/>
      <c r="K67" s="143"/>
      <c r="L67" s="143"/>
      <c r="M67" s="139"/>
      <c r="N67" s="150"/>
      <c r="O67" s="144"/>
      <c r="P67" s="53"/>
      <c r="Q67" s="53"/>
      <c r="R67" s="53"/>
      <c r="S67" s="53"/>
    </row>
    <row r="68" spans="1:19" s="26" customFormat="1" x14ac:dyDescent="0.25">
      <c r="A68" s="59"/>
      <c r="B68" s="132"/>
      <c r="C68" s="139"/>
      <c r="D68" s="156"/>
      <c r="E68" s="140"/>
      <c r="F68" s="150"/>
      <c r="G68" s="140"/>
      <c r="H68" s="141"/>
      <c r="I68" s="144"/>
      <c r="J68" s="157"/>
      <c r="K68" s="143"/>
      <c r="L68" s="143"/>
      <c r="M68" s="139"/>
      <c r="N68" s="150"/>
      <c r="O68" s="144"/>
      <c r="P68" s="53"/>
      <c r="Q68" s="53"/>
      <c r="R68" s="53"/>
      <c r="S68" s="53"/>
    </row>
    <row r="69" spans="1:19" s="26" customFormat="1" x14ac:dyDescent="0.25">
      <c r="A69" s="59"/>
      <c r="B69" s="132"/>
      <c r="C69" s="139"/>
      <c r="D69" s="156"/>
      <c r="E69" s="140"/>
      <c r="F69" s="150"/>
      <c r="G69" s="140"/>
      <c r="H69" s="141"/>
      <c r="I69" s="140"/>
      <c r="J69" s="140"/>
      <c r="K69" s="143"/>
      <c r="L69" s="143"/>
      <c r="M69" s="139"/>
      <c r="N69" s="150"/>
      <c r="O69" s="144"/>
      <c r="P69" s="53"/>
      <c r="Q69" s="53"/>
      <c r="R69" s="53"/>
      <c r="S69" s="53"/>
    </row>
    <row r="70" spans="1:19" s="26" customFormat="1" x14ac:dyDescent="0.25">
      <c r="A70" s="59"/>
      <c r="B70" s="132"/>
      <c r="C70" s="139"/>
      <c r="D70" s="156"/>
      <c r="E70" s="140"/>
      <c r="F70" s="150"/>
      <c r="G70" s="140"/>
      <c r="H70" s="141"/>
      <c r="I70" s="140"/>
      <c r="J70" s="140"/>
      <c r="K70" s="143"/>
      <c r="L70" s="143"/>
      <c r="M70" s="139"/>
      <c r="N70" s="150"/>
      <c r="O70" s="144"/>
      <c r="P70" s="53"/>
      <c r="Q70" s="53"/>
      <c r="R70" s="53"/>
      <c r="S70" s="53"/>
    </row>
    <row r="71" spans="1:19" s="26" customFormat="1" x14ac:dyDescent="0.25">
      <c r="A71" s="59"/>
      <c r="B71" s="132"/>
      <c r="C71" s="139"/>
      <c r="D71" s="156"/>
      <c r="E71" s="140"/>
      <c r="F71" s="150"/>
      <c r="G71" s="140"/>
      <c r="H71" s="141"/>
      <c r="I71" s="157"/>
      <c r="J71" s="140"/>
      <c r="K71" s="143"/>
      <c r="L71" s="143"/>
      <c r="M71" s="144"/>
      <c r="N71" s="150"/>
      <c r="O71" s="144"/>
      <c r="P71" s="53"/>
      <c r="Q71" s="53"/>
      <c r="R71" s="53"/>
      <c r="S71" s="53"/>
    </row>
    <row r="72" spans="1:19" s="26" customFormat="1" x14ac:dyDescent="0.25">
      <c r="A72" s="59"/>
      <c r="B72" s="132"/>
      <c r="C72" s="139"/>
      <c r="D72" s="156"/>
      <c r="E72" s="140"/>
      <c r="F72" s="150"/>
      <c r="G72" s="140"/>
      <c r="H72" s="141"/>
      <c r="I72" s="157"/>
      <c r="J72" s="140"/>
      <c r="K72" s="143"/>
      <c r="L72" s="143"/>
      <c r="M72" s="144"/>
      <c r="N72" s="150"/>
      <c r="O72" s="144"/>
      <c r="P72" s="53"/>
      <c r="Q72" s="53"/>
      <c r="R72" s="53"/>
      <c r="S72" s="53"/>
    </row>
    <row r="73" spans="1:19" s="26" customFormat="1" x14ac:dyDescent="0.25">
      <c r="A73" s="59"/>
      <c r="B73" s="132"/>
      <c r="C73" s="139"/>
      <c r="D73" s="156"/>
      <c r="E73" s="140"/>
      <c r="F73" s="150"/>
      <c r="G73" s="140"/>
      <c r="H73" s="141"/>
      <c r="I73" s="157"/>
      <c r="J73" s="144"/>
      <c r="K73" s="143"/>
      <c r="L73" s="143"/>
      <c r="M73" s="144"/>
      <c r="N73" s="150"/>
      <c r="O73" s="144"/>
      <c r="P73" s="53"/>
      <c r="Q73" s="53"/>
      <c r="R73" s="53"/>
      <c r="S73" s="53"/>
    </row>
    <row r="74" spans="1:19" s="26" customFormat="1" x14ac:dyDescent="0.25">
      <c r="A74" s="59"/>
      <c r="B74" s="132"/>
      <c r="C74" s="144"/>
      <c r="D74" s="156"/>
      <c r="E74" s="140"/>
      <c r="F74" s="150"/>
      <c r="G74" s="140"/>
      <c r="H74" s="141"/>
      <c r="I74" s="157"/>
      <c r="J74" s="144"/>
      <c r="K74" s="143"/>
      <c r="L74" s="143"/>
      <c r="M74" s="144"/>
      <c r="N74" s="150"/>
      <c r="O74" s="144"/>
      <c r="P74" s="53"/>
      <c r="Q74" s="53"/>
      <c r="R74" s="53"/>
      <c r="S74" s="53"/>
    </row>
    <row r="75" spans="1:19" s="26" customFormat="1" x14ac:dyDescent="0.25">
      <c r="A75" s="59"/>
      <c r="B75" s="132"/>
      <c r="C75" s="144"/>
      <c r="D75" s="156"/>
      <c r="E75" s="140"/>
      <c r="F75" s="150"/>
      <c r="G75" s="140"/>
      <c r="H75" s="141"/>
      <c r="I75" s="157"/>
      <c r="J75" s="144"/>
      <c r="K75" s="143"/>
      <c r="L75" s="143"/>
      <c r="M75" s="144"/>
      <c r="N75" s="150"/>
      <c r="O75" s="144"/>
      <c r="P75" s="53"/>
      <c r="Q75" s="53"/>
      <c r="R75" s="53"/>
      <c r="S75" s="53"/>
    </row>
    <row r="76" spans="1:19" s="46" customFormat="1" x14ac:dyDescent="0.25">
      <c r="A76" s="59"/>
      <c r="B76" s="132"/>
      <c r="C76" s="144"/>
      <c r="D76" s="156"/>
      <c r="E76" s="140"/>
      <c r="F76" s="150"/>
      <c r="G76" s="140"/>
      <c r="H76" s="141"/>
      <c r="I76" s="144"/>
      <c r="J76" s="144"/>
      <c r="K76" s="144"/>
      <c r="L76" s="144"/>
      <c r="M76" s="144"/>
      <c r="N76" s="144"/>
      <c r="O76" s="144"/>
      <c r="P76" s="58"/>
      <c r="Q76" s="58"/>
      <c r="R76" s="58"/>
      <c r="S76" s="58"/>
    </row>
    <row r="77" spans="1:19" s="86" customFormat="1" x14ac:dyDescent="0.25">
      <c r="A77" s="103"/>
      <c r="B77" s="133"/>
      <c r="C77" s="158"/>
      <c r="D77" s="159"/>
      <c r="E77" s="160"/>
      <c r="F77" s="160"/>
      <c r="G77" s="160"/>
      <c r="H77" s="141"/>
      <c r="I77" s="161"/>
      <c r="J77" s="139"/>
      <c r="K77" s="139"/>
      <c r="L77" s="139"/>
      <c r="M77" s="139"/>
      <c r="N77" s="140"/>
      <c r="O77" s="141"/>
      <c r="P77" s="69"/>
      <c r="Q77" s="69"/>
      <c r="R77" s="69"/>
      <c r="S77" s="69"/>
    </row>
    <row r="78" spans="1:19" s="26" customFormat="1" x14ac:dyDescent="0.25">
      <c r="A78" s="48"/>
      <c r="B78" s="134"/>
      <c r="C78" s="144"/>
      <c r="D78" s="144"/>
      <c r="E78" s="140"/>
      <c r="F78" s="150"/>
      <c r="G78" s="140"/>
      <c r="H78" s="141"/>
      <c r="I78" s="144"/>
      <c r="J78" s="144"/>
      <c r="K78" s="144"/>
      <c r="L78" s="144"/>
      <c r="M78" s="144"/>
      <c r="N78" s="144"/>
      <c r="O78" s="144"/>
      <c r="P78" s="53"/>
      <c r="Q78" s="53"/>
      <c r="R78" s="53"/>
      <c r="S78" s="53"/>
    </row>
    <row r="79" spans="1:19" s="26" customFormat="1" x14ac:dyDescent="0.25">
      <c r="A79" s="48"/>
      <c r="B79" s="134"/>
      <c r="C79" s="144"/>
      <c r="D79" s="144"/>
      <c r="E79" s="140"/>
      <c r="F79" s="150"/>
      <c r="G79" s="140"/>
      <c r="H79" s="141"/>
      <c r="I79" s="144"/>
      <c r="J79" s="144"/>
      <c r="K79" s="144"/>
      <c r="L79" s="144"/>
      <c r="M79" s="144"/>
      <c r="N79" s="144"/>
      <c r="O79" s="144"/>
      <c r="P79" s="53"/>
      <c r="Q79" s="53"/>
      <c r="R79" s="53"/>
      <c r="S79" s="53"/>
    </row>
    <row r="80" spans="1:19" s="26" customFormat="1" x14ac:dyDescent="0.25">
      <c r="A80" s="48"/>
      <c r="B80" s="134"/>
      <c r="C80" s="144"/>
      <c r="D80" s="144"/>
      <c r="E80" s="140"/>
      <c r="F80" s="150"/>
      <c r="G80" s="140"/>
      <c r="H80" s="141"/>
      <c r="I80" s="144"/>
      <c r="J80" s="144"/>
      <c r="K80" s="144"/>
      <c r="L80" s="144"/>
      <c r="M80" s="144"/>
      <c r="N80" s="144"/>
      <c r="O80" s="144"/>
      <c r="P80" s="53"/>
      <c r="Q80" s="53"/>
      <c r="R80" s="53"/>
      <c r="S80" s="53"/>
    </row>
    <row r="81" spans="1:19" s="26" customFormat="1" x14ac:dyDescent="0.25">
      <c r="A81" s="48"/>
      <c r="B81" s="134"/>
      <c r="C81" s="144"/>
      <c r="D81" s="144"/>
      <c r="E81" s="140"/>
      <c r="F81" s="150"/>
      <c r="G81" s="140"/>
      <c r="H81" s="141"/>
      <c r="I81" s="144"/>
      <c r="J81" s="144"/>
      <c r="K81" s="144"/>
      <c r="L81" s="144"/>
      <c r="M81" s="144"/>
      <c r="N81" s="144"/>
      <c r="O81" s="144"/>
      <c r="P81" s="53"/>
      <c r="Q81" s="53"/>
      <c r="R81" s="53"/>
      <c r="S81" s="53"/>
    </row>
    <row r="82" spans="1:19" s="86" customFormat="1" x14ac:dyDescent="0.25">
      <c r="A82" s="103"/>
      <c r="B82" s="133"/>
      <c r="C82" s="158"/>
      <c r="D82" s="159"/>
      <c r="E82" s="160"/>
      <c r="F82" s="160"/>
      <c r="G82" s="160"/>
      <c r="H82" s="141"/>
      <c r="I82" s="161"/>
      <c r="J82" s="139"/>
      <c r="K82" s="139"/>
      <c r="L82" s="139"/>
      <c r="M82" s="139"/>
      <c r="N82" s="140"/>
      <c r="O82" s="141"/>
      <c r="P82" s="69"/>
      <c r="Q82" s="69"/>
      <c r="R82" s="69"/>
      <c r="S82" s="69"/>
    </row>
    <row r="83" spans="1:19" s="26" customFormat="1" x14ac:dyDescent="0.25">
      <c r="A83" s="48"/>
      <c r="B83" s="134"/>
      <c r="C83" s="144"/>
      <c r="D83" s="144"/>
      <c r="E83" s="140"/>
      <c r="F83" s="150"/>
      <c r="G83" s="140"/>
      <c r="H83" s="141"/>
      <c r="I83" s="144"/>
      <c r="J83" s="144"/>
      <c r="K83" s="144"/>
      <c r="L83" s="144"/>
      <c r="M83" s="144"/>
      <c r="N83" s="144"/>
      <c r="O83" s="144"/>
      <c r="P83" s="53"/>
      <c r="Q83" s="53"/>
      <c r="R83" s="53"/>
      <c r="S83" s="53"/>
    </row>
    <row r="84" spans="1:19" s="26" customFormat="1" x14ac:dyDescent="0.25">
      <c r="A84" s="48"/>
      <c r="B84" s="134"/>
      <c r="C84" s="144"/>
      <c r="D84" s="144"/>
      <c r="E84" s="140"/>
      <c r="F84" s="150"/>
      <c r="G84" s="140"/>
      <c r="H84" s="141"/>
      <c r="I84" s="144"/>
      <c r="J84" s="144"/>
      <c r="K84" s="144"/>
      <c r="L84" s="144"/>
      <c r="M84" s="144"/>
      <c r="N84" s="144"/>
      <c r="O84" s="144"/>
      <c r="P84" s="53"/>
      <c r="Q84" s="53"/>
      <c r="R84" s="53"/>
      <c r="S84" s="53"/>
    </row>
    <row r="85" spans="1:19" s="26" customFormat="1" x14ac:dyDescent="0.25">
      <c r="A85" s="48"/>
      <c r="B85" s="134"/>
      <c r="C85" s="144"/>
      <c r="D85" s="144"/>
      <c r="E85" s="140"/>
      <c r="F85" s="150"/>
      <c r="G85" s="140"/>
      <c r="H85" s="141"/>
      <c r="I85" s="144"/>
      <c r="J85" s="144"/>
      <c r="K85" s="144"/>
      <c r="L85" s="144"/>
      <c r="M85" s="144"/>
      <c r="N85" s="144"/>
      <c r="O85" s="144"/>
      <c r="P85" s="53"/>
      <c r="Q85" s="53"/>
      <c r="R85" s="53"/>
      <c r="S85" s="53"/>
    </row>
    <row r="86" spans="1:19" s="26" customFormat="1" x14ac:dyDescent="0.25">
      <c r="A86" s="48"/>
      <c r="B86" s="134"/>
      <c r="C86" s="144"/>
      <c r="D86" s="144"/>
      <c r="E86" s="140"/>
      <c r="F86" s="150"/>
      <c r="G86" s="140"/>
      <c r="H86" s="141"/>
      <c r="I86" s="144"/>
      <c r="J86" s="144"/>
      <c r="K86" s="144"/>
      <c r="L86" s="144"/>
      <c r="M86" s="144"/>
      <c r="N86" s="144"/>
      <c r="O86" s="144"/>
      <c r="P86" s="53"/>
      <c r="Q86" s="53"/>
      <c r="R86" s="53"/>
      <c r="S86" s="53"/>
    </row>
    <row r="87" spans="1:19" s="26" customFormat="1" x14ac:dyDescent="0.25">
      <c r="A87" s="48"/>
      <c r="B87" s="134"/>
      <c r="C87" s="144"/>
      <c r="D87" s="144"/>
      <c r="E87" s="140"/>
      <c r="F87" s="150"/>
      <c r="G87" s="140"/>
      <c r="H87" s="141"/>
      <c r="I87" s="144"/>
      <c r="J87" s="144"/>
      <c r="K87" s="144"/>
      <c r="L87" s="144"/>
      <c r="M87" s="144"/>
      <c r="N87" s="144"/>
      <c r="O87" s="144"/>
      <c r="P87" s="53"/>
      <c r="Q87" s="53"/>
      <c r="R87" s="53"/>
      <c r="S87" s="53"/>
    </row>
    <row r="88" spans="1:19" s="26" customFormat="1" x14ac:dyDescent="0.25">
      <c r="A88" s="48"/>
      <c r="B88" s="52"/>
      <c r="C88" s="135"/>
      <c r="D88" s="135"/>
      <c r="E88" s="136"/>
      <c r="F88" s="62"/>
      <c r="G88" s="136"/>
      <c r="H88" s="137"/>
      <c r="I88" s="135"/>
      <c r="J88" s="135"/>
      <c r="K88" s="135"/>
      <c r="L88" s="135"/>
      <c r="M88" s="135"/>
      <c r="N88" s="135"/>
      <c r="O88" s="53"/>
      <c r="P88" s="53"/>
      <c r="Q88" s="53"/>
      <c r="R88" s="53"/>
      <c r="S88" s="53"/>
    </row>
    <row r="89" spans="1:19" s="26" customFormat="1" x14ac:dyDescent="0.25">
      <c r="A89" s="48"/>
      <c r="B89" s="52"/>
      <c r="C89" s="49"/>
      <c r="D89" s="49"/>
      <c r="E89" s="54"/>
      <c r="F89" s="62"/>
      <c r="G89" s="54"/>
      <c r="H89" s="67"/>
      <c r="I89" s="49"/>
      <c r="J89" s="49"/>
      <c r="K89" s="49"/>
      <c r="L89" s="49"/>
      <c r="M89" s="49"/>
      <c r="N89" s="49"/>
      <c r="O89" s="53"/>
      <c r="P89" s="53"/>
      <c r="Q89" s="53"/>
      <c r="R89" s="53"/>
      <c r="S89" s="53"/>
    </row>
    <row r="90" spans="1:19" s="86" customFormat="1" x14ac:dyDescent="0.25">
      <c r="A90" s="80"/>
      <c r="B90" s="81"/>
      <c r="C90" s="81"/>
      <c r="D90" s="45"/>
      <c r="E90" s="76"/>
      <c r="F90" s="64"/>
      <c r="G90" s="64"/>
      <c r="H90" s="90"/>
      <c r="I90" s="82"/>
      <c r="J90" s="83"/>
      <c r="K90" s="83"/>
      <c r="L90" s="83"/>
      <c r="M90" s="84"/>
      <c r="N90" s="97"/>
    </row>
    <row r="91" spans="1:19" s="26" customFormat="1" x14ac:dyDescent="0.25">
      <c r="A91" s="47"/>
      <c r="B91" s="24"/>
      <c r="C91" s="25"/>
      <c r="D91" s="25"/>
      <c r="E91" s="60"/>
      <c r="F91" s="63"/>
      <c r="G91" s="55"/>
      <c r="H91" s="90"/>
      <c r="I91" s="25"/>
      <c r="J91" s="25"/>
      <c r="K91" s="25"/>
      <c r="L91" s="25"/>
      <c r="M91" s="25"/>
      <c r="N91" s="25"/>
    </row>
    <row r="92" spans="1:19" s="26" customFormat="1" x14ac:dyDescent="0.25">
      <c r="A92" s="47"/>
      <c r="B92" s="24"/>
      <c r="C92" s="25"/>
      <c r="D92" s="25"/>
      <c r="E92" s="60"/>
      <c r="F92" s="63"/>
      <c r="G92" s="55"/>
      <c r="H92" s="90"/>
      <c r="I92" s="25"/>
      <c r="J92" s="25"/>
      <c r="K92" s="25"/>
      <c r="L92" s="25"/>
      <c r="M92" s="25"/>
      <c r="N92" s="25"/>
    </row>
    <row r="93" spans="1:19" s="26" customFormat="1" x14ac:dyDescent="0.25">
      <c r="A93" s="47"/>
      <c r="B93" s="24"/>
      <c r="C93" s="25"/>
      <c r="D93" s="25"/>
      <c r="E93" s="60"/>
      <c r="F93" s="63"/>
      <c r="G93" s="55"/>
      <c r="H93" s="90"/>
      <c r="I93" s="25"/>
      <c r="J93" s="25"/>
      <c r="K93" s="25"/>
      <c r="L93" s="25"/>
      <c r="M93" s="25"/>
      <c r="N93" s="25"/>
    </row>
    <row r="94" spans="1:19" s="26" customFormat="1" x14ac:dyDescent="0.25">
      <c r="A94" s="47"/>
      <c r="B94" s="24"/>
      <c r="C94" s="25"/>
      <c r="D94" s="25"/>
      <c r="E94" s="60"/>
      <c r="F94" s="63"/>
      <c r="G94" s="55"/>
      <c r="H94" s="90"/>
      <c r="I94" s="25"/>
      <c r="J94" s="25"/>
      <c r="K94" s="25"/>
      <c r="L94" s="25"/>
      <c r="M94" s="25"/>
      <c r="N94" s="25"/>
    </row>
    <row r="95" spans="1:19" s="26" customFormat="1" x14ac:dyDescent="0.25">
      <c r="A95" s="47"/>
      <c r="B95" s="24"/>
      <c r="C95" s="25"/>
      <c r="D95" s="25"/>
      <c r="E95" s="60"/>
      <c r="F95" s="63"/>
      <c r="G95" s="55"/>
      <c r="H95" s="90"/>
      <c r="I95" s="25"/>
      <c r="J95" s="25"/>
      <c r="K95" s="25"/>
      <c r="L95" s="25"/>
      <c r="M95" s="25"/>
      <c r="N95" s="25"/>
    </row>
    <row r="96" spans="1:19" s="26" customFormat="1" x14ac:dyDescent="0.25">
      <c r="A96" s="47"/>
      <c r="B96" s="24"/>
      <c r="C96" s="25"/>
      <c r="D96" s="25"/>
      <c r="E96" s="60"/>
      <c r="F96" s="63"/>
      <c r="G96" s="55"/>
      <c r="H96" s="90"/>
      <c r="I96" s="25"/>
      <c r="J96" s="25"/>
      <c r="K96" s="25"/>
      <c r="L96" s="25"/>
      <c r="M96" s="25"/>
      <c r="N96" s="25"/>
    </row>
    <row r="97" spans="1:15" s="26" customFormat="1" x14ac:dyDescent="0.25">
      <c r="A97" s="47"/>
      <c r="B97" s="24"/>
      <c r="C97" s="25"/>
      <c r="D97" s="25"/>
      <c r="E97" s="60"/>
      <c r="F97" s="63"/>
      <c r="G97" s="55"/>
      <c r="H97" s="90"/>
      <c r="I97" s="25"/>
      <c r="J97" s="25"/>
      <c r="K97" s="25"/>
      <c r="L97" s="25"/>
      <c r="M97" s="25"/>
      <c r="N97" s="25"/>
    </row>
    <row r="98" spans="1:15" s="26" customFormat="1" x14ac:dyDescent="0.25">
      <c r="A98" s="47"/>
      <c r="B98" s="24"/>
      <c r="C98" s="25"/>
      <c r="D98" s="25"/>
      <c r="E98" s="60"/>
      <c r="F98" s="63"/>
      <c r="G98" s="55"/>
      <c r="H98" s="90"/>
      <c r="I98" s="25"/>
      <c r="J98" s="25"/>
      <c r="K98" s="25"/>
      <c r="L98" s="25"/>
      <c r="M98" s="25"/>
      <c r="N98" s="25"/>
    </row>
    <row r="99" spans="1:15" s="51" customFormat="1" x14ac:dyDescent="0.25">
      <c r="A99" s="48"/>
      <c r="B99" s="52"/>
      <c r="C99" s="49"/>
      <c r="D99" s="49"/>
      <c r="E99" s="61"/>
      <c r="F99" s="62"/>
      <c r="G99" s="55"/>
      <c r="H99" s="90"/>
      <c r="I99" s="50"/>
      <c r="J99" s="50"/>
      <c r="K99" s="50"/>
      <c r="L99" s="50"/>
      <c r="M99" s="50"/>
      <c r="N99" s="50"/>
    </row>
    <row r="100" spans="1:15" s="51" customFormat="1" x14ac:dyDescent="0.25">
      <c r="A100" s="48"/>
      <c r="B100" s="52"/>
      <c r="C100" s="49"/>
      <c r="D100" s="49"/>
      <c r="E100" s="61"/>
      <c r="F100" s="62"/>
      <c r="G100" s="78"/>
      <c r="H100" s="90"/>
      <c r="I100" s="50"/>
      <c r="J100" s="50"/>
      <c r="K100" s="50"/>
      <c r="L100" s="50"/>
      <c r="M100" s="50"/>
      <c r="N100" s="50"/>
    </row>
    <row r="101" spans="1:15" s="87" customFormat="1" x14ac:dyDescent="0.25">
      <c r="A101" s="80"/>
      <c r="B101" s="81"/>
      <c r="C101" s="81"/>
      <c r="D101" s="45"/>
      <c r="E101" s="76"/>
      <c r="F101" s="64"/>
      <c r="G101" s="64"/>
      <c r="H101" s="104"/>
      <c r="I101" s="82"/>
      <c r="J101" s="83"/>
      <c r="K101" s="83"/>
      <c r="L101" s="83"/>
      <c r="M101" s="84"/>
      <c r="N101" s="91"/>
    </row>
    <row r="102" spans="1:15" s="26" customFormat="1" x14ac:dyDescent="0.25">
      <c r="A102" s="42"/>
      <c r="B102" s="89"/>
      <c r="C102" s="89"/>
      <c r="D102" s="23"/>
      <c r="E102" s="65"/>
      <c r="F102" s="56"/>
      <c r="G102" s="39"/>
      <c r="H102" s="90"/>
      <c r="I102" s="65"/>
      <c r="J102" s="92"/>
      <c r="K102" s="92"/>
      <c r="L102" s="92"/>
      <c r="M102" s="93"/>
      <c r="N102" s="94"/>
      <c r="O102" s="95"/>
    </row>
    <row r="103" spans="1:15" s="26" customFormat="1" x14ac:dyDescent="0.25">
      <c r="A103" s="42"/>
      <c r="B103" s="89"/>
      <c r="C103" s="89"/>
      <c r="D103" s="23"/>
      <c r="E103" s="65"/>
      <c r="F103" s="56"/>
      <c r="G103" s="39"/>
      <c r="H103" s="90"/>
      <c r="I103" s="65"/>
      <c r="J103" s="92"/>
      <c r="K103" s="92"/>
      <c r="L103" s="92"/>
      <c r="M103" s="93"/>
      <c r="N103" s="94"/>
      <c r="O103" s="95"/>
    </row>
    <row r="104" spans="1:15" s="26" customFormat="1" x14ac:dyDescent="0.25">
      <c r="A104" s="42"/>
      <c r="B104" s="89"/>
      <c r="C104" s="89"/>
      <c r="D104" s="23"/>
      <c r="E104" s="65"/>
      <c r="F104" s="56"/>
      <c r="G104" s="39"/>
      <c r="H104" s="90"/>
      <c r="I104" s="65"/>
      <c r="J104" s="92"/>
      <c r="K104" s="92"/>
      <c r="L104" s="92"/>
      <c r="M104" s="93"/>
      <c r="N104" s="94"/>
      <c r="O104" s="95"/>
    </row>
    <row r="105" spans="1:15" s="26" customFormat="1" x14ac:dyDescent="0.25">
      <c r="A105" s="42"/>
      <c r="B105" s="89"/>
      <c r="C105" s="89"/>
      <c r="D105" s="23"/>
      <c r="E105" s="65"/>
      <c r="F105" s="56"/>
      <c r="G105" s="39"/>
      <c r="H105" s="90"/>
      <c r="I105" s="65"/>
      <c r="J105" s="92"/>
      <c r="K105" s="92"/>
      <c r="L105" s="92"/>
      <c r="M105" s="93"/>
      <c r="N105" s="94"/>
      <c r="O105" s="95"/>
    </row>
    <row r="106" spans="1:15" s="26" customFormat="1" ht="27.95" customHeight="1" x14ac:dyDescent="0.25">
      <c r="A106" s="42"/>
      <c r="B106" s="89"/>
      <c r="C106" s="89"/>
      <c r="D106" s="23"/>
      <c r="E106" s="65"/>
      <c r="F106" s="56"/>
      <c r="G106" s="39"/>
      <c r="H106" s="90"/>
      <c r="I106" s="65"/>
      <c r="J106" s="92"/>
      <c r="K106" s="92"/>
      <c r="L106" s="92"/>
      <c r="M106" s="96"/>
      <c r="N106" s="96"/>
      <c r="O106" s="95"/>
    </row>
    <row r="107" spans="1:15" s="26" customFormat="1" x14ac:dyDescent="0.25">
      <c r="A107" s="42"/>
      <c r="B107" s="89"/>
      <c r="C107" s="89"/>
      <c r="D107" s="23"/>
      <c r="E107" s="65"/>
      <c r="F107" s="56"/>
      <c r="G107" s="39"/>
      <c r="H107" s="90"/>
      <c r="I107" s="65"/>
      <c r="J107" s="92"/>
      <c r="K107" s="92"/>
      <c r="L107" s="92"/>
      <c r="M107" s="96"/>
      <c r="N107" s="96"/>
      <c r="O107" s="95"/>
    </row>
    <row r="108" spans="1:15" s="87" customFormat="1" x14ac:dyDescent="0.25">
      <c r="A108" s="80"/>
      <c r="B108" s="81"/>
      <c r="C108" s="81"/>
      <c r="D108" s="45"/>
      <c r="E108" s="76"/>
      <c r="F108" s="64"/>
      <c r="G108" s="64"/>
      <c r="H108" s="104"/>
      <c r="I108" s="82"/>
      <c r="J108" s="83"/>
      <c r="K108" s="83"/>
      <c r="L108" s="83"/>
      <c r="M108" s="84"/>
      <c r="N108" s="97"/>
    </row>
    <row r="109" spans="1:15" s="26" customFormat="1" x14ac:dyDescent="0.25">
      <c r="A109" s="42"/>
      <c r="B109" s="24"/>
      <c r="C109" s="24"/>
      <c r="D109" s="23"/>
      <c r="E109" s="65"/>
      <c r="F109" s="56"/>
      <c r="G109" s="55"/>
      <c r="H109" s="90"/>
      <c r="I109" s="65"/>
      <c r="J109" s="98"/>
      <c r="K109" s="96"/>
      <c r="L109" s="96"/>
      <c r="M109" s="96"/>
      <c r="N109" s="96"/>
      <c r="O109" s="95"/>
    </row>
    <row r="110" spans="1:15" s="26" customFormat="1" x14ac:dyDescent="0.25">
      <c r="A110" s="42"/>
      <c r="B110" s="24"/>
      <c r="C110" s="24"/>
      <c r="D110" s="23"/>
      <c r="E110" s="65"/>
      <c r="F110" s="56"/>
      <c r="G110" s="55"/>
      <c r="H110" s="90"/>
      <c r="I110" s="65"/>
      <c r="J110" s="98"/>
      <c r="K110" s="96"/>
      <c r="L110" s="96"/>
      <c r="M110" s="96"/>
      <c r="N110" s="96"/>
      <c r="O110" s="95"/>
    </row>
    <row r="111" spans="1:15" s="26" customFormat="1" x14ac:dyDescent="0.25">
      <c r="A111" s="42"/>
      <c r="B111" s="24"/>
      <c r="C111" s="24"/>
      <c r="D111" s="23"/>
      <c r="E111" s="65"/>
      <c r="F111" s="56"/>
      <c r="G111" s="55"/>
      <c r="H111" s="90"/>
      <c r="I111" s="65"/>
      <c r="J111" s="98"/>
      <c r="K111" s="96"/>
      <c r="L111" s="96"/>
      <c r="M111" s="96"/>
      <c r="N111" s="96"/>
      <c r="O111" s="95"/>
    </row>
    <row r="112" spans="1:15" s="26" customFormat="1" x14ac:dyDescent="0.25">
      <c r="A112" s="42"/>
      <c r="B112" s="24"/>
      <c r="C112" s="24"/>
      <c r="D112" s="23"/>
      <c r="E112" s="65"/>
      <c r="F112" s="56"/>
      <c r="G112" s="55"/>
      <c r="H112" s="90"/>
      <c r="I112" s="68"/>
      <c r="J112" s="96"/>
      <c r="K112" s="92"/>
      <c r="L112" s="92"/>
      <c r="M112" s="96"/>
      <c r="N112" s="96"/>
      <c r="O112" s="95"/>
    </row>
    <row r="113" spans="1:15" s="26" customFormat="1" x14ac:dyDescent="0.25">
      <c r="A113" s="42"/>
      <c r="B113" s="96"/>
      <c r="C113" s="96"/>
      <c r="D113" s="23"/>
      <c r="E113" s="68"/>
      <c r="F113" s="56"/>
      <c r="G113" s="55"/>
      <c r="H113" s="90"/>
      <c r="I113" s="68"/>
      <c r="J113" s="92"/>
      <c r="K113" s="92"/>
      <c r="L113" s="92"/>
      <c r="M113" s="96"/>
      <c r="N113" s="96"/>
      <c r="O113" s="95"/>
    </row>
    <row r="114" spans="1:15" x14ac:dyDescent="0.25">
      <c r="A114" s="80"/>
      <c r="B114" s="81"/>
      <c r="C114" s="81"/>
      <c r="D114" s="45"/>
      <c r="E114" s="76"/>
      <c r="F114" s="64"/>
      <c r="G114" s="64"/>
      <c r="H114" s="104"/>
      <c r="I114" s="82"/>
      <c r="J114" s="83"/>
      <c r="K114" s="83"/>
      <c r="L114" s="83"/>
      <c r="M114" s="84"/>
      <c r="N114" s="85"/>
    </row>
    <row r="115" spans="1:15" x14ac:dyDescent="0.25">
      <c r="A115" s="42"/>
      <c r="B115" s="89"/>
      <c r="C115" s="89"/>
      <c r="D115" s="23"/>
      <c r="E115" s="43"/>
      <c r="F115" s="56"/>
      <c r="G115" s="39"/>
      <c r="H115" s="90"/>
      <c r="I115" s="99"/>
      <c r="J115" s="92"/>
      <c r="K115" s="92"/>
      <c r="L115" s="92"/>
      <c r="M115" s="93"/>
      <c r="N115" s="94"/>
    </row>
    <row r="116" spans="1:15" x14ac:dyDescent="0.25">
      <c r="A116" s="42"/>
      <c r="B116" s="89"/>
      <c r="C116" s="89"/>
      <c r="D116" s="23"/>
      <c r="E116" s="43"/>
      <c r="F116" s="56"/>
      <c r="G116" s="39"/>
      <c r="H116" s="90"/>
      <c r="I116" s="99"/>
      <c r="J116" s="92"/>
      <c r="K116" s="92"/>
      <c r="L116" s="92"/>
      <c r="M116" s="93"/>
      <c r="N116" s="94"/>
    </row>
    <row r="117" spans="1:15" x14ac:dyDescent="0.25">
      <c r="A117" s="42"/>
      <c r="B117" s="89"/>
      <c r="C117" s="89"/>
      <c r="D117" s="23"/>
      <c r="E117" s="43"/>
      <c r="F117" s="56"/>
      <c r="G117" s="39"/>
      <c r="H117" s="90"/>
      <c r="I117" s="99"/>
      <c r="J117" s="92"/>
      <c r="K117" s="92"/>
      <c r="L117" s="92"/>
      <c r="M117" s="93"/>
      <c r="N117" s="94"/>
    </row>
    <row r="118" spans="1:15" x14ac:dyDescent="0.25">
      <c r="A118" s="42"/>
      <c r="B118" s="89"/>
      <c r="C118" s="89"/>
      <c r="D118" s="23"/>
      <c r="E118" s="43"/>
      <c r="F118" s="56"/>
      <c r="G118" s="39"/>
      <c r="H118" s="90"/>
      <c r="I118" s="25"/>
      <c r="J118" s="25"/>
      <c r="K118" s="25"/>
      <c r="L118" s="25"/>
      <c r="M118" s="25"/>
      <c r="N118" s="25"/>
    </row>
    <row r="119" spans="1:15" x14ac:dyDescent="0.25">
      <c r="A119" s="42"/>
      <c r="B119" s="89"/>
      <c r="C119" s="89"/>
      <c r="D119" s="23"/>
      <c r="E119" s="43"/>
      <c r="F119" s="56"/>
      <c r="G119" s="39"/>
      <c r="H119" s="90"/>
      <c r="I119" s="25"/>
      <c r="J119" s="25"/>
      <c r="K119" s="25"/>
      <c r="L119" s="25"/>
      <c r="M119" s="25"/>
      <c r="N119" s="25"/>
    </row>
    <row r="120" spans="1:15" x14ac:dyDescent="0.25">
      <c r="A120" s="47"/>
      <c r="B120" s="89"/>
      <c r="C120" s="89"/>
      <c r="D120" s="23"/>
      <c r="E120" s="43"/>
      <c r="F120" s="56"/>
      <c r="G120" s="39"/>
      <c r="H120" s="90"/>
      <c r="I120" s="25"/>
      <c r="J120" s="25"/>
      <c r="K120" s="25"/>
      <c r="L120" s="25"/>
      <c r="M120" s="25"/>
      <c r="N120" s="25"/>
    </row>
    <row r="121" spans="1:15" x14ac:dyDescent="0.25">
      <c r="A121" s="47"/>
      <c r="B121" s="89"/>
      <c r="C121" s="89"/>
      <c r="D121" s="23"/>
      <c r="E121" s="43"/>
      <c r="F121" s="56"/>
      <c r="G121" s="39"/>
      <c r="H121" s="90"/>
      <c r="I121" s="25"/>
      <c r="J121" s="25"/>
      <c r="K121" s="25"/>
      <c r="L121" s="25"/>
      <c r="M121" s="25"/>
      <c r="N121" s="25"/>
    </row>
    <row r="122" spans="1:15" x14ac:dyDescent="0.25">
      <c r="A122" s="47"/>
      <c r="B122" s="89"/>
      <c r="C122" s="89"/>
      <c r="D122" s="23"/>
      <c r="E122" s="43"/>
      <c r="F122" s="56"/>
      <c r="G122" s="39"/>
      <c r="H122" s="90"/>
      <c r="I122" s="25"/>
      <c r="J122" s="25"/>
      <c r="K122" s="25"/>
      <c r="L122" s="25"/>
      <c r="M122" s="25"/>
      <c r="N122" s="25"/>
    </row>
    <row r="123" spans="1:15" x14ac:dyDescent="0.25">
      <c r="A123" s="80"/>
      <c r="B123" s="81"/>
      <c r="C123" s="81"/>
      <c r="D123" s="45"/>
      <c r="E123" s="76"/>
      <c r="F123" s="64"/>
      <c r="G123" s="64"/>
      <c r="H123" s="90"/>
      <c r="I123" s="82"/>
      <c r="J123" s="83"/>
      <c r="K123" s="83"/>
      <c r="L123" s="83"/>
      <c r="M123" s="84"/>
      <c r="N123" s="85"/>
    </row>
    <row r="124" spans="1:15" x14ac:dyDescent="0.25">
      <c r="A124" s="42"/>
      <c r="B124" s="89"/>
      <c r="C124" s="89"/>
      <c r="D124" s="23"/>
      <c r="E124" s="43"/>
      <c r="F124" s="56"/>
      <c r="G124" s="39"/>
      <c r="H124" s="23"/>
      <c r="I124" s="99"/>
      <c r="J124" s="92"/>
      <c r="K124" s="92"/>
      <c r="L124" s="92"/>
      <c r="M124" s="93"/>
      <c r="N124" s="94"/>
    </row>
    <row r="125" spans="1:15" s="86" customFormat="1" x14ac:dyDescent="0.25">
      <c r="A125" s="80"/>
      <c r="B125" s="81"/>
      <c r="C125" s="81"/>
      <c r="D125" s="45"/>
      <c r="E125" s="76"/>
      <c r="F125" s="64"/>
      <c r="G125" s="64"/>
      <c r="H125" s="90"/>
      <c r="I125" s="82"/>
      <c r="J125" s="83"/>
      <c r="K125" s="83"/>
      <c r="L125" s="83"/>
      <c r="M125" s="84"/>
      <c r="N125" s="85"/>
    </row>
    <row r="126" spans="1:15" s="26" customFormat="1" x14ac:dyDescent="0.25">
      <c r="A126" s="42"/>
      <c r="B126" s="89"/>
      <c r="C126" s="89"/>
      <c r="D126" s="23"/>
      <c r="E126" s="43"/>
      <c r="F126" s="56"/>
      <c r="G126" s="39"/>
      <c r="H126" s="23"/>
      <c r="I126" s="99"/>
      <c r="J126" s="92"/>
      <c r="K126" s="92"/>
      <c r="L126" s="92"/>
      <c r="M126" s="93"/>
      <c r="N126" s="94"/>
      <c r="O126" s="95"/>
    </row>
  </sheetData>
  <autoFilter ref="A3:S4"/>
  <mergeCells count="2">
    <mergeCell ref="A1:N1"/>
    <mergeCell ref="A2:N2"/>
  </mergeCells>
  <pageMargins left="0.7" right="0.7" top="0.75" bottom="0.75" header="0.3" footer="0.3"/>
  <pageSetup paperSize="9" orientation="portrait"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227"/>
  <sheetViews>
    <sheetView topLeftCell="C1" zoomScale="115" zoomScaleNormal="115" workbookViewId="0">
      <selection activeCell="F6" sqref="F6"/>
    </sheetView>
  </sheetViews>
  <sheetFormatPr defaultColWidth="10.85546875" defaultRowHeight="12.75" x14ac:dyDescent="0.25"/>
  <cols>
    <col min="1" max="1" width="16.42578125" style="120" customWidth="1"/>
    <col min="2" max="3" width="15.42578125" style="120" customWidth="1"/>
    <col min="4" max="4" width="16.85546875" style="120" customWidth="1"/>
    <col min="5" max="5" width="17" style="120" customWidth="1"/>
    <col min="6" max="7" width="22.42578125" style="120" customWidth="1"/>
    <col min="8" max="8" width="16.28515625" style="120" customWidth="1"/>
    <col min="9" max="9" width="15.42578125" style="120" customWidth="1"/>
    <col min="10" max="10" width="23" style="120" customWidth="1"/>
    <col min="11" max="12" width="10.85546875" style="105"/>
    <col min="13" max="13" width="14" style="105" customWidth="1"/>
    <col min="14" max="16384" width="10.85546875" style="105"/>
  </cols>
  <sheetData>
    <row r="1" spans="1:13" ht="38.25" x14ac:dyDescent="0.25">
      <c r="A1" s="225" t="s">
        <v>2</v>
      </c>
      <c r="B1" s="226" t="s">
        <v>8</v>
      </c>
      <c r="C1" s="226" t="s">
        <v>164</v>
      </c>
      <c r="D1" s="226" t="s">
        <v>34</v>
      </c>
      <c r="E1" s="227" t="s">
        <v>35</v>
      </c>
      <c r="F1" s="227" t="s">
        <v>87</v>
      </c>
      <c r="G1" s="228" t="s">
        <v>89</v>
      </c>
      <c r="H1" s="226" t="s">
        <v>163</v>
      </c>
      <c r="I1" s="229" t="s">
        <v>36</v>
      </c>
      <c r="J1" s="230" t="s">
        <v>74</v>
      </c>
      <c r="L1" s="162" t="s">
        <v>66</v>
      </c>
      <c r="M1" s="214"/>
    </row>
    <row r="2" spans="1:13" ht="15" x14ac:dyDescent="0.25">
      <c r="A2" s="119" t="s">
        <v>42</v>
      </c>
      <c r="B2" s="119" t="s">
        <v>14</v>
      </c>
      <c r="C2" s="231">
        <f>Lydia!G4</f>
        <v>306100</v>
      </c>
      <c r="D2" s="232">
        <f>'Personal Recieved'!D12+'Balance UGX'!M2</f>
        <v>2927200</v>
      </c>
      <c r="E2" s="232">
        <f>GETPIVOTDATA("Sum of Spent  in national currency (UGX)",'Personal Costs'!$A$3,"Name","Lydia")</f>
        <v>3065700</v>
      </c>
      <c r="F2" s="232"/>
      <c r="G2" s="231"/>
      <c r="H2" s="233">
        <f>Lydia!G111</f>
        <v>167600</v>
      </c>
      <c r="I2" s="234">
        <f>C2+D2-E2+F2-G2</f>
        <v>167600</v>
      </c>
      <c r="J2" s="235">
        <f t="shared" ref="J2:J10" si="0">H2-I2</f>
        <v>0</v>
      </c>
      <c r="K2" s="105" t="s">
        <v>15</v>
      </c>
      <c r="L2" s="119" t="s">
        <v>42</v>
      </c>
      <c r="M2" s="163">
        <f>GETPIVOTDATA("Spent  in national currency (UGX)",'Airtime summary'!$A$20,"Name","Lydia")</f>
        <v>130000</v>
      </c>
    </row>
    <row r="3" spans="1:13" ht="15" x14ac:dyDescent="0.25">
      <c r="A3" s="119" t="s">
        <v>120</v>
      </c>
      <c r="B3" s="119" t="s">
        <v>118</v>
      </c>
      <c r="C3" s="231">
        <v>-13000</v>
      </c>
      <c r="D3" s="232">
        <f>'Personal Recieved'!D7</f>
        <v>14000</v>
      </c>
      <c r="E3" s="232">
        <f>GETPIVOTDATA("Sum of Spent  in national currency (UGX)",'Personal Costs'!$A$3,"Name","Grace")</f>
        <v>1000</v>
      </c>
      <c r="F3" s="232"/>
      <c r="G3" s="231"/>
      <c r="H3" s="233">
        <f>Grace!G7</f>
        <v>0</v>
      </c>
      <c r="I3" s="234">
        <f>C3+D3-E3+F3-G3</f>
        <v>0</v>
      </c>
      <c r="J3" s="235">
        <f t="shared" si="0"/>
        <v>0</v>
      </c>
      <c r="L3" s="119" t="s">
        <v>120</v>
      </c>
      <c r="M3" s="163">
        <v>0</v>
      </c>
    </row>
    <row r="4" spans="1:13" ht="15" x14ac:dyDescent="0.25">
      <c r="A4" s="119" t="s">
        <v>129</v>
      </c>
      <c r="B4" s="119" t="s">
        <v>118</v>
      </c>
      <c r="C4" s="231">
        <f>Edris!G4</f>
        <v>-38000</v>
      </c>
      <c r="D4" s="232">
        <f>'Personal Recieved'!D6</f>
        <v>39000</v>
      </c>
      <c r="E4" s="232">
        <f>GETPIVOTDATA("Sum of Spent  in national currency (UGX)",'Personal Costs'!$A$3,"Name","Edris")</f>
        <v>1000</v>
      </c>
      <c r="F4" s="232"/>
      <c r="G4" s="231"/>
      <c r="H4" s="233">
        <f>Edris!G7</f>
        <v>0</v>
      </c>
      <c r="I4" s="234">
        <f t="shared" ref="I4:I8" si="1">C4+D4-E4+F4-G4</f>
        <v>0</v>
      </c>
      <c r="J4" s="235">
        <f t="shared" si="0"/>
        <v>0</v>
      </c>
      <c r="L4" s="119" t="s">
        <v>129</v>
      </c>
      <c r="M4" s="163">
        <v>0</v>
      </c>
    </row>
    <row r="5" spans="1:13" ht="15" x14ac:dyDescent="0.25">
      <c r="A5" s="119" t="s">
        <v>149</v>
      </c>
      <c r="B5" s="119" t="s">
        <v>118</v>
      </c>
      <c r="C5" s="231">
        <f>Collins!G4</f>
        <v>0</v>
      </c>
      <c r="D5" s="232">
        <f>'Personal Recieved'!D5+'Balance UGX'!M5</f>
        <v>359000</v>
      </c>
      <c r="E5" s="232">
        <f>GETPIVOTDATA("Sum of Spent  in national currency (UGX)",'Personal Costs'!$A$3,"Name","Collins")</f>
        <v>391000</v>
      </c>
      <c r="F5" s="232"/>
      <c r="G5" s="231"/>
      <c r="H5" s="233">
        <f>Collins!G82</f>
        <v>-32000</v>
      </c>
      <c r="I5" s="234">
        <f t="shared" si="1"/>
        <v>-32000</v>
      </c>
      <c r="J5" s="235">
        <f t="shared" si="0"/>
        <v>0</v>
      </c>
      <c r="L5" s="119" t="s">
        <v>149</v>
      </c>
      <c r="M5" s="163">
        <f>GETPIVOTDATA("Spent  in national currency (UGX)",'Airtime summary'!$A$20,"Name","Collins")</f>
        <v>80000</v>
      </c>
    </row>
    <row r="6" spans="1:13" ht="15" x14ac:dyDescent="0.25">
      <c r="A6" s="119" t="s">
        <v>121</v>
      </c>
      <c r="B6" s="119" t="s">
        <v>119</v>
      </c>
      <c r="C6" s="231">
        <f>'i35'!G4</f>
        <v>-37000</v>
      </c>
      <c r="D6" s="232">
        <f>'Personal Recieved'!D8</f>
        <v>38000</v>
      </c>
      <c r="E6" s="232">
        <f>GETPIVOTDATA("Sum of Spent  in national currency (UGX)",'Personal Costs'!$A$3,"Name","i35")</f>
        <v>1000</v>
      </c>
      <c r="F6" s="232"/>
      <c r="G6" s="231"/>
      <c r="H6" s="233">
        <f>'i35'!G7</f>
        <v>0</v>
      </c>
      <c r="I6" s="234">
        <f>C6+D6-E6+F6-G6</f>
        <v>0</v>
      </c>
      <c r="J6" s="235">
        <f t="shared" si="0"/>
        <v>0</v>
      </c>
      <c r="L6" s="119" t="s">
        <v>121</v>
      </c>
      <c r="M6" s="163">
        <v>0</v>
      </c>
    </row>
    <row r="7" spans="1:13" ht="15" x14ac:dyDescent="0.25">
      <c r="A7" s="119" t="s">
        <v>135</v>
      </c>
      <c r="B7" s="119" t="s">
        <v>119</v>
      </c>
      <c r="C7" s="231">
        <f>'i54'!G4</f>
        <v>-14000</v>
      </c>
      <c r="D7" s="232">
        <f>'Personal Recieved'!D9</f>
        <v>15000</v>
      </c>
      <c r="E7" s="232">
        <f>GETPIVOTDATA("Sum of Spent  in national currency (UGX)",'Personal Costs'!$A$3,"Name","i54")</f>
        <v>1000</v>
      </c>
      <c r="F7" s="232"/>
      <c r="G7" s="231"/>
      <c r="H7" s="233">
        <f>'i54'!G7</f>
        <v>0</v>
      </c>
      <c r="I7" s="234">
        <f t="shared" si="1"/>
        <v>0</v>
      </c>
      <c r="J7" s="235">
        <f t="shared" si="0"/>
        <v>0</v>
      </c>
      <c r="L7" s="119" t="s">
        <v>135</v>
      </c>
      <c r="M7" s="163">
        <v>0</v>
      </c>
    </row>
    <row r="8" spans="1:13" ht="15" x14ac:dyDescent="0.25">
      <c r="A8" s="119" t="s">
        <v>134</v>
      </c>
      <c r="B8" s="200" t="s">
        <v>119</v>
      </c>
      <c r="C8" s="231">
        <f>'i82'!G4</f>
        <v>-4000</v>
      </c>
      <c r="D8" s="232">
        <f>'Personal Recieved'!D11+'Balance UGX'!M8</f>
        <v>648000</v>
      </c>
      <c r="E8" s="232">
        <f>GETPIVOTDATA("Sum of Spent  in national currency (UGX)",'Personal Costs'!$A$3,"Name","i82")</f>
        <v>644000</v>
      </c>
      <c r="F8" s="232"/>
      <c r="G8" s="231"/>
      <c r="H8" s="233">
        <f>'i82'!G80</f>
        <v>0</v>
      </c>
      <c r="I8" s="234">
        <f t="shared" si="1"/>
        <v>0</v>
      </c>
      <c r="J8" s="235">
        <f t="shared" si="0"/>
        <v>0</v>
      </c>
      <c r="L8" s="119" t="s">
        <v>134</v>
      </c>
      <c r="M8" s="163">
        <f>GETPIVOTDATA("Spent  in national currency (UGX)",'Airtime summary'!$A$20,"Name","i82")</f>
        <v>50000</v>
      </c>
    </row>
    <row r="9" spans="1:13" ht="15" x14ac:dyDescent="0.25">
      <c r="A9" s="119" t="s">
        <v>138</v>
      </c>
      <c r="B9" s="200" t="s">
        <v>119</v>
      </c>
      <c r="C9" s="231">
        <f>'i73'!G4</f>
        <v>0</v>
      </c>
      <c r="D9" s="232">
        <f>'Personal Recieved'!D10+'Balance UGX'!M9</f>
        <v>363000</v>
      </c>
      <c r="E9" s="232">
        <f>GETPIVOTDATA("Sum of Spent  in national currency (UGX)",'Personal Costs'!$A$3,"Name","i73")</f>
        <v>363000</v>
      </c>
      <c r="F9" s="232"/>
      <c r="G9" s="231"/>
      <c r="H9" s="233">
        <f>'i73'!G49</f>
        <v>0</v>
      </c>
      <c r="I9" s="234">
        <f>C9+D9-E9+F9-G9</f>
        <v>0</v>
      </c>
      <c r="J9" s="235">
        <f t="shared" si="0"/>
        <v>0</v>
      </c>
      <c r="L9" s="119" t="s">
        <v>138</v>
      </c>
      <c r="M9" s="163">
        <f>GETPIVOTDATA("Spent  in national currency (UGX)",'Airtime summary'!$A$20,"Name","i73")</f>
        <v>50000</v>
      </c>
    </row>
    <row r="10" spans="1:13" ht="15" x14ac:dyDescent="0.25">
      <c r="A10" s="119" t="s">
        <v>65</v>
      </c>
      <c r="B10" s="200"/>
      <c r="C10" s="231">
        <f>'Airtime summary'!G4</f>
        <v>0</v>
      </c>
      <c r="D10" s="232">
        <v>0</v>
      </c>
      <c r="E10" s="232">
        <v>0</v>
      </c>
      <c r="F10" s="232"/>
      <c r="G10" s="231"/>
      <c r="H10" s="233">
        <f>'Airtime summary'!G17</f>
        <v>0</v>
      </c>
      <c r="I10" s="234">
        <f>'Airtime summary'!G18</f>
        <v>0</v>
      </c>
      <c r="J10" s="235">
        <f t="shared" si="0"/>
        <v>0</v>
      </c>
      <c r="L10" s="215"/>
      <c r="M10" s="214"/>
    </row>
    <row r="11" spans="1:13" s="106" customFormat="1" ht="15" x14ac:dyDescent="0.25">
      <c r="A11" s="236"/>
      <c r="B11" s="237"/>
      <c r="C11" s="238"/>
      <c r="D11" s="238"/>
      <c r="E11" s="239"/>
      <c r="F11" s="314" t="s">
        <v>88</v>
      </c>
      <c r="G11" s="315" t="s">
        <v>73</v>
      </c>
      <c r="H11" s="238"/>
      <c r="I11" s="240"/>
      <c r="J11" s="235"/>
      <c r="L11"/>
      <c r="M11" s="283">
        <f>SUM(M2:M9)</f>
        <v>310000</v>
      </c>
    </row>
    <row r="12" spans="1:13" x14ac:dyDescent="0.2">
      <c r="A12" s="241" t="s">
        <v>75</v>
      </c>
      <c r="B12" s="242"/>
      <c r="C12" s="243">
        <f>SUM(C2:C11)</f>
        <v>200100</v>
      </c>
      <c r="D12" s="243">
        <f>SUM(D2:D11)</f>
        <v>4403200</v>
      </c>
      <c r="E12" s="243">
        <f>SUM(E2:E11)</f>
        <v>4467700</v>
      </c>
      <c r="F12" s="242"/>
      <c r="G12" s="244"/>
      <c r="H12" s="245">
        <f>SUM(H2:H11)</f>
        <v>135600</v>
      </c>
      <c r="I12" s="246">
        <f>SUM(I2:I11)</f>
        <v>135600</v>
      </c>
      <c r="J12" s="247">
        <f>H12-I12</f>
        <v>0</v>
      </c>
    </row>
    <row r="13" spans="1:13" x14ac:dyDescent="0.2">
      <c r="A13" s="248"/>
      <c r="B13" s="249"/>
      <c r="C13" s="250"/>
      <c r="D13" s="251"/>
      <c r="E13" s="251"/>
      <c r="F13" s="251"/>
      <c r="G13" s="251"/>
      <c r="H13" s="250"/>
      <c r="I13" s="252"/>
      <c r="J13" s="235"/>
    </row>
    <row r="14" spans="1:13" x14ac:dyDescent="0.2">
      <c r="A14" s="253" t="s">
        <v>76</v>
      </c>
      <c r="B14" s="254"/>
      <c r="C14" s="255">
        <f>'Bank reconciliation UGX'!D14</f>
        <v>32608331</v>
      </c>
      <c r="D14" s="292">
        <v>0</v>
      </c>
      <c r="E14" s="255">
        <f>GETPIVOTDATA("Sum of Spent  in national currency (UGX)",'Personal Costs'!$A$3,"Name","Bank UGX")</f>
        <v>8910000</v>
      </c>
      <c r="F14" s="255"/>
      <c r="G14" s="255">
        <f>'Bank reconciliation UGX'!E15+'Bank reconciliation UGX'!E19</f>
        <v>9722000</v>
      </c>
      <c r="H14" s="255">
        <f>'Bank reconciliation UGX'!D21</f>
        <v>13976331</v>
      </c>
      <c r="I14" s="256">
        <f>C14+D14-E14+F14-G14</f>
        <v>13976331</v>
      </c>
      <c r="J14" s="235">
        <f>H14-I14</f>
        <v>0</v>
      </c>
    </row>
    <row r="15" spans="1:13" x14ac:dyDescent="0.2">
      <c r="A15" s="253" t="s">
        <v>93</v>
      </c>
      <c r="B15" s="254"/>
      <c r="C15" s="255">
        <f>'UGX-Operational Account'!D14</f>
        <v>1874083</v>
      </c>
      <c r="D15" s="292">
        <f>'UGX-Operational Account'!D22</f>
        <v>40000</v>
      </c>
      <c r="E15" s="255">
        <f>GETPIVOTDATA("Sum of Spent  in national currency (UGX)",'Personal Costs'!$A$3,"Name","OPP UGX")</f>
        <v>6749660</v>
      </c>
      <c r="F15" s="255">
        <f>'UGX-Operational Account'!D15+'UGX-Operational Account'!D25</f>
        <v>9722000</v>
      </c>
      <c r="G15" s="255">
        <f>'UGX-Operational Account'!E16+'UGX-Operational Account'!E23+'UGX-Operational Account'!E26</f>
        <v>4819000</v>
      </c>
      <c r="H15" s="255">
        <f>'UGX-Operational Account'!D32</f>
        <v>67423</v>
      </c>
      <c r="I15" s="256">
        <f>C15+D15-E15+F15-G15</f>
        <v>67423</v>
      </c>
      <c r="J15" s="235">
        <f>H15-I15</f>
        <v>0</v>
      </c>
    </row>
    <row r="16" spans="1:13" x14ac:dyDescent="0.2">
      <c r="A16" s="257" t="s">
        <v>77</v>
      </c>
      <c r="B16" s="258"/>
      <c r="C16" s="258">
        <f t="shared" ref="C16:I16" si="2">SUM(C14:C15)</f>
        <v>34482414</v>
      </c>
      <c r="D16" s="258">
        <f t="shared" si="2"/>
        <v>40000</v>
      </c>
      <c r="E16" s="437">
        <f t="shared" si="2"/>
        <v>15659660</v>
      </c>
      <c r="F16" s="258">
        <f t="shared" si="2"/>
        <v>9722000</v>
      </c>
      <c r="G16" s="258">
        <f t="shared" si="2"/>
        <v>14541000</v>
      </c>
      <c r="H16" s="258">
        <f t="shared" si="2"/>
        <v>14043754</v>
      </c>
      <c r="I16" s="259">
        <f t="shared" si="2"/>
        <v>14043754</v>
      </c>
      <c r="J16" s="260">
        <f>H16-I16</f>
        <v>0</v>
      </c>
    </row>
    <row r="17" spans="1:11" x14ac:dyDescent="0.2">
      <c r="A17" s="261" t="s">
        <v>78</v>
      </c>
      <c r="B17" s="262"/>
      <c r="C17" s="262"/>
      <c r="D17" s="322"/>
      <c r="E17" s="436"/>
      <c r="F17" s="262"/>
      <c r="G17" s="262"/>
      <c r="H17" s="262"/>
      <c r="I17" s="263"/>
      <c r="J17" s="264"/>
    </row>
    <row r="18" spans="1:11" ht="13.5" thickBot="1" x14ac:dyDescent="0.25">
      <c r="A18" s="265"/>
      <c r="B18" s="266"/>
      <c r="C18" s="266"/>
      <c r="D18" s="266"/>
      <c r="E18" s="266"/>
      <c r="F18" s="266"/>
      <c r="G18" s="266"/>
      <c r="H18" s="266"/>
      <c r="I18" s="267"/>
      <c r="J18" s="235"/>
    </row>
    <row r="19" spans="1:11" ht="13.5" thickBot="1" x14ac:dyDescent="0.25">
      <c r="A19" s="268" t="s">
        <v>79</v>
      </c>
      <c r="B19" s="269"/>
      <c r="C19" s="269"/>
      <c r="D19" s="269"/>
      <c r="E19" s="269">
        <f>E12+E16</f>
        <v>20127360</v>
      </c>
      <c r="F19" s="269"/>
      <c r="G19" s="269"/>
      <c r="H19" s="269"/>
      <c r="I19" s="270"/>
      <c r="J19" s="271"/>
    </row>
    <row r="20" spans="1:11" x14ac:dyDescent="0.2">
      <c r="A20" s="272"/>
      <c r="B20" s="273"/>
      <c r="C20" s="273"/>
      <c r="D20" s="273"/>
      <c r="E20" s="273"/>
      <c r="F20" s="273"/>
      <c r="G20" s="273"/>
      <c r="H20" s="273"/>
      <c r="I20" s="274"/>
      <c r="J20" s="235"/>
    </row>
    <row r="21" spans="1:11" ht="15.75" x14ac:dyDescent="0.25">
      <c r="A21" s="275" t="s">
        <v>37</v>
      </c>
      <c r="B21" s="276"/>
      <c r="C21" s="277">
        <f>'UGX Cash Box January'!G3</f>
        <v>1802846</v>
      </c>
      <c r="D21" s="278">
        <f>'Personal Recieved'!C15</f>
        <v>128800</v>
      </c>
      <c r="E21" s="278">
        <f>GETPIVOTDATA("Sum of spent in national currency (Ugx)",'Personal Recieved'!$A$3)</f>
        <v>4532000</v>
      </c>
      <c r="F21" s="278">
        <f>'UGX-Operational Account'!E16+'UGX-Operational Account'!E23+'UGX-Operational Account'!E26</f>
        <v>4819000</v>
      </c>
      <c r="G21" s="278">
        <v>0</v>
      </c>
      <c r="H21" s="278">
        <f>'UGX Cash Box January'!G86</f>
        <v>2218646</v>
      </c>
      <c r="I21" s="279">
        <f>C21+D21-E21+F21</f>
        <v>2218646</v>
      </c>
      <c r="J21" s="235">
        <f t="shared" ref="J21" si="3">H21-I21</f>
        <v>0</v>
      </c>
      <c r="K21" s="285"/>
    </row>
    <row r="22" spans="1:11" ht="16.5" thickBot="1" x14ac:dyDescent="0.3">
      <c r="A22" s="280"/>
      <c r="B22" s="281"/>
      <c r="C22" s="281"/>
      <c r="D22" s="281"/>
      <c r="E22" s="281"/>
      <c r="F22" s="281"/>
      <c r="G22" s="281"/>
      <c r="H22" s="281"/>
      <c r="I22" s="281"/>
      <c r="J22" s="435"/>
      <c r="K22" s="286"/>
    </row>
    <row r="23" spans="1:11" ht="15.75" x14ac:dyDescent="0.25">
      <c r="A23" s="216"/>
      <c r="B23" s="217"/>
      <c r="C23" s="217"/>
      <c r="D23" s="730" t="s">
        <v>38</v>
      </c>
      <c r="E23" s="730"/>
      <c r="F23" s="217"/>
      <c r="G23" s="217"/>
      <c r="H23" s="217"/>
      <c r="I23" s="288"/>
      <c r="J23" s="289"/>
      <c r="K23" s="287"/>
    </row>
    <row r="24" spans="1:11" ht="47.25" x14ac:dyDescent="0.25">
      <c r="A24" s="219"/>
      <c r="B24" s="220"/>
      <c r="C24" s="220" t="s">
        <v>414</v>
      </c>
      <c r="D24" s="220" t="s">
        <v>67</v>
      </c>
      <c r="E24" s="220" t="s">
        <v>68</v>
      </c>
      <c r="F24" s="220"/>
      <c r="G24" s="220"/>
      <c r="H24" s="220" t="s">
        <v>415</v>
      </c>
      <c r="I24" s="220" t="s">
        <v>69</v>
      </c>
      <c r="J24" s="221" t="s">
        <v>70</v>
      </c>
    </row>
    <row r="25" spans="1:11" ht="32.25" thickBot="1" x14ac:dyDescent="0.3">
      <c r="A25" s="222" t="s">
        <v>71</v>
      </c>
      <c r="B25" s="223"/>
      <c r="C25" s="223">
        <f>C21+C16+C12</f>
        <v>36485360</v>
      </c>
      <c r="D25" s="223">
        <f>'UGX-Operational Account'!D22</f>
        <v>40000</v>
      </c>
      <c r="E25" s="223">
        <f>E19</f>
        <v>20127360</v>
      </c>
      <c r="F25" s="223"/>
      <c r="G25" s="223"/>
      <c r="H25" s="223">
        <f>H21+H16+H12</f>
        <v>16398000</v>
      </c>
      <c r="I25" s="223">
        <f>C25+D25-E25</f>
        <v>16398000</v>
      </c>
      <c r="J25" s="224">
        <f>H25-I25</f>
        <v>0</v>
      </c>
      <c r="K25" s="291"/>
    </row>
    <row r="29" spans="1:11" x14ac:dyDescent="0.25">
      <c r="G29" s="481"/>
    </row>
    <row r="186" spans="1:15" x14ac:dyDescent="0.25">
      <c r="A186" s="284"/>
      <c r="B186" s="284"/>
      <c r="C186" s="284"/>
      <c r="D186" s="284"/>
      <c r="E186" s="284"/>
      <c r="F186" s="284"/>
      <c r="G186" s="284"/>
      <c r="H186" s="284"/>
      <c r="I186" s="284"/>
      <c r="J186" s="284"/>
      <c r="K186" s="321"/>
      <c r="L186" s="321"/>
      <c r="M186" s="321"/>
      <c r="N186" s="321"/>
      <c r="O186" s="321"/>
    </row>
    <row r="187" spans="1:15" x14ac:dyDescent="0.25">
      <c r="A187" s="284"/>
      <c r="B187" s="284"/>
      <c r="C187" s="284"/>
      <c r="D187" s="284"/>
      <c r="E187" s="284"/>
      <c r="F187" s="284"/>
      <c r="G187" s="284"/>
      <c r="H187" s="284"/>
      <c r="I187" s="284"/>
      <c r="J187" s="284"/>
      <c r="K187" s="321"/>
      <c r="L187" s="321"/>
      <c r="M187" s="321"/>
      <c r="N187" s="321"/>
      <c r="O187" s="321"/>
    </row>
    <row r="188" spans="1:15" x14ac:dyDescent="0.25">
      <c r="A188" s="284"/>
      <c r="B188" s="284"/>
      <c r="C188" s="284"/>
      <c r="D188" s="284"/>
      <c r="E188" s="284"/>
      <c r="F188" s="284"/>
      <c r="G188" s="284"/>
      <c r="H188" s="284"/>
      <c r="I188" s="284"/>
      <c r="J188" s="284"/>
      <c r="K188" s="321"/>
      <c r="L188" s="321"/>
      <c r="M188" s="321"/>
      <c r="N188" s="321"/>
      <c r="O188" s="321"/>
    </row>
    <row r="189" spans="1:15" x14ac:dyDescent="0.25">
      <c r="A189" s="284"/>
      <c r="B189" s="284"/>
      <c r="C189" s="284"/>
      <c r="D189" s="284"/>
      <c r="E189" s="284"/>
      <c r="F189" s="284"/>
      <c r="G189" s="284"/>
      <c r="H189" s="284"/>
      <c r="I189" s="284"/>
      <c r="J189" s="284"/>
      <c r="K189" s="321"/>
      <c r="L189" s="321"/>
      <c r="M189" s="321"/>
      <c r="N189" s="321"/>
      <c r="O189" s="321"/>
    </row>
    <row r="190" spans="1:15" x14ac:dyDescent="0.25">
      <c r="A190" s="284"/>
      <c r="B190" s="284"/>
      <c r="C190" s="284"/>
      <c r="D190" s="284"/>
      <c r="E190" s="284"/>
      <c r="F190" s="284"/>
      <c r="G190" s="284"/>
      <c r="H190" s="284"/>
      <c r="I190" s="284"/>
      <c r="J190" s="284"/>
      <c r="K190" s="321"/>
      <c r="L190" s="321"/>
      <c r="M190" s="321"/>
      <c r="N190" s="321"/>
      <c r="O190" s="321"/>
    </row>
    <row r="191" spans="1:15" x14ac:dyDescent="0.25">
      <c r="A191" s="284"/>
      <c r="B191" s="284"/>
      <c r="C191" s="284"/>
      <c r="D191" s="284"/>
      <c r="E191" s="284"/>
      <c r="F191" s="284"/>
      <c r="G191" s="284"/>
      <c r="H191" s="284"/>
      <c r="I191" s="284"/>
      <c r="J191" s="284"/>
      <c r="K191" s="321"/>
      <c r="L191" s="321"/>
      <c r="M191" s="321"/>
      <c r="N191" s="321"/>
      <c r="O191" s="321"/>
    </row>
    <row r="192" spans="1:15" x14ac:dyDescent="0.25">
      <c r="A192" s="284"/>
      <c r="B192" s="284"/>
      <c r="C192" s="284"/>
      <c r="D192" s="284"/>
      <c r="E192" s="284"/>
      <c r="F192" s="284"/>
      <c r="G192" s="284"/>
      <c r="H192" s="284"/>
      <c r="I192" s="284"/>
      <c r="J192" s="284"/>
      <c r="K192" s="321"/>
      <c r="L192" s="321"/>
      <c r="M192" s="321"/>
      <c r="N192" s="321"/>
      <c r="O192" s="321"/>
    </row>
    <row r="193" spans="1:15" x14ac:dyDescent="0.25">
      <c r="A193" s="284"/>
      <c r="B193" s="284"/>
      <c r="C193" s="284"/>
      <c r="D193" s="284"/>
      <c r="E193" s="284"/>
      <c r="F193" s="284"/>
      <c r="G193" s="284"/>
      <c r="H193" s="284"/>
      <c r="I193" s="284"/>
      <c r="J193" s="284"/>
      <c r="K193" s="321"/>
      <c r="L193" s="321"/>
      <c r="M193" s="321"/>
      <c r="N193" s="321"/>
      <c r="O193" s="321"/>
    </row>
    <row r="194" spans="1:15" x14ac:dyDescent="0.25">
      <c r="A194" s="284"/>
      <c r="B194" s="284"/>
      <c r="C194" s="284"/>
      <c r="D194" s="284"/>
      <c r="E194" s="284"/>
      <c r="F194" s="284"/>
      <c r="G194" s="284"/>
      <c r="H194" s="284"/>
      <c r="I194" s="284"/>
      <c r="J194" s="284"/>
      <c r="K194" s="321"/>
      <c r="L194" s="321"/>
      <c r="M194" s="321"/>
      <c r="N194" s="321"/>
      <c r="O194" s="321"/>
    </row>
    <row r="195" spans="1:15" x14ac:dyDescent="0.25">
      <c r="A195" s="284"/>
      <c r="B195" s="284"/>
      <c r="C195" s="284"/>
      <c r="D195" s="284"/>
      <c r="E195" s="284"/>
      <c r="F195" s="284"/>
      <c r="G195" s="284"/>
      <c r="H195" s="284"/>
      <c r="I195" s="284"/>
      <c r="J195" s="284"/>
      <c r="K195" s="321"/>
      <c r="L195" s="321"/>
      <c r="M195" s="321"/>
      <c r="N195" s="321"/>
      <c r="O195" s="321"/>
    </row>
    <row r="196" spans="1:15" x14ac:dyDescent="0.25">
      <c r="A196" s="284"/>
      <c r="B196" s="284"/>
      <c r="C196" s="284"/>
      <c r="D196" s="284"/>
      <c r="E196" s="284"/>
      <c r="F196" s="284"/>
      <c r="G196" s="284"/>
      <c r="H196" s="284"/>
      <c r="I196" s="284"/>
      <c r="J196" s="284"/>
      <c r="K196" s="321"/>
      <c r="L196" s="321"/>
      <c r="M196" s="321"/>
      <c r="N196" s="321"/>
      <c r="O196" s="321"/>
    </row>
    <row r="197" spans="1:15" x14ac:dyDescent="0.25">
      <c r="A197" s="284"/>
      <c r="B197" s="284"/>
      <c r="C197" s="284"/>
      <c r="D197" s="284"/>
      <c r="E197" s="284"/>
      <c r="F197" s="284"/>
      <c r="G197" s="284"/>
      <c r="H197" s="284"/>
      <c r="I197" s="284"/>
      <c r="J197" s="284"/>
      <c r="K197" s="321"/>
      <c r="L197" s="321"/>
      <c r="M197" s="321"/>
      <c r="N197" s="321"/>
      <c r="O197" s="321"/>
    </row>
    <row r="198" spans="1:15" x14ac:dyDescent="0.25">
      <c r="A198" s="284"/>
      <c r="B198" s="284"/>
      <c r="C198" s="284"/>
      <c r="D198" s="284"/>
      <c r="E198" s="284"/>
      <c r="F198" s="284"/>
      <c r="G198" s="284"/>
      <c r="H198" s="284"/>
      <c r="I198" s="284"/>
      <c r="J198" s="284"/>
      <c r="K198" s="321"/>
      <c r="L198" s="321"/>
      <c r="M198" s="321"/>
      <c r="N198" s="321"/>
      <c r="O198" s="321"/>
    </row>
    <row r="199" spans="1:15" x14ac:dyDescent="0.25">
      <c r="A199" s="284"/>
      <c r="B199" s="284"/>
      <c r="C199" s="284"/>
      <c r="D199" s="284"/>
      <c r="E199" s="284"/>
      <c r="F199" s="284"/>
      <c r="G199" s="284"/>
      <c r="H199" s="284"/>
      <c r="I199" s="284"/>
      <c r="J199" s="284"/>
      <c r="K199" s="321"/>
      <c r="L199" s="321"/>
      <c r="M199" s="321"/>
      <c r="N199" s="321"/>
      <c r="O199" s="321"/>
    </row>
    <row r="200" spans="1:15" x14ac:dyDescent="0.25">
      <c r="A200" s="284"/>
      <c r="B200" s="284"/>
      <c r="C200" s="284"/>
      <c r="D200" s="284"/>
      <c r="E200" s="284"/>
      <c r="F200" s="284"/>
      <c r="G200" s="284"/>
      <c r="H200" s="284"/>
      <c r="I200" s="284"/>
      <c r="J200" s="284"/>
      <c r="K200" s="321"/>
      <c r="L200" s="321"/>
      <c r="M200" s="321"/>
      <c r="N200" s="321"/>
      <c r="O200" s="321"/>
    </row>
    <row r="201" spans="1:15" x14ac:dyDescent="0.25">
      <c r="A201" s="284"/>
      <c r="B201" s="284"/>
      <c r="C201" s="284"/>
      <c r="D201" s="284"/>
      <c r="E201" s="284"/>
      <c r="F201" s="284"/>
      <c r="G201" s="284"/>
      <c r="H201" s="284"/>
      <c r="I201" s="284"/>
      <c r="J201" s="284"/>
      <c r="K201" s="321"/>
      <c r="L201" s="321"/>
      <c r="M201" s="321"/>
      <c r="N201" s="321"/>
      <c r="O201" s="321"/>
    </row>
    <row r="202" spans="1:15" x14ac:dyDescent="0.25">
      <c r="A202" s="284"/>
      <c r="B202" s="284"/>
      <c r="C202" s="284"/>
      <c r="D202" s="284"/>
      <c r="E202" s="284"/>
      <c r="F202" s="284"/>
      <c r="G202" s="284"/>
      <c r="H202" s="284"/>
      <c r="I202" s="284"/>
      <c r="J202" s="284"/>
      <c r="K202" s="321"/>
      <c r="L202" s="321"/>
      <c r="M202" s="321"/>
      <c r="N202" s="321"/>
      <c r="O202" s="321"/>
    </row>
    <row r="203" spans="1:15" x14ac:dyDescent="0.25">
      <c r="A203" s="284"/>
      <c r="B203" s="284"/>
      <c r="C203" s="284"/>
      <c r="D203" s="284"/>
      <c r="E203" s="284"/>
      <c r="F203" s="284"/>
      <c r="G203" s="284"/>
      <c r="H203" s="284"/>
      <c r="I203" s="284"/>
      <c r="J203" s="284"/>
      <c r="K203" s="321"/>
      <c r="L203" s="321"/>
      <c r="M203" s="321"/>
      <c r="N203" s="321"/>
      <c r="O203" s="321"/>
    </row>
    <row r="204" spans="1:15" x14ac:dyDescent="0.25">
      <c r="A204" s="284"/>
      <c r="B204" s="284"/>
      <c r="C204" s="284"/>
      <c r="D204" s="284"/>
      <c r="E204" s="284"/>
      <c r="F204" s="284"/>
      <c r="G204" s="284"/>
      <c r="H204" s="284"/>
      <c r="I204" s="284"/>
      <c r="J204" s="284"/>
      <c r="K204" s="321"/>
      <c r="L204" s="321"/>
      <c r="M204" s="321"/>
      <c r="N204" s="321"/>
      <c r="O204" s="321"/>
    </row>
    <row r="205" spans="1:15" x14ac:dyDescent="0.25">
      <c r="A205" s="284"/>
      <c r="B205" s="284"/>
      <c r="C205" s="284"/>
      <c r="D205" s="284"/>
      <c r="E205" s="284"/>
      <c r="F205" s="284"/>
      <c r="G205" s="284"/>
      <c r="H205" s="284"/>
      <c r="I205" s="284"/>
      <c r="J205" s="284"/>
      <c r="K205" s="321"/>
      <c r="L205" s="321"/>
      <c r="M205" s="321"/>
      <c r="N205" s="321"/>
      <c r="O205" s="321"/>
    </row>
    <row r="206" spans="1:15" x14ac:dyDescent="0.25">
      <c r="A206" s="284"/>
      <c r="B206" s="284"/>
      <c r="C206" s="284"/>
      <c r="D206" s="284"/>
      <c r="E206" s="284"/>
      <c r="F206" s="284"/>
      <c r="G206" s="284"/>
      <c r="H206" s="284"/>
      <c r="I206" s="284"/>
      <c r="J206" s="284"/>
      <c r="K206" s="321"/>
      <c r="L206" s="321"/>
      <c r="M206" s="321"/>
      <c r="N206" s="321"/>
      <c r="O206" s="321"/>
    </row>
    <row r="207" spans="1:15" x14ac:dyDescent="0.25">
      <c r="A207" s="284"/>
      <c r="B207" s="284"/>
      <c r="C207" s="284"/>
      <c r="D207" s="284"/>
      <c r="E207" s="284"/>
      <c r="F207" s="284"/>
      <c r="G207" s="284"/>
      <c r="H207" s="284"/>
      <c r="I207" s="284"/>
      <c r="J207" s="284"/>
      <c r="K207" s="321"/>
      <c r="L207" s="321"/>
      <c r="M207" s="321"/>
      <c r="N207" s="321"/>
      <c r="O207" s="321"/>
    </row>
    <row r="208" spans="1:15" x14ac:dyDescent="0.25">
      <c r="A208" s="284"/>
      <c r="B208" s="284"/>
      <c r="C208" s="284"/>
      <c r="D208" s="284"/>
      <c r="E208" s="284"/>
      <c r="F208" s="284"/>
      <c r="G208" s="284"/>
      <c r="H208" s="284"/>
      <c r="I208" s="284"/>
      <c r="J208" s="284"/>
      <c r="K208" s="321"/>
      <c r="L208" s="321"/>
      <c r="M208" s="321"/>
      <c r="N208" s="321"/>
      <c r="O208" s="321"/>
    </row>
    <row r="209" spans="1:15" x14ac:dyDescent="0.25">
      <c r="A209" s="284"/>
      <c r="B209" s="284"/>
      <c r="C209" s="284"/>
      <c r="D209" s="284"/>
      <c r="E209" s="284"/>
      <c r="F209" s="284"/>
      <c r="G209" s="284"/>
      <c r="H209" s="284"/>
      <c r="I209" s="284"/>
      <c r="J209" s="284"/>
      <c r="K209" s="321"/>
      <c r="L209" s="321"/>
      <c r="M209" s="321"/>
      <c r="N209" s="321"/>
      <c r="O209" s="321"/>
    </row>
    <row r="210" spans="1:15" x14ac:dyDescent="0.25">
      <c r="A210" s="284"/>
      <c r="B210" s="284"/>
      <c r="C210" s="284"/>
      <c r="D210" s="284"/>
      <c r="E210" s="284"/>
      <c r="F210" s="284"/>
      <c r="G210" s="284"/>
      <c r="H210" s="284"/>
      <c r="I210" s="284"/>
      <c r="J210" s="284"/>
      <c r="K210" s="321"/>
      <c r="L210" s="321"/>
      <c r="M210" s="321"/>
      <c r="N210" s="321"/>
      <c r="O210" s="321"/>
    </row>
    <row r="211" spans="1:15" x14ac:dyDescent="0.25">
      <c r="A211" s="284"/>
      <c r="B211" s="284"/>
      <c r="C211" s="284"/>
      <c r="D211" s="284"/>
      <c r="E211" s="284"/>
      <c r="F211" s="284"/>
      <c r="G211" s="284"/>
      <c r="H211" s="284"/>
      <c r="I211" s="284"/>
      <c r="J211" s="284"/>
      <c r="K211" s="321"/>
      <c r="L211" s="321"/>
      <c r="M211" s="321"/>
      <c r="N211" s="321"/>
      <c r="O211" s="321"/>
    </row>
    <row r="212" spans="1:15" x14ac:dyDescent="0.25">
      <c r="A212" s="284"/>
      <c r="B212" s="284"/>
      <c r="C212" s="284"/>
      <c r="D212" s="284"/>
      <c r="E212" s="284"/>
      <c r="F212" s="284"/>
      <c r="G212" s="284"/>
      <c r="H212" s="284"/>
      <c r="I212" s="284"/>
      <c r="J212" s="284"/>
      <c r="K212" s="321"/>
      <c r="L212" s="321"/>
      <c r="M212" s="321"/>
      <c r="N212" s="321"/>
      <c r="O212" s="321"/>
    </row>
    <row r="213" spans="1:15" x14ac:dyDescent="0.25">
      <c r="A213" s="284"/>
      <c r="B213" s="284"/>
      <c r="C213" s="284"/>
      <c r="D213" s="284"/>
      <c r="E213" s="284"/>
      <c r="F213" s="284"/>
      <c r="G213" s="284"/>
      <c r="H213" s="284"/>
      <c r="I213" s="284"/>
      <c r="J213" s="284"/>
      <c r="K213" s="321"/>
      <c r="L213" s="321"/>
      <c r="M213" s="321"/>
      <c r="N213" s="321"/>
      <c r="O213" s="321"/>
    </row>
    <row r="214" spans="1:15" x14ac:dyDescent="0.25">
      <c r="A214" s="284"/>
      <c r="B214" s="284"/>
      <c r="C214" s="284"/>
      <c r="D214" s="284"/>
      <c r="E214" s="284"/>
      <c r="F214" s="284"/>
      <c r="G214" s="284"/>
      <c r="H214" s="284"/>
      <c r="I214" s="284"/>
      <c r="J214" s="284"/>
      <c r="K214" s="321"/>
      <c r="L214" s="321"/>
      <c r="M214" s="321"/>
      <c r="N214" s="321"/>
      <c r="O214" s="321"/>
    </row>
    <row r="215" spans="1:15" x14ac:dyDescent="0.25">
      <c r="A215" s="284"/>
      <c r="B215" s="284"/>
      <c r="C215" s="284"/>
      <c r="D215" s="284"/>
      <c r="E215" s="284"/>
      <c r="F215" s="284"/>
      <c r="G215" s="284"/>
      <c r="H215" s="284"/>
      <c r="I215" s="284"/>
      <c r="J215" s="284"/>
      <c r="K215" s="321"/>
      <c r="L215" s="321"/>
      <c r="M215" s="321"/>
      <c r="N215" s="321"/>
      <c r="O215" s="321"/>
    </row>
    <row r="216" spans="1:15" x14ac:dyDescent="0.25">
      <c r="A216" s="284"/>
      <c r="B216" s="284"/>
      <c r="C216" s="284"/>
      <c r="D216" s="284"/>
      <c r="E216" s="284"/>
      <c r="F216" s="284"/>
      <c r="G216" s="284"/>
      <c r="H216" s="284"/>
      <c r="I216" s="284"/>
      <c r="J216" s="284"/>
      <c r="K216" s="321"/>
      <c r="L216" s="321"/>
      <c r="M216" s="321"/>
      <c r="N216" s="321"/>
      <c r="O216" s="321"/>
    </row>
    <row r="217" spans="1:15" x14ac:dyDescent="0.25">
      <c r="A217" s="284"/>
      <c r="B217" s="284"/>
      <c r="C217" s="284"/>
      <c r="D217" s="284"/>
      <c r="E217" s="284"/>
      <c r="F217" s="284"/>
      <c r="G217" s="284"/>
      <c r="H217" s="284"/>
      <c r="I217" s="284"/>
      <c r="J217" s="284"/>
      <c r="K217" s="321"/>
      <c r="L217" s="321"/>
      <c r="M217" s="321"/>
      <c r="N217" s="321"/>
      <c r="O217" s="321"/>
    </row>
    <row r="218" spans="1:15" x14ac:dyDescent="0.25">
      <c r="A218" s="284"/>
      <c r="B218" s="284"/>
      <c r="C218" s="284"/>
      <c r="D218" s="284"/>
      <c r="E218" s="284"/>
      <c r="F218" s="284"/>
      <c r="G218" s="284"/>
      <c r="H218" s="284"/>
      <c r="I218" s="284"/>
      <c r="J218" s="284"/>
      <c r="K218" s="321"/>
      <c r="L218" s="321"/>
      <c r="M218" s="321"/>
      <c r="N218" s="321"/>
      <c r="O218" s="321"/>
    </row>
    <row r="219" spans="1:15" x14ac:dyDescent="0.25">
      <c r="A219" s="284"/>
      <c r="B219" s="284"/>
      <c r="C219" s="284"/>
      <c r="D219" s="284"/>
      <c r="E219" s="284"/>
      <c r="F219" s="284"/>
      <c r="G219" s="284"/>
      <c r="H219" s="284"/>
      <c r="I219" s="284"/>
      <c r="J219" s="284"/>
      <c r="K219" s="321"/>
      <c r="L219" s="321"/>
      <c r="M219" s="321"/>
      <c r="N219" s="321"/>
      <c r="O219" s="321"/>
    </row>
    <row r="220" spans="1:15" x14ac:dyDescent="0.25">
      <c r="A220" s="284"/>
      <c r="B220" s="284"/>
      <c r="C220" s="284"/>
      <c r="D220" s="284"/>
      <c r="E220" s="284"/>
      <c r="F220" s="284"/>
      <c r="G220" s="284"/>
      <c r="H220" s="284"/>
      <c r="I220" s="284"/>
      <c r="J220" s="284"/>
      <c r="K220" s="321"/>
      <c r="L220" s="321"/>
      <c r="M220" s="321"/>
      <c r="N220" s="321"/>
      <c r="O220" s="321"/>
    </row>
    <row r="221" spans="1:15" x14ac:dyDescent="0.25">
      <c r="A221" s="284"/>
      <c r="B221" s="284"/>
      <c r="C221" s="284"/>
      <c r="D221" s="284"/>
      <c r="E221" s="284"/>
      <c r="F221" s="284"/>
      <c r="G221" s="284"/>
      <c r="H221" s="284"/>
      <c r="I221" s="284"/>
      <c r="J221" s="284"/>
      <c r="K221" s="321"/>
      <c r="L221" s="321"/>
      <c r="M221" s="321"/>
      <c r="N221" s="321"/>
      <c r="O221" s="321"/>
    </row>
    <row r="222" spans="1:15" x14ac:dyDescent="0.25">
      <c r="A222" s="284"/>
      <c r="B222" s="284"/>
      <c r="C222" s="284"/>
      <c r="D222" s="284"/>
      <c r="E222" s="284"/>
      <c r="F222" s="284"/>
      <c r="G222" s="284"/>
      <c r="H222" s="284"/>
      <c r="I222" s="284"/>
      <c r="J222" s="284"/>
      <c r="K222" s="321"/>
      <c r="L222" s="321"/>
      <c r="M222" s="321"/>
      <c r="N222" s="321"/>
      <c r="O222" s="321"/>
    </row>
    <row r="223" spans="1:15" x14ac:dyDescent="0.25">
      <c r="A223" s="284"/>
      <c r="B223" s="284"/>
      <c r="C223" s="284"/>
      <c r="D223" s="284"/>
      <c r="E223" s="284"/>
      <c r="F223" s="284"/>
      <c r="G223" s="284"/>
      <c r="H223" s="284"/>
      <c r="I223" s="284"/>
      <c r="J223" s="284"/>
      <c r="K223" s="321"/>
      <c r="L223" s="321"/>
      <c r="M223" s="321"/>
      <c r="N223" s="321"/>
      <c r="O223" s="321"/>
    </row>
    <row r="224" spans="1:15" x14ac:dyDescent="0.25">
      <c r="A224" s="284"/>
      <c r="B224" s="284"/>
      <c r="C224" s="284"/>
      <c r="D224" s="284"/>
      <c r="E224" s="284"/>
      <c r="F224" s="284"/>
      <c r="G224" s="284"/>
      <c r="H224" s="284"/>
      <c r="I224" s="284"/>
      <c r="J224" s="284"/>
      <c r="K224" s="321"/>
      <c r="L224" s="321"/>
      <c r="M224" s="321"/>
      <c r="N224" s="321"/>
      <c r="O224" s="321"/>
    </row>
    <row r="225" spans="1:15" x14ac:dyDescent="0.25">
      <c r="A225" s="284"/>
      <c r="B225" s="284"/>
      <c r="C225" s="284"/>
      <c r="D225" s="284"/>
      <c r="E225" s="284"/>
      <c r="F225" s="284"/>
      <c r="G225" s="284"/>
      <c r="H225" s="284"/>
      <c r="I225" s="284"/>
      <c r="J225" s="284"/>
      <c r="K225" s="321"/>
      <c r="L225" s="321"/>
      <c r="M225" s="321"/>
      <c r="N225" s="321"/>
      <c r="O225" s="321"/>
    </row>
    <row r="226" spans="1:15" x14ac:dyDescent="0.25">
      <c r="A226" s="284"/>
      <c r="B226" s="284"/>
      <c r="C226" s="284"/>
      <c r="D226" s="284"/>
      <c r="E226" s="284"/>
      <c r="F226" s="284"/>
      <c r="G226" s="284"/>
      <c r="H226" s="284"/>
      <c r="I226" s="284"/>
      <c r="J226" s="284"/>
      <c r="K226" s="321"/>
      <c r="L226" s="321"/>
      <c r="M226" s="321"/>
      <c r="N226" s="321"/>
      <c r="O226" s="321"/>
    </row>
    <row r="227" spans="1:15" x14ac:dyDescent="0.25">
      <c r="A227" s="284"/>
      <c r="B227" s="284"/>
      <c r="C227" s="284"/>
      <c r="D227" s="284"/>
      <c r="E227" s="284"/>
      <c r="F227" s="284"/>
      <c r="G227" s="284"/>
      <c r="H227" s="284"/>
      <c r="I227" s="284"/>
      <c r="J227" s="284"/>
      <c r="K227" s="321"/>
      <c r="L227" s="321"/>
      <c r="M227" s="321"/>
      <c r="N227" s="321"/>
      <c r="O227" s="321"/>
    </row>
  </sheetData>
  <mergeCells count="1">
    <mergeCell ref="D23:E23"/>
  </mergeCell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5"/>
  <sheetViews>
    <sheetView topLeftCell="A19" workbookViewId="0">
      <selection activeCell="H29" sqref="H29"/>
    </sheetView>
  </sheetViews>
  <sheetFormatPr defaultColWidth="8.85546875" defaultRowHeight="15" x14ac:dyDescent="0.25"/>
  <cols>
    <col min="1" max="1" width="12.42578125" customWidth="1"/>
    <col min="2" max="2" width="19.140625" customWidth="1"/>
    <col min="3" max="5" width="19.85546875" customWidth="1"/>
    <col min="6" max="6" width="20.42578125" customWidth="1"/>
    <col min="7" max="8" width="20.140625" customWidth="1"/>
    <col min="9" max="9" width="21" customWidth="1"/>
    <col min="10" max="10" width="13.7109375" customWidth="1"/>
  </cols>
  <sheetData>
    <row r="1" spans="1:11" ht="25.5" x14ac:dyDescent="0.25">
      <c r="A1" s="225" t="s">
        <v>2</v>
      </c>
      <c r="B1" s="226" t="s">
        <v>8</v>
      </c>
      <c r="C1" s="226" t="s">
        <v>435</v>
      </c>
      <c r="D1" s="226" t="s">
        <v>34</v>
      </c>
      <c r="E1" s="227" t="s">
        <v>35</v>
      </c>
      <c r="F1" s="227" t="s">
        <v>72</v>
      </c>
      <c r="G1" s="228" t="s">
        <v>73</v>
      </c>
      <c r="H1" s="226" t="s">
        <v>163</v>
      </c>
      <c r="I1" s="229" t="s">
        <v>36</v>
      </c>
      <c r="J1" s="230" t="s">
        <v>74</v>
      </c>
      <c r="K1" s="105"/>
    </row>
    <row r="2" spans="1:11" x14ac:dyDescent="0.25">
      <c r="A2" s="119" t="s">
        <v>42</v>
      </c>
      <c r="B2" s="119" t="s">
        <v>14</v>
      </c>
      <c r="C2" s="231">
        <v>0</v>
      </c>
      <c r="D2" s="232">
        <v>0</v>
      </c>
      <c r="E2" s="232">
        <v>0</v>
      </c>
      <c r="F2" s="232"/>
      <c r="G2" s="231"/>
      <c r="H2" s="233">
        <v>0</v>
      </c>
      <c r="I2" s="234">
        <f>C2+D2-E2</f>
        <v>0</v>
      </c>
      <c r="J2" s="235">
        <f>H2-I2</f>
        <v>0</v>
      </c>
      <c r="K2" s="105" t="s">
        <v>15</v>
      </c>
    </row>
    <row r="3" spans="1:11" x14ac:dyDescent="0.25">
      <c r="A3" s="119" t="s">
        <v>120</v>
      </c>
      <c r="B3" s="119" t="s">
        <v>118</v>
      </c>
      <c r="C3" s="231">
        <v>0</v>
      </c>
      <c r="D3" s="232">
        <v>0</v>
      </c>
      <c r="E3" s="232">
        <v>0</v>
      </c>
      <c r="F3" s="232"/>
      <c r="G3" s="231"/>
      <c r="H3" s="233">
        <v>0</v>
      </c>
      <c r="I3" s="234">
        <f t="shared" ref="I3:I8" si="0">C3+D3-E3</f>
        <v>0</v>
      </c>
      <c r="J3" s="235">
        <f t="shared" ref="J3:J8" si="1">H3-I3</f>
        <v>0</v>
      </c>
      <c r="K3" s="105"/>
    </row>
    <row r="4" spans="1:11" x14ac:dyDescent="0.25">
      <c r="A4" s="119" t="s">
        <v>129</v>
      </c>
      <c r="B4" s="119" t="s">
        <v>118</v>
      </c>
      <c r="C4" s="231">
        <v>0</v>
      </c>
      <c r="D4" s="232">
        <v>0</v>
      </c>
      <c r="E4" s="232">
        <v>0</v>
      </c>
      <c r="F4" s="232"/>
      <c r="G4" s="231"/>
      <c r="H4" s="233">
        <v>0</v>
      </c>
      <c r="I4" s="234">
        <f t="shared" si="0"/>
        <v>0</v>
      </c>
      <c r="J4" s="235">
        <f t="shared" si="1"/>
        <v>0</v>
      </c>
      <c r="K4" s="105"/>
    </row>
    <row r="5" spans="1:11" x14ac:dyDescent="0.25">
      <c r="A5" s="119" t="s">
        <v>121</v>
      </c>
      <c r="B5" s="119" t="s">
        <v>119</v>
      </c>
      <c r="C5" s="231">
        <v>0</v>
      </c>
      <c r="D5" s="232">
        <v>0</v>
      </c>
      <c r="E5" s="232">
        <v>0</v>
      </c>
      <c r="F5" s="232"/>
      <c r="G5" s="231"/>
      <c r="H5" s="233">
        <v>0</v>
      </c>
      <c r="I5" s="234">
        <f t="shared" si="0"/>
        <v>0</v>
      </c>
      <c r="J5" s="235">
        <f t="shared" si="1"/>
        <v>0</v>
      </c>
      <c r="K5" s="105"/>
    </row>
    <row r="6" spans="1:11" x14ac:dyDescent="0.25">
      <c r="A6" s="119" t="s">
        <v>135</v>
      </c>
      <c r="B6" s="119" t="s">
        <v>119</v>
      </c>
      <c r="C6" s="231">
        <v>0</v>
      </c>
      <c r="D6" s="232">
        <v>0</v>
      </c>
      <c r="E6" s="232">
        <v>0</v>
      </c>
      <c r="F6" s="232"/>
      <c r="G6" s="231"/>
      <c r="H6" s="233">
        <v>0</v>
      </c>
      <c r="I6" s="234">
        <f t="shared" si="0"/>
        <v>0</v>
      </c>
      <c r="J6" s="235">
        <f t="shared" si="1"/>
        <v>0</v>
      </c>
      <c r="K6" s="105"/>
    </row>
    <row r="7" spans="1:11" x14ac:dyDescent="0.25">
      <c r="A7" s="119" t="s">
        <v>134</v>
      </c>
      <c r="B7" s="200" t="s">
        <v>119</v>
      </c>
      <c r="C7" s="231">
        <v>0</v>
      </c>
      <c r="D7" s="232">
        <v>0</v>
      </c>
      <c r="E7" s="232">
        <v>0</v>
      </c>
      <c r="F7" s="232"/>
      <c r="G7" s="231"/>
      <c r="H7" s="233">
        <v>0</v>
      </c>
      <c r="I7" s="234">
        <f t="shared" si="0"/>
        <v>0</v>
      </c>
      <c r="J7" s="235">
        <f t="shared" si="1"/>
        <v>0</v>
      </c>
      <c r="K7" s="105"/>
    </row>
    <row r="8" spans="1:11" x14ac:dyDescent="0.25">
      <c r="A8" s="119" t="s">
        <v>65</v>
      </c>
      <c r="B8" s="200"/>
      <c r="C8" s="231">
        <v>0</v>
      </c>
      <c r="D8" s="232">
        <v>0</v>
      </c>
      <c r="E8" s="232">
        <v>0</v>
      </c>
      <c r="F8" s="232"/>
      <c r="G8" s="231"/>
      <c r="H8" s="233">
        <v>0</v>
      </c>
      <c r="I8" s="234">
        <f t="shared" si="0"/>
        <v>0</v>
      </c>
      <c r="J8" s="235">
        <f t="shared" si="1"/>
        <v>0</v>
      </c>
      <c r="K8" s="105"/>
    </row>
    <row r="9" spans="1:11" x14ac:dyDescent="0.25">
      <c r="A9" s="236"/>
      <c r="B9" s="237"/>
      <c r="C9" s="238"/>
      <c r="D9" s="238"/>
      <c r="E9" s="239"/>
      <c r="F9" s="239"/>
      <c r="G9" s="238"/>
      <c r="H9" s="238"/>
      <c r="I9" s="240"/>
      <c r="J9" s="235"/>
      <c r="K9" s="106"/>
    </row>
    <row r="10" spans="1:11" x14ac:dyDescent="0.25">
      <c r="A10" s="241" t="s">
        <v>75</v>
      </c>
      <c r="B10" s="242"/>
      <c r="C10" s="243">
        <f>SUM(C2:C9)</f>
        <v>0</v>
      </c>
      <c r="D10" s="243">
        <f>SUM(D2:D9)</f>
        <v>0</v>
      </c>
      <c r="E10" s="243">
        <f>SUM(E2:E9)</f>
        <v>0</v>
      </c>
      <c r="F10" s="242"/>
      <c r="G10" s="244"/>
      <c r="H10" s="245">
        <f>SUM(H2:H9)</f>
        <v>0</v>
      </c>
      <c r="I10" s="246">
        <f>SUM(I2:I9)</f>
        <v>0</v>
      </c>
      <c r="J10" s="247">
        <f>H10-I10</f>
        <v>0</v>
      </c>
      <c r="K10" s="105"/>
    </row>
    <row r="11" spans="1:11" x14ac:dyDescent="0.25">
      <c r="A11" s="248"/>
      <c r="B11" s="249"/>
      <c r="C11" s="250"/>
      <c r="D11" s="251"/>
      <c r="E11" s="251"/>
      <c r="F11" s="251"/>
      <c r="G11" s="251"/>
      <c r="H11" s="250"/>
      <c r="I11" s="252"/>
      <c r="J11" s="247"/>
      <c r="K11" s="105"/>
    </row>
    <row r="12" spans="1:11" x14ac:dyDescent="0.25">
      <c r="A12" s="253" t="s">
        <v>80</v>
      </c>
      <c r="B12" s="254"/>
      <c r="C12" s="255">
        <f>'Bank reconciliation USD'!D17</f>
        <v>30.88</v>
      </c>
      <c r="D12" s="255">
        <f>'Bank reconciliation USD'!D18</f>
        <v>9345</v>
      </c>
      <c r="E12" s="255">
        <f>GETPIVOTDATA("Sum of Spent in $",'Personal Costs'!$A$3,"Name","Bank USD")</f>
        <v>23.759999999999998</v>
      </c>
      <c r="F12" s="255"/>
      <c r="G12" s="255">
        <v>0</v>
      </c>
      <c r="H12" s="255">
        <f>'Bank reconciliation USD'!D21</f>
        <v>9352.119999999999</v>
      </c>
      <c r="I12" s="256">
        <f>C12+D12-E12+F12-G12</f>
        <v>9352.119999999999</v>
      </c>
      <c r="J12" s="235">
        <f t="shared" ref="J12:J13" si="2">H12-I12</f>
        <v>0</v>
      </c>
      <c r="K12" s="105"/>
    </row>
    <row r="13" spans="1:11" x14ac:dyDescent="0.25">
      <c r="A13" s="257" t="s">
        <v>77</v>
      </c>
      <c r="B13" s="258"/>
      <c r="C13" s="258">
        <f t="shared" ref="C13:I13" si="3">SUM(C12:C12)</f>
        <v>30.88</v>
      </c>
      <c r="D13" s="258">
        <f t="shared" si="3"/>
        <v>9345</v>
      </c>
      <c r="E13" s="258">
        <f t="shared" si="3"/>
        <v>23.759999999999998</v>
      </c>
      <c r="F13" s="258">
        <f t="shared" si="3"/>
        <v>0</v>
      </c>
      <c r="G13" s="258">
        <f t="shared" si="3"/>
        <v>0</v>
      </c>
      <c r="H13" s="258">
        <f t="shared" si="3"/>
        <v>9352.119999999999</v>
      </c>
      <c r="I13" s="259">
        <f t="shared" si="3"/>
        <v>9352.119999999999</v>
      </c>
      <c r="J13" s="235">
        <f t="shared" si="2"/>
        <v>0</v>
      </c>
      <c r="K13" s="105"/>
    </row>
    <row r="14" spans="1:11" x14ac:dyDescent="0.25">
      <c r="A14" s="261" t="s">
        <v>78</v>
      </c>
      <c r="B14" s="262"/>
      <c r="C14" s="262"/>
      <c r="D14" s="262"/>
      <c r="E14" s="262"/>
      <c r="F14" s="262">
        <f>F13+F18</f>
        <v>0</v>
      </c>
      <c r="G14" s="262">
        <f>G13</f>
        <v>0</v>
      </c>
      <c r="H14" s="262"/>
      <c r="I14" s="263"/>
      <c r="J14" s="264"/>
      <c r="K14" s="105"/>
    </row>
    <row r="15" spans="1:11" ht="15.75" thickBot="1" x14ac:dyDescent="0.3">
      <c r="A15" s="265"/>
      <c r="B15" s="266"/>
      <c r="C15" s="266"/>
      <c r="D15" s="266"/>
      <c r="E15" s="266"/>
      <c r="F15" s="266"/>
      <c r="G15" s="266"/>
      <c r="H15" s="266"/>
      <c r="I15" s="267"/>
      <c r="J15" s="235"/>
      <c r="K15" s="105"/>
    </row>
    <row r="16" spans="1:11" ht="15.75" thickBot="1" x14ac:dyDescent="0.3">
      <c r="A16" s="268" t="s">
        <v>79</v>
      </c>
      <c r="B16" s="269"/>
      <c r="C16" s="269"/>
      <c r="D16" s="269"/>
      <c r="E16" s="269">
        <f>E10+E13</f>
        <v>23.759999999999998</v>
      </c>
      <c r="F16" s="269"/>
      <c r="G16" s="269"/>
      <c r="H16" s="269"/>
      <c r="I16" s="270"/>
      <c r="J16" s="271"/>
      <c r="K16" s="105"/>
    </row>
    <row r="17" spans="1:11" ht="15.75" thickBot="1" x14ac:dyDescent="0.3">
      <c r="A17" s="272"/>
      <c r="B17" s="273"/>
      <c r="C17" s="273"/>
      <c r="D17" s="273"/>
      <c r="E17" s="273"/>
      <c r="F17" s="273"/>
      <c r="G17" s="273"/>
      <c r="H17" s="273"/>
      <c r="I17" s="274"/>
      <c r="J17" s="235"/>
      <c r="K17" s="105"/>
    </row>
    <row r="18" spans="1:11" ht="15.75" x14ac:dyDescent="0.25">
      <c r="A18" s="275" t="s">
        <v>37</v>
      </c>
      <c r="B18" s="276"/>
      <c r="C18" s="277">
        <f>'USD-cash box January'!G4</f>
        <v>5</v>
      </c>
      <c r="D18" s="278">
        <v>0</v>
      </c>
      <c r="E18" s="278">
        <v>0</v>
      </c>
      <c r="F18" s="278">
        <v>0</v>
      </c>
      <c r="G18" s="278">
        <v>0</v>
      </c>
      <c r="H18" s="278">
        <f>'USD-cash box January'!G5</f>
        <v>5</v>
      </c>
      <c r="I18" s="279">
        <f>C18+D18-E18+F18-G18</f>
        <v>5</v>
      </c>
      <c r="J18" s="235">
        <f t="shared" ref="J18" si="4">H18-I18</f>
        <v>0</v>
      </c>
      <c r="K18" s="218"/>
    </row>
    <row r="19" spans="1:11" ht="15" customHeight="1" thickBot="1" x14ac:dyDescent="0.3">
      <c r="A19" s="280"/>
      <c r="B19" s="281"/>
      <c r="C19" s="281"/>
      <c r="D19" s="281"/>
      <c r="E19" s="281"/>
      <c r="F19" s="281"/>
      <c r="G19" s="281"/>
      <c r="H19" s="281"/>
      <c r="I19" s="281"/>
      <c r="J19" s="282"/>
      <c r="K19" s="221" t="s">
        <v>70</v>
      </c>
    </row>
    <row r="20" spans="1:11" ht="16.5" thickBot="1" x14ac:dyDescent="0.3">
      <c r="A20" s="216"/>
      <c r="B20" s="217"/>
      <c r="C20" s="217"/>
      <c r="D20" s="730" t="s">
        <v>38</v>
      </c>
      <c r="E20" s="730"/>
      <c r="F20" s="217"/>
      <c r="G20" s="217"/>
      <c r="H20" s="217"/>
      <c r="I20" s="217"/>
      <c r="J20" s="218"/>
      <c r="K20" s="224">
        <f>I20-J20</f>
        <v>0</v>
      </c>
    </row>
    <row r="21" spans="1:11" ht="48" thickBot="1" x14ac:dyDescent="0.3">
      <c r="A21" s="219"/>
      <c r="B21" s="220"/>
      <c r="C21" s="220" t="s">
        <v>414</v>
      </c>
      <c r="D21" s="220" t="s">
        <v>83</v>
      </c>
      <c r="E21" s="220" t="s">
        <v>84</v>
      </c>
      <c r="F21" s="220"/>
      <c r="G21" s="220"/>
      <c r="H21" s="220" t="s">
        <v>415</v>
      </c>
      <c r="I21" s="220" t="s">
        <v>69</v>
      </c>
      <c r="J21" s="582" t="s">
        <v>70</v>
      </c>
      <c r="K21" s="105"/>
    </row>
    <row r="22" spans="1:11" ht="32.25" thickBot="1" x14ac:dyDescent="0.3">
      <c r="A22" s="336" t="s">
        <v>71</v>
      </c>
      <c r="B22" s="337"/>
      <c r="C22" s="337">
        <f>C18+C13+C10</f>
        <v>35.879999999999995</v>
      </c>
      <c r="D22" s="337">
        <f>D13</f>
        <v>9345</v>
      </c>
      <c r="E22" s="337">
        <f>E16</f>
        <v>23.759999999999998</v>
      </c>
      <c r="F22" s="337"/>
      <c r="G22" s="337">
        <f>G12</f>
        <v>0</v>
      </c>
      <c r="H22" s="337">
        <f>H18+H13+H10</f>
        <v>9357.119999999999</v>
      </c>
      <c r="I22" s="581">
        <f>C22+D22-E22-G22</f>
        <v>9357.119999999999</v>
      </c>
      <c r="J22" s="584">
        <f>H22-I22</f>
        <v>0</v>
      </c>
      <c r="K22" s="105"/>
    </row>
    <row r="23" spans="1:11" x14ac:dyDescent="0.25">
      <c r="A23" s="338"/>
      <c r="B23" s="338"/>
      <c r="C23" s="338"/>
      <c r="D23" s="338"/>
      <c r="E23" s="338"/>
      <c r="F23" s="338"/>
      <c r="G23" s="338"/>
      <c r="H23" s="338"/>
      <c r="I23" s="339"/>
      <c r="J23" s="583"/>
    </row>
    <row r="24" spans="1:11" x14ac:dyDescent="0.25">
      <c r="A24" s="338"/>
      <c r="B24" s="338"/>
      <c r="C24" s="338"/>
      <c r="D24" s="338"/>
      <c r="E24" s="338"/>
      <c r="F24" s="338"/>
      <c r="G24" s="340"/>
      <c r="H24" s="340"/>
      <c r="I24" s="339"/>
      <c r="J24" s="123"/>
    </row>
    <row r="25" spans="1:11" x14ac:dyDescent="0.25">
      <c r="A25" s="340"/>
      <c r="B25" s="340"/>
      <c r="C25" s="338"/>
      <c r="D25" s="340"/>
      <c r="E25" s="340"/>
      <c r="F25" s="338"/>
      <c r="G25" s="338"/>
      <c r="H25" s="338"/>
      <c r="I25" s="339"/>
      <c r="J25" s="123"/>
    </row>
    <row r="26" spans="1:11" x14ac:dyDescent="0.25">
      <c r="A26" s="338"/>
      <c r="B26" s="338"/>
      <c r="C26" s="340"/>
      <c r="D26" s="338"/>
      <c r="E26" s="338"/>
      <c r="F26" s="340"/>
      <c r="G26" s="341"/>
      <c r="H26" s="341"/>
      <c r="I26" s="339"/>
      <c r="J26" s="123"/>
    </row>
    <row r="27" spans="1:11" x14ac:dyDescent="0.25">
      <c r="A27" s="341"/>
      <c r="B27" s="341"/>
      <c r="C27" s="341"/>
      <c r="D27" s="341"/>
      <c r="E27" s="341"/>
      <c r="F27" s="341"/>
      <c r="G27" s="341"/>
      <c r="H27" s="341"/>
      <c r="I27" s="342"/>
      <c r="J27" s="123"/>
    </row>
    <row r="28" spans="1:11" x14ac:dyDescent="0.25">
      <c r="A28" s="341"/>
      <c r="B28" s="341"/>
      <c r="C28" s="341"/>
      <c r="D28" s="343"/>
      <c r="E28" s="343"/>
      <c r="F28" s="344"/>
      <c r="G28" s="341"/>
      <c r="H28" s="341"/>
      <c r="I28" s="342"/>
      <c r="J28" s="123"/>
    </row>
    <row r="29" spans="1:11" x14ac:dyDescent="0.25">
      <c r="A29" s="341"/>
      <c r="B29" s="341"/>
      <c r="C29" s="341"/>
      <c r="D29" s="343"/>
      <c r="E29" s="343"/>
      <c r="F29" s="344"/>
      <c r="G29" s="341"/>
      <c r="H29" s="341"/>
      <c r="I29" s="342"/>
      <c r="J29" s="123"/>
    </row>
    <row r="30" spans="1:11" x14ac:dyDescent="0.25">
      <c r="A30" s="341"/>
      <c r="B30" s="341"/>
      <c r="C30" s="341"/>
      <c r="D30" s="343"/>
      <c r="E30" s="343"/>
      <c r="F30" s="344"/>
      <c r="G30" s="341"/>
      <c r="H30" s="341"/>
      <c r="I30" s="342"/>
      <c r="J30" s="123"/>
    </row>
    <row r="31" spans="1:11" x14ac:dyDescent="0.25">
      <c r="A31" s="345"/>
      <c r="B31" s="345"/>
      <c r="C31" s="345"/>
      <c r="D31" s="345"/>
      <c r="E31" s="345"/>
      <c r="F31" s="345"/>
      <c r="G31" s="345"/>
      <c r="H31" s="345"/>
      <c r="I31" s="123"/>
      <c r="J31" s="123"/>
    </row>
    <row r="32" spans="1:11" x14ac:dyDescent="0.25">
      <c r="A32" s="123"/>
      <c r="B32" s="123"/>
      <c r="C32" s="123"/>
      <c r="D32" s="123"/>
      <c r="E32" s="123"/>
      <c r="F32" s="123"/>
      <c r="G32" s="123"/>
      <c r="H32" s="123"/>
      <c r="I32" s="123"/>
      <c r="J32" s="123"/>
    </row>
    <row r="33" spans="1:10" x14ac:dyDescent="0.25">
      <c r="A33" s="123"/>
      <c r="B33" s="123"/>
      <c r="C33" s="123"/>
      <c r="D33" s="123"/>
      <c r="E33" s="123"/>
      <c r="F33" s="123"/>
      <c r="G33" s="123"/>
      <c r="H33" s="123"/>
      <c r="I33" s="123"/>
      <c r="J33" s="123"/>
    </row>
    <row r="34" spans="1:10" x14ac:dyDescent="0.25">
      <c r="A34" s="123"/>
      <c r="B34" s="123"/>
      <c r="C34" s="123"/>
      <c r="D34" s="123"/>
      <c r="E34" s="123"/>
      <c r="F34" s="123"/>
      <c r="G34" s="123"/>
      <c r="H34" s="123"/>
      <c r="I34" s="123"/>
      <c r="J34" s="123"/>
    </row>
    <row r="35" spans="1:10" x14ac:dyDescent="0.25">
      <c r="A35" s="123"/>
      <c r="B35" s="123"/>
      <c r="C35" s="123"/>
      <c r="D35" s="123"/>
      <c r="E35" s="123"/>
      <c r="F35" s="123"/>
      <c r="G35" s="123"/>
      <c r="H35" s="123"/>
      <c r="I35" s="123"/>
      <c r="J35" s="123"/>
    </row>
  </sheetData>
  <mergeCells count="1">
    <mergeCell ref="D20:E20"/>
  </mergeCells>
  <pageMargins left="0.7" right="0.7" top="0.78740157499999996" bottom="0.78740157499999996" header="0.3" footer="0.3"/>
  <pageSetup orientation="portrait" horizontalDpi="4294967293"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3"/>
  <sheetViews>
    <sheetView topLeftCell="A10" zoomScale="125" workbookViewId="0">
      <selection activeCell="D26" sqref="D26"/>
    </sheetView>
  </sheetViews>
  <sheetFormatPr defaultColWidth="16" defaultRowHeight="12.75" x14ac:dyDescent="0.2"/>
  <cols>
    <col min="1" max="1" width="9.5703125" style="3" customWidth="1"/>
    <col min="2" max="2" width="3.28515625" style="3" bestFit="1" customWidth="1"/>
    <col min="3" max="3" width="31.28515625" style="3" customWidth="1"/>
    <col min="4" max="4" width="9.5703125" style="32" customWidth="1"/>
    <col min="5" max="5" width="9.85546875" style="32" customWidth="1"/>
    <col min="6" max="6" width="3.28515625" style="3" customWidth="1"/>
    <col min="7" max="7" width="10.42578125" style="3" customWidth="1"/>
    <col min="8" max="8" width="3.28515625" style="3" bestFit="1" customWidth="1"/>
    <col min="9" max="9" width="29.28515625" style="3" customWidth="1"/>
    <col min="10" max="10" width="9.42578125" style="32" customWidth="1"/>
    <col min="11" max="11" width="10.28515625" style="32" customWidth="1"/>
    <col min="12" max="14" width="16" style="3"/>
    <col min="15" max="15" width="20.7109375" style="3" bestFit="1" customWidth="1"/>
    <col min="16" max="258" width="16" style="3"/>
    <col min="259" max="259" width="6" style="3" customWidth="1"/>
    <col min="260" max="260" width="26.7109375" style="3" customWidth="1"/>
    <col min="261" max="261" width="11.7109375" style="3" bestFit="1" customWidth="1"/>
    <col min="262" max="262" width="11.42578125" style="3" bestFit="1" customWidth="1"/>
    <col min="263" max="263" width="12.7109375" style="3" bestFit="1" customWidth="1"/>
    <col min="264" max="264" width="5.7109375" style="3" customWidth="1"/>
    <col min="265" max="265" width="28.140625" style="3" customWidth="1"/>
    <col min="266" max="514" width="16" style="3"/>
    <col min="515" max="515" width="6" style="3" customWidth="1"/>
    <col min="516" max="516" width="26.7109375" style="3" customWidth="1"/>
    <col min="517" max="517" width="11.7109375" style="3" bestFit="1" customWidth="1"/>
    <col min="518" max="518" width="11.42578125" style="3" bestFit="1" customWidth="1"/>
    <col min="519" max="519" width="12.7109375" style="3" bestFit="1" customWidth="1"/>
    <col min="520" max="520" width="5.7109375" style="3" customWidth="1"/>
    <col min="521" max="521" width="28.140625" style="3" customWidth="1"/>
    <col min="522" max="770" width="16" style="3"/>
    <col min="771" max="771" width="6" style="3" customWidth="1"/>
    <col min="772" max="772" width="26.7109375" style="3" customWidth="1"/>
    <col min="773" max="773" width="11.7109375" style="3" bestFit="1" customWidth="1"/>
    <col min="774" max="774" width="11.42578125" style="3" bestFit="1" customWidth="1"/>
    <col min="775" max="775" width="12.7109375" style="3" bestFit="1" customWidth="1"/>
    <col min="776" max="776" width="5.7109375" style="3" customWidth="1"/>
    <col min="777" max="777" width="28.140625" style="3" customWidth="1"/>
    <col min="778" max="1026" width="16" style="3"/>
    <col min="1027" max="1027" width="6" style="3" customWidth="1"/>
    <col min="1028" max="1028" width="26.7109375" style="3" customWidth="1"/>
    <col min="1029" max="1029" width="11.7109375" style="3" bestFit="1" customWidth="1"/>
    <col min="1030" max="1030" width="11.42578125" style="3" bestFit="1" customWidth="1"/>
    <col min="1031" max="1031" width="12.7109375" style="3" bestFit="1" customWidth="1"/>
    <col min="1032" max="1032" width="5.7109375" style="3" customWidth="1"/>
    <col min="1033" max="1033" width="28.140625" style="3" customWidth="1"/>
    <col min="1034" max="1282" width="16" style="3"/>
    <col min="1283" max="1283" width="6" style="3" customWidth="1"/>
    <col min="1284" max="1284" width="26.7109375" style="3" customWidth="1"/>
    <col min="1285" max="1285" width="11.7109375" style="3" bestFit="1" customWidth="1"/>
    <col min="1286" max="1286" width="11.42578125" style="3" bestFit="1" customWidth="1"/>
    <col min="1287" max="1287" width="12.7109375" style="3" bestFit="1" customWidth="1"/>
    <col min="1288" max="1288" width="5.7109375" style="3" customWidth="1"/>
    <col min="1289" max="1289" width="28.140625" style="3" customWidth="1"/>
    <col min="1290" max="1538" width="16" style="3"/>
    <col min="1539" max="1539" width="6" style="3" customWidth="1"/>
    <col min="1540" max="1540" width="26.7109375" style="3" customWidth="1"/>
    <col min="1541" max="1541" width="11.7109375" style="3" bestFit="1" customWidth="1"/>
    <col min="1542" max="1542" width="11.42578125" style="3" bestFit="1" customWidth="1"/>
    <col min="1543" max="1543" width="12.7109375" style="3" bestFit="1" customWidth="1"/>
    <col min="1544" max="1544" width="5.7109375" style="3" customWidth="1"/>
    <col min="1545" max="1545" width="28.140625" style="3" customWidth="1"/>
    <col min="1546" max="1794" width="16" style="3"/>
    <col min="1795" max="1795" width="6" style="3" customWidth="1"/>
    <col min="1796" max="1796" width="26.7109375" style="3" customWidth="1"/>
    <col min="1797" max="1797" width="11.7109375" style="3" bestFit="1" customWidth="1"/>
    <col min="1798" max="1798" width="11.42578125" style="3" bestFit="1" customWidth="1"/>
    <col min="1799" max="1799" width="12.7109375" style="3" bestFit="1" customWidth="1"/>
    <col min="1800" max="1800" width="5.7109375" style="3" customWidth="1"/>
    <col min="1801" max="1801" width="28.140625" style="3" customWidth="1"/>
    <col min="1802" max="2050" width="16" style="3"/>
    <col min="2051" max="2051" width="6" style="3" customWidth="1"/>
    <col min="2052" max="2052" width="26.7109375" style="3" customWidth="1"/>
    <col min="2053" max="2053" width="11.7109375" style="3" bestFit="1" customWidth="1"/>
    <col min="2054" max="2054" width="11.42578125" style="3" bestFit="1" customWidth="1"/>
    <col min="2055" max="2055" width="12.7109375" style="3" bestFit="1" customWidth="1"/>
    <col min="2056" max="2056" width="5.7109375" style="3" customWidth="1"/>
    <col min="2057" max="2057" width="28.140625" style="3" customWidth="1"/>
    <col min="2058" max="2306" width="16" style="3"/>
    <col min="2307" max="2307" width="6" style="3" customWidth="1"/>
    <col min="2308" max="2308" width="26.7109375" style="3" customWidth="1"/>
    <col min="2309" max="2309" width="11.7109375" style="3" bestFit="1" customWidth="1"/>
    <col min="2310" max="2310" width="11.42578125" style="3" bestFit="1" customWidth="1"/>
    <col min="2311" max="2311" width="12.7109375" style="3" bestFit="1" customWidth="1"/>
    <col min="2312" max="2312" width="5.7109375" style="3" customWidth="1"/>
    <col min="2313" max="2313" width="28.140625" style="3" customWidth="1"/>
    <col min="2314" max="2562" width="16" style="3"/>
    <col min="2563" max="2563" width="6" style="3" customWidth="1"/>
    <col min="2564" max="2564" width="26.7109375" style="3" customWidth="1"/>
    <col min="2565" max="2565" width="11.7109375" style="3" bestFit="1" customWidth="1"/>
    <col min="2566" max="2566" width="11.42578125" style="3" bestFit="1" customWidth="1"/>
    <col min="2567" max="2567" width="12.7109375" style="3" bestFit="1" customWidth="1"/>
    <col min="2568" max="2568" width="5.7109375" style="3" customWidth="1"/>
    <col min="2569" max="2569" width="28.140625" style="3" customWidth="1"/>
    <col min="2570" max="2818" width="16" style="3"/>
    <col min="2819" max="2819" width="6" style="3" customWidth="1"/>
    <col min="2820" max="2820" width="26.7109375" style="3" customWidth="1"/>
    <col min="2821" max="2821" width="11.7109375" style="3" bestFit="1" customWidth="1"/>
    <col min="2822" max="2822" width="11.42578125" style="3" bestFit="1" customWidth="1"/>
    <col min="2823" max="2823" width="12.7109375" style="3" bestFit="1" customWidth="1"/>
    <col min="2824" max="2824" width="5.7109375" style="3" customWidth="1"/>
    <col min="2825" max="2825" width="28.140625" style="3" customWidth="1"/>
    <col min="2826" max="3074" width="16" style="3"/>
    <col min="3075" max="3075" width="6" style="3" customWidth="1"/>
    <col min="3076" max="3076" width="26.7109375" style="3" customWidth="1"/>
    <col min="3077" max="3077" width="11.7109375" style="3" bestFit="1" customWidth="1"/>
    <col min="3078" max="3078" width="11.42578125" style="3" bestFit="1" customWidth="1"/>
    <col min="3079" max="3079" width="12.7109375" style="3" bestFit="1" customWidth="1"/>
    <col min="3080" max="3080" width="5.7109375" style="3" customWidth="1"/>
    <col min="3081" max="3081" width="28.140625" style="3" customWidth="1"/>
    <col min="3082" max="3330" width="16" style="3"/>
    <col min="3331" max="3331" width="6" style="3" customWidth="1"/>
    <col min="3332" max="3332" width="26.7109375" style="3" customWidth="1"/>
    <col min="3333" max="3333" width="11.7109375" style="3" bestFit="1" customWidth="1"/>
    <col min="3334" max="3334" width="11.42578125" style="3" bestFit="1" customWidth="1"/>
    <col min="3335" max="3335" width="12.7109375" style="3" bestFit="1" customWidth="1"/>
    <col min="3336" max="3336" width="5.7109375" style="3" customWidth="1"/>
    <col min="3337" max="3337" width="28.140625" style="3" customWidth="1"/>
    <col min="3338" max="3586" width="16" style="3"/>
    <col min="3587" max="3587" width="6" style="3" customWidth="1"/>
    <col min="3588" max="3588" width="26.7109375" style="3" customWidth="1"/>
    <col min="3589" max="3589" width="11.7109375" style="3" bestFit="1" customWidth="1"/>
    <col min="3590" max="3590" width="11.42578125" style="3" bestFit="1" customWidth="1"/>
    <col min="3591" max="3591" width="12.7109375" style="3" bestFit="1" customWidth="1"/>
    <col min="3592" max="3592" width="5.7109375" style="3" customWidth="1"/>
    <col min="3593" max="3593" width="28.140625" style="3" customWidth="1"/>
    <col min="3594" max="3842" width="16" style="3"/>
    <col min="3843" max="3843" width="6" style="3" customWidth="1"/>
    <col min="3844" max="3844" width="26.7109375" style="3" customWidth="1"/>
    <col min="3845" max="3845" width="11.7109375" style="3" bestFit="1" customWidth="1"/>
    <col min="3846" max="3846" width="11.42578125" style="3" bestFit="1" customWidth="1"/>
    <col min="3847" max="3847" width="12.7109375" style="3" bestFit="1" customWidth="1"/>
    <col min="3848" max="3848" width="5.7109375" style="3" customWidth="1"/>
    <col min="3849" max="3849" width="28.140625" style="3" customWidth="1"/>
    <col min="3850" max="4098" width="16" style="3"/>
    <col min="4099" max="4099" width="6" style="3" customWidth="1"/>
    <col min="4100" max="4100" width="26.7109375" style="3" customWidth="1"/>
    <col min="4101" max="4101" width="11.7109375" style="3" bestFit="1" customWidth="1"/>
    <col min="4102" max="4102" width="11.42578125" style="3" bestFit="1" customWidth="1"/>
    <col min="4103" max="4103" width="12.7109375" style="3" bestFit="1" customWidth="1"/>
    <col min="4104" max="4104" width="5.7109375" style="3" customWidth="1"/>
    <col min="4105" max="4105" width="28.140625" style="3" customWidth="1"/>
    <col min="4106" max="4354" width="16" style="3"/>
    <col min="4355" max="4355" width="6" style="3" customWidth="1"/>
    <col min="4356" max="4356" width="26.7109375" style="3" customWidth="1"/>
    <col min="4357" max="4357" width="11.7109375" style="3" bestFit="1" customWidth="1"/>
    <col min="4358" max="4358" width="11.42578125" style="3" bestFit="1" customWidth="1"/>
    <col min="4359" max="4359" width="12.7109375" style="3" bestFit="1" customWidth="1"/>
    <col min="4360" max="4360" width="5.7109375" style="3" customWidth="1"/>
    <col min="4361" max="4361" width="28.140625" style="3" customWidth="1"/>
    <col min="4362" max="4610" width="16" style="3"/>
    <col min="4611" max="4611" width="6" style="3" customWidth="1"/>
    <col min="4612" max="4612" width="26.7109375" style="3" customWidth="1"/>
    <col min="4613" max="4613" width="11.7109375" style="3" bestFit="1" customWidth="1"/>
    <col min="4614" max="4614" width="11.42578125" style="3" bestFit="1" customWidth="1"/>
    <col min="4615" max="4615" width="12.7109375" style="3" bestFit="1" customWidth="1"/>
    <col min="4616" max="4616" width="5.7109375" style="3" customWidth="1"/>
    <col min="4617" max="4617" width="28.140625" style="3" customWidth="1"/>
    <col min="4618" max="4866" width="16" style="3"/>
    <col min="4867" max="4867" width="6" style="3" customWidth="1"/>
    <col min="4868" max="4868" width="26.7109375" style="3" customWidth="1"/>
    <col min="4869" max="4869" width="11.7109375" style="3" bestFit="1" customWidth="1"/>
    <col min="4870" max="4870" width="11.42578125" style="3" bestFit="1" customWidth="1"/>
    <col min="4871" max="4871" width="12.7109375" style="3" bestFit="1" customWidth="1"/>
    <col min="4872" max="4872" width="5.7109375" style="3" customWidth="1"/>
    <col min="4873" max="4873" width="28.140625" style="3" customWidth="1"/>
    <col min="4874" max="5122" width="16" style="3"/>
    <col min="5123" max="5123" width="6" style="3" customWidth="1"/>
    <col min="5124" max="5124" width="26.7109375" style="3" customWidth="1"/>
    <col min="5125" max="5125" width="11.7109375" style="3" bestFit="1" customWidth="1"/>
    <col min="5126" max="5126" width="11.42578125" style="3" bestFit="1" customWidth="1"/>
    <col min="5127" max="5127" width="12.7109375" style="3" bestFit="1" customWidth="1"/>
    <col min="5128" max="5128" width="5.7109375" style="3" customWidth="1"/>
    <col min="5129" max="5129" width="28.140625" style="3" customWidth="1"/>
    <col min="5130" max="5378" width="16" style="3"/>
    <col min="5379" max="5379" width="6" style="3" customWidth="1"/>
    <col min="5380" max="5380" width="26.7109375" style="3" customWidth="1"/>
    <col min="5381" max="5381" width="11.7109375" style="3" bestFit="1" customWidth="1"/>
    <col min="5382" max="5382" width="11.42578125" style="3" bestFit="1" customWidth="1"/>
    <col min="5383" max="5383" width="12.7109375" style="3" bestFit="1" customWidth="1"/>
    <col min="5384" max="5384" width="5.7109375" style="3" customWidth="1"/>
    <col min="5385" max="5385" width="28.140625" style="3" customWidth="1"/>
    <col min="5386" max="5634" width="16" style="3"/>
    <col min="5635" max="5635" width="6" style="3" customWidth="1"/>
    <col min="5636" max="5636" width="26.7109375" style="3" customWidth="1"/>
    <col min="5637" max="5637" width="11.7109375" style="3" bestFit="1" customWidth="1"/>
    <col min="5638" max="5638" width="11.42578125" style="3" bestFit="1" customWidth="1"/>
    <col min="5639" max="5639" width="12.7109375" style="3" bestFit="1" customWidth="1"/>
    <col min="5640" max="5640" width="5.7109375" style="3" customWidth="1"/>
    <col min="5641" max="5641" width="28.140625" style="3" customWidth="1"/>
    <col min="5642" max="5890" width="16" style="3"/>
    <col min="5891" max="5891" width="6" style="3" customWidth="1"/>
    <col min="5892" max="5892" width="26.7109375" style="3" customWidth="1"/>
    <col min="5893" max="5893" width="11.7109375" style="3" bestFit="1" customWidth="1"/>
    <col min="5894" max="5894" width="11.42578125" style="3" bestFit="1" customWidth="1"/>
    <col min="5895" max="5895" width="12.7109375" style="3" bestFit="1" customWidth="1"/>
    <col min="5896" max="5896" width="5.7109375" style="3" customWidth="1"/>
    <col min="5897" max="5897" width="28.140625" style="3" customWidth="1"/>
    <col min="5898" max="6146" width="16" style="3"/>
    <col min="6147" max="6147" width="6" style="3" customWidth="1"/>
    <col min="6148" max="6148" width="26.7109375" style="3" customWidth="1"/>
    <col min="6149" max="6149" width="11.7109375" style="3" bestFit="1" customWidth="1"/>
    <col min="6150" max="6150" width="11.42578125" style="3" bestFit="1" customWidth="1"/>
    <col min="6151" max="6151" width="12.7109375" style="3" bestFit="1" customWidth="1"/>
    <col min="6152" max="6152" width="5.7109375" style="3" customWidth="1"/>
    <col min="6153" max="6153" width="28.140625" style="3" customWidth="1"/>
    <col min="6154" max="6402" width="16" style="3"/>
    <col min="6403" max="6403" width="6" style="3" customWidth="1"/>
    <col min="6404" max="6404" width="26.7109375" style="3" customWidth="1"/>
    <col min="6405" max="6405" width="11.7109375" style="3" bestFit="1" customWidth="1"/>
    <col min="6406" max="6406" width="11.42578125" style="3" bestFit="1" customWidth="1"/>
    <col min="6407" max="6407" width="12.7109375" style="3" bestFit="1" customWidth="1"/>
    <col min="6408" max="6408" width="5.7109375" style="3" customWidth="1"/>
    <col min="6409" max="6409" width="28.140625" style="3" customWidth="1"/>
    <col min="6410" max="6658" width="16" style="3"/>
    <col min="6659" max="6659" width="6" style="3" customWidth="1"/>
    <col min="6660" max="6660" width="26.7109375" style="3" customWidth="1"/>
    <col min="6661" max="6661" width="11.7109375" style="3" bestFit="1" customWidth="1"/>
    <col min="6662" max="6662" width="11.42578125" style="3" bestFit="1" customWidth="1"/>
    <col min="6663" max="6663" width="12.7109375" style="3" bestFit="1" customWidth="1"/>
    <col min="6664" max="6664" width="5.7109375" style="3" customWidth="1"/>
    <col min="6665" max="6665" width="28.140625" style="3" customWidth="1"/>
    <col min="6666" max="6914" width="16" style="3"/>
    <col min="6915" max="6915" width="6" style="3" customWidth="1"/>
    <col min="6916" max="6916" width="26.7109375" style="3" customWidth="1"/>
    <col min="6917" max="6917" width="11.7109375" style="3" bestFit="1" customWidth="1"/>
    <col min="6918" max="6918" width="11.42578125" style="3" bestFit="1" customWidth="1"/>
    <col min="6919" max="6919" width="12.7109375" style="3" bestFit="1" customWidth="1"/>
    <col min="6920" max="6920" width="5.7109375" style="3" customWidth="1"/>
    <col min="6921" max="6921" width="28.140625" style="3" customWidth="1"/>
    <col min="6922" max="7170" width="16" style="3"/>
    <col min="7171" max="7171" width="6" style="3" customWidth="1"/>
    <col min="7172" max="7172" width="26.7109375" style="3" customWidth="1"/>
    <col min="7173" max="7173" width="11.7109375" style="3" bestFit="1" customWidth="1"/>
    <col min="7174" max="7174" width="11.42578125" style="3" bestFit="1" customWidth="1"/>
    <col min="7175" max="7175" width="12.7109375" style="3" bestFit="1" customWidth="1"/>
    <col min="7176" max="7176" width="5.7109375" style="3" customWidth="1"/>
    <col min="7177" max="7177" width="28.140625" style="3" customWidth="1"/>
    <col min="7178" max="7426" width="16" style="3"/>
    <col min="7427" max="7427" width="6" style="3" customWidth="1"/>
    <col min="7428" max="7428" width="26.7109375" style="3" customWidth="1"/>
    <col min="7429" max="7429" width="11.7109375" style="3" bestFit="1" customWidth="1"/>
    <col min="7430" max="7430" width="11.42578125" style="3" bestFit="1" customWidth="1"/>
    <col min="7431" max="7431" width="12.7109375" style="3" bestFit="1" customWidth="1"/>
    <col min="7432" max="7432" width="5.7109375" style="3" customWidth="1"/>
    <col min="7433" max="7433" width="28.140625" style="3" customWidth="1"/>
    <col min="7434" max="7682" width="16" style="3"/>
    <col min="7683" max="7683" width="6" style="3" customWidth="1"/>
    <col min="7684" max="7684" width="26.7109375" style="3" customWidth="1"/>
    <col min="7685" max="7685" width="11.7109375" style="3" bestFit="1" customWidth="1"/>
    <col min="7686" max="7686" width="11.42578125" style="3" bestFit="1" customWidth="1"/>
    <col min="7687" max="7687" width="12.7109375" style="3" bestFit="1" customWidth="1"/>
    <col min="7688" max="7688" width="5.7109375" style="3" customWidth="1"/>
    <col min="7689" max="7689" width="28.140625" style="3" customWidth="1"/>
    <col min="7690" max="7938" width="16" style="3"/>
    <col min="7939" max="7939" width="6" style="3" customWidth="1"/>
    <col min="7940" max="7940" width="26.7109375" style="3" customWidth="1"/>
    <col min="7941" max="7941" width="11.7109375" style="3" bestFit="1" customWidth="1"/>
    <col min="7942" max="7942" width="11.42578125" style="3" bestFit="1" customWidth="1"/>
    <col min="7943" max="7943" width="12.7109375" style="3" bestFit="1" customWidth="1"/>
    <col min="7944" max="7944" width="5.7109375" style="3" customWidth="1"/>
    <col min="7945" max="7945" width="28.140625" style="3" customWidth="1"/>
    <col min="7946" max="8194" width="16" style="3"/>
    <col min="8195" max="8195" width="6" style="3" customWidth="1"/>
    <col min="8196" max="8196" width="26.7109375" style="3" customWidth="1"/>
    <col min="8197" max="8197" width="11.7109375" style="3" bestFit="1" customWidth="1"/>
    <col min="8198" max="8198" width="11.42578125" style="3" bestFit="1" customWidth="1"/>
    <col min="8199" max="8199" width="12.7109375" style="3" bestFit="1" customWidth="1"/>
    <col min="8200" max="8200" width="5.7109375" style="3" customWidth="1"/>
    <col min="8201" max="8201" width="28.140625" style="3" customWidth="1"/>
    <col min="8202" max="8450" width="16" style="3"/>
    <col min="8451" max="8451" width="6" style="3" customWidth="1"/>
    <col min="8452" max="8452" width="26.7109375" style="3" customWidth="1"/>
    <col min="8453" max="8453" width="11.7109375" style="3" bestFit="1" customWidth="1"/>
    <col min="8454" max="8454" width="11.42578125" style="3" bestFit="1" customWidth="1"/>
    <col min="8455" max="8455" width="12.7109375" style="3" bestFit="1" customWidth="1"/>
    <col min="8456" max="8456" width="5.7109375" style="3" customWidth="1"/>
    <col min="8457" max="8457" width="28.140625" style="3" customWidth="1"/>
    <col min="8458" max="8706" width="16" style="3"/>
    <col min="8707" max="8707" width="6" style="3" customWidth="1"/>
    <col min="8708" max="8708" width="26.7109375" style="3" customWidth="1"/>
    <col min="8709" max="8709" width="11.7109375" style="3" bestFit="1" customWidth="1"/>
    <col min="8710" max="8710" width="11.42578125" style="3" bestFit="1" customWidth="1"/>
    <col min="8711" max="8711" width="12.7109375" style="3" bestFit="1" customWidth="1"/>
    <col min="8712" max="8712" width="5.7109375" style="3" customWidth="1"/>
    <col min="8713" max="8713" width="28.140625" style="3" customWidth="1"/>
    <col min="8714" max="8962" width="16" style="3"/>
    <col min="8963" max="8963" width="6" style="3" customWidth="1"/>
    <col min="8964" max="8964" width="26.7109375" style="3" customWidth="1"/>
    <col min="8965" max="8965" width="11.7109375" style="3" bestFit="1" customWidth="1"/>
    <col min="8966" max="8966" width="11.42578125" style="3" bestFit="1" customWidth="1"/>
    <col min="8967" max="8967" width="12.7109375" style="3" bestFit="1" customWidth="1"/>
    <col min="8968" max="8968" width="5.7109375" style="3" customWidth="1"/>
    <col min="8969" max="8969" width="28.140625" style="3" customWidth="1"/>
    <col min="8970" max="9218" width="16" style="3"/>
    <col min="9219" max="9219" width="6" style="3" customWidth="1"/>
    <col min="9220" max="9220" width="26.7109375" style="3" customWidth="1"/>
    <col min="9221" max="9221" width="11.7109375" style="3" bestFit="1" customWidth="1"/>
    <col min="9222" max="9222" width="11.42578125" style="3" bestFit="1" customWidth="1"/>
    <col min="9223" max="9223" width="12.7109375" style="3" bestFit="1" customWidth="1"/>
    <col min="9224" max="9224" width="5.7109375" style="3" customWidth="1"/>
    <col min="9225" max="9225" width="28.140625" style="3" customWidth="1"/>
    <col min="9226" max="9474" width="16" style="3"/>
    <col min="9475" max="9475" width="6" style="3" customWidth="1"/>
    <col min="9476" max="9476" width="26.7109375" style="3" customWidth="1"/>
    <col min="9477" max="9477" width="11.7109375" style="3" bestFit="1" customWidth="1"/>
    <col min="9478" max="9478" width="11.42578125" style="3" bestFit="1" customWidth="1"/>
    <col min="9479" max="9479" width="12.7109375" style="3" bestFit="1" customWidth="1"/>
    <col min="9480" max="9480" width="5.7109375" style="3" customWidth="1"/>
    <col min="9481" max="9481" width="28.140625" style="3" customWidth="1"/>
    <col min="9482" max="9730" width="16" style="3"/>
    <col min="9731" max="9731" width="6" style="3" customWidth="1"/>
    <col min="9732" max="9732" width="26.7109375" style="3" customWidth="1"/>
    <col min="9733" max="9733" width="11.7109375" style="3" bestFit="1" customWidth="1"/>
    <col min="9734" max="9734" width="11.42578125" style="3" bestFit="1" customWidth="1"/>
    <col min="9735" max="9735" width="12.7109375" style="3" bestFit="1" customWidth="1"/>
    <col min="9736" max="9736" width="5.7109375" style="3" customWidth="1"/>
    <col min="9737" max="9737" width="28.140625" style="3" customWidth="1"/>
    <col min="9738" max="9986" width="16" style="3"/>
    <col min="9987" max="9987" width="6" style="3" customWidth="1"/>
    <col min="9988" max="9988" width="26.7109375" style="3" customWidth="1"/>
    <col min="9989" max="9989" width="11.7109375" style="3" bestFit="1" customWidth="1"/>
    <col min="9990" max="9990" width="11.42578125" style="3" bestFit="1" customWidth="1"/>
    <col min="9991" max="9991" width="12.7109375" style="3" bestFit="1" customWidth="1"/>
    <col min="9992" max="9992" width="5.7109375" style="3" customWidth="1"/>
    <col min="9993" max="9993" width="28.140625" style="3" customWidth="1"/>
    <col min="9994" max="10242" width="16" style="3"/>
    <col min="10243" max="10243" width="6" style="3" customWidth="1"/>
    <col min="10244" max="10244" width="26.7109375" style="3" customWidth="1"/>
    <col min="10245" max="10245" width="11.7109375" style="3" bestFit="1" customWidth="1"/>
    <col min="10246" max="10246" width="11.42578125" style="3" bestFit="1" customWidth="1"/>
    <col min="10247" max="10247" width="12.7109375" style="3" bestFit="1" customWidth="1"/>
    <col min="10248" max="10248" width="5.7109375" style="3" customWidth="1"/>
    <col min="10249" max="10249" width="28.140625" style="3" customWidth="1"/>
    <col min="10250" max="10498" width="16" style="3"/>
    <col min="10499" max="10499" width="6" style="3" customWidth="1"/>
    <col min="10500" max="10500" width="26.7109375" style="3" customWidth="1"/>
    <col min="10501" max="10501" width="11.7109375" style="3" bestFit="1" customWidth="1"/>
    <col min="10502" max="10502" width="11.42578125" style="3" bestFit="1" customWidth="1"/>
    <col min="10503" max="10503" width="12.7109375" style="3" bestFit="1" customWidth="1"/>
    <col min="10504" max="10504" width="5.7109375" style="3" customWidth="1"/>
    <col min="10505" max="10505" width="28.140625" style="3" customWidth="1"/>
    <col min="10506" max="10754" width="16" style="3"/>
    <col min="10755" max="10755" width="6" style="3" customWidth="1"/>
    <col min="10756" max="10756" width="26.7109375" style="3" customWidth="1"/>
    <col min="10757" max="10757" width="11.7109375" style="3" bestFit="1" customWidth="1"/>
    <col min="10758" max="10758" width="11.42578125" style="3" bestFit="1" customWidth="1"/>
    <col min="10759" max="10759" width="12.7109375" style="3" bestFit="1" customWidth="1"/>
    <col min="10760" max="10760" width="5.7109375" style="3" customWidth="1"/>
    <col min="10761" max="10761" width="28.140625" style="3" customWidth="1"/>
    <col min="10762" max="11010" width="16" style="3"/>
    <col min="11011" max="11011" width="6" style="3" customWidth="1"/>
    <col min="11012" max="11012" width="26.7109375" style="3" customWidth="1"/>
    <col min="11013" max="11013" width="11.7109375" style="3" bestFit="1" customWidth="1"/>
    <col min="11014" max="11014" width="11.42578125" style="3" bestFit="1" customWidth="1"/>
    <col min="11015" max="11015" width="12.7109375" style="3" bestFit="1" customWidth="1"/>
    <col min="11016" max="11016" width="5.7109375" style="3" customWidth="1"/>
    <col min="11017" max="11017" width="28.140625" style="3" customWidth="1"/>
    <col min="11018" max="11266" width="16" style="3"/>
    <col min="11267" max="11267" width="6" style="3" customWidth="1"/>
    <col min="11268" max="11268" width="26.7109375" style="3" customWidth="1"/>
    <col min="11269" max="11269" width="11.7109375" style="3" bestFit="1" customWidth="1"/>
    <col min="11270" max="11270" width="11.42578125" style="3" bestFit="1" customWidth="1"/>
    <col min="11271" max="11271" width="12.7109375" style="3" bestFit="1" customWidth="1"/>
    <col min="11272" max="11272" width="5.7109375" style="3" customWidth="1"/>
    <col min="11273" max="11273" width="28.140625" style="3" customWidth="1"/>
    <col min="11274" max="11522" width="16" style="3"/>
    <col min="11523" max="11523" width="6" style="3" customWidth="1"/>
    <col min="11524" max="11524" width="26.7109375" style="3" customWidth="1"/>
    <col min="11525" max="11525" width="11.7109375" style="3" bestFit="1" customWidth="1"/>
    <col min="11526" max="11526" width="11.42578125" style="3" bestFit="1" customWidth="1"/>
    <col min="11527" max="11527" width="12.7109375" style="3" bestFit="1" customWidth="1"/>
    <col min="11528" max="11528" width="5.7109375" style="3" customWidth="1"/>
    <col min="11529" max="11529" width="28.140625" style="3" customWidth="1"/>
    <col min="11530" max="11778" width="16" style="3"/>
    <col min="11779" max="11779" width="6" style="3" customWidth="1"/>
    <col min="11780" max="11780" width="26.7109375" style="3" customWidth="1"/>
    <col min="11781" max="11781" width="11.7109375" style="3" bestFit="1" customWidth="1"/>
    <col min="11782" max="11782" width="11.42578125" style="3" bestFit="1" customWidth="1"/>
    <col min="11783" max="11783" width="12.7109375" style="3" bestFit="1" customWidth="1"/>
    <col min="11784" max="11784" width="5.7109375" style="3" customWidth="1"/>
    <col min="11785" max="11785" width="28.140625" style="3" customWidth="1"/>
    <col min="11786" max="12034" width="16" style="3"/>
    <col min="12035" max="12035" width="6" style="3" customWidth="1"/>
    <col min="12036" max="12036" width="26.7109375" style="3" customWidth="1"/>
    <col min="12037" max="12037" width="11.7109375" style="3" bestFit="1" customWidth="1"/>
    <col min="12038" max="12038" width="11.42578125" style="3" bestFit="1" customWidth="1"/>
    <col min="12039" max="12039" width="12.7109375" style="3" bestFit="1" customWidth="1"/>
    <col min="12040" max="12040" width="5.7109375" style="3" customWidth="1"/>
    <col min="12041" max="12041" width="28.140625" style="3" customWidth="1"/>
    <col min="12042" max="12290" width="16" style="3"/>
    <col min="12291" max="12291" width="6" style="3" customWidth="1"/>
    <col min="12292" max="12292" width="26.7109375" style="3" customWidth="1"/>
    <col min="12293" max="12293" width="11.7109375" style="3" bestFit="1" customWidth="1"/>
    <col min="12294" max="12294" width="11.42578125" style="3" bestFit="1" customWidth="1"/>
    <col min="12295" max="12295" width="12.7109375" style="3" bestFit="1" customWidth="1"/>
    <col min="12296" max="12296" width="5.7109375" style="3" customWidth="1"/>
    <col min="12297" max="12297" width="28.140625" style="3" customWidth="1"/>
    <col min="12298" max="12546" width="16" style="3"/>
    <col min="12547" max="12547" width="6" style="3" customWidth="1"/>
    <col min="12548" max="12548" width="26.7109375" style="3" customWidth="1"/>
    <col min="12549" max="12549" width="11.7109375" style="3" bestFit="1" customWidth="1"/>
    <col min="12550" max="12550" width="11.42578125" style="3" bestFit="1" customWidth="1"/>
    <col min="12551" max="12551" width="12.7109375" style="3" bestFit="1" customWidth="1"/>
    <col min="12552" max="12552" width="5.7109375" style="3" customWidth="1"/>
    <col min="12553" max="12553" width="28.140625" style="3" customWidth="1"/>
    <col min="12554" max="12802" width="16" style="3"/>
    <col min="12803" max="12803" width="6" style="3" customWidth="1"/>
    <col min="12804" max="12804" width="26.7109375" style="3" customWidth="1"/>
    <col min="12805" max="12805" width="11.7109375" style="3" bestFit="1" customWidth="1"/>
    <col min="12806" max="12806" width="11.42578125" style="3" bestFit="1" customWidth="1"/>
    <col min="12807" max="12807" width="12.7109375" style="3" bestFit="1" customWidth="1"/>
    <col min="12808" max="12808" width="5.7109375" style="3" customWidth="1"/>
    <col min="12809" max="12809" width="28.140625" style="3" customWidth="1"/>
    <col min="12810" max="13058" width="16" style="3"/>
    <col min="13059" max="13059" width="6" style="3" customWidth="1"/>
    <col min="13060" max="13060" width="26.7109375" style="3" customWidth="1"/>
    <col min="13061" max="13061" width="11.7109375" style="3" bestFit="1" customWidth="1"/>
    <col min="13062" max="13062" width="11.42578125" style="3" bestFit="1" customWidth="1"/>
    <col min="13063" max="13063" width="12.7109375" style="3" bestFit="1" customWidth="1"/>
    <col min="13064" max="13064" width="5.7109375" style="3" customWidth="1"/>
    <col min="13065" max="13065" width="28.140625" style="3" customWidth="1"/>
    <col min="13066" max="13314" width="16" style="3"/>
    <col min="13315" max="13315" width="6" style="3" customWidth="1"/>
    <col min="13316" max="13316" width="26.7109375" style="3" customWidth="1"/>
    <col min="13317" max="13317" width="11.7109375" style="3" bestFit="1" customWidth="1"/>
    <col min="13318" max="13318" width="11.42578125" style="3" bestFit="1" customWidth="1"/>
    <col min="13319" max="13319" width="12.7109375" style="3" bestFit="1" customWidth="1"/>
    <col min="13320" max="13320" width="5.7109375" style="3" customWidth="1"/>
    <col min="13321" max="13321" width="28.140625" style="3" customWidth="1"/>
    <col min="13322" max="13570" width="16" style="3"/>
    <col min="13571" max="13571" width="6" style="3" customWidth="1"/>
    <col min="13572" max="13572" width="26.7109375" style="3" customWidth="1"/>
    <col min="13573" max="13573" width="11.7109375" style="3" bestFit="1" customWidth="1"/>
    <col min="13574" max="13574" width="11.42578125" style="3" bestFit="1" customWidth="1"/>
    <col min="13575" max="13575" width="12.7109375" style="3" bestFit="1" customWidth="1"/>
    <col min="13576" max="13576" width="5.7109375" style="3" customWidth="1"/>
    <col min="13577" max="13577" width="28.140625" style="3" customWidth="1"/>
    <col min="13578" max="13826" width="16" style="3"/>
    <col min="13827" max="13827" width="6" style="3" customWidth="1"/>
    <col min="13828" max="13828" width="26.7109375" style="3" customWidth="1"/>
    <col min="13829" max="13829" width="11.7109375" style="3" bestFit="1" customWidth="1"/>
    <col min="13830" max="13830" width="11.42578125" style="3" bestFit="1" customWidth="1"/>
    <col min="13831" max="13831" width="12.7109375" style="3" bestFit="1" customWidth="1"/>
    <col min="13832" max="13832" width="5.7109375" style="3" customWidth="1"/>
    <col min="13833" max="13833" width="28.140625" style="3" customWidth="1"/>
    <col min="13834" max="14082" width="16" style="3"/>
    <col min="14083" max="14083" width="6" style="3" customWidth="1"/>
    <col min="14084" max="14084" width="26.7109375" style="3" customWidth="1"/>
    <col min="14085" max="14085" width="11.7109375" style="3" bestFit="1" customWidth="1"/>
    <col min="14086" max="14086" width="11.42578125" style="3" bestFit="1" customWidth="1"/>
    <col min="14087" max="14087" width="12.7109375" style="3" bestFit="1" customWidth="1"/>
    <col min="14088" max="14088" width="5.7109375" style="3" customWidth="1"/>
    <col min="14089" max="14089" width="28.140625" style="3" customWidth="1"/>
    <col min="14090" max="14338" width="16" style="3"/>
    <col min="14339" max="14339" width="6" style="3" customWidth="1"/>
    <col min="14340" max="14340" width="26.7109375" style="3" customWidth="1"/>
    <col min="14341" max="14341" width="11.7109375" style="3" bestFit="1" customWidth="1"/>
    <col min="14342" max="14342" width="11.42578125" style="3" bestFit="1" customWidth="1"/>
    <col min="14343" max="14343" width="12.7109375" style="3" bestFit="1" customWidth="1"/>
    <col min="14344" max="14344" width="5.7109375" style="3" customWidth="1"/>
    <col min="14345" max="14345" width="28.140625" style="3" customWidth="1"/>
    <col min="14346" max="14594" width="16" style="3"/>
    <col min="14595" max="14595" width="6" style="3" customWidth="1"/>
    <col min="14596" max="14596" width="26.7109375" style="3" customWidth="1"/>
    <col min="14597" max="14597" width="11.7109375" style="3" bestFit="1" customWidth="1"/>
    <col min="14598" max="14598" width="11.42578125" style="3" bestFit="1" customWidth="1"/>
    <col min="14599" max="14599" width="12.7109375" style="3" bestFit="1" customWidth="1"/>
    <col min="14600" max="14600" width="5.7109375" style="3" customWidth="1"/>
    <col min="14601" max="14601" width="28.140625" style="3" customWidth="1"/>
    <col min="14602" max="14850" width="16" style="3"/>
    <col min="14851" max="14851" width="6" style="3" customWidth="1"/>
    <col min="14852" max="14852" width="26.7109375" style="3" customWidth="1"/>
    <col min="14853" max="14853" width="11.7109375" style="3" bestFit="1" customWidth="1"/>
    <col min="14854" max="14854" width="11.42578125" style="3" bestFit="1" customWidth="1"/>
    <col min="14855" max="14855" width="12.7109375" style="3" bestFit="1" customWidth="1"/>
    <col min="14856" max="14856" width="5.7109375" style="3" customWidth="1"/>
    <col min="14857" max="14857" width="28.140625" style="3" customWidth="1"/>
    <col min="14858" max="15106" width="16" style="3"/>
    <col min="15107" max="15107" width="6" style="3" customWidth="1"/>
    <col min="15108" max="15108" width="26.7109375" style="3" customWidth="1"/>
    <col min="15109" max="15109" width="11.7109375" style="3" bestFit="1" customWidth="1"/>
    <col min="15110" max="15110" width="11.42578125" style="3" bestFit="1" customWidth="1"/>
    <col min="15111" max="15111" width="12.7109375" style="3" bestFit="1" customWidth="1"/>
    <col min="15112" max="15112" width="5.7109375" style="3" customWidth="1"/>
    <col min="15113" max="15113" width="28.140625" style="3" customWidth="1"/>
    <col min="15114" max="15362" width="16" style="3"/>
    <col min="15363" max="15363" width="6" style="3" customWidth="1"/>
    <col min="15364" max="15364" width="26.7109375" style="3" customWidth="1"/>
    <col min="15365" max="15365" width="11.7109375" style="3" bestFit="1" customWidth="1"/>
    <col min="15366" max="15366" width="11.42578125" style="3" bestFit="1" customWidth="1"/>
    <col min="15367" max="15367" width="12.7109375" style="3" bestFit="1" customWidth="1"/>
    <col min="15368" max="15368" width="5.7109375" style="3" customWidth="1"/>
    <col min="15369" max="15369" width="28.140625" style="3" customWidth="1"/>
    <col min="15370" max="15618" width="16" style="3"/>
    <col min="15619" max="15619" width="6" style="3" customWidth="1"/>
    <col min="15620" max="15620" width="26.7109375" style="3" customWidth="1"/>
    <col min="15621" max="15621" width="11.7109375" style="3" bestFit="1" customWidth="1"/>
    <col min="15622" max="15622" width="11.42578125" style="3" bestFit="1" customWidth="1"/>
    <col min="15623" max="15623" width="12.7109375" style="3" bestFit="1" customWidth="1"/>
    <col min="15624" max="15624" width="5.7109375" style="3" customWidth="1"/>
    <col min="15625" max="15625" width="28.140625" style="3" customWidth="1"/>
    <col min="15626" max="15874" width="16" style="3"/>
    <col min="15875" max="15875" width="6" style="3" customWidth="1"/>
    <col min="15876" max="15876" width="26.7109375" style="3" customWidth="1"/>
    <col min="15877" max="15877" width="11.7109375" style="3" bestFit="1" customWidth="1"/>
    <col min="15878" max="15878" width="11.42578125" style="3" bestFit="1" customWidth="1"/>
    <col min="15879" max="15879" width="12.7109375" style="3" bestFit="1" customWidth="1"/>
    <col min="15880" max="15880" width="5.7109375" style="3" customWidth="1"/>
    <col min="15881" max="15881" width="28.140625" style="3" customWidth="1"/>
    <col min="15882" max="16130" width="16" style="3"/>
    <col min="16131" max="16131" width="6" style="3" customWidth="1"/>
    <col min="16132" max="16132" width="26.7109375" style="3" customWidth="1"/>
    <col min="16133" max="16133" width="11.7109375" style="3" bestFit="1" customWidth="1"/>
    <col min="16134" max="16134" width="11.42578125" style="3" bestFit="1" customWidth="1"/>
    <col min="16135" max="16135" width="12.7109375" style="3" bestFit="1" customWidth="1"/>
    <col min="16136" max="16136" width="5.7109375" style="3" customWidth="1"/>
    <col min="16137" max="16137" width="28.140625" style="3" customWidth="1"/>
    <col min="16138" max="16384" width="16" style="3"/>
  </cols>
  <sheetData>
    <row r="1" spans="1:11" x14ac:dyDescent="0.2">
      <c r="A1" s="735"/>
      <c r="B1" s="735"/>
      <c r="C1" s="735"/>
      <c r="D1" s="735"/>
      <c r="E1" s="735"/>
      <c r="F1" s="735"/>
      <c r="G1" s="735"/>
      <c r="H1" s="735"/>
      <c r="I1" s="735"/>
      <c r="J1" s="735"/>
      <c r="K1" s="735"/>
    </row>
    <row r="2" spans="1:11" x14ac:dyDescent="0.2">
      <c r="A2" s="7"/>
      <c r="B2" s="7"/>
      <c r="C2" s="7"/>
      <c r="D2" s="27"/>
      <c r="E2" s="27"/>
      <c r="F2" s="7"/>
      <c r="G2" s="7"/>
      <c r="H2" s="7"/>
      <c r="I2" s="7"/>
      <c r="J2" s="27"/>
      <c r="K2" s="27"/>
    </row>
    <row r="3" spans="1:11" x14ac:dyDescent="0.2">
      <c r="A3" s="4" t="s">
        <v>16</v>
      </c>
      <c r="B3" s="5"/>
      <c r="C3" s="5"/>
      <c r="D3" s="28"/>
      <c r="E3" s="28"/>
      <c r="F3" s="5"/>
      <c r="G3" s="5"/>
      <c r="H3" s="5"/>
      <c r="I3" s="5"/>
      <c r="J3" s="28"/>
      <c r="K3" s="28"/>
    </row>
    <row r="4" spans="1:11" x14ac:dyDescent="0.2">
      <c r="A4" s="6" t="s">
        <v>19</v>
      </c>
      <c r="B4" s="6"/>
      <c r="C4" s="6" t="s">
        <v>18</v>
      </c>
      <c r="D4" s="29"/>
      <c r="E4" s="30"/>
      <c r="F4" s="6"/>
      <c r="G4" s="6"/>
      <c r="H4" s="6"/>
      <c r="I4" s="5"/>
      <c r="J4" s="28"/>
      <c r="K4" s="28"/>
    </row>
    <row r="5" spans="1:11" x14ac:dyDescent="0.2">
      <c r="A5" s="6" t="s">
        <v>82</v>
      </c>
      <c r="B5" s="6"/>
      <c r="C5" s="6" t="s">
        <v>171</v>
      </c>
      <c r="D5" s="30"/>
      <c r="E5" s="30"/>
      <c r="F5" s="6"/>
      <c r="G5" s="6"/>
      <c r="H5" s="6"/>
      <c r="I5" s="5"/>
      <c r="J5" s="28"/>
      <c r="K5" s="28"/>
    </row>
    <row r="6" spans="1:11" x14ac:dyDescent="0.2">
      <c r="A6" s="6"/>
      <c r="B6" s="6"/>
      <c r="C6" s="511">
        <v>2023</v>
      </c>
      <c r="D6" s="30"/>
      <c r="E6" s="30"/>
      <c r="F6" s="6"/>
      <c r="G6" s="6"/>
      <c r="H6" s="6"/>
      <c r="I6" s="5"/>
      <c r="J6" s="28"/>
      <c r="K6" s="28"/>
    </row>
    <row r="7" spans="1:11" x14ac:dyDescent="0.2">
      <c r="A7" s="8"/>
      <c r="B7" s="6"/>
      <c r="C7" s="6"/>
      <c r="D7" s="30"/>
      <c r="E7" s="30"/>
      <c r="F7" s="6"/>
      <c r="G7" s="6"/>
      <c r="H7" s="6"/>
      <c r="I7" s="736" t="s">
        <v>20</v>
      </c>
      <c r="J7" s="737"/>
      <c r="K7" s="738"/>
    </row>
    <row r="8" spans="1:11" x14ac:dyDescent="0.2">
      <c r="A8" s="8"/>
      <c r="B8" s="6"/>
      <c r="C8" s="6"/>
      <c r="D8" s="30"/>
      <c r="E8" s="30"/>
      <c r="F8" s="6"/>
      <c r="G8" s="6"/>
      <c r="H8" s="6"/>
      <c r="I8" s="9" t="s">
        <v>21</v>
      </c>
      <c r="J8" s="739" t="s">
        <v>31</v>
      </c>
      <c r="K8" s="740"/>
    </row>
    <row r="9" spans="1:11" ht="12.75" customHeight="1" x14ac:dyDescent="0.2">
      <c r="A9" s="6"/>
      <c r="B9" s="6"/>
      <c r="C9" s="6"/>
      <c r="D9" s="30"/>
      <c r="E9" s="30"/>
      <c r="F9" s="6"/>
      <c r="G9" s="6"/>
      <c r="H9" s="5"/>
      <c r="I9" s="9" t="s">
        <v>22</v>
      </c>
      <c r="J9" s="741" t="s">
        <v>32</v>
      </c>
      <c r="K9" s="742"/>
    </row>
    <row r="10" spans="1:11" ht="12.75" customHeight="1" x14ac:dyDescent="0.2">
      <c r="A10" s="731" t="s">
        <v>23</v>
      </c>
      <c r="B10" s="731"/>
      <c r="C10" s="731"/>
      <c r="D10" s="731"/>
      <c r="E10" s="731"/>
      <c r="F10" s="731"/>
      <c r="G10" s="731"/>
      <c r="H10" s="731"/>
      <c r="I10" s="10" t="s">
        <v>24</v>
      </c>
      <c r="J10" s="743" t="s">
        <v>33</v>
      </c>
      <c r="K10" s="744"/>
    </row>
    <row r="11" spans="1:11" ht="15.75" customHeight="1" x14ac:dyDescent="0.2">
      <c r="A11" s="731" t="s">
        <v>39</v>
      </c>
      <c r="B11" s="731"/>
      <c r="C11" s="731"/>
      <c r="D11" s="731"/>
      <c r="E11" s="731"/>
      <c r="F11" s="16"/>
      <c r="G11" s="11"/>
      <c r="H11" s="6"/>
      <c r="I11" s="5"/>
      <c r="J11" s="28"/>
      <c r="K11" s="28"/>
    </row>
    <row r="12" spans="1:11" x14ac:dyDescent="0.2">
      <c r="A12" s="5"/>
      <c r="B12" s="5"/>
      <c r="C12" s="5"/>
      <c r="D12" s="28"/>
      <c r="E12" s="28"/>
      <c r="F12" s="5"/>
      <c r="G12" s="5"/>
      <c r="H12" s="5"/>
      <c r="I12" s="5"/>
      <c r="J12" s="28"/>
      <c r="K12" s="28"/>
    </row>
    <row r="13" spans="1:11" ht="13.5" thickBot="1" x14ac:dyDescent="0.25">
      <c r="A13" s="5"/>
      <c r="B13" s="5"/>
      <c r="C13" s="5"/>
      <c r="D13" s="28"/>
      <c r="E13" s="28"/>
      <c r="F13" s="5"/>
      <c r="G13" s="5"/>
      <c r="H13" s="5"/>
      <c r="I13" s="5"/>
      <c r="J13" s="28"/>
      <c r="K13" s="28"/>
    </row>
    <row r="14" spans="1:11" ht="12.75" customHeight="1" x14ac:dyDescent="0.2">
      <c r="A14" s="732" t="s">
        <v>25</v>
      </c>
      <c r="B14" s="733"/>
      <c r="C14" s="733"/>
      <c r="D14" s="733"/>
      <c r="E14" s="734"/>
      <c r="F14" s="16"/>
      <c r="G14" s="732" t="s">
        <v>20</v>
      </c>
      <c r="H14" s="733"/>
      <c r="I14" s="733"/>
      <c r="J14" s="733"/>
      <c r="K14" s="734"/>
    </row>
    <row r="15" spans="1:11" x14ac:dyDescent="0.2">
      <c r="A15" s="110"/>
      <c r="B15" s="111"/>
      <c r="C15" s="111"/>
      <c r="D15" s="112"/>
      <c r="E15" s="113"/>
      <c r="F15" s="5"/>
      <c r="G15" s="110"/>
      <c r="H15" s="111" t="s">
        <v>15</v>
      </c>
      <c r="I15" s="111" t="s">
        <v>15</v>
      </c>
      <c r="J15" s="112" t="s">
        <v>15</v>
      </c>
      <c r="K15" s="113" t="s">
        <v>15</v>
      </c>
    </row>
    <row r="16" spans="1:11" s="12" customFormat="1" x14ac:dyDescent="0.2">
      <c r="A16" s="114" t="s">
        <v>0</v>
      </c>
      <c r="B16" s="115" t="s">
        <v>26</v>
      </c>
      <c r="C16" s="115" t="s">
        <v>27</v>
      </c>
      <c r="D16" s="108" t="s">
        <v>28</v>
      </c>
      <c r="E16" s="109" t="s">
        <v>29</v>
      </c>
      <c r="F16" s="17"/>
      <c r="G16" s="114" t="s">
        <v>0</v>
      </c>
      <c r="H16" s="115" t="s">
        <v>26</v>
      </c>
      <c r="I16" s="115" t="s">
        <v>27</v>
      </c>
      <c r="J16" s="108" t="s">
        <v>28</v>
      </c>
      <c r="K16" s="109" t="s">
        <v>29</v>
      </c>
    </row>
    <row r="17" spans="1:11" ht="12.75" customHeight="1" x14ac:dyDescent="0.2">
      <c r="A17" s="517">
        <v>44927</v>
      </c>
      <c r="B17" s="518"/>
      <c r="C17" s="518" t="s">
        <v>63</v>
      </c>
      <c r="D17" s="519">
        <v>30.88</v>
      </c>
      <c r="E17" s="520"/>
      <c r="F17" s="348"/>
      <c r="G17" s="517">
        <v>44927</v>
      </c>
      <c r="H17" s="518"/>
      <c r="I17" s="518" t="s">
        <v>63</v>
      </c>
      <c r="J17" s="519"/>
      <c r="K17" s="520">
        <v>30.88</v>
      </c>
    </row>
    <row r="18" spans="1:11" ht="12.75" customHeight="1" x14ac:dyDescent="0.2">
      <c r="A18" s="721">
        <v>44957</v>
      </c>
      <c r="B18" s="722">
        <v>1</v>
      </c>
      <c r="C18" s="722" t="s">
        <v>431</v>
      </c>
      <c r="D18" s="723">
        <v>9345</v>
      </c>
      <c r="E18" s="723"/>
      <c r="F18" s="722"/>
      <c r="G18" s="721">
        <v>44957</v>
      </c>
      <c r="H18" s="722">
        <v>1</v>
      </c>
      <c r="I18" s="722" t="s">
        <v>431</v>
      </c>
      <c r="J18" s="723"/>
      <c r="K18" s="723">
        <v>9345</v>
      </c>
    </row>
    <row r="19" spans="1:11" ht="12.75" customHeight="1" x14ac:dyDescent="0.2">
      <c r="A19" s="721">
        <v>44957</v>
      </c>
      <c r="B19" s="722">
        <v>2</v>
      </c>
      <c r="C19" s="722" t="s">
        <v>432</v>
      </c>
      <c r="D19" s="723"/>
      <c r="E19" s="723">
        <v>15</v>
      </c>
      <c r="F19" s="722"/>
      <c r="G19" s="721">
        <v>44957</v>
      </c>
      <c r="H19" s="722">
        <v>2</v>
      </c>
      <c r="I19" s="722" t="s">
        <v>432</v>
      </c>
      <c r="J19" s="723">
        <v>15</v>
      </c>
      <c r="K19" s="723"/>
    </row>
    <row r="20" spans="1:11" ht="12.75" customHeight="1" x14ac:dyDescent="0.2">
      <c r="A20" s="721">
        <v>44957</v>
      </c>
      <c r="B20" s="722">
        <v>3</v>
      </c>
      <c r="C20" s="722" t="s">
        <v>433</v>
      </c>
      <c r="D20" s="723"/>
      <c r="E20" s="723">
        <v>8.76</v>
      </c>
      <c r="F20" s="722"/>
      <c r="G20" s="721">
        <v>44957</v>
      </c>
      <c r="H20" s="722">
        <v>3</v>
      </c>
      <c r="I20" s="722" t="s">
        <v>433</v>
      </c>
      <c r="J20" s="723">
        <v>8.76</v>
      </c>
      <c r="K20" s="723"/>
    </row>
    <row r="21" spans="1:11" ht="12.75" customHeight="1" thickBot="1" x14ac:dyDescent="0.25">
      <c r="A21" s="715"/>
      <c r="B21" s="716"/>
      <c r="C21" s="717" t="s">
        <v>47</v>
      </c>
      <c r="D21" s="718">
        <f>SUM(D17:D20)-SUM(E17:E20)</f>
        <v>9352.119999999999</v>
      </c>
      <c r="E21" s="719"/>
      <c r="F21" s="720"/>
      <c r="G21" s="715"/>
      <c r="H21" s="716"/>
      <c r="I21" s="717" t="s">
        <v>47</v>
      </c>
      <c r="J21" s="718"/>
      <c r="K21" s="719">
        <f>SUM(K17:K20)-SUM(J17:J20)</f>
        <v>9352.119999999999</v>
      </c>
    </row>
    <row r="22" spans="1:11" ht="12.75" customHeight="1" x14ac:dyDescent="0.2">
      <c r="A22" s="419"/>
      <c r="B22" s="420"/>
      <c r="C22" s="420"/>
      <c r="D22" s="421"/>
      <c r="E22" s="422"/>
      <c r="F22" s="5"/>
      <c r="G22" s="419"/>
      <c r="H22" s="420"/>
      <c r="I22" s="420"/>
      <c r="J22" s="421"/>
      <c r="K22" s="422"/>
    </row>
    <row r="23" spans="1:11" ht="12.75" customHeight="1" x14ac:dyDescent="0.2">
      <c r="A23" s="418"/>
      <c r="B23" s="18"/>
      <c r="C23" s="18"/>
      <c r="D23" s="31"/>
      <c r="E23" s="31"/>
      <c r="F23" s="18"/>
      <c r="G23" s="418"/>
      <c r="H23" s="18"/>
      <c r="I23" s="18"/>
      <c r="J23" s="31"/>
      <c r="K23" s="31"/>
    </row>
  </sheetData>
  <mergeCells count="9">
    <mergeCell ref="A11:E11"/>
    <mergeCell ref="A14:E14"/>
    <mergeCell ref="G14:K14"/>
    <mergeCell ref="A1:K1"/>
    <mergeCell ref="I7:K7"/>
    <mergeCell ref="J8:K8"/>
    <mergeCell ref="J9:K9"/>
    <mergeCell ref="A10:H10"/>
    <mergeCell ref="J10:K10"/>
  </mergeCells>
  <pageMargins left="0.7" right="0.7" top="0.75" bottom="0.75" header="0.3" footer="0.3"/>
  <pageSetup paperSize="9" orientation="landscape" horizontalDpi="4294967293" verticalDpi="300"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37"/>
  <sheetViews>
    <sheetView topLeftCell="A4" zoomScale="125" workbookViewId="0">
      <selection activeCell="J20" sqref="J20"/>
    </sheetView>
  </sheetViews>
  <sheetFormatPr defaultColWidth="16" defaultRowHeight="12.75" x14ac:dyDescent="0.2"/>
  <cols>
    <col min="1" max="1" width="9.28515625" style="3" customWidth="1"/>
    <col min="2" max="2" width="4.140625" style="3" bestFit="1" customWidth="1"/>
    <col min="3" max="3" width="30.42578125" style="3" customWidth="1"/>
    <col min="4" max="4" width="11.140625" style="3" customWidth="1"/>
    <col min="5" max="5" width="15" style="3" customWidth="1"/>
    <col min="6" max="6" width="4.7109375" style="3" customWidth="1"/>
    <col min="7" max="7" width="10.7109375" style="3" customWidth="1"/>
    <col min="8" max="8" width="3.28515625" style="3" bestFit="1" customWidth="1"/>
    <col min="9" max="9" width="29.85546875" style="3" customWidth="1"/>
    <col min="10" max="10" width="11" style="3" customWidth="1"/>
    <col min="11" max="11" width="16.42578125" style="3" customWidth="1"/>
    <col min="12" max="14" width="16" style="3"/>
    <col min="15" max="15" width="20.7109375" style="3" bestFit="1" customWidth="1"/>
    <col min="16" max="258" width="16" style="3"/>
    <col min="259" max="259" width="6" style="3" customWidth="1"/>
    <col min="260" max="260" width="26.7109375" style="3" customWidth="1"/>
    <col min="261" max="261" width="11.7109375" style="3" bestFit="1" customWidth="1"/>
    <col min="262" max="262" width="11.42578125" style="3" bestFit="1" customWidth="1"/>
    <col min="263" max="263" width="12.7109375" style="3" bestFit="1" customWidth="1"/>
    <col min="264" max="264" width="5.7109375" style="3" customWidth="1"/>
    <col min="265" max="265" width="28.140625" style="3" customWidth="1"/>
    <col min="266" max="514" width="16" style="3"/>
    <col min="515" max="515" width="6" style="3" customWidth="1"/>
    <col min="516" max="516" width="26.7109375" style="3" customWidth="1"/>
    <col min="517" max="517" width="11.7109375" style="3" bestFit="1" customWidth="1"/>
    <col min="518" max="518" width="11.42578125" style="3" bestFit="1" customWidth="1"/>
    <col min="519" max="519" width="12.7109375" style="3" bestFit="1" customWidth="1"/>
    <col min="520" max="520" width="5.7109375" style="3" customWidth="1"/>
    <col min="521" max="521" width="28.140625" style="3" customWidth="1"/>
    <col min="522" max="770" width="16" style="3"/>
    <col min="771" max="771" width="6" style="3" customWidth="1"/>
    <col min="772" max="772" width="26.7109375" style="3" customWidth="1"/>
    <col min="773" max="773" width="11.7109375" style="3" bestFit="1" customWidth="1"/>
    <col min="774" max="774" width="11.42578125" style="3" bestFit="1" customWidth="1"/>
    <col min="775" max="775" width="12.7109375" style="3" bestFit="1" customWidth="1"/>
    <col min="776" max="776" width="5.7109375" style="3" customWidth="1"/>
    <col min="777" max="777" width="28.140625" style="3" customWidth="1"/>
    <col min="778" max="1026" width="16" style="3"/>
    <col min="1027" max="1027" width="6" style="3" customWidth="1"/>
    <col min="1028" max="1028" width="26.7109375" style="3" customWidth="1"/>
    <col min="1029" max="1029" width="11.7109375" style="3" bestFit="1" customWidth="1"/>
    <col min="1030" max="1030" width="11.42578125" style="3" bestFit="1" customWidth="1"/>
    <col min="1031" max="1031" width="12.7109375" style="3" bestFit="1" customWidth="1"/>
    <col min="1032" max="1032" width="5.7109375" style="3" customWidth="1"/>
    <col min="1033" max="1033" width="28.140625" style="3" customWidth="1"/>
    <col min="1034" max="1282" width="16" style="3"/>
    <col min="1283" max="1283" width="6" style="3" customWidth="1"/>
    <col min="1284" max="1284" width="26.7109375" style="3" customWidth="1"/>
    <col min="1285" max="1285" width="11.7109375" style="3" bestFit="1" customWidth="1"/>
    <col min="1286" max="1286" width="11.42578125" style="3" bestFit="1" customWidth="1"/>
    <col min="1287" max="1287" width="12.7109375" style="3" bestFit="1" customWidth="1"/>
    <col min="1288" max="1288" width="5.7109375" style="3" customWidth="1"/>
    <col min="1289" max="1289" width="28.140625" style="3" customWidth="1"/>
    <col min="1290" max="1538" width="16" style="3"/>
    <col min="1539" max="1539" width="6" style="3" customWidth="1"/>
    <col min="1540" max="1540" width="26.7109375" style="3" customWidth="1"/>
    <col min="1541" max="1541" width="11.7109375" style="3" bestFit="1" customWidth="1"/>
    <col min="1542" max="1542" width="11.42578125" style="3" bestFit="1" customWidth="1"/>
    <col min="1543" max="1543" width="12.7109375" style="3" bestFit="1" customWidth="1"/>
    <col min="1544" max="1544" width="5.7109375" style="3" customWidth="1"/>
    <col min="1545" max="1545" width="28.140625" style="3" customWidth="1"/>
    <col min="1546" max="1794" width="16" style="3"/>
    <col min="1795" max="1795" width="6" style="3" customWidth="1"/>
    <col min="1796" max="1796" width="26.7109375" style="3" customWidth="1"/>
    <col min="1797" max="1797" width="11.7109375" style="3" bestFit="1" customWidth="1"/>
    <col min="1798" max="1798" width="11.42578125" style="3" bestFit="1" customWidth="1"/>
    <col min="1799" max="1799" width="12.7109375" style="3" bestFit="1" customWidth="1"/>
    <col min="1800" max="1800" width="5.7109375" style="3" customWidth="1"/>
    <col min="1801" max="1801" width="28.140625" style="3" customWidth="1"/>
    <col min="1802" max="2050" width="16" style="3"/>
    <col min="2051" max="2051" width="6" style="3" customWidth="1"/>
    <col min="2052" max="2052" width="26.7109375" style="3" customWidth="1"/>
    <col min="2053" max="2053" width="11.7109375" style="3" bestFit="1" customWidth="1"/>
    <col min="2054" max="2054" width="11.42578125" style="3" bestFit="1" customWidth="1"/>
    <col min="2055" max="2055" width="12.7109375" style="3" bestFit="1" customWidth="1"/>
    <col min="2056" max="2056" width="5.7109375" style="3" customWidth="1"/>
    <col min="2057" max="2057" width="28.140625" style="3" customWidth="1"/>
    <col min="2058" max="2306" width="16" style="3"/>
    <col min="2307" max="2307" width="6" style="3" customWidth="1"/>
    <col min="2308" max="2308" width="26.7109375" style="3" customWidth="1"/>
    <col min="2309" max="2309" width="11.7109375" style="3" bestFit="1" customWidth="1"/>
    <col min="2310" max="2310" width="11.42578125" style="3" bestFit="1" customWidth="1"/>
    <col min="2311" max="2311" width="12.7109375" style="3" bestFit="1" customWidth="1"/>
    <col min="2312" max="2312" width="5.7109375" style="3" customWidth="1"/>
    <col min="2313" max="2313" width="28.140625" style="3" customWidth="1"/>
    <col min="2314" max="2562" width="16" style="3"/>
    <col min="2563" max="2563" width="6" style="3" customWidth="1"/>
    <col min="2564" max="2564" width="26.7109375" style="3" customWidth="1"/>
    <col min="2565" max="2565" width="11.7109375" style="3" bestFit="1" customWidth="1"/>
    <col min="2566" max="2566" width="11.42578125" style="3" bestFit="1" customWidth="1"/>
    <col min="2567" max="2567" width="12.7109375" style="3" bestFit="1" customWidth="1"/>
    <col min="2568" max="2568" width="5.7109375" style="3" customWidth="1"/>
    <col min="2569" max="2569" width="28.140625" style="3" customWidth="1"/>
    <col min="2570" max="2818" width="16" style="3"/>
    <col min="2819" max="2819" width="6" style="3" customWidth="1"/>
    <col min="2820" max="2820" width="26.7109375" style="3" customWidth="1"/>
    <col min="2821" max="2821" width="11.7109375" style="3" bestFit="1" customWidth="1"/>
    <col min="2822" max="2822" width="11.42578125" style="3" bestFit="1" customWidth="1"/>
    <col min="2823" max="2823" width="12.7109375" style="3" bestFit="1" customWidth="1"/>
    <col min="2824" max="2824" width="5.7109375" style="3" customWidth="1"/>
    <col min="2825" max="2825" width="28.140625" style="3" customWidth="1"/>
    <col min="2826" max="3074" width="16" style="3"/>
    <col min="3075" max="3075" width="6" style="3" customWidth="1"/>
    <col min="3076" max="3076" width="26.7109375" style="3" customWidth="1"/>
    <col min="3077" max="3077" width="11.7109375" style="3" bestFit="1" customWidth="1"/>
    <col min="3078" max="3078" width="11.42578125" style="3" bestFit="1" customWidth="1"/>
    <col min="3079" max="3079" width="12.7109375" style="3" bestFit="1" customWidth="1"/>
    <col min="3080" max="3080" width="5.7109375" style="3" customWidth="1"/>
    <col min="3081" max="3081" width="28.140625" style="3" customWidth="1"/>
    <col min="3082" max="3330" width="16" style="3"/>
    <col min="3331" max="3331" width="6" style="3" customWidth="1"/>
    <col min="3332" max="3332" width="26.7109375" style="3" customWidth="1"/>
    <col min="3333" max="3333" width="11.7109375" style="3" bestFit="1" customWidth="1"/>
    <col min="3334" max="3334" width="11.42578125" style="3" bestFit="1" customWidth="1"/>
    <col min="3335" max="3335" width="12.7109375" style="3" bestFit="1" customWidth="1"/>
    <col min="3336" max="3336" width="5.7109375" style="3" customWidth="1"/>
    <col min="3337" max="3337" width="28.140625" style="3" customWidth="1"/>
    <col min="3338" max="3586" width="16" style="3"/>
    <col min="3587" max="3587" width="6" style="3" customWidth="1"/>
    <col min="3588" max="3588" width="26.7109375" style="3" customWidth="1"/>
    <col min="3589" max="3589" width="11.7109375" style="3" bestFit="1" customWidth="1"/>
    <col min="3590" max="3590" width="11.42578125" style="3" bestFit="1" customWidth="1"/>
    <col min="3591" max="3591" width="12.7109375" style="3" bestFit="1" customWidth="1"/>
    <col min="3592" max="3592" width="5.7109375" style="3" customWidth="1"/>
    <col min="3593" max="3593" width="28.140625" style="3" customWidth="1"/>
    <col min="3594" max="3842" width="16" style="3"/>
    <col min="3843" max="3843" width="6" style="3" customWidth="1"/>
    <col min="3844" max="3844" width="26.7109375" style="3" customWidth="1"/>
    <col min="3845" max="3845" width="11.7109375" style="3" bestFit="1" customWidth="1"/>
    <col min="3846" max="3846" width="11.42578125" style="3" bestFit="1" customWidth="1"/>
    <col min="3847" max="3847" width="12.7109375" style="3" bestFit="1" customWidth="1"/>
    <col min="3848" max="3848" width="5.7109375" style="3" customWidth="1"/>
    <col min="3849" max="3849" width="28.140625" style="3" customWidth="1"/>
    <col min="3850" max="4098" width="16" style="3"/>
    <col min="4099" max="4099" width="6" style="3" customWidth="1"/>
    <col min="4100" max="4100" width="26.7109375" style="3" customWidth="1"/>
    <col min="4101" max="4101" width="11.7109375" style="3" bestFit="1" customWidth="1"/>
    <col min="4102" max="4102" width="11.42578125" style="3" bestFit="1" customWidth="1"/>
    <col min="4103" max="4103" width="12.7109375" style="3" bestFit="1" customWidth="1"/>
    <col min="4104" max="4104" width="5.7109375" style="3" customWidth="1"/>
    <col min="4105" max="4105" width="28.140625" style="3" customWidth="1"/>
    <col min="4106" max="4354" width="16" style="3"/>
    <col min="4355" max="4355" width="6" style="3" customWidth="1"/>
    <col min="4356" max="4356" width="26.7109375" style="3" customWidth="1"/>
    <col min="4357" max="4357" width="11.7109375" style="3" bestFit="1" customWidth="1"/>
    <col min="4358" max="4358" width="11.42578125" style="3" bestFit="1" customWidth="1"/>
    <col min="4359" max="4359" width="12.7109375" style="3" bestFit="1" customWidth="1"/>
    <col min="4360" max="4360" width="5.7109375" style="3" customWidth="1"/>
    <col min="4361" max="4361" width="28.140625" style="3" customWidth="1"/>
    <col min="4362" max="4610" width="16" style="3"/>
    <col min="4611" max="4611" width="6" style="3" customWidth="1"/>
    <col min="4612" max="4612" width="26.7109375" style="3" customWidth="1"/>
    <col min="4613" max="4613" width="11.7109375" style="3" bestFit="1" customWidth="1"/>
    <col min="4614" max="4614" width="11.42578125" style="3" bestFit="1" customWidth="1"/>
    <col min="4615" max="4615" width="12.7109375" style="3" bestFit="1" customWidth="1"/>
    <col min="4616" max="4616" width="5.7109375" style="3" customWidth="1"/>
    <col min="4617" max="4617" width="28.140625" style="3" customWidth="1"/>
    <col min="4618" max="4866" width="16" style="3"/>
    <col min="4867" max="4867" width="6" style="3" customWidth="1"/>
    <col min="4868" max="4868" width="26.7109375" style="3" customWidth="1"/>
    <col min="4869" max="4869" width="11.7109375" style="3" bestFit="1" customWidth="1"/>
    <col min="4870" max="4870" width="11.42578125" style="3" bestFit="1" customWidth="1"/>
    <col min="4871" max="4871" width="12.7109375" style="3" bestFit="1" customWidth="1"/>
    <col min="4872" max="4872" width="5.7109375" style="3" customWidth="1"/>
    <col min="4873" max="4873" width="28.140625" style="3" customWidth="1"/>
    <col min="4874" max="5122" width="16" style="3"/>
    <col min="5123" max="5123" width="6" style="3" customWidth="1"/>
    <col min="5124" max="5124" width="26.7109375" style="3" customWidth="1"/>
    <col min="5125" max="5125" width="11.7109375" style="3" bestFit="1" customWidth="1"/>
    <col min="5126" max="5126" width="11.42578125" style="3" bestFit="1" customWidth="1"/>
    <col min="5127" max="5127" width="12.7109375" style="3" bestFit="1" customWidth="1"/>
    <col min="5128" max="5128" width="5.7109375" style="3" customWidth="1"/>
    <col min="5129" max="5129" width="28.140625" style="3" customWidth="1"/>
    <col min="5130" max="5378" width="16" style="3"/>
    <col min="5379" max="5379" width="6" style="3" customWidth="1"/>
    <col min="5380" max="5380" width="26.7109375" style="3" customWidth="1"/>
    <col min="5381" max="5381" width="11.7109375" style="3" bestFit="1" customWidth="1"/>
    <col min="5382" max="5382" width="11.42578125" style="3" bestFit="1" customWidth="1"/>
    <col min="5383" max="5383" width="12.7109375" style="3" bestFit="1" customWidth="1"/>
    <col min="5384" max="5384" width="5.7109375" style="3" customWidth="1"/>
    <col min="5385" max="5385" width="28.140625" style="3" customWidth="1"/>
    <col min="5386" max="5634" width="16" style="3"/>
    <col min="5635" max="5635" width="6" style="3" customWidth="1"/>
    <col min="5636" max="5636" width="26.7109375" style="3" customWidth="1"/>
    <col min="5637" max="5637" width="11.7109375" style="3" bestFit="1" customWidth="1"/>
    <col min="5638" max="5638" width="11.42578125" style="3" bestFit="1" customWidth="1"/>
    <col min="5639" max="5639" width="12.7109375" style="3" bestFit="1" customWidth="1"/>
    <col min="5640" max="5640" width="5.7109375" style="3" customWidth="1"/>
    <col min="5641" max="5641" width="28.140625" style="3" customWidth="1"/>
    <col min="5642" max="5890" width="16" style="3"/>
    <col min="5891" max="5891" width="6" style="3" customWidth="1"/>
    <col min="5892" max="5892" width="26.7109375" style="3" customWidth="1"/>
    <col min="5893" max="5893" width="11.7109375" style="3" bestFit="1" customWidth="1"/>
    <col min="5894" max="5894" width="11.42578125" style="3" bestFit="1" customWidth="1"/>
    <col min="5895" max="5895" width="12.7109375" style="3" bestFit="1" customWidth="1"/>
    <col min="5896" max="5896" width="5.7109375" style="3" customWidth="1"/>
    <col min="5897" max="5897" width="28.140625" style="3" customWidth="1"/>
    <col min="5898" max="6146" width="16" style="3"/>
    <col min="6147" max="6147" width="6" style="3" customWidth="1"/>
    <col min="6148" max="6148" width="26.7109375" style="3" customWidth="1"/>
    <col min="6149" max="6149" width="11.7109375" style="3" bestFit="1" customWidth="1"/>
    <col min="6150" max="6150" width="11.42578125" style="3" bestFit="1" customWidth="1"/>
    <col min="6151" max="6151" width="12.7109375" style="3" bestFit="1" customWidth="1"/>
    <col min="6152" max="6152" width="5.7109375" style="3" customWidth="1"/>
    <col min="6153" max="6153" width="28.140625" style="3" customWidth="1"/>
    <col min="6154" max="6402" width="16" style="3"/>
    <col min="6403" max="6403" width="6" style="3" customWidth="1"/>
    <col min="6404" max="6404" width="26.7109375" style="3" customWidth="1"/>
    <col min="6405" max="6405" width="11.7109375" style="3" bestFit="1" customWidth="1"/>
    <col min="6406" max="6406" width="11.42578125" style="3" bestFit="1" customWidth="1"/>
    <col min="6407" max="6407" width="12.7109375" style="3" bestFit="1" customWidth="1"/>
    <col min="6408" max="6408" width="5.7109375" style="3" customWidth="1"/>
    <col min="6409" max="6409" width="28.140625" style="3" customWidth="1"/>
    <col min="6410" max="6658" width="16" style="3"/>
    <col min="6659" max="6659" width="6" style="3" customWidth="1"/>
    <col min="6660" max="6660" width="26.7109375" style="3" customWidth="1"/>
    <col min="6661" max="6661" width="11.7109375" style="3" bestFit="1" customWidth="1"/>
    <col min="6662" max="6662" width="11.42578125" style="3" bestFit="1" customWidth="1"/>
    <col min="6663" max="6663" width="12.7109375" style="3" bestFit="1" customWidth="1"/>
    <col min="6664" max="6664" width="5.7109375" style="3" customWidth="1"/>
    <col min="6665" max="6665" width="28.140625" style="3" customWidth="1"/>
    <col min="6666" max="6914" width="16" style="3"/>
    <col min="6915" max="6915" width="6" style="3" customWidth="1"/>
    <col min="6916" max="6916" width="26.7109375" style="3" customWidth="1"/>
    <col min="6917" max="6917" width="11.7109375" style="3" bestFit="1" customWidth="1"/>
    <col min="6918" max="6918" width="11.42578125" style="3" bestFit="1" customWidth="1"/>
    <col min="6919" max="6919" width="12.7109375" style="3" bestFit="1" customWidth="1"/>
    <col min="6920" max="6920" width="5.7109375" style="3" customWidth="1"/>
    <col min="6921" max="6921" width="28.140625" style="3" customWidth="1"/>
    <col min="6922" max="7170" width="16" style="3"/>
    <col min="7171" max="7171" width="6" style="3" customWidth="1"/>
    <col min="7172" max="7172" width="26.7109375" style="3" customWidth="1"/>
    <col min="7173" max="7173" width="11.7109375" style="3" bestFit="1" customWidth="1"/>
    <col min="7174" max="7174" width="11.42578125" style="3" bestFit="1" customWidth="1"/>
    <col min="7175" max="7175" width="12.7109375" style="3" bestFit="1" customWidth="1"/>
    <col min="7176" max="7176" width="5.7109375" style="3" customWidth="1"/>
    <col min="7177" max="7177" width="28.140625" style="3" customWidth="1"/>
    <col min="7178" max="7426" width="16" style="3"/>
    <col min="7427" max="7427" width="6" style="3" customWidth="1"/>
    <col min="7428" max="7428" width="26.7109375" style="3" customWidth="1"/>
    <col min="7429" max="7429" width="11.7109375" style="3" bestFit="1" customWidth="1"/>
    <col min="7430" max="7430" width="11.42578125" style="3" bestFit="1" customWidth="1"/>
    <col min="7431" max="7431" width="12.7109375" style="3" bestFit="1" customWidth="1"/>
    <col min="7432" max="7432" width="5.7109375" style="3" customWidth="1"/>
    <col min="7433" max="7433" width="28.140625" style="3" customWidth="1"/>
    <col min="7434" max="7682" width="16" style="3"/>
    <col min="7683" max="7683" width="6" style="3" customWidth="1"/>
    <col min="7684" max="7684" width="26.7109375" style="3" customWidth="1"/>
    <col min="7685" max="7685" width="11.7109375" style="3" bestFit="1" customWidth="1"/>
    <col min="7686" max="7686" width="11.42578125" style="3" bestFit="1" customWidth="1"/>
    <col min="7687" max="7687" width="12.7109375" style="3" bestFit="1" customWidth="1"/>
    <col min="7688" max="7688" width="5.7109375" style="3" customWidth="1"/>
    <col min="7689" max="7689" width="28.140625" style="3" customWidth="1"/>
    <col min="7690" max="7938" width="16" style="3"/>
    <col min="7939" max="7939" width="6" style="3" customWidth="1"/>
    <col min="7940" max="7940" width="26.7109375" style="3" customWidth="1"/>
    <col min="7941" max="7941" width="11.7109375" style="3" bestFit="1" customWidth="1"/>
    <col min="7942" max="7942" width="11.42578125" style="3" bestFit="1" customWidth="1"/>
    <col min="7943" max="7943" width="12.7109375" style="3" bestFit="1" customWidth="1"/>
    <col min="7944" max="7944" width="5.7109375" style="3" customWidth="1"/>
    <col min="7945" max="7945" width="28.140625" style="3" customWidth="1"/>
    <col min="7946" max="8194" width="16" style="3"/>
    <col min="8195" max="8195" width="6" style="3" customWidth="1"/>
    <col min="8196" max="8196" width="26.7109375" style="3" customWidth="1"/>
    <col min="8197" max="8197" width="11.7109375" style="3" bestFit="1" customWidth="1"/>
    <col min="8198" max="8198" width="11.42578125" style="3" bestFit="1" customWidth="1"/>
    <col min="8199" max="8199" width="12.7109375" style="3" bestFit="1" customWidth="1"/>
    <col min="8200" max="8200" width="5.7109375" style="3" customWidth="1"/>
    <col min="8201" max="8201" width="28.140625" style="3" customWidth="1"/>
    <col min="8202" max="8450" width="16" style="3"/>
    <col min="8451" max="8451" width="6" style="3" customWidth="1"/>
    <col min="8452" max="8452" width="26.7109375" style="3" customWidth="1"/>
    <col min="8453" max="8453" width="11.7109375" style="3" bestFit="1" customWidth="1"/>
    <col min="8454" max="8454" width="11.42578125" style="3" bestFit="1" customWidth="1"/>
    <col min="8455" max="8455" width="12.7109375" style="3" bestFit="1" customWidth="1"/>
    <col min="8456" max="8456" width="5.7109375" style="3" customWidth="1"/>
    <col min="8457" max="8457" width="28.140625" style="3" customWidth="1"/>
    <col min="8458" max="8706" width="16" style="3"/>
    <col min="8707" max="8707" width="6" style="3" customWidth="1"/>
    <col min="8708" max="8708" width="26.7109375" style="3" customWidth="1"/>
    <col min="8709" max="8709" width="11.7109375" style="3" bestFit="1" customWidth="1"/>
    <col min="8710" max="8710" width="11.42578125" style="3" bestFit="1" customWidth="1"/>
    <col min="8711" max="8711" width="12.7109375" style="3" bestFit="1" customWidth="1"/>
    <col min="8712" max="8712" width="5.7109375" style="3" customWidth="1"/>
    <col min="8713" max="8713" width="28.140625" style="3" customWidth="1"/>
    <col min="8714" max="8962" width="16" style="3"/>
    <col min="8963" max="8963" width="6" style="3" customWidth="1"/>
    <col min="8964" max="8964" width="26.7109375" style="3" customWidth="1"/>
    <col min="8965" max="8965" width="11.7109375" style="3" bestFit="1" customWidth="1"/>
    <col min="8966" max="8966" width="11.42578125" style="3" bestFit="1" customWidth="1"/>
    <col min="8967" max="8967" width="12.7109375" style="3" bestFit="1" customWidth="1"/>
    <col min="8968" max="8968" width="5.7109375" style="3" customWidth="1"/>
    <col min="8969" max="8969" width="28.140625" style="3" customWidth="1"/>
    <col min="8970" max="9218" width="16" style="3"/>
    <col min="9219" max="9219" width="6" style="3" customWidth="1"/>
    <col min="9220" max="9220" width="26.7109375" style="3" customWidth="1"/>
    <col min="9221" max="9221" width="11.7109375" style="3" bestFit="1" customWidth="1"/>
    <col min="9222" max="9222" width="11.42578125" style="3" bestFit="1" customWidth="1"/>
    <col min="9223" max="9223" width="12.7109375" style="3" bestFit="1" customWidth="1"/>
    <col min="9224" max="9224" width="5.7109375" style="3" customWidth="1"/>
    <col min="9225" max="9225" width="28.140625" style="3" customWidth="1"/>
    <col min="9226" max="9474" width="16" style="3"/>
    <col min="9475" max="9475" width="6" style="3" customWidth="1"/>
    <col min="9476" max="9476" width="26.7109375" style="3" customWidth="1"/>
    <col min="9477" max="9477" width="11.7109375" style="3" bestFit="1" customWidth="1"/>
    <col min="9478" max="9478" width="11.42578125" style="3" bestFit="1" customWidth="1"/>
    <col min="9479" max="9479" width="12.7109375" style="3" bestFit="1" customWidth="1"/>
    <col min="9480" max="9480" width="5.7109375" style="3" customWidth="1"/>
    <col min="9481" max="9481" width="28.140625" style="3" customWidth="1"/>
    <col min="9482" max="9730" width="16" style="3"/>
    <col min="9731" max="9731" width="6" style="3" customWidth="1"/>
    <col min="9732" max="9732" width="26.7109375" style="3" customWidth="1"/>
    <col min="9733" max="9733" width="11.7109375" style="3" bestFit="1" customWidth="1"/>
    <col min="9734" max="9734" width="11.42578125" style="3" bestFit="1" customWidth="1"/>
    <col min="9735" max="9735" width="12.7109375" style="3" bestFit="1" customWidth="1"/>
    <col min="9736" max="9736" width="5.7109375" style="3" customWidth="1"/>
    <col min="9737" max="9737" width="28.140625" style="3" customWidth="1"/>
    <col min="9738" max="9986" width="16" style="3"/>
    <col min="9987" max="9987" width="6" style="3" customWidth="1"/>
    <col min="9988" max="9988" width="26.7109375" style="3" customWidth="1"/>
    <col min="9989" max="9989" width="11.7109375" style="3" bestFit="1" customWidth="1"/>
    <col min="9990" max="9990" width="11.42578125" style="3" bestFit="1" customWidth="1"/>
    <col min="9991" max="9991" width="12.7109375" style="3" bestFit="1" customWidth="1"/>
    <col min="9992" max="9992" width="5.7109375" style="3" customWidth="1"/>
    <col min="9993" max="9993" width="28.140625" style="3" customWidth="1"/>
    <col min="9994" max="10242" width="16" style="3"/>
    <col min="10243" max="10243" width="6" style="3" customWidth="1"/>
    <col min="10244" max="10244" width="26.7109375" style="3" customWidth="1"/>
    <col min="10245" max="10245" width="11.7109375" style="3" bestFit="1" customWidth="1"/>
    <col min="10246" max="10246" width="11.42578125" style="3" bestFit="1" customWidth="1"/>
    <col min="10247" max="10247" width="12.7109375" style="3" bestFit="1" customWidth="1"/>
    <col min="10248" max="10248" width="5.7109375" style="3" customWidth="1"/>
    <col min="10249" max="10249" width="28.140625" style="3" customWidth="1"/>
    <col min="10250" max="10498" width="16" style="3"/>
    <col min="10499" max="10499" width="6" style="3" customWidth="1"/>
    <col min="10500" max="10500" width="26.7109375" style="3" customWidth="1"/>
    <col min="10501" max="10501" width="11.7109375" style="3" bestFit="1" customWidth="1"/>
    <col min="10502" max="10502" width="11.42578125" style="3" bestFit="1" customWidth="1"/>
    <col min="10503" max="10503" width="12.7109375" style="3" bestFit="1" customWidth="1"/>
    <col min="10504" max="10504" width="5.7109375" style="3" customWidth="1"/>
    <col min="10505" max="10505" width="28.140625" style="3" customWidth="1"/>
    <col min="10506" max="10754" width="16" style="3"/>
    <col min="10755" max="10755" width="6" style="3" customWidth="1"/>
    <col min="10756" max="10756" width="26.7109375" style="3" customWidth="1"/>
    <col min="10757" max="10757" width="11.7109375" style="3" bestFit="1" customWidth="1"/>
    <col min="10758" max="10758" width="11.42578125" style="3" bestFit="1" customWidth="1"/>
    <col min="10759" max="10759" width="12.7109375" style="3" bestFit="1" customWidth="1"/>
    <col min="10760" max="10760" width="5.7109375" style="3" customWidth="1"/>
    <col min="10761" max="10761" width="28.140625" style="3" customWidth="1"/>
    <col min="10762" max="11010" width="16" style="3"/>
    <col min="11011" max="11011" width="6" style="3" customWidth="1"/>
    <col min="11012" max="11012" width="26.7109375" style="3" customWidth="1"/>
    <col min="11013" max="11013" width="11.7109375" style="3" bestFit="1" customWidth="1"/>
    <col min="11014" max="11014" width="11.42578125" style="3" bestFit="1" customWidth="1"/>
    <col min="11015" max="11015" width="12.7109375" style="3" bestFit="1" customWidth="1"/>
    <col min="11016" max="11016" width="5.7109375" style="3" customWidth="1"/>
    <col min="11017" max="11017" width="28.140625" style="3" customWidth="1"/>
    <col min="11018" max="11266" width="16" style="3"/>
    <col min="11267" max="11267" width="6" style="3" customWidth="1"/>
    <col min="11268" max="11268" width="26.7109375" style="3" customWidth="1"/>
    <col min="11269" max="11269" width="11.7109375" style="3" bestFit="1" customWidth="1"/>
    <col min="11270" max="11270" width="11.42578125" style="3" bestFit="1" customWidth="1"/>
    <col min="11271" max="11271" width="12.7109375" style="3" bestFit="1" customWidth="1"/>
    <col min="11272" max="11272" width="5.7109375" style="3" customWidth="1"/>
    <col min="11273" max="11273" width="28.140625" style="3" customWidth="1"/>
    <col min="11274" max="11522" width="16" style="3"/>
    <col min="11523" max="11523" width="6" style="3" customWidth="1"/>
    <col min="11524" max="11524" width="26.7109375" style="3" customWidth="1"/>
    <col min="11525" max="11525" width="11.7109375" style="3" bestFit="1" customWidth="1"/>
    <col min="11526" max="11526" width="11.42578125" style="3" bestFit="1" customWidth="1"/>
    <col min="11527" max="11527" width="12.7109375" style="3" bestFit="1" customWidth="1"/>
    <col min="11528" max="11528" width="5.7109375" style="3" customWidth="1"/>
    <col min="11529" max="11529" width="28.140625" style="3" customWidth="1"/>
    <col min="11530" max="11778" width="16" style="3"/>
    <col min="11779" max="11779" width="6" style="3" customWidth="1"/>
    <col min="11780" max="11780" width="26.7109375" style="3" customWidth="1"/>
    <col min="11781" max="11781" width="11.7109375" style="3" bestFit="1" customWidth="1"/>
    <col min="11782" max="11782" width="11.42578125" style="3" bestFit="1" customWidth="1"/>
    <col min="11783" max="11783" width="12.7109375" style="3" bestFit="1" customWidth="1"/>
    <col min="11784" max="11784" width="5.7109375" style="3" customWidth="1"/>
    <col min="11785" max="11785" width="28.140625" style="3" customWidth="1"/>
    <col min="11786" max="12034" width="16" style="3"/>
    <col min="12035" max="12035" width="6" style="3" customWidth="1"/>
    <col min="12036" max="12036" width="26.7109375" style="3" customWidth="1"/>
    <col min="12037" max="12037" width="11.7109375" style="3" bestFit="1" customWidth="1"/>
    <col min="12038" max="12038" width="11.42578125" style="3" bestFit="1" customWidth="1"/>
    <col min="12039" max="12039" width="12.7109375" style="3" bestFit="1" customWidth="1"/>
    <col min="12040" max="12040" width="5.7109375" style="3" customWidth="1"/>
    <col min="12041" max="12041" width="28.140625" style="3" customWidth="1"/>
    <col min="12042" max="12290" width="16" style="3"/>
    <col min="12291" max="12291" width="6" style="3" customWidth="1"/>
    <col min="12292" max="12292" width="26.7109375" style="3" customWidth="1"/>
    <col min="12293" max="12293" width="11.7109375" style="3" bestFit="1" customWidth="1"/>
    <col min="12294" max="12294" width="11.42578125" style="3" bestFit="1" customWidth="1"/>
    <col min="12295" max="12295" width="12.7109375" style="3" bestFit="1" customWidth="1"/>
    <col min="12296" max="12296" width="5.7109375" style="3" customWidth="1"/>
    <col min="12297" max="12297" width="28.140625" style="3" customWidth="1"/>
    <col min="12298" max="12546" width="16" style="3"/>
    <col min="12547" max="12547" width="6" style="3" customWidth="1"/>
    <col min="12548" max="12548" width="26.7109375" style="3" customWidth="1"/>
    <col min="12549" max="12549" width="11.7109375" style="3" bestFit="1" customWidth="1"/>
    <col min="12550" max="12550" width="11.42578125" style="3" bestFit="1" customWidth="1"/>
    <col min="12551" max="12551" width="12.7109375" style="3" bestFit="1" customWidth="1"/>
    <col min="12552" max="12552" width="5.7109375" style="3" customWidth="1"/>
    <col min="12553" max="12553" width="28.140625" style="3" customWidth="1"/>
    <col min="12554" max="12802" width="16" style="3"/>
    <col min="12803" max="12803" width="6" style="3" customWidth="1"/>
    <col min="12804" max="12804" width="26.7109375" style="3" customWidth="1"/>
    <col min="12805" max="12805" width="11.7109375" style="3" bestFit="1" customWidth="1"/>
    <col min="12806" max="12806" width="11.42578125" style="3" bestFit="1" customWidth="1"/>
    <col min="12807" max="12807" width="12.7109375" style="3" bestFit="1" customWidth="1"/>
    <col min="12808" max="12808" width="5.7109375" style="3" customWidth="1"/>
    <col min="12809" max="12809" width="28.140625" style="3" customWidth="1"/>
    <col min="12810" max="13058" width="16" style="3"/>
    <col min="13059" max="13059" width="6" style="3" customWidth="1"/>
    <col min="13060" max="13060" width="26.7109375" style="3" customWidth="1"/>
    <col min="13061" max="13061" width="11.7109375" style="3" bestFit="1" customWidth="1"/>
    <col min="13062" max="13062" width="11.42578125" style="3" bestFit="1" customWidth="1"/>
    <col min="13063" max="13063" width="12.7109375" style="3" bestFit="1" customWidth="1"/>
    <col min="13064" max="13064" width="5.7109375" style="3" customWidth="1"/>
    <col min="13065" max="13065" width="28.140625" style="3" customWidth="1"/>
    <col min="13066" max="13314" width="16" style="3"/>
    <col min="13315" max="13315" width="6" style="3" customWidth="1"/>
    <col min="13316" max="13316" width="26.7109375" style="3" customWidth="1"/>
    <col min="13317" max="13317" width="11.7109375" style="3" bestFit="1" customWidth="1"/>
    <col min="13318" max="13318" width="11.42578125" style="3" bestFit="1" customWidth="1"/>
    <col min="13319" max="13319" width="12.7109375" style="3" bestFit="1" customWidth="1"/>
    <col min="13320" max="13320" width="5.7109375" style="3" customWidth="1"/>
    <col min="13321" max="13321" width="28.140625" style="3" customWidth="1"/>
    <col min="13322" max="13570" width="16" style="3"/>
    <col min="13571" max="13571" width="6" style="3" customWidth="1"/>
    <col min="13572" max="13572" width="26.7109375" style="3" customWidth="1"/>
    <col min="13573" max="13573" width="11.7109375" style="3" bestFit="1" customWidth="1"/>
    <col min="13574" max="13574" width="11.42578125" style="3" bestFit="1" customWidth="1"/>
    <col min="13575" max="13575" width="12.7109375" style="3" bestFit="1" customWidth="1"/>
    <col min="13576" max="13576" width="5.7109375" style="3" customWidth="1"/>
    <col min="13577" max="13577" width="28.140625" style="3" customWidth="1"/>
    <col min="13578" max="13826" width="16" style="3"/>
    <col min="13827" max="13827" width="6" style="3" customWidth="1"/>
    <col min="13828" max="13828" width="26.7109375" style="3" customWidth="1"/>
    <col min="13829" max="13829" width="11.7109375" style="3" bestFit="1" customWidth="1"/>
    <col min="13830" max="13830" width="11.42578125" style="3" bestFit="1" customWidth="1"/>
    <col min="13831" max="13831" width="12.7109375" style="3" bestFit="1" customWidth="1"/>
    <col min="13832" max="13832" width="5.7109375" style="3" customWidth="1"/>
    <col min="13833" max="13833" width="28.140625" style="3" customWidth="1"/>
    <col min="13834" max="14082" width="16" style="3"/>
    <col min="14083" max="14083" width="6" style="3" customWidth="1"/>
    <col min="14084" max="14084" width="26.7109375" style="3" customWidth="1"/>
    <col min="14085" max="14085" width="11.7109375" style="3" bestFit="1" customWidth="1"/>
    <col min="14086" max="14086" width="11.42578125" style="3" bestFit="1" customWidth="1"/>
    <col min="14087" max="14087" width="12.7109375" style="3" bestFit="1" customWidth="1"/>
    <col min="14088" max="14088" width="5.7109375" style="3" customWidth="1"/>
    <col min="14089" max="14089" width="28.140625" style="3" customWidth="1"/>
    <col min="14090" max="14338" width="16" style="3"/>
    <col min="14339" max="14339" width="6" style="3" customWidth="1"/>
    <col min="14340" max="14340" width="26.7109375" style="3" customWidth="1"/>
    <col min="14341" max="14341" width="11.7109375" style="3" bestFit="1" customWidth="1"/>
    <col min="14342" max="14342" width="11.42578125" style="3" bestFit="1" customWidth="1"/>
    <col min="14343" max="14343" width="12.7109375" style="3" bestFit="1" customWidth="1"/>
    <col min="14344" max="14344" width="5.7109375" style="3" customWidth="1"/>
    <col min="14345" max="14345" width="28.140625" style="3" customWidth="1"/>
    <col min="14346" max="14594" width="16" style="3"/>
    <col min="14595" max="14595" width="6" style="3" customWidth="1"/>
    <col min="14596" max="14596" width="26.7109375" style="3" customWidth="1"/>
    <col min="14597" max="14597" width="11.7109375" style="3" bestFit="1" customWidth="1"/>
    <col min="14598" max="14598" width="11.42578125" style="3" bestFit="1" customWidth="1"/>
    <col min="14599" max="14599" width="12.7109375" style="3" bestFit="1" customWidth="1"/>
    <col min="14600" max="14600" width="5.7109375" style="3" customWidth="1"/>
    <col min="14601" max="14601" width="28.140625" style="3" customWidth="1"/>
    <col min="14602" max="14850" width="16" style="3"/>
    <col min="14851" max="14851" width="6" style="3" customWidth="1"/>
    <col min="14852" max="14852" width="26.7109375" style="3" customWidth="1"/>
    <col min="14853" max="14853" width="11.7109375" style="3" bestFit="1" customWidth="1"/>
    <col min="14854" max="14854" width="11.42578125" style="3" bestFit="1" customWidth="1"/>
    <col min="14855" max="14855" width="12.7109375" style="3" bestFit="1" customWidth="1"/>
    <col min="14856" max="14856" width="5.7109375" style="3" customWidth="1"/>
    <col min="14857" max="14857" width="28.140625" style="3" customWidth="1"/>
    <col min="14858" max="15106" width="16" style="3"/>
    <col min="15107" max="15107" width="6" style="3" customWidth="1"/>
    <col min="15108" max="15108" width="26.7109375" style="3" customWidth="1"/>
    <col min="15109" max="15109" width="11.7109375" style="3" bestFit="1" customWidth="1"/>
    <col min="15110" max="15110" width="11.42578125" style="3" bestFit="1" customWidth="1"/>
    <col min="15111" max="15111" width="12.7109375" style="3" bestFit="1" customWidth="1"/>
    <col min="15112" max="15112" width="5.7109375" style="3" customWidth="1"/>
    <col min="15113" max="15113" width="28.140625" style="3" customWidth="1"/>
    <col min="15114" max="15362" width="16" style="3"/>
    <col min="15363" max="15363" width="6" style="3" customWidth="1"/>
    <col min="15364" max="15364" width="26.7109375" style="3" customWidth="1"/>
    <col min="15365" max="15365" width="11.7109375" style="3" bestFit="1" customWidth="1"/>
    <col min="15366" max="15366" width="11.42578125" style="3" bestFit="1" customWidth="1"/>
    <col min="15367" max="15367" width="12.7109375" style="3" bestFit="1" customWidth="1"/>
    <col min="15368" max="15368" width="5.7109375" style="3" customWidth="1"/>
    <col min="15369" max="15369" width="28.140625" style="3" customWidth="1"/>
    <col min="15370" max="15618" width="16" style="3"/>
    <col min="15619" max="15619" width="6" style="3" customWidth="1"/>
    <col min="15620" max="15620" width="26.7109375" style="3" customWidth="1"/>
    <col min="15621" max="15621" width="11.7109375" style="3" bestFit="1" customWidth="1"/>
    <col min="15622" max="15622" width="11.42578125" style="3" bestFit="1" customWidth="1"/>
    <col min="15623" max="15623" width="12.7109375" style="3" bestFit="1" customWidth="1"/>
    <col min="15624" max="15624" width="5.7109375" style="3" customWidth="1"/>
    <col min="15625" max="15625" width="28.140625" style="3" customWidth="1"/>
    <col min="15626" max="15874" width="16" style="3"/>
    <col min="15875" max="15875" width="6" style="3" customWidth="1"/>
    <col min="15876" max="15876" width="26.7109375" style="3" customWidth="1"/>
    <col min="15877" max="15877" width="11.7109375" style="3" bestFit="1" customWidth="1"/>
    <col min="15878" max="15878" width="11.42578125" style="3" bestFit="1" customWidth="1"/>
    <col min="15879" max="15879" width="12.7109375" style="3" bestFit="1" customWidth="1"/>
    <col min="15880" max="15880" width="5.7109375" style="3" customWidth="1"/>
    <col min="15881" max="15881" width="28.140625" style="3" customWidth="1"/>
    <col min="15882" max="16130" width="16" style="3"/>
    <col min="16131" max="16131" width="6" style="3" customWidth="1"/>
    <col min="16132" max="16132" width="26.7109375" style="3" customWidth="1"/>
    <col min="16133" max="16133" width="11.7109375" style="3" bestFit="1" customWidth="1"/>
    <col min="16134" max="16134" width="11.42578125" style="3" bestFit="1" customWidth="1"/>
    <col min="16135" max="16135" width="12.7109375" style="3" bestFit="1" customWidth="1"/>
    <col min="16136" max="16136" width="5.7109375" style="3" customWidth="1"/>
    <col min="16137" max="16137" width="28.140625" style="3" customWidth="1"/>
    <col min="16138" max="16384" width="16" style="3"/>
  </cols>
  <sheetData>
    <row r="1" spans="1:11" x14ac:dyDescent="0.2">
      <c r="A1" s="735"/>
      <c r="B1" s="735"/>
      <c r="C1" s="735"/>
      <c r="D1" s="735"/>
      <c r="E1" s="735"/>
      <c r="F1" s="735"/>
      <c r="G1" s="735"/>
      <c r="H1" s="735"/>
      <c r="I1" s="735"/>
      <c r="J1" s="735"/>
      <c r="K1" s="735"/>
    </row>
    <row r="2" spans="1:11" x14ac:dyDescent="0.2">
      <c r="A2" s="346"/>
      <c r="B2" s="346"/>
      <c r="C2" s="346"/>
      <c r="D2" s="346"/>
      <c r="E2" s="346"/>
      <c r="F2" s="346"/>
      <c r="G2" s="346"/>
      <c r="H2" s="346"/>
      <c r="I2" s="346"/>
      <c r="J2" s="346"/>
      <c r="K2" s="346"/>
    </row>
    <row r="3" spans="1:11" x14ac:dyDescent="0.2">
      <c r="A3" s="347" t="s">
        <v>16</v>
      </c>
      <c r="B3" s="348"/>
      <c r="C3" s="348"/>
      <c r="D3" s="348"/>
      <c r="E3" s="348"/>
      <c r="F3" s="348"/>
      <c r="G3" s="348"/>
      <c r="H3" s="348"/>
      <c r="I3" s="348"/>
      <c r="J3" s="348"/>
      <c r="K3" s="348"/>
    </row>
    <row r="4" spans="1:11" x14ac:dyDescent="0.2">
      <c r="A4" s="349" t="s">
        <v>19</v>
      </c>
      <c r="B4" s="349"/>
      <c r="C4" s="349" t="s">
        <v>18</v>
      </c>
      <c r="D4" s="350"/>
      <c r="E4" s="349"/>
      <c r="F4" s="349"/>
      <c r="G4" s="349"/>
      <c r="H4" s="349"/>
      <c r="I4" s="348"/>
      <c r="J4" s="348"/>
      <c r="K4" s="348"/>
    </row>
    <row r="5" spans="1:11" x14ac:dyDescent="0.2">
      <c r="A5" s="349" t="s">
        <v>82</v>
      </c>
      <c r="B5" s="349"/>
      <c r="C5" s="349" t="s">
        <v>171</v>
      </c>
      <c r="D5" s="349"/>
      <c r="E5" s="349"/>
      <c r="F5" s="349"/>
      <c r="G5" s="349"/>
      <c r="H5" s="349"/>
      <c r="I5" s="348"/>
      <c r="J5" s="348"/>
      <c r="K5" s="348"/>
    </row>
    <row r="6" spans="1:11" x14ac:dyDescent="0.2">
      <c r="A6" s="351"/>
      <c r="B6" s="349"/>
      <c r="C6" s="510">
        <v>2023</v>
      </c>
      <c r="D6" s="349"/>
      <c r="E6" s="349"/>
      <c r="F6" s="349"/>
      <c r="G6" s="349"/>
      <c r="H6" s="349"/>
      <c r="I6" s="750" t="s">
        <v>20</v>
      </c>
      <c r="J6" s="751"/>
      <c r="K6" s="752"/>
    </row>
    <row r="7" spans="1:11" x14ac:dyDescent="0.2">
      <c r="A7" s="351"/>
      <c r="B7" s="349"/>
      <c r="C7" s="349"/>
      <c r="D7" s="349"/>
      <c r="E7" s="349"/>
      <c r="F7" s="349"/>
      <c r="G7" s="349"/>
      <c r="H7" s="349"/>
      <c r="I7" s="352" t="s">
        <v>21</v>
      </c>
      <c r="J7" s="753" t="s">
        <v>31</v>
      </c>
      <c r="K7" s="754"/>
    </row>
    <row r="8" spans="1:11" ht="12.75" customHeight="1" x14ac:dyDescent="0.2">
      <c r="A8" s="349"/>
      <c r="B8" s="349"/>
      <c r="C8" s="349"/>
      <c r="D8" s="349"/>
      <c r="E8" s="349"/>
      <c r="F8" s="349"/>
      <c r="G8" s="349"/>
      <c r="H8" s="348"/>
      <c r="I8" s="352" t="s">
        <v>22</v>
      </c>
      <c r="J8" s="755" t="s">
        <v>46</v>
      </c>
      <c r="K8" s="756"/>
    </row>
    <row r="9" spans="1:11" ht="12.75" customHeight="1" x14ac:dyDescent="0.2">
      <c r="A9" s="748" t="s">
        <v>23</v>
      </c>
      <c r="B9" s="748"/>
      <c r="C9" s="748"/>
      <c r="D9" s="748"/>
      <c r="E9" s="748"/>
      <c r="F9" s="748"/>
      <c r="G9" s="748"/>
      <c r="H9" s="748"/>
      <c r="I9" s="353" t="s">
        <v>24</v>
      </c>
      <c r="J9" s="757" t="s">
        <v>33</v>
      </c>
      <c r="K9" s="758"/>
    </row>
    <row r="10" spans="1:11" ht="15.75" customHeight="1" thickBot="1" x14ac:dyDescent="0.25">
      <c r="A10" s="748" t="s">
        <v>30</v>
      </c>
      <c r="B10" s="748"/>
      <c r="C10" s="748"/>
      <c r="D10" s="748"/>
      <c r="E10" s="748"/>
      <c r="F10" s="585"/>
      <c r="G10" s="354"/>
      <c r="H10" s="349"/>
      <c r="I10" s="348"/>
      <c r="J10" s="348"/>
      <c r="K10" s="348"/>
    </row>
    <row r="11" spans="1:11" ht="12.75" customHeight="1" thickBot="1" x14ac:dyDescent="0.25">
      <c r="A11" s="749" t="s">
        <v>25</v>
      </c>
      <c r="B11" s="746"/>
      <c r="C11" s="746"/>
      <c r="D11" s="746"/>
      <c r="E11" s="747"/>
      <c r="F11" s="585"/>
      <c r="G11" s="745" t="s">
        <v>20</v>
      </c>
      <c r="H11" s="746"/>
      <c r="I11" s="746"/>
      <c r="J11" s="746"/>
      <c r="K11" s="747"/>
    </row>
    <row r="12" spans="1:11" x14ac:dyDescent="0.2">
      <c r="A12" s="355"/>
      <c r="B12" s="356"/>
      <c r="C12" s="356"/>
      <c r="D12" s="356"/>
      <c r="E12" s="357"/>
      <c r="F12" s="586"/>
      <c r="G12" s="594"/>
      <c r="H12" s="589" t="s">
        <v>15</v>
      </c>
      <c r="I12" s="356" t="s">
        <v>15</v>
      </c>
      <c r="J12" s="356" t="s">
        <v>15</v>
      </c>
      <c r="K12" s="357" t="s">
        <v>15</v>
      </c>
    </row>
    <row r="13" spans="1:11" s="12" customFormat="1" x14ac:dyDescent="0.2">
      <c r="A13" s="358" t="s">
        <v>0</v>
      </c>
      <c r="B13" s="359" t="s">
        <v>26</v>
      </c>
      <c r="C13" s="359" t="s">
        <v>27</v>
      </c>
      <c r="D13" s="359" t="s">
        <v>28</v>
      </c>
      <c r="E13" s="360" t="s">
        <v>29</v>
      </c>
      <c r="F13" s="587"/>
      <c r="G13" s="595" t="s">
        <v>0</v>
      </c>
      <c r="H13" s="590" t="s">
        <v>26</v>
      </c>
      <c r="I13" s="359" t="s">
        <v>27</v>
      </c>
      <c r="J13" s="359" t="s">
        <v>28</v>
      </c>
      <c r="K13" s="360" t="s">
        <v>29</v>
      </c>
    </row>
    <row r="14" spans="1:11" ht="12.75" customHeight="1" x14ac:dyDescent="0.2">
      <c r="A14" s="372">
        <v>44927</v>
      </c>
      <c r="B14" s="373"/>
      <c r="C14" s="18" t="s">
        <v>47</v>
      </c>
      <c r="D14" s="374">
        <v>32608331</v>
      </c>
      <c r="E14" s="375"/>
      <c r="F14" s="586"/>
      <c r="G14" s="596">
        <v>44927</v>
      </c>
      <c r="H14" s="591"/>
      <c r="I14" s="18" t="s">
        <v>47</v>
      </c>
      <c r="J14" s="374"/>
      <c r="K14" s="438">
        <v>32608331</v>
      </c>
    </row>
    <row r="15" spans="1:11" ht="12.75" customHeight="1" x14ac:dyDescent="0.2">
      <c r="A15" s="509">
        <v>44935</v>
      </c>
      <c r="B15" s="373">
        <v>1</v>
      </c>
      <c r="C15" s="18" t="s">
        <v>157</v>
      </c>
      <c r="D15" s="374"/>
      <c r="E15" s="650">
        <v>4013000</v>
      </c>
      <c r="F15" s="586"/>
      <c r="G15" s="509">
        <v>44935</v>
      </c>
      <c r="H15" s="373">
        <v>1</v>
      </c>
      <c r="I15" s="18" t="s">
        <v>157</v>
      </c>
      <c r="J15" s="374">
        <v>4013000</v>
      </c>
      <c r="K15" s="438"/>
    </row>
    <row r="16" spans="1:11" ht="12.75" customHeight="1" x14ac:dyDescent="0.2">
      <c r="A16" s="509">
        <v>44935</v>
      </c>
      <c r="B16" s="373">
        <v>2</v>
      </c>
      <c r="C16" s="18" t="s">
        <v>200</v>
      </c>
      <c r="D16" s="374"/>
      <c r="E16" s="528">
        <v>2000</v>
      </c>
      <c r="F16" s="586"/>
      <c r="G16" s="509">
        <v>44935</v>
      </c>
      <c r="H16" s="373">
        <v>2</v>
      </c>
      <c r="I16" s="18" t="s">
        <v>200</v>
      </c>
      <c r="J16" s="374">
        <v>2000</v>
      </c>
      <c r="K16" s="438"/>
    </row>
    <row r="17" spans="1:15" ht="12.75" customHeight="1" x14ac:dyDescent="0.2">
      <c r="A17" s="509">
        <v>44937</v>
      </c>
      <c r="B17" s="373">
        <v>3</v>
      </c>
      <c r="C17" s="18" t="s">
        <v>244</v>
      </c>
      <c r="D17" s="374"/>
      <c r="E17" s="528">
        <v>8904000</v>
      </c>
      <c r="F17" s="586"/>
      <c r="G17" s="509">
        <v>44937</v>
      </c>
      <c r="H17" s="373">
        <v>3</v>
      </c>
      <c r="I17" s="18" t="s">
        <v>244</v>
      </c>
      <c r="J17" s="374">
        <v>8904000</v>
      </c>
      <c r="K17" s="438"/>
    </row>
    <row r="18" spans="1:15" ht="12.75" customHeight="1" x14ac:dyDescent="0.2">
      <c r="A18" s="509">
        <v>44572</v>
      </c>
      <c r="B18" s="373">
        <v>4</v>
      </c>
      <c r="C18" s="18" t="s">
        <v>200</v>
      </c>
      <c r="D18" s="374"/>
      <c r="E18" s="528">
        <v>2000</v>
      </c>
      <c r="F18" s="586"/>
      <c r="G18" s="509">
        <v>44572</v>
      </c>
      <c r="H18" s="373">
        <v>4</v>
      </c>
      <c r="I18" s="18" t="s">
        <v>200</v>
      </c>
      <c r="J18" s="374">
        <v>2000</v>
      </c>
      <c r="K18" s="438"/>
    </row>
    <row r="19" spans="1:15" ht="12.75" customHeight="1" x14ac:dyDescent="0.2">
      <c r="A19" s="509">
        <v>44951</v>
      </c>
      <c r="B19" s="373">
        <v>5</v>
      </c>
      <c r="C19" s="18" t="s">
        <v>157</v>
      </c>
      <c r="D19" s="374"/>
      <c r="E19" s="528">
        <v>5709000</v>
      </c>
      <c r="F19" s="586"/>
      <c r="G19" s="509">
        <v>44951</v>
      </c>
      <c r="H19" s="373">
        <v>5</v>
      </c>
      <c r="I19" s="18" t="s">
        <v>157</v>
      </c>
      <c r="J19" s="374">
        <v>5709000</v>
      </c>
      <c r="K19" s="438"/>
    </row>
    <row r="20" spans="1:15" ht="12.75" customHeight="1" x14ac:dyDescent="0.2">
      <c r="A20" s="509">
        <v>44951</v>
      </c>
      <c r="B20" s="373">
        <v>6</v>
      </c>
      <c r="C20" s="18" t="s">
        <v>200</v>
      </c>
      <c r="D20" s="374"/>
      <c r="E20" s="528">
        <v>2000</v>
      </c>
      <c r="F20" s="586"/>
      <c r="G20" s="509">
        <v>44951</v>
      </c>
      <c r="H20" s="373">
        <v>6</v>
      </c>
      <c r="I20" s="18" t="s">
        <v>200</v>
      </c>
      <c r="J20" s="374">
        <v>2000</v>
      </c>
      <c r="K20" s="438"/>
    </row>
    <row r="21" spans="1:15" x14ac:dyDescent="0.2">
      <c r="A21" s="381"/>
      <c r="B21" s="382"/>
      <c r="C21" s="383" t="s">
        <v>63</v>
      </c>
      <c r="D21" s="384">
        <f>SUM(D14:D20)-SUM(E14:E20)</f>
        <v>13976331</v>
      </c>
      <c r="E21" s="651"/>
      <c r="F21" s="588"/>
      <c r="G21" s="597"/>
      <c r="H21" s="592"/>
      <c r="I21" s="383" t="s">
        <v>63</v>
      </c>
      <c r="J21" s="384"/>
      <c r="K21" s="439">
        <f>SUM(K14:K20)-SUM(J14:J20)</f>
        <v>13976331</v>
      </c>
    </row>
    <row r="22" spans="1:15" ht="13.5" thickBot="1" x14ac:dyDescent="0.25">
      <c r="A22" s="20"/>
      <c r="B22" s="21"/>
      <c r="C22" s="21"/>
      <c r="D22" s="21"/>
      <c r="E22" s="386"/>
      <c r="F22" s="588"/>
      <c r="G22" s="598"/>
      <c r="H22" s="593"/>
      <c r="I22" s="21"/>
      <c r="J22" s="21"/>
      <c r="K22" s="440"/>
    </row>
    <row r="23" spans="1:15" x14ac:dyDescent="0.2">
      <c r="A23" s="8"/>
      <c r="B23" s="6"/>
      <c r="C23" s="6" t="s">
        <v>17</v>
      </c>
      <c r="D23" s="8"/>
      <c r="E23" s="8"/>
      <c r="F23" s="588"/>
      <c r="G23" s="8"/>
      <c r="H23" s="6"/>
      <c r="I23" s="6" t="s">
        <v>17</v>
      </c>
      <c r="J23" s="8"/>
      <c r="K23" s="441"/>
    </row>
    <row r="24" spans="1:15" x14ac:dyDescent="0.2">
      <c r="A24" s="8"/>
      <c r="B24" s="6"/>
      <c r="C24" s="6"/>
      <c r="D24" s="8"/>
      <c r="E24" s="8"/>
      <c r="F24" s="362"/>
      <c r="G24" s="8"/>
      <c r="H24" s="6"/>
      <c r="I24" s="6"/>
      <c r="J24" s="8"/>
      <c r="K24" s="8"/>
    </row>
    <row r="25" spans="1:15" x14ac:dyDescent="0.2">
      <c r="A25" s="13"/>
      <c r="B25" s="13"/>
      <c r="C25" s="387"/>
      <c r="D25" s="388"/>
      <c r="E25" s="14"/>
      <c r="F25" s="362"/>
      <c r="G25" s="13"/>
      <c r="H25" s="13"/>
      <c r="I25" s="387"/>
      <c r="J25" s="388"/>
      <c r="K25" s="14"/>
    </row>
    <row r="26" spans="1:15" x14ac:dyDescent="0.2">
      <c r="A26" s="13"/>
      <c r="B26" s="13"/>
      <c r="C26" s="389"/>
      <c r="D26" s="390"/>
      <c r="E26" s="14"/>
      <c r="F26" s="362"/>
      <c r="G26" s="13"/>
      <c r="H26" s="13"/>
      <c r="I26" s="389"/>
      <c r="J26" s="390"/>
      <c r="K26" s="14"/>
    </row>
    <row r="27" spans="1:15" x14ac:dyDescent="0.2">
      <c r="C27" s="391"/>
      <c r="D27" s="392"/>
      <c r="E27" s="174"/>
      <c r="F27" s="362"/>
      <c r="I27" s="391"/>
      <c r="J27" s="392"/>
      <c r="K27" s="174"/>
    </row>
    <row r="28" spans="1:15" x14ac:dyDescent="0.2">
      <c r="A28" s="472"/>
      <c r="B28" s="472"/>
      <c r="C28" s="472"/>
      <c r="D28" s="472"/>
      <c r="E28" s="472"/>
      <c r="F28" s="472"/>
      <c r="G28" s="472"/>
      <c r="H28" s="472"/>
      <c r="I28" s="472"/>
      <c r="J28" s="472"/>
      <c r="K28" s="472"/>
      <c r="L28" s="471"/>
      <c r="M28" s="471"/>
      <c r="N28" s="471"/>
      <c r="O28" s="471"/>
    </row>
    <row r="29" spans="1:15" x14ac:dyDescent="0.2">
      <c r="A29" s="472"/>
      <c r="B29" s="472"/>
      <c r="C29" s="474"/>
      <c r="D29" s="472"/>
      <c r="E29" s="472"/>
      <c r="F29" s="472"/>
      <c r="G29" s="472"/>
      <c r="H29" s="472"/>
      <c r="I29" s="472"/>
      <c r="J29" s="472"/>
      <c r="K29" s="472"/>
      <c r="L29" s="471"/>
      <c r="M29" s="471"/>
      <c r="N29" s="471"/>
      <c r="O29" s="471"/>
    </row>
    <row r="30" spans="1:15" x14ac:dyDescent="0.2">
      <c r="A30" s="472"/>
      <c r="B30" s="472"/>
      <c r="C30" s="472"/>
      <c r="D30" s="473"/>
      <c r="E30" s="472"/>
      <c r="F30" s="472"/>
      <c r="G30" s="472"/>
      <c r="H30" s="472"/>
      <c r="I30" s="472"/>
      <c r="J30" s="472"/>
      <c r="K30" s="472"/>
      <c r="L30" s="471"/>
      <c r="M30" s="471"/>
      <c r="N30" s="471"/>
      <c r="O30" s="471"/>
    </row>
    <row r="31" spans="1:15" x14ac:dyDescent="0.2">
      <c r="A31" s="472"/>
      <c r="B31" s="472"/>
      <c r="C31" s="472"/>
      <c r="D31" s="473"/>
      <c r="E31" s="472"/>
      <c r="F31" s="472"/>
      <c r="G31" s="472"/>
      <c r="H31" s="472"/>
      <c r="I31" s="472"/>
      <c r="J31" s="472"/>
      <c r="K31" s="472"/>
      <c r="L31" s="471"/>
      <c r="M31" s="471"/>
      <c r="N31" s="471"/>
      <c r="O31" s="471"/>
    </row>
    <row r="32" spans="1:15" x14ac:dyDescent="0.2">
      <c r="A32" s="471"/>
      <c r="B32" s="471"/>
      <c r="C32" s="476"/>
      <c r="D32" s="477"/>
      <c r="E32" s="471"/>
      <c r="F32" s="471"/>
      <c r="G32" s="471"/>
      <c r="H32" s="471"/>
      <c r="I32" s="471"/>
      <c r="J32" s="471"/>
      <c r="K32" s="471"/>
      <c r="L32" s="471"/>
      <c r="M32" s="471"/>
      <c r="N32" s="471"/>
      <c r="O32" s="471"/>
    </row>
    <row r="33" spans="1:15" x14ac:dyDescent="0.2">
      <c r="A33" s="471"/>
      <c r="B33" s="471"/>
      <c r="C33" s="471"/>
      <c r="D33" s="475"/>
      <c r="E33" s="471"/>
      <c r="F33" s="471"/>
      <c r="G33" s="471"/>
      <c r="H33" s="471"/>
      <c r="I33" s="471"/>
      <c r="J33" s="471"/>
      <c r="K33" s="471"/>
      <c r="L33" s="471"/>
      <c r="M33" s="471"/>
      <c r="N33" s="471"/>
      <c r="O33" s="471"/>
    </row>
    <row r="34" spans="1:15" x14ac:dyDescent="0.2">
      <c r="A34" s="471"/>
      <c r="B34" s="471"/>
      <c r="C34" s="471"/>
      <c r="D34" s="471"/>
      <c r="E34" s="471"/>
      <c r="F34" s="471"/>
      <c r="G34" s="471"/>
      <c r="H34" s="471"/>
      <c r="I34" s="471"/>
      <c r="J34" s="471"/>
      <c r="K34" s="471"/>
      <c r="L34" s="471"/>
      <c r="M34" s="471"/>
      <c r="N34" s="471"/>
      <c r="O34" s="471"/>
    </row>
    <row r="35" spans="1:15" x14ac:dyDescent="0.2">
      <c r="A35" s="471"/>
      <c r="B35" s="471"/>
      <c r="C35" s="471"/>
      <c r="D35" s="471"/>
      <c r="E35" s="471"/>
      <c r="F35" s="471"/>
      <c r="G35" s="471"/>
      <c r="H35" s="471"/>
      <c r="I35" s="471"/>
      <c r="J35" s="471"/>
      <c r="K35" s="471"/>
      <c r="L35" s="471"/>
      <c r="M35" s="471"/>
      <c r="N35" s="471"/>
      <c r="O35" s="471"/>
    </row>
    <row r="36" spans="1:15" x14ac:dyDescent="0.2">
      <c r="A36" s="471"/>
      <c r="B36" s="471"/>
      <c r="C36" s="471"/>
      <c r="D36" s="471"/>
      <c r="E36" s="471"/>
      <c r="F36" s="471"/>
      <c r="G36" s="471"/>
      <c r="H36" s="471"/>
      <c r="I36" s="471"/>
      <c r="J36" s="471"/>
      <c r="K36" s="471"/>
      <c r="L36" s="471"/>
      <c r="M36" s="471"/>
      <c r="N36" s="471"/>
      <c r="O36" s="471"/>
    </row>
    <row r="37" spans="1:15" x14ac:dyDescent="0.2">
      <c r="A37" s="471"/>
      <c r="B37" s="471"/>
      <c r="C37" s="471"/>
      <c r="D37" s="471"/>
      <c r="E37" s="471"/>
      <c r="F37" s="471"/>
      <c r="G37" s="471"/>
      <c r="H37" s="471"/>
      <c r="I37" s="471"/>
      <c r="J37" s="471"/>
      <c r="K37" s="471"/>
      <c r="L37" s="471"/>
      <c r="M37" s="471"/>
      <c r="N37" s="471"/>
      <c r="O37" s="471"/>
    </row>
  </sheetData>
  <mergeCells count="9">
    <mergeCell ref="G11:K11"/>
    <mergeCell ref="A10:E10"/>
    <mergeCell ref="A11:E11"/>
    <mergeCell ref="A1:K1"/>
    <mergeCell ref="I6:K6"/>
    <mergeCell ref="J7:K7"/>
    <mergeCell ref="J8:K8"/>
    <mergeCell ref="A9:H9"/>
    <mergeCell ref="J9:K9"/>
  </mergeCells>
  <pageMargins left="0.7" right="0.7" top="0.75" bottom="0.75" header="0.3" footer="0.3"/>
  <pageSetup paperSize="9" scale="85" orientation="landscape" horizontalDpi="4294967293" verticalDpi="0"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8"/>
  <sheetViews>
    <sheetView topLeftCell="D19" zoomScale="125" workbookViewId="0">
      <selection activeCell="M32" sqref="M32"/>
    </sheetView>
  </sheetViews>
  <sheetFormatPr defaultColWidth="16" defaultRowHeight="12.75" x14ac:dyDescent="0.2"/>
  <cols>
    <col min="1" max="1" width="10.85546875" style="3" customWidth="1"/>
    <col min="2" max="2" width="6.7109375" style="3" bestFit="1" customWidth="1"/>
    <col min="3" max="3" width="32.28515625" style="3" customWidth="1"/>
    <col min="4" max="4" width="12.42578125" style="3" customWidth="1"/>
    <col min="5" max="5" width="10.5703125" style="3" customWidth="1"/>
    <col min="6" max="6" width="4.7109375" style="3" customWidth="1"/>
    <col min="7" max="7" width="10.7109375" style="3" customWidth="1"/>
    <col min="8" max="8" width="3.28515625" style="3" bestFit="1" customWidth="1"/>
    <col min="9" max="9" width="33.28515625" style="3" customWidth="1"/>
    <col min="10" max="10" width="11" style="3" customWidth="1"/>
    <col min="11" max="11" width="16.42578125" style="3" customWidth="1"/>
    <col min="12" max="14" width="16" style="3"/>
    <col min="15" max="15" width="20.7109375" style="3" bestFit="1" customWidth="1"/>
    <col min="16" max="258" width="16" style="3"/>
    <col min="259" max="259" width="6" style="3" customWidth="1"/>
    <col min="260" max="260" width="26.7109375" style="3" customWidth="1"/>
    <col min="261" max="261" width="11.7109375" style="3" bestFit="1" customWidth="1"/>
    <col min="262" max="262" width="11.42578125" style="3" bestFit="1" customWidth="1"/>
    <col min="263" max="263" width="12.7109375" style="3" bestFit="1" customWidth="1"/>
    <col min="264" max="264" width="5.7109375" style="3" customWidth="1"/>
    <col min="265" max="265" width="28.140625" style="3" customWidth="1"/>
    <col min="266" max="514" width="16" style="3"/>
    <col min="515" max="515" width="6" style="3" customWidth="1"/>
    <col min="516" max="516" width="26.7109375" style="3" customWidth="1"/>
    <col min="517" max="517" width="11.7109375" style="3" bestFit="1" customWidth="1"/>
    <col min="518" max="518" width="11.42578125" style="3" bestFit="1" customWidth="1"/>
    <col min="519" max="519" width="12.7109375" style="3" bestFit="1" customWidth="1"/>
    <col min="520" max="520" width="5.7109375" style="3" customWidth="1"/>
    <col min="521" max="521" width="28.140625" style="3" customWidth="1"/>
    <col min="522" max="770" width="16" style="3"/>
    <col min="771" max="771" width="6" style="3" customWidth="1"/>
    <col min="772" max="772" width="26.7109375" style="3" customWidth="1"/>
    <col min="773" max="773" width="11.7109375" style="3" bestFit="1" customWidth="1"/>
    <col min="774" max="774" width="11.42578125" style="3" bestFit="1" customWidth="1"/>
    <col min="775" max="775" width="12.7109375" style="3" bestFit="1" customWidth="1"/>
    <col min="776" max="776" width="5.7109375" style="3" customWidth="1"/>
    <col min="777" max="777" width="28.140625" style="3" customWidth="1"/>
    <col min="778" max="1026" width="16" style="3"/>
    <col min="1027" max="1027" width="6" style="3" customWidth="1"/>
    <col min="1028" max="1028" width="26.7109375" style="3" customWidth="1"/>
    <col min="1029" max="1029" width="11.7109375" style="3" bestFit="1" customWidth="1"/>
    <col min="1030" max="1030" width="11.42578125" style="3" bestFit="1" customWidth="1"/>
    <col min="1031" max="1031" width="12.7109375" style="3" bestFit="1" customWidth="1"/>
    <col min="1032" max="1032" width="5.7109375" style="3" customWidth="1"/>
    <col min="1033" max="1033" width="28.140625" style="3" customWidth="1"/>
    <col min="1034" max="1282" width="16" style="3"/>
    <col min="1283" max="1283" width="6" style="3" customWidth="1"/>
    <col min="1284" max="1284" width="26.7109375" style="3" customWidth="1"/>
    <col min="1285" max="1285" width="11.7109375" style="3" bestFit="1" customWidth="1"/>
    <col min="1286" max="1286" width="11.42578125" style="3" bestFit="1" customWidth="1"/>
    <col min="1287" max="1287" width="12.7109375" style="3" bestFit="1" customWidth="1"/>
    <col min="1288" max="1288" width="5.7109375" style="3" customWidth="1"/>
    <col min="1289" max="1289" width="28.140625" style="3" customWidth="1"/>
    <col min="1290" max="1538" width="16" style="3"/>
    <col min="1539" max="1539" width="6" style="3" customWidth="1"/>
    <col min="1540" max="1540" width="26.7109375" style="3" customWidth="1"/>
    <col min="1541" max="1541" width="11.7109375" style="3" bestFit="1" customWidth="1"/>
    <col min="1542" max="1542" width="11.42578125" style="3" bestFit="1" customWidth="1"/>
    <col min="1543" max="1543" width="12.7109375" style="3" bestFit="1" customWidth="1"/>
    <col min="1544" max="1544" width="5.7109375" style="3" customWidth="1"/>
    <col min="1545" max="1545" width="28.140625" style="3" customWidth="1"/>
    <col min="1546" max="1794" width="16" style="3"/>
    <col min="1795" max="1795" width="6" style="3" customWidth="1"/>
    <col min="1796" max="1796" width="26.7109375" style="3" customWidth="1"/>
    <col min="1797" max="1797" width="11.7109375" style="3" bestFit="1" customWidth="1"/>
    <col min="1798" max="1798" width="11.42578125" style="3" bestFit="1" customWidth="1"/>
    <col min="1799" max="1799" width="12.7109375" style="3" bestFit="1" customWidth="1"/>
    <col min="1800" max="1800" width="5.7109375" style="3" customWidth="1"/>
    <col min="1801" max="1801" width="28.140625" style="3" customWidth="1"/>
    <col min="1802" max="2050" width="16" style="3"/>
    <col min="2051" max="2051" width="6" style="3" customWidth="1"/>
    <col min="2052" max="2052" width="26.7109375" style="3" customWidth="1"/>
    <col min="2053" max="2053" width="11.7109375" style="3" bestFit="1" customWidth="1"/>
    <col min="2054" max="2054" width="11.42578125" style="3" bestFit="1" customWidth="1"/>
    <col min="2055" max="2055" width="12.7109375" style="3" bestFit="1" customWidth="1"/>
    <col min="2056" max="2056" width="5.7109375" style="3" customWidth="1"/>
    <col min="2057" max="2057" width="28.140625" style="3" customWidth="1"/>
    <col min="2058" max="2306" width="16" style="3"/>
    <col min="2307" max="2307" width="6" style="3" customWidth="1"/>
    <col min="2308" max="2308" width="26.7109375" style="3" customWidth="1"/>
    <col min="2309" max="2309" width="11.7109375" style="3" bestFit="1" customWidth="1"/>
    <col min="2310" max="2310" width="11.42578125" style="3" bestFit="1" customWidth="1"/>
    <col min="2311" max="2311" width="12.7109375" style="3" bestFit="1" customWidth="1"/>
    <col min="2312" max="2312" width="5.7109375" style="3" customWidth="1"/>
    <col min="2313" max="2313" width="28.140625" style="3" customWidth="1"/>
    <col min="2314" max="2562" width="16" style="3"/>
    <col min="2563" max="2563" width="6" style="3" customWidth="1"/>
    <col min="2564" max="2564" width="26.7109375" style="3" customWidth="1"/>
    <col min="2565" max="2565" width="11.7109375" style="3" bestFit="1" customWidth="1"/>
    <col min="2566" max="2566" width="11.42578125" style="3" bestFit="1" customWidth="1"/>
    <col min="2567" max="2567" width="12.7109375" style="3" bestFit="1" customWidth="1"/>
    <col min="2568" max="2568" width="5.7109375" style="3" customWidth="1"/>
    <col min="2569" max="2569" width="28.140625" style="3" customWidth="1"/>
    <col min="2570" max="2818" width="16" style="3"/>
    <col min="2819" max="2819" width="6" style="3" customWidth="1"/>
    <col min="2820" max="2820" width="26.7109375" style="3" customWidth="1"/>
    <col min="2821" max="2821" width="11.7109375" style="3" bestFit="1" customWidth="1"/>
    <col min="2822" max="2822" width="11.42578125" style="3" bestFit="1" customWidth="1"/>
    <col min="2823" max="2823" width="12.7109375" style="3" bestFit="1" customWidth="1"/>
    <col min="2824" max="2824" width="5.7109375" style="3" customWidth="1"/>
    <col min="2825" max="2825" width="28.140625" style="3" customWidth="1"/>
    <col min="2826" max="3074" width="16" style="3"/>
    <col min="3075" max="3075" width="6" style="3" customWidth="1"/>
    <col min="3076" max="3076" width="26.7109375" style="3" customWidth="1"/>
    <col min="3077" max="3077" width="11.7109375" style="3" bestFit="1" customWidth="1"/>
    <col min="3078" max="3078" width="11.42578125" style="3" bestFit="1" customWidth="1"/>
    <col min="3079" max="3079" width="12.7109375" style="3" bestFit="1" customWidth="1"/>
    <col min="3080" max="3080" width="5.7109375" style="3" customWidth="1"/>
    <col min="3081" max="3081" width="28.140625" style="3" customWidth="1"/>
    <col min="3082" max="3330" width="16" style="3"/>
    <col min="3331" max="3331" width="6" style="3" customWidth="1"/>
    <col min="3332" max="3332" width="26.7109375" style="3" customWidth="1"/>
    <col min="3333" max="3333" width="11.7109375" style="3" bestFit="1" customWidth="1"/>
    <col min="3334" max="3334" width="11.42578125" style="3" bestFit="1" customWidth="1"/>
    <col min="3335" max="3335" width="12.7109375" style="3" bestFit="1" customWidth="1"/>
    <col min="3336" max="3336" width="5.7109375" style="3" customWidth="1"/>
    <col min="3337" max="3337" width="28.140625" style="3" customWidth="1"/>
    <col min="3338" max="3586" width="16" style="3"/>
    <col min="3587" max="3587" width="6" style="3" customWidth="1"/>
    <col min="3588" max="3588" width="26.7109375" style="3" customWidth="1"/>
    <col min="3589" max="3589" width="11.7109375" style="3" bestFit="1" customWidth="1"/>
    <col min="3590" max="3590" width="11.42578125" style="3" bestFit="1" customWidth="1"/>
    <col min="3591" max="3591" width="12.7109375" style="3" bestFit="1" customWidth="1"/>
    <col min="3592" max="3592" width="5.7109375" style="3" customWidth="1"/>
    <col min="3593" max="3593" width="28.140625" style="3" customWidth="1"/>
    <col min="3594" max="3842" width="16" style="3"/>
    <col min="3843" max="3843" width="6" style="3" customWidth="1"/>
    <col min="3844" max="3844" width="26.7109375" style="3" customWidth="1"/>
    <col min="3845" max="3845" width="11.7109375" style="3" bestFit="1" customWidth="1"/>
    <col min="3846" max="3846" width="11.42578125" style="3" bestFit="1" customWidth="1"/>
    <col min="3847" max="3847" width="12.7109375" style="3" bestFit="1" customWidth="1"/>
    <col min="3848" max="3848" width="5.7109375" style="3" customWidth="1"/>
    <col min="3849" max="3849" width="28.140625" style="3" customWidth="1"/>
    <col min="3850" max="4098" width="16" style="3"/>
    <col min="4099" max="4099" width="6" style="3" customWidth="1"/>
    <col min="4100" max="4100" width="26.7109375" style="3" customWidth="1"/>
    <col min="4101" max="4101" width="11.7109375" style="3" bestFit="1" customWidth="1"/>
    <col min="4102" max="4102" width="11.42578125" style="3" bestFit="1" customWidth="1"/>
    <col min="4103" max="4103" width="12.7109375" style="3" bestFit="1" customWidth="1"/>
    <col min="4104" max="4104" width="5.7109375" style="3" customWidth="1"/>
    <col min="4105" max="4105" width="28.140625" style="3" customWidth="1"/>
    <col min="4106" max="4354" width="16" style="3"/>
    <col min="4355" max="4355" width="6" style="3" customWidth="1"/>
    <col min="4356" max="4356" width="26.7109375" style="3" customWidth="1"/>
    <col min="4357" max="4357" width="11.7109375" style="3" bestFit="1" customWidth="1"/>
    <col min="4358" max="4358" width="11.42578125" style="3" bestFit="1" customWidth="1"/>
    <col min="4359" max="4359" width="12.7109375" style="3" bestFit="1" customWidth="1"/>
    <col min="4360" max="4360" width="5.7109375" style="3" customWidth="1"/>
    <col min="4361" max="4361" width="28.140625" style="3" customWidth="1"/>
    <col min="4362" max="4610" width="16" style="3"/>
    <col min="4611" max="4611" width="6" style="3" customWidth="1"/>
    <col min="4612" max="4612" width="26.7109375" style="3" customWidth="1"/>
    <col min="4613" max="4613" width="11.7109375" style="3" bestFit="1" customWidth="1"/>
    <col min="4614" max="4614" width="11.42578125" style="3" bestFit="1" customWidth="1"/>
    <col min="4615" max="4615" width="12.7109375" style="3" bestFit="1" customWidth="1"/>
    <col min="4616" max="4616" width="5.7109375" style="3" customWidth="1"/>
    <col min="4617" max="4617" width="28.140625" style="3" customWidth="1"/>
    <col min="4618" max="4866" width="16" style="3"/>
    <col min="4867" max="4867" width="6" style="3" customWidth="1"/>
    <col min="4868" max="4868" width="26.7109375" style="3" customWidth="1"/>
    <col min="4869" max="4869" width="11.7109375" style="3" bestFit="1" customWidth="1"/>
    <col min="4870" max="4870" width="11.42578125" style="3" bestFit="1" customWidth="1"/>
    <col min="4871" max="4871" width="12.7109375" style="3" bestFit="1" customWidth="1"/>
    <col min="4872" max="4872" width="5.7109375" style="3" customWidth="1"/>
    <col min="4873" max="4873" width="28.140625" style="3" customWidth="1"/>
    <col min="4874" max="5122" width="16" style="3"/>
    <col min="5123" max="5123" width="6" style="3" customWidth="1"/>
    <col min="5124" max="5124" width="26.7109375" style="3" customWidth="1"/>
    <col min="5125" max="5125" width="11.7109375" style="3" bestFit="1" customWidth="1"/>
    <col min="5126" max="5126" width="11.42578125" style="3" bestFit="1" customWidth="1"/>
    <col min="5127" max="5127" width="12.7109375" style="3" bestFit="1" customWidth="1"/>
    <col min="5128" max="5128" width="5.7109375" style="3" customWidth="1"/>
    <col min="5129" max="5129" width="28.140625" style="3" customWidth="1"/>
    <col min="5130" max="5378" width="16" style="3"/>
    <col min="5379" max="5379" width="6" style="3" customWidth="1"/>
    <col min="5380" max="5380" width="26.7109375" style="3" customWidth="1"/>
    <col min="5381" max="5381" width="11.7109375" style="3" bestFit="1" customWidth="1"/>
    <col min="5382" max="5382" width="11.42578125" style="3" bestFit="1" customWidth="1"/>
    <col min="5383" max="5383" width="12.7109375" style="3" bestFit="1" customWidth="1"/>
    <col min="5384" max="5384" width="5.7109375" style="3" customWidth="1"/>
    <col min="5385" max="5385" width="28.140625" style="3" customWidth="1"/>
    <col min="5386" max="5634" width="16" style="3"/>
    <col min="5635" max="5635" width="6" style="3" customWidth="1"/>
    <col min="5636" max="5636" width="26.7109375" style="3" customWidth="1"/>
    <col min="5637" max="5637" width="11.7109375" style="3" bestFit="1" customWidth="1"/>
    <col min="5638" max="5638" width="11.42578125" style="3" bestFit="1" customWidth="1"/>
    <col min="5639" max="5639" width="12.7109375" style="3" bestFit="1" customWidth="1"/>
    <col min="5640" max="5640" width="5.7109375" style="3" customWidth="1"/>
    <col min="5641" max="5641" width="28.140625" style="3" customWidth="1"/>
    <col min="5642" max="5890" width="16" style="3"/>
    <col min="5891" max="5891" width="6" style="3" customWidth="1"/>
    <col min="5892" max="5892" width="26.7109375" style="3" customWidth="1"/>
    <col min="5893" max="5893" width="11.7109375" style="3" bestFit="1" customWidth="1"/>
    <col min="5894" max="5894" width="11.42578125" style="3" bestFit="1" customWidth="1"/>
    <col min="5895" max="5895" width="12.7109375" style="3" bestFit="1" customWidth="1"/>
    <col min="5896" max="5896" width="5.7109375" style="3" customWidth="1"/>
    <col min="5897" max="5897" width="28.140625" style="3" customWidth="1"/>
    <col min="5898" max="6146" width="16" style="3"/>
    <col min="6147" max="6147" width="6" style="3" customWidth="1"/>
    <col min="6148" max="6148" width="26.7109375" style="3" customWidth="1"/>
    <col min="6149" max="6149" width="11.7109375" style="3" bestFit="1" customWidth="1"/>
    <col min="6150" max="6150" width="11.42578125" style="3" bestFit="1" customWidth="1"/>
    <col min="6151" max="6151" width="12.7109375" style="3" bestFit="1" customWidth="1"/>
    <col min="6152" max="6152" width="5.7109375" style="3" customWidth="1"/>
    <col min="6153" max="6153" width="28.140625" style="3" customWidth="1"/>
    <col min="6154" max="6402" width="16" style="3"/>
    <col min="6403" max="6403" width="6" style="3" customWidth="1"/>
    <col min="6404" max="6404" width="26.7109375" style="3" customWidth="1"/>
    <col min="6405" max="6405" width="11.7109375" style="3" bestFit="1" customWidth="1"/>
    <col min="6406" max="6406" width="11.42578125" style="3" bestFit="1" customWidth="1"/>
    <col min="6407" max="6407" width="12.7109375" style="3" bestFit="1" customWidth="1"/>
    <col min="6408" max="6408" width="5.7109375" style="3" customWidth="1"/>
    <col min="6409" max="6409" width="28.140625" style="3" customWidth="1"/>
    <col min="6410" max="6658" width="16" style="3"/>
    <col min="6659" max="6659" width="6" style="3" customWidth="1"/>
    <col min="6660" max="6660" width="26.7109375" style="3" customWidth="1"/>
    <col min="6661" max="6661" width="11.7109375" style="3" bestFit="1" customWidth="1"/>
    <col min="6662" max="6662" width="11.42578125" style="3" bestFit="1" customWidth="1"/>
    <col min="6663" max="6663" width="12.7109375" style="3" bestFit="1" customWidth="1"/>
    <col min="6664" max="6664" width="5.7109375" style="3" customWidth="1"/>
    <col min="6665" max="6665" width="28.140625" style="3" customWidth="1"/>
    <col min="6666" max="6914" width="16" style="3"/>
    <col min="6915" max="6915" width="6" style="3" customWidth="1"/>
    <col min="6916" max="6916" width="26.7109375" style="3" customWidth="1"/>
    <col min="6917" max="6917" width="11.7109375" style="3" bestFit="1" customWidth="1"/>
    <col min="6918" max="6918" width="11.42578125" style="3" bestFit="1" customWidth="1"/>
    <col min="6919" max="6919" width="12.7109375" style="3" bestFit="1" customWidth="1"/>
    <col min="6920" max="6920" width="5.7109375" style="3" customWidth="1"/>
    <col min="6921" max="6921" width="28.140625" style="3" customWidth="1"/>
    <col min="6922" max="7170" width="16" style="3"/>
    <col min="7171" max="7171" width="6" style="3" customWidth="1"/>
    <col min="7172" max="7172" width="26.7109375" style="3" customWidth="1"/>
    <col min="7173" max="7173" width="11.7109375" style="3" bestFit="1" customWidth="1"/>
    <col min="7174" max="7174" width="11.42578125" style="3" bestFit="1" customWidth="1"/>
    <col min="7175" max="7175" width="12.7109375" style="3" bestFit="1" customWidth="1"/>
    <col min="7176" max="7176" width="5.7109375" style="3" customWidth="1"/>
    <col min="7177" max="7177" width="28.140625" style="3" customWidth="1"/>
    <col min="7178" max="7426" width="16" style="3"/>
    <col min="7427" max="7427" width="6" style="3" customWidth="1"/>
    <col min="7428" max="7428" width="26.7109375" style="3" customWidth="1"/>
    <col min="7429" max="7429" width="11.7109375" style="3" bestFit="1" customWidth="1"/>
    <col min="7430" max="7430" width="11.42578125" style="3" bestFit="1" customWidth="1"/>
    <col min="7431" max="7431" width="12.7109375" style="3" bestFit="1" customWidth="1"/>
    <col min="7432" max="7432" width="5.7109375" style="3" customWidth="1"/>
    <col min="7433" max="7433" width="28.140625" style="3" customWidth="1"/>
    <col min="7434" max="7682" width="16" style="3"/>
    <col min="7683" max="7683" width="6" style="3" customWidth="1"/>
    <col min="7684" max="7684" width="26.7109375" style="3" customWidth="1"/>
    <col min="7685" max="7685" width="11.7109375" style="3" bestFit="1" customWidth="1"/>
    <col min="7686" max="7686" width="11.42578125" style="3" bestFit="1" customWidth="1"/>
    <col min="7687" max="7687" width="12.7109375" style="3" bestFit="1" customWidth="1"/>
    <col min="7688" max="7688" width="5.7109375" style="3" customWidth="1"/>
    <col min="7689" max="7689" width="28.140625" style="3" customWidth="1"/>
    <col min="7690" max="7938" width="16" style="3"/>
    <col min="7939" max="7939" width="6" style="3" customWidth="1"/>
    <col min="7940" max="7940" width="26.7109375" style="3" customWidth="1"/>
    <col min="7941" max="7941" width="11.7109375" style="3" bestFit="1" customWidth="1"/>
    <col min="7942" max="7942" width="11.42578125" style="3" bestFit="1" customWidth="1"/>
    <col min="7943" max="7943" width="12.7109375" style="3" bestFit="1" customWidth="1"/>
    <col min="7944" max="7944" width="5.7109375" style="3" customWidth="1"/>
    <col min="7945" max="7945" width="28.140625" style="3" customWidth="1"/>
    <col min="7946" max="8194" width="16" style="3"/>
    <col min="8195" max="8195" width="6" style="3" customWidth="1"/>
    <col min="8196" max="8196" width="26.7109375" style="3" customWidth="1"/>
    <col min="8197" max="8197" width="11.7109375" style="3" bestFit="1" customWidth="1"/>
    <col min="8198" max="8198" width="11.42578125" style="3" bestFit="1" customWidth="1"/>
    <col min="8199" max="8199" width="12.7109375" style="3" bestFit="1" customWidth="1"/>
    <col min="8200" max="8200" width="5.7109375" style="3" customWidth="1"/>
    <col min="8201" max="8201" width="28.140625" style="3" customWidth="1"/>
    <col min="8202" max="8450" width="16" style="3"/>
    <col min="8451" max="8451" width="6" style="3" customWidth="1"/>
    <col min="8452" max="8452" width="26.7109375" style="3" customWidth="1"/>
    <col min="8453" max="8453" width="11.7109375" style="3" bestFit="1" customWidth="1"/>
    <col min="8454" max="8454" width="11.42578125" style="3" bestFit="1" customWidth="1"/>
    <col min="8455" max="8455" width="12.7109375" style="3" bestFit="1" customWidth="1"/>
    <col min="8456" max="8456" width="5.7109375" style="3" customWidth="1"/>
    <col min="8457" max="8457" width="28.140625" style="3" customWidth="1"/>
    <col min="8458" max="8706" width="16" style="3"/>
    <col min="8707" max="8707" width="6" style="3" customWidth="1"/>
    <col min="8708" max="8708" width="26.7109375" style="3" customWidth="1"/>
    <col min="8709" max="8709" width="11.7109375" style="3" bestFit="1" customWidth="1"/>
    <col min="8710" max="8710" width="11.42578125" style="3" bestFit="1" customWidth="1"/>
    <col min="8711" max="8711" width="12.7109375" style="3" bestFit="1" customWidth="1"/>
    <col min="8712" max="8712" width="5.7109375" style="3" customWidth="1"/>
    <col min="8713" max="8713" width="28.140625" style="3" customWidth="1"/>
    <col min="8714" max="8962" width="16" style="3"/>
    <col min="8963" max="8963" width="6" style="3" customWidth="1"/>
    <col min="8964" max="8964" width="26.7109375" style="3" customWidth="1"/>
    <col min="8965" max="8965" width="11.7109375" style="3" bestFit="1" customWidth="1"/>
    <col min="8966" max="8966" width="11.42578125" style="3" bestFit="1" customWidth="1"/>
    <col min="8967" max="8967" width="12.7109375" style="3" bestFit="1" customWidth="1"/>
    <col min="8968" max="8968" width="5.7109375" style="3" customWidth="1"/>
    <col min="8969" max="8969" width="28.140625" style="3" customWidth="1"/>
    <col min="8970" max="9218" width="16" style="3"/>
    <col min="9219" max="9219" width="6" style="3" customWidth="1"/>
    <col min="9220" max="9220" width="26.7109375" style="3" customWidth="1"/>
    <col min="9221" max="9221" width="11.7109375" style="3" bestFit="1" customWidth="1"/>
    <col min="9222" max="9222" width="11.42578125" style="3" bestFit="1" customWidth="1"/>
    <col min="9223" max="9223" width="12.7109375" style="3" bestFit="1" customWidth="1"/>
    <col min="9224" max="9224" width="5.7109375" style="3" customWidth="1"/>
    <col min="9225" max="9225" width="28.140625" style="3" customWidth="1"/>
    <col min="9226" max="9474" width="16" style="3"/>
    <col min="9475" max="9475" width="6" style="3" customWidth="1"/>
    <col min="9476" max="9476" width="26.7109375" style="3" customWidth="1"/>
    <col min="9477" max="9477" width="11.7109375" style="3" bestFit="1" customWidth="1"/>
    <col min="9478" max="9478" width="11.42578125" style="3" bestFit="1" customWidth="1"/>
    <col min="9479" max="9479" width="12.7109375" style="3" bestFit="1" customWidth="1"/>
    <col min="9480" max="9480" width="5.7109375" style="3" customWidth="1"/>
    <col min="9481" max="9481" width="28.140625" style="3" customWidth="1"/>
    <col min="9482" max="9730" width="16" style="3"/>
    <col min="9731" max="9731" width="6" style="3" customWidth="1"/>
    <col min="9732" max="9732" width="26.7109375" style="3" customWidth="1"/>
    <col min="9733" max="9733" width="11.7109375" style="3" bestFit="1" customWidth="1"/>
    <col min="9734" max="9734" width="11.42578125" style="3" bestFit="1" customWidth="1"/>
    <col min="9735" max="9735" width="12.7109375" style="3" bestFit="1" customWidth="1"/>
    <col min="9736" max="9736" width="5.7109375" style="3" customWidth="1"/>
    <col min="9737" max="9737" width="28.140625" style="3" customWidth="1"/>
    <col min="9738" max="9986" width="16" style="3"/>
    <col min="9987" max="9987" width="6" style="3" customWidth="1"/>
    <col min="9988" max="9988" width="26.7109375" style="3" customWidth="1"/>
    <col min="9989" max="9989" width="11.7109375" style="3" bestFit="1" customWidth="1"/>
    <col min="9990" max="9990" width="11.42578125" style="3" bestFit="1" customWidth="1"/>
    <col min="9991" max="9991" width="12.7109375" style="3" bestFit="1" customWidth="1"/>
    <col min="9992" max="9992" width="5.7109375" style="3" customWidth="1"/>
    <col min="9993" max="9993" width="28.140625" style="3" customWidth="1"/>
    <col min="9994" max="10242" width="16" style="3"/>
    <col min="10243" max="10243" width="6" style="3" customWidth="1"/>
    <col min="10244" max="10244" width="26.7109375" style="3" customWidth="1"/>
    <col min="10245" max="10245" width="11.7109375" style="3" bestFit="1" customWidth="1"/>
    <col min="10246" max="10246" width="11.42578125" style="3" bestFit="1" customWidth="1"/>
    <col min="10247" max="10247" width="12.7109375" style="3" bestFit="1" customWidth="1"/>
    <col min="10248" max="10248" width="5.7109375" style="3" customWidth="1"/>
    <col min="10249" max="10249" width="28.140625" style="3" customWidth="1"/>
    <col min="10250" max="10498" width="16" style="3"/>
    <col min="10499" max="10499" width="6" style="3" customWidth="1"/>
    <col min="10500" max="10500" width="26.7109375" style="3" customWidth="1"/>
    <col min="10501" max="10501" width="11.7109375" style="3" bestFit="1" customWidth="1"/>
    <col min="10502" max="10502" width="11.42578125" style="3" bestFit="1" customWidth="1"/>
    <col min="10503" max="10503" width="12.7109375" style="3" bestFit="1" customWidth="1"/>
    <col min="10504" max="10504" width="5.7109375" style="3" customWidth="1"/>
    <col min="10505" max="10505" width="28.140625" style="3" customWidth="1"/>
    <col min="10506" max="10754" width="16" style="3"/>
    <col min="10755" max="10755" width="6" style="3" customWidth="1"/>
    <col min="10756" max="10756" width="26.7109375" style="3" customWidth="1"/>
    <col min="10757" max="10757" width="11.7109375" style="3" bestFit="1" customWidth="1"/>
    <col min="10758" max="10758" width="11.42578125" style="3" bestFit="1" customWidth="1"/>
    <col min="10759" max="10759" width="12.7109375" style="3" bestFit="1" customWidth="1"/>
    <col min="10760" max="10760" width="5.7109375" style="3" customWidth="1"/>
    <col min="10761" max="10761" width="28.140625" style="3" customWidth="1"/>
    <col min="10762" max="11010" width="16" style="3"/>
    <col min="11011" max="11011" width="6" style="3" customWidth="1"/>
    <col min="11012" max="11012" width="26.7109375" style="3" customWidth="1"/>
    <col min="11013" max="11013" width="11.7109375" style="3" bestFit="1" customWidth="1"/>
    <col min="11014" max="11014" width="11.42578125" style="3" bestFit="1" customWidth="1"/>
    <col min="11015" max="11015" width="12.7109375" style="3" bestFit="1" customWidth="1"/>
    <col min="11016" max="11016" width="5.7109375" style="3" customWidth="1"/>
    <col min="11017" max="11017" width="28.140625" style="3" customWidth="1"/>
    <col min="11018" max="11266" width="16" style="3"/>
    <col min="11267" max="11267" width="6" style="3" customWidth="1"/>
    <col min="11268" max="11268" width="26.7109375" style="3" customWidth="1"/>
    <col min="11269" max="11269" width="11.7109375" style="3" bestFit="1" customWidth="1"/>
    <col min="11270" max="11270" width="11.42578125" style="3" bestFit="1" customWidth="1"/>
    <col min="11271" max="11271" width="12.7109375" style="3" bestFit="1" customWidth="1"/>
    <col min="11272" max="11272" width="5.7109375" style="3" customWidth="1"/>
    <col min="11273" max="11273" width="28.140625" style="3" customWidth="1"/>
    <col min="11274" max="11522" width="16" style="3"/>
    <col min="11523" max="11523" width="6" style="3" customWidth="1"/>
    <col min="11524" max="11524" width="26.7109375" style="3" customWidth="1"/>
    <col min="11525" max="11525" width="11.7109375" style="3" bestFit="1" customWidth="1"/>
    <col min="11526" max="11526" width="11.42578125" style="3" bestFit="1" customWidth="1"/>
    <col min="11527" max="11527" width="12.7109375" style="3" bestFit="1" customWidth="1"/>
    <col min="11528" max="11528" width="5.7109375" style="3" customWidth="1"/>
    <col min="11529" max="11529" width="28.140625" style="3" customWidth="1"/>
    <col min="11530" max="11778" width="16" style="3"/>
    <col min="11779" max="11779" width="6" style="3" customWidth="1"/>
    <col min="11780" max="11780" width="26.7109375" style="3" customWidth="1"/>
    <col min="11781" max="11781" width="11.7109375" style="3" bestFit="1" customWidth="1"/>
    <col min="11782" max="11782" width="11.42578125" style="3" bestFit="1" customWidth="1"/>
    <col min="11783" max="11783" width="12.7109375" style="3" bestFit="1" customWidth="1"/>
    <col min="11784" max="11784" width="5.7109375" style="3" customWidth="1"/>
    <col min="11785" max="11785" width="28.140625" style="3" customWidth="1"/>
    <col min="11786" max="12034" width="16" style="3"/>
    <col min="12035" max="12035" width="6" style="3" customWidth="1"/>
    <col min="12036" max="12036" width="26.7109375" style="3" customWidth="1"/>
    <col min="12037" max="12037" width="11.7109375" style="3" bestFit="1" customWidth="1"/>
    <col min="12038" max="12038" width="11.42578125" style="3" bestFit="1" customWidth="1"/>
    <col min="12039" max="12039" width="12.7109375" style="3" bestFit="1" customWidth="1"/>
    <col min="12040" max="12040" width="5.7109375" style="3" customWidth="1"/>
    <col min="12041" max="12041" width="28.140625" style="3" customWidth="1"/>
    <col min="12042" max="12290" width="16" style="3"/>
    <col min="12291" max="12291" width="6" style="3" customWidth="1"/>
    <col min="12292" max="12292" width="26.7109375" style="3" customWidth="1"/>
    <col min="12293" max="12293" width="11.7109375" style="3" bestFit="1" customWidth="1"/>
    <col min="12294" max="12294" width="11.42578125" style="3" bestFit="1" customWidth="1"/>
    <col min="12295" max="12295" width="12.7109375" style="3" bestFit="1" customWidth="1"/>
    <col min="12296" max="12296" width="5.7109375" style="3" customWidth="1"/>
    <col min="12297" max="12297" width="28.140625" style="3" customWidth="1"/>
    <col min="12298" max="12546" width="16" style="3"/>
    <col min="12547" max="12547" width="6" style="3" customWidth="1"/>
    <col min="12548" max="12548" width="26.7109375" style="3" customWidth="1"/>
    <col min="12549" max="12549" width="11.7109375" style="3" bestFit="1" customWidth="1"/>
    <col min="12550" max="12550" width="11.42578125" style="3" bestFit="1" customWidth="1"/>
    <col min="12551" max="12551" width="12.7109375" style="3" bestFit="1" customWidth="1"/>
    <col min="12552" max="12552" width="5.7109375" style="3" customWidth="1"/>
    <col min="12553" max="12553" width="28.140625" style="3" customWidth="1"/>
    <col min="12554" max="12802" width="16" style="3"/>
    <col min="12803" max="12803" width="6" style="3" customWidth="1"/>
    <col min="12804" max="12804" width="26.7109375" style="3" customWidth="1"/>
    <col min="12805" max="12805" width="11.7109375" style="3" bestFit="1" customWidth="1"/>
    <col min="12806" max="12806" width="11.42578125" style="3" bestFit="1" customWidth="1"/>
    <col min="12807" max="12807" width="12.7109375" style="3" bestFit="1" customWidth="1"/>
    <col min="12808" max="12808" width="5.7109375" style="3" customWidth="1"/>
    <col min="12809" max="12809" width="28.140625" style="3" customWidth="1"/>
    <col min="12810" max="13058" width="16" style="3"/>
    <col min="13059" max="13059" width="6" style="3" customWidth="1"/>
    <col min="13060" max="13060" width="26.7109375" style="3" customWidth="1"/>
    <col min="13061" max="13061" width="11.7109375" style="3" bestFit="1" customWidth="1"/>
    <col min="13062" max="13062" width="11.42578125" style="3" bestFit="1" customWidth="1"/>
    <col min="13063" max="13063" width="12.7109375" style="3" bestFit="1" customWidth="1"/>
    <col min="13064" max="13064" width="5.7109375" style="3" customWidth="1"/>
    <col min="13065" max="13065" width="28.140625" style="3" customWidth="1"/>
    <col min="13066" max="13314" width="16" style="3"/>
    <col min="13315" max="13315" width="6" style="3" customWidth="1"/>
    <col min="13316" max="13316" width="26.7109375" style="3" customWidth="1"/>
    <col min="13317" max="13317" width="11.7109375" style="3" bestFit="1" customWidth="1"/>
    <col min="13318" max="13318" width="11.42578125" style="3" bestFit="1" customWidth="1"/>
    <col min="13319" max="13319" width="12.7109375" style="3" bestFit="1" customWidth="1"/>
    <col min="13320" max="13320" width="5.7109375" style="3" customWidth="1"/>
    <col min="13321" max="13321" width="28.140625" style="3" customWidth="1"/>
    <col min="13322" max="13570" width="16" style="3"/>
    <col min="13571" max="13571" width="6" style="3" customWidth="1"/>
    <col min="13572" max="13572" width="26.7109375" style="3" customWidth="1"/>
    <col min="13573" max="13573" width="11.7109375" style="3" bestFit="1" customWidth="1"/>
    <col min="13574" max="13574" width="11.42578125" style="3" bestFit="1" customWidth="1"/>
    <col min="13575" max="13575" width="12.7109375" style="3" bestFit="1" customWidth="1"/>
    <col min="13576" max="13576" width="5.7109375" style="3" customWidth="1"/>
    <col min="13577" max="13577" width="28.140625" style="3" customWidth="1"/>
    <col min="13578" max="13826" width="16" style="3"/>
    <col min="13827" max="13827" width="6" style="3" customWidth="1"/>
    <col min="13828" max="13828" width="26.7109375" style="3" customWidth="1"/>
    <col min="13829" max="13829" width="11.7109375" style="3" bestFit="1" customWidth="1"/>
    <col min="13830" max="13830" width="11.42578125" style="3" bestFit="1" customWidth="1"/>
    <col min="13831" max="13831" width="12.7109375" style="3" bestFit="1" customWidth="1"/>
    <col min="13832" max="13832" width="5.7109375" style="3" customWidth="1"/>
    <col min="13833" max="13833" width="28.140625" style="3" customWidth="1"/>
    <col min="13834" max="14082" width="16" style="3"/>
    <col min="14083" max="14083" width="6" style="3" customWidth="1"/>
    <col min="14084" max="14084" width="26.7109375" style="3" customWidth="1"/>
    <col min="14085" max="14085" width="11.7109375" style="3" bestFit="1" customWidth="1"/>
    <col min="14086" max="14086" width="11.42578125" style="3" bestFit="1" customWidth="1"/>
    <col min="14087" max="14087" width="12.7109375" style="3" bestFit="1" customWidth="1"/>
    <col min="14088" max="14088" width="5.7109375" style="3" customWidth="1"/>
    <col min="14089" max="14089" width="28.140625" style="3" customWidth="1"/>
    <col min="14090" max="14338" width="16" style="3"/>
    <col min="14339" max="14339" width="6" style="3" customWidth="1"/>
    <col min="14340" max="14340" width="26.7109375" style="3" customWidth="1"/>
    <col min="14341" max="14341" width="11.7109375" style="3" bestFit="1" customWidth="1"/>
    <col min="14342" max="14342" width="11.42578125" style="3" bestFit="1" customWidth="1"/>
    <col min="14343" max="14343" width="12.7109375" style="3" bestFit="1" customWidth="1"/>
    <col min="14344" max="14344" width="5.7109375" style="3" customWidth="1"/>
    <col min="14345" max="14345" width="28.140625" style="3" customWidth="1"/>
    <col min="14346" max="14594" width="16" style="3"/>
    <col min="14595" max="14595" width="6" style="3" customWidth="1"/>
    <col min="14596" max="14596" width="26.7109375" style="3" customWidth="1"/>
    <col min="14597" max="14597" width="11.7109375" style="3" bestFit="1" customWidth="1"/>
    <col min="14598" max="14598" width="11.42578125" style="3" bestFit="1" customWidth="1"/>
    <col min="14599" max="14599" width="12.7109375" style="3" bestFit="1" customWidth="1"/>
    <col min="14600" max="14600" width="5.7109375" style="3" customWidth="1"/>
    <col min="14601" max="14601" width="28.140625" style="3" customWidth="1"/>
    <col min="14602" max="14850" width="16" style="3"/>
    <col min="14851" max="14851" width="6" style="3" customWidth="1"/>
    <col min="14852" max="14852" width="26.7109375" style="3" customWidth="1"/>
    <col min="14853" max="14853" width="11.7109375" style="3" bestFit="1" customWidth="1"/>
    <col min="14854" max="14854" width="11.42578125" style="3" bestFit="1" customWidth="1"/>
    <col min="14855" max="14855" width="12.7109375" style="3" bestFit="1" customWidth="1"/>
    <col min="14856" max="14856" width="5.7109375" style="3" customWidth="1"/>
    <col min="14857" max="14857" width="28.140625" style="3" customWidth="1"/>
    <col min="14858" max="15106" width="16" style="3"/>
    <col min="15107" max="15107" width="6" style="3" customWidth="1"/>
    <col min="15108" max="15108" width="26.7109375" style="3" customWidth="1"/>
    <col min="15109" max="15109" width="11.7109375" style="3" bestFit="1" customWidth="1"/>
    <col min="15110" max="15110" width="11.42578125" style="3" bestFit="1" customWidth="1"/>
    <col min="15111" max="15111" width="12.7109375" style="3" bestFit="1" customWidth="1"/>
    <col min="15112" max="15112" width="5.7109375" style="3" customWidth="1"/>
    <col min="15113" max="15113" width="28.140625" style="3" customWidth="1"/>
    <col min="15114" max="15362" width="16" style="3"/>
    <col min="15363" max="15363" width="6" style="3" customWidth="1"/>
    <col min="15364" max="15364" width="26.7109375" style="3" customWidth="1"/>
    <col min="15365" max="15365" width="11.7109375" style="3" bestFit="1" customWidth="1"/>
    <col min="15366" max="15366" width="11.42578125" style="3" bestFit="1" customWidth="1"/>
    <col min="15367" max="15367" width="12.7109375" style="3" bestFit="1" customWidth="1"/>
    <col min="15368" max="15368" width="5.7109375" style="3" customWidth="1"/>
    <col min="15369" max="15369" width="28.140625" style="3" customWidth="1"/>
    <col min="15370" max="15618" width="16" style="3"/>
    <col min="15619" max="15619" width="6" style="3" customWidth="1"/>
    <col min="15620" max="15620" width="26.7109375" style="3" customWidth="1"/>
    <col min="15621" max="15621" width="11.7109375" style="3" bestFit="1" customWidth="1"/>
    <col min="15622" max="15622" width="11.42578125" style="3" bestFit="1" customWidth="1"/>
    <col min="15623" max="15623" width="12.7109375" style="3" bestFit="1" customWidth="1"/>
    <col min="15624" max="15624" width="5.7109375" style="3" customWidth="1"/>
    <col min="15625" max="15625" width="28.140625" style="3" customWidth="1"/>
    <col min="15626" max="15874" width="16" style="3"/>
    <col min="15875" max="15875" width="6" style="3" customWidth="1"/>
    <col min="15876" max="15876" width="26.7109375" style="3" customWidth="1"/>
    <col min="15877" max="15877" width="11.7109375" style="3" bestFit="1" customWidth="1"/>
    <col min="15878" max="15878" width="11.42578125" style="3" bestFit="1" customWidth="1"/>
    <col min="15879" max="15879" width="12.7109375" style="3" bestFit="1" customWidth="1"/>
    <col min="15880" max="15880" width="5.7109375" style="3" customWidth="1"/>
    <col min="15881" max="15881" width="28.140625" style="3" customWidth="1"/>
    <col min="15882" max="16130" width="16" style="3"/>
    <col min="16131" max="16131" width="6" style="3" customWidth="1"/>
    <col min="16132" max="16132" width="26.7109375" style="3" customWidth="1"/>
    <col min="16133" max="16133" width="11.7109375" style="3" bestFit="1" customWidth="1"/>
    <col min="16134" max="16134" width="11.42578125" style="3" bestFit="1" customWidth="1"/>
    <col min="16135" max="16135" width="12.7109375" style="3" bestFit="1" customWidth="1"/>
    <col min="16136" max="16136" width="5.7109375" style="3" customWidth="1"/>
    <col min="16137" max="16137" width="28.140625" style="3" customWidth="1"/>
    <col min="16138" max="16384" width="16" style="3"/>
  </cols>
  <sheetData>
    <row r="1" spans="1:11" x14ac:dyDescent="0.2">
      <c r="A1" s="735"/>
      <c r="B1" s="735"/>
      <c r="C1" s="735"/>
      <c r="D1" s="735"/>
      <c r="E1" s="735"/>
      <c r="F1" s="735"/>
      <c r="G1" s="735"/>
      <c r="H1" s="735"/>
      <c r="I1" s="735"/>
      <c r="J1" s="735"/>
      <c r="K1" s="735"/>
    </row>
    <row r="2" spans="1:11" x14ac:dyDescent="0.2">
      <c r="A2" s="346"/>
      <c r="B2" s="346"/>
      <c r="C2" s="346"/>
      <c r="D2" s="346"/>
      <c r="E2" s="346"/>
      <c r="F2" s="346"/>
      <c r="G2" s="346"/>
      <c r="H2" s="346"/>
      <c r="I2" s="346"/>
      <c r="J2" s="346"/>
      <c r="K2" s="346"/>
    </row>
    <row r="3" spans="1:11" x14ac:dyDescent="0.2">
      <c r="A3" s="347" t="s">
        <v>16</v>
      </c>
      <c r="B3" s="348"/>
      <c r="C3" s="348"/>
      <c r="D3" s="348"/>
      <c r="E3" s="348"/>
      <c r="F3" s="348"/>
      <c r="G3" s="348"/>
      <c r="H3" s="348"/>
      <c r="I3" s="348"/>
      <c r="J3" s="348"/>
      <c r="K3" s="348"/>
    </row>
    <row r="4" spans="1:11" x14ac:dyDescent="0.2">
      <c r="A4" s="349" t="s">
        <v>19</v>
      </c>
      <c r="B4" s="349"/>
      <c r="C4" s="349" t="s">
        <v>18</v>
      </c>
      <c r="D4" s="350"/>
      <c r="E4" s="349"/>
      <c r="F4" s="349"/>
      <c r="G4" s="349"/>
      <c r="H4" s="349"/>
      <c r="I4" s="348"/>
      <c r="J4" s="348"/>
      <c r="K4" s="348"/>
    </row>
    <row r="5" spans="1:11" x14ac:dyDescent="0.2">
      <c r="A5" s="349" t="s">
        <v>82</v>
      </c>
      <c r="B5" s="349"/>
      <c r="C5" s="649" t="s">
        <v>171</v>
      </c>
      <c r="D5" s="349"/>
      <c r="E5" s="349"/>
      <c r="F5" s="349"/>
      <c r="G5" s="349"/>
      <c r="H5" s="349"/>
      <c r="I5" s="348"/>
      <c r="J5" s="348"/>
      <c r="K5" s="348"/>
    </row>
    <row r="6" spans="1:11" x14ac:dyDescent="0.2">
      <c r="A6" s="351"/>
      <c r="B6" s="349"/>
      <c r="C6" s="510">
        <v>2023</v>
      </c>
      <c r="D6" s="349"/>
      <c r="E6" s="349"/>
      <c r="F6" s="349"/>
      <c r="G6" s="349"/>
      <c r="H6" s="349"/>
      <c r="I6" s="750" t="s">
        <v>20</v>
      </c>
      <c r="J6" s="751"/>
      <c r="K6" s="752"/>
    </row>
    <row r="7" spans="1:11" x14ac:dyDescent="0.2">
      <c r="A7" s="351"/>
      <c r="B7" s="349"/>
      <c r="C7" s="349"/>
      <c r="D7" s="349"/>
      <c r="E7" s="349"/>
      <c r="F7" s="349"/>
      <c r="G7" s="349"/>
      <c r="H7" s="349"/>
      <c r="I7" s="352" t="s">
        <v>21</v>
      </c>
      <c r="J7" s="753" t="s">
        <v>31</v>
      </c>
      <c r="K7" s="754"/>
    </row>
    <row r="8" spans="1:11" ht="12.75" customHeight="1" x14ac:dyDescent="0.2">
      <c r="A8" s="349"/>
      <c r="B8" s="349"/>
      <c r="C8" s="349"/>
      <c r="D8" s="349"/>
      <c r="E8" s="349"/>
      <c r="F8" s="349"/>
      <c r="G8" s="349"/>
      <c r="H8" s="348"/>
      <c r="I8" s="352" t="s">
        <v>22</v>
      </c>
      <c r="J8" s="755" t="s">
        <v>91</v>
      </c>
      <c r="K8" s="756"/>
    </row>
    <row r="9" spans="1:11" ht="12.75" customHeight="1" x14ac:dyDescent="0.2">
      <c r="A9" s="748" t="s">
        <v>23</v>
      </c>
      <c r="B9" s="748"/>
      <c r="C9" s="748"/>
      <c r="D9" s="748"/>
      <c r="E9" s="748"/>
      <c r="F9" s="748"/>
      <c r="G9" s="748"/>
      <c r="H9" s="748"/>
      <c r="I9" s="353" t="s">
        <v>24</v>
      </c>
      <c r="J9" s="759" t="s">
        <v>92</v>
      </c>
      <c r="K9" s="760"/>
    </row>
    <row r="10" spans="1:11" ht="15.75" customHeight="1" thickBot="1" x14ac:dyDescent="0.25">
      <c r="A10" s="748" t="s">
        <v>30</v>
      </c>
      <c r="B10" s="748"/>
      <c r="C10" s="748"/>
      <c r="D10" s="748"/>
      <c r="E10" s="748"/>
      <c r="F10" s="434"/>
      <c r="G10" s="354"/>
      <c r="H10" s="349"/>
      <c r="I10" s="348"/>
      <c r="J10" s="348"/>
      <c r="K10" s="348"/>
    </row>
    <row r="11" spans="1:11" ht="12.75" customHeight="1" x14ac:dyDescent="0.2">
      <c r="A11" s="749" t="s">
        <v>25</v>
      </c>
      <c r="B11" s="746"/>
      <c r="C11" s="746"/>
      <c r="D11" s="746"/>
      <c r="E11" s="747"/>
      <c r="F11" s="434"/>
      <c r="G11" s="749" t="s">
        <v>20</v>
      </c>
      <c r="H11" s="746"/>
      <c r="I11" s="746"/>
      <c r="J11" s="746"/>
      <c r="K11" s="747"/>
    </row>
    <row r="12" spans="1:11" x14ac:dyDescent="0.2">
      <c r="A12" s="355"/>
      <c r="B12" s="356"/>
      <c r="C12" s="356"/>
      <c r="D12" s="356"/>
      <c r="E12" s="357"/>
      <c r="F12" s="348"/>
      <c r="G12" s="355"/>
      <c r="H12" s="356" t="s">
        <v>15</v>
      </c>
      <c r="I12" s="356" t="s">
        <v>15</v>
      </c>
      <c r="J12" s="356" t="s">
        <v>15</v>
      </c>
      <c r="K12" s="357" t="s">
        <v>15</v>
      </c>
    </row>
    <row r="13" spans="1:11" s="12" customFormat="1" x14ac:dyDescent="0.2">
      <c r="A13" s="358" t="s">
        <v>0</v>
      </c>
      <c r="B13" s="359" t="s">
        <v>26</v>
      </c>
      <c r="C13" s="359" t="s">
        <v>27</v>
      </c>
      <c r="D13" s="359" t="s">
        <v>28</v>
      </c>
      <c r="E13" s="360" t="s">
        <v>29</v>
      </c>
      <c r="F13" s="361"/>
      <c r="G13" s="358" t="s">
        <v>0</v>
      </c>
      <c r="H13" s="359" t="s">
        <v>26</v>
      </c>
      <c r="I13" s="359" t="s">
        <v>27</v>
      </c>
      <c r="J13" s="359" t="s">
        <v>28</v>
      </c>
      <c r="K13" s="360" t="s">
        <v>29</v>
      </c>
    </row>
    <row r="14" spans="1:11" ht="12.75" customHeight="1" x14ac:dyDescent="0.2">
      <c r="A14" s="372">
        <v>44927</v>
      </c>
      <c r="B14" s="373"/>
      <c r="C14" s="18" t="s">
        <v>47</v>
      </c>
      <c r="D14" s="374">
        <v>1874083</v>
      </c>
      <c r="E14" s="375"/>
      <c r="F14" s="348"/>
      <c r="G14" s="372">
        <v>44927</v>
      </c>
      <c r="H14" s="373"/>
      <c r="I14" s="18" t="s">
        <v>47</v>
      </c>
      <c r="J14" s="374"/>
      <c r="K14" s="482">
        <v>1874083</v>
      </c>
    </row>
    <row r="15" spans="1:11" ht="15" x14ac:dyDescent="0.2">
      <c r="A15" s="116">
        <v>44935</v>
      </c>
      <c r="B15" s="376">
        <v>1</v>
      </c>
      <c r="C15" s="107" t="s">
        <v>156</v>
      </c>
      <c r="D15" s="377">
        <v>4013000</v>
      </c>
      <c r="E15" s="378"/>
      <c r="F15" s="362"/>
      <c r="G15" s="116">
        <v>44935</v>
      </c>
      <c r="H15" s="376">
        <v>1</v>
      </c>
      <c r="I15" s="107" t="s">
        <v>156</v>
      </c>
      <c r="J15" s="377"/>
      <c r="K15" s="378">
        <v>4013000</v>
      </c>
    </row>
    <row r="16" spans="1:11" ht="15" x14ac:dyDescent="0.2">
      <c r="A16" s="116">
        <v>44935</v>
      </c>
      <c r="B16" s="379">
        <v>2</v>
      </c>
      <c r="C16" s="107" t="s">
        <v>205</v>
      </c>
      <c r="D16" s="377"/>
      <c r="E16" s="378">
        <v>2613000</v>
      </c>
      <c r="F16" s="362"/>
      <c r="G16" s="116">
        <v>44935</v>
      </c>
      <c r="H16" s="379">
        <v>2</v>
      </c>
      <c r="I16" s="107" t="s">
        <v>206</v>
      </c>
      <c r="J16" s="377">
        <v>2613000</v>
      </c>
      <c r="K16" s="378"/>
    </row>
    <row r="17" spans="1:11" ht="12" customHeight="1" x14ac:dyDescent="0.2">
      <c r="A17" s="116">
        <v>44935</v>
      </c>
      <c r="B17" s="379">
        <v>3</v>
      </c>
      <c r="C17" s="107" t="s">
        <v>207</v>
      </c>
      <c r="D17" s="380"/>
      <c r="E17" s="19">
        <v>20000</v>
      </c>
      <c r="F17" s="362"/>
      <c r="G17" s="116">
        <v>44935</v>
      </c>
      <c r="H17" s="379">
        <v>3</v>
      </c>
      <c r="I17" s="107" t="s">
        <v>208</v>
      </c>
      <c r="J17" s="380">
        <v>20000</v>
      </c>
      <c r="K17" s="19"/>
    </row>
    <row r="18" spans="1:11" ht="12" customHeight="1" x14ac:dyDescent="0.2">
      <c r="A18" s="116">
        <v>44937</v>
      </c>
      <c r="B18" s="379">
        <v>4</v>
      </c>
      <c r="C18" s="107" t="s">
        <v>260</v>
      </c>
      <c r="D18" s="380"/>
      <c r="E18" s="19">
        <v>654720</v>
      </c>
      <c r="F18" s="362"/>
      <c r="G18" s="116">
        <v>44937</v>
      </c>
      <c r="H18" s="379">
        <v>4</v>
      </c>
      <c r="I18" s="107" t="s">
        <v>260</v>
      </c>
      <c r="J18" s="380">
        <v>654720</v>
      </c>
      <c r="K18" s="19"/>
    </row>
    <row r="19" spans="1:11" ht="12" customHeight="1" x14ac:dyDescent="0.2">
      <c r="A19" s="116">
        <v>44937</v>
      </c>
      <c r="B19" s="379">
        <v>5</v>
      </c>
      <c r="C19" s="107" t="s">
        <v>140</v>
      </c>
      <c r="D19" s="380"/>
      <c r="E19" s="19">
        <v>2000</v>
      </c>
      <c r="F19" s="362"/>
      <c r="G19" s="116">
        <v>44937</v>
      </c>
      <c r="H19" s="379">
        <v>5</v>
      </c>
      <c r="I19" s="107" t="s">
        <v>140</v>
      </c>
      <c r="J19" s="380">
        <v>2000</v>
      </c>
      <c r="K19" s="19"/>
    </row>
    <row r="20" spans="1:11" ht="12" customHeight="1" x14ac:dyDescent="0.2">
      <c r="A20" s="116">
        <v>44937</v>
      </c>
      <c r="B20" s="379">
        <v>6</v>
      </c>
      <c r="C20" s="107" t="s">
        <v>261</v>
      </c>
      <c r="D20" s="380"/>
      <c r="E20" s="19">
        <v>1211440</v>
      </c>
      <c r="F20" s="362"/>
      <c r="G20" s="116">
        <v>44937</v>
      </c>
      <c r="H20" s="379">
        <v>6</v>
      </c>
      <c r="I20" s="107" t="s">
        <v>261</v>
      </c>
      <c r="J20" s="380">
        <v>1211440</v>
      </c>
      <c r="K20" s="19"/>
    </row>
    <row r="21" spans="1:11" ht="12" customHeight="1" x14ac:dyDescent="0.2">
      <c r="A21" s="116">
        <v>44937</v>
      </c>
      <c r="B21" s="379">
        <v>7</v>
      </c>
      <c r="C21" s="107" t="s">
        <v>140</v>
      </c>
      <c r="D21" s="380"/>
      <c r="E21" s="19">
        <v>2500</v>
      </c>
      <c r="F21" s="362"/>
      <c r="G21" s="116">
        <v>44937</v>
      </c>
      <c r="H21" s="379">
        <v>7</v>
      </c>
      <c r="I21" s="107" t="s">
        <v>140</v>
      </c>
      <c r="J21" s="380">
        <v>2500</v>
      </c>
      <c r="K21" s="19"/>
    </row>
    <row r="22" spans="1:11" ht="12" customHeight="1" x14ac:dyDescent="0.2">
      <c r="A22" s="116">
        <v>44943</v>
      </c>
      <c r="B22" s="379">
        <v>8</v>
      </c>
      <c r="C22" s="107" t="s">
        <v>385</v>
      </c>
      <c r="D22" s="380">
        <v>40000</v>
      </c>
      <c r="E22" s="19"/>
      <c r="F22" s="362"/>
      <c r="G22" s="116">
        <v>44943</v>
      </c>
      <c r="H22" s="379">
        <v>8</v>
      </c>
      <c r="I22" s="107" t="s">
        <v>385</v>
      </c>
      <c r="J22" s="380"/>
      <c r="K22" s="19">
        <v>40000</v>
      </c>
    </row>
    <row r="23" spans="1:11" ht="12" customHeight="1" x14ac:dyDescent="0.2">
      <c r="A23" s="116">
        <v>44578</v>
      </c>
      <c r="B23" s="379">
        <v>9</v>
      </c>
      <c r="C23" s="107" t="s">
        <v>355</v>
      </c>
      <c r="D23" s="380"/>
      <c r="E23" s="19">
        <v>1400000</v>
      </c>
      <c r="F23" s="362"/>
      <c r="G23" s="116">
        <v>44578</v>
      </c>
      <c r="H23" s="379">
        <v>9</v>
      </c>
      <c r="I23" s="107" t="s">
        <v>355</v>
      </c>
      <c r="J23" s="380">
        <v>1400000</v>
      </c>
      <c r="K23" s="19"/>
    </row>
    <row r="24" spans="1:11" ht="13.5" customHeight="1" x14ac:dyDescent="0.2">
      <c r="A24" s="116">
        <v>44578</v>
      </c>
      <c r="B24" s="379">
        <v>10</v>
      </c>
      <c r="C24" s="107" t="s">
        <v>356</v>
      </c>
      <c r="D24" s="380"/>
      <c r="E24" s="19">
        <v>20000</v>
      </c>
      <c r="F24" s="362"/>
      <c r="G24" s="116">
        <v>44578</v>
      </c>
      <c r="H24" s="379">
        <v>10</v>
      </c>
      <c r="I24" s="107" t="s">
        <v>356</v>
      </c>
      <c r="J24" s="380">
        <v>20000</v>
      </c>
      <c r="K24" s="19"/>
    </row>
    <row r="25" spans="1:11" ht="13.5" customHeight="1" x14ac:dyDescent="0.2">
      <c r="A25" s="116">
        <v>44586</v>
      </c>
      <c r="B25" s="379">
        <v>11</v>
      </c>
      <c r="C25" s="107" t="s">
        <v>156</v>
      </c>
      <c r="D25" s="380">
        <v>5709000</v>
      </c>
      <c r="E25" s="19"/>
      <c r="F25" s="362"/>
      <c r="G25" s="116">
        <v>44586</v>
      </c>
      <c r="H25" s="379">
        <v>11</v>
      </c>
      <c r="I25" s="107" t="s">
        <v>156</v>
      </c>
      <c r="J25" s="380"/>
      <c r="K25" s="19">
        <v>5709000</v>
      </c>
    </row>
    <row r="26" spans="1:11" ht="13.5" customHeight="1" x14ac:dyDescent="0.2">
      <c r="A26" s="116">
        <v>44586</v>
      </c>
      <c r="B26" s="379">
        <v>12</v>
      </c>
      <c r="C26" s="107" t="s">
        <v>357</v>
      </c>
      <c r="D26" s="380"/>
      <c r="E26" s="19">
        <v>806000</v>
      </c>
      <c r="F26" s="362"/>
      <c r="G26" s="116">
        <v>44586</v>
      </c>
      <c r="H26" s="379">
        <v>12</v>
      </c>
      <c r="I26" s="107" t="s">
        <v>357</v>
      </c>
      <c r="J26" s="380">
        <v>806000</v>
      </c>
      <c r="K26" s="19"/>
    </row>
    <row r="27" spans="1:11" ht="13.5" customHeight="1" x14ac:dyDescent="0.2">
      <c r="A27" s="116">
        <v>44951</v>
      </c>
      <c r="B27" s="379">
        <v>13</v>
      </c>
      <c r="C27" s="107" t="s">
        <v>356</v>
      </c>
      <c r="D27" s="380"/>
      <c r="E27" s="19">
        <v>10000</v>
      </c>
      <c r="F27" s="362"/>
      <c r="G27" s="116">
        <v>44951</v>
      </c>
      <c r="H27" s="379">
        <v>13</v>
      </c>
      <c r="I27" s="107" t="s">
        <v>356</v>
      </c>
      <c r="J27" s="380">
        <v>10000</v>
      </c>
      <c r="K27" s="19"/>
    </row>
    <row r="28" spans="1:11" ht="13.5" customHeight="1" x14ac:dyDescent="0.2">
      <c r="A28" s="116">
        <v>44951</v>
      </c>
      <c r="B28" s="379">
        <v>14</v>
      </c>
      <c r="C28" s="107" t="s">
        <v>359</v>
      </c>
      <c r="D28" s="380"/>
      <c r="E28" s="19">
        <v>2935000</v>
      </c>
      <c r="F28" s="362"/>
      <c r="G28" s="116">
        <v>44951</v>
      </c>
      <c r="H28" s="379">
        <v>14</v>
      </c>
      <c r="I28" s="107" t="s">
        <v>359</v>
      </c>
      <c r="J28" s="380">
        <v>2935000</v>
      </c>
      <c r="K28" s="19"/>
    </row>
    <row r="29" spans="1:11" ht="13.5" customHeight="1" x14ac:dyDescent="0.2">
      <c r="A29" s="116">
        <v>44951</v>
      </c>
      <c r="B29" s="379">
        <v>15</v>
      </c>
      <c r="C29" s="107" t="s">
        <v>356</v>
      </c>
      <c r="D29" s="380"/>
      <c r="E29" s="19">
        <v>3000</v>
      </c>
      <c r="F29" s="362"/>
      <c r="G29" s="116">
        <v>44951</v>
      </c>
      <c r="H29" s="379">
        <v>15</v>
      </c>
      <c r="I29" s="107" t="s">
        <v>356</v>
      </c>
      <c r="J29" s="380">
        <v>3000</v>
      </c>
      <c r="K29" s="19"/>
    </row>
    <row r="30" spans="1:11" ht="13.5" customHeight="1" x14ac:dyDescent="0.2">
      <c r="A30" s="116">
        <v>44953</v>
      </c>
      <c r="B30" s="379">
        <v>16</v>
      </c>
      <c r="C30" s="107" t="s">
        <v>384</v>
      </c>
      <c r="D30" s="380"/>
      <c r="E30" s="19">
        <v>1888000</v>
      </c>
      <c r="F30" s="362"/>
      <c r="G30" s="116">
        <v>44953</v>
      </c>
      <c r="H30" s="379">
        <v>16</v>
      </c>
      <c r="I30" s="107" t="s">
        <v>384</v>
      </c>
      <c r="J30" s="380">
        <v>1888000</v>
      </c>
      <c r="K30" s="19"/>
    </row>
    <row r="31" spans="1:11" ht="13.5" customHeight="1" x14ac:dyDescent="0.2">
      <c r="A31" s="116">
        <v>44953</v>
      </c>
      <c r="B31" s="379">
        <v>17</v>
      </c>
      <c r="C31" s="107" t="s">
        <v>356</v>
      </c>
      <c r="D31" s="380"/>
      <c r="E31" s="19">
        <v>3000</v>
      </c>
      <c r="F31" s="362"/>
      <c r="G31" s="116">
        <v>44953</v>
      </c>
      <c r="H31" s="379">
        <v>17</v>
      </c>
      <c r="I31" s="107" t="s">
        <v>356</v>
      </c>
      <c r="J31" s="380">
        <v>3000</v>
      </c>
      <c r="K31" s="19"/>
    </row>
    <row r="32" spans="1:11" x14ac:dyDescent="0.2">
      <c r="A32" s="381">
        <v>44957</v>
      </c>
      <c r="B32" s="382"/>
      <c r="C32" s="383" t="s">
        <v>63</v>
      </c>
      <c r="D32" s="384">
        <f>SUM(D14:D31)-SUM(E14:E31)</f>
        <v>67423</v>
      </c>
      <c r="E32" s="385"/>
      <c r="F32" s="362"/>
      <c r="G32" s="381">
        <v>44957</v>
      </c>
      <c r="H32" s="382"/>
      <c r="I32" s="383" t="s">
        <v>63</v>
      </c>
      <c r="J32" s="384"/>
      <c r="K32" s="423">
        <f>SUM(K14:K31)-SUM(J14:J31)</f>
        <v>67423</v>
      </c>
    </row>
    <row r="33" spans="1:12" ht="13.5" thickBot="1" x14ac:dyDescent="0.25">
      <c r="A33" s="20"/>
      <c r="B33" s="21"/>
      <c r="C33" s="21"/>
      <c r="D33" s="21"/>
      <c r="E33" s="386"/>
      <c r="F33" s="362"/>
      <c r="G33" s="20"/>
      <c r="H33" s="21"/>
      <c r="I33" s="21"/>
      <c r="J33" s="21"/>
      <c r="K33" s="386"/>
    </row>
    <row r="34" spans="1:12" x14ac:dyDescent="0.2">
      <c r="A34" s="8"/>
      <c r="B34" s="6"/>
      <c r="C34" s="6" t="s">
        <v>17</v>
      </c>
      <c r="D34" s="8"/>
      <c r="E34" s="8"/>
      <c r="F34" s="362"/>
      <c r="G34" s="8"/>
      <c r="H34" s="6"/>
      <c r="I34" s="6" t="s">
        <v>17</v>
      </c>
      <c r="J34" s="8"/>
      <c r="K34" s="8"/>
    </row>
    <row r="35" spans="1:12" x14ac:dyDescent="0.2">
      <c r="A35" s="8"/>
      <c r="B35" s="6"/>
      <c r="C35" s="6"/>
      <c r="D35" s="8"/>
      <c r="E35" s="453"/>
      <c r="F35" s="362"/>
      <c r="G35" s="8"/>
      <c r="H35" s="6"/>
      <c r="I35" s="6"/>
      <c r="J35" s="8"/>
      <c r="K35" s="8"/>
    </row>
    <row r="36" spans="1:12" x14ac:dyDescent="0.2">
      <c r="A36" s="13"/>
      <c r="B36" s="13"/>
      <c r="C36" s="387"/>
      <c r="D36" s="388"/>
      <c r="E36" s="14"/>
      <c r="F36" s="362"/>
      <c r="G36" s="13"/>
      <c r="H36" s="13"/>
      <c r="I36" s="387"/>
      <c r="J36" s="388"/>
      <c r="K36" s="14"/>
    </row>
    <row r="37" spans="1:12" x14ac:dyDescent="0.2">
      <c r="A37" s="13"/>
      <c r="B37" s="13"/>
      <c r="C37" s="389"/>
      <c r="D37" s="390"/>
      <c r="E37" s="14"/>
      <c r="F37" s="362"/>
      <c r="G37" s="13"/>
      <c r="H37" s="13"/>
      <c r="I37" s="389"/>
      <c r="J37" s="390"/>
      <c r="K37" s="14"/>
    </row>
    <row r="38" spans="1:12" x14ac:dyDescent="0.2">
      <c r="C38" s="391"/>
      <c r="D38" s="392"/>
      <c r="E38" s="174"/>
      <c r="F38" s="362"/>
      <c r="I38" s="391"/>
      <c r="J38" s="392"/>
      <c r="K38" s="174"/>
    </row>
    <row r="39" spans="1:12" x14ac:dyDescent="0.2">
      <c r="C39" s="391"/>
      <c r="D39" s="392"/>
      <c r="F39" s="362"/>
      <c r="I39" s="391"/>
      <c r="J39" s="392"/>
    </row>
    <row r="40" spans="1:12" x14ac:dyDescent="0.2">
      <c r="A40" s="393"/>
      <c r="B40" s="394"/>
      <c r="C40" s="395"/>
      <c r="D40" s="396"/>
      <c r="E40" s="396"/>
      <c r="F40" s="396"/>
      <c r="G40" s="393"/>
      <c r="H40" s="394"/>
      <c r="I40" s="395"/>
      <c r="J40" s="396"/>
      <c r="K40" s="396"/>
      <c r="L40" s="397"/>
    </row>
    <row r="41" spans="1:12" x14ac:dyDescent="0.2">
      <c r="A41" s="393"/>
      <c r="B41" s="394"/>
      <c r="C41" s="395"/>
      <c r="D41" s="396"/>
      <c r="E41" s="396"/>
      <c r="F41" s="396"/>
      <c r="G41" s="393"/>
      <c r="H41" s="394"/>
      <c r="I41" s="395"/>
      <c r="J41" s="396"/>
      <c r="K41" s="396"/>
      <c r="L41" s="397"/>
    </row>
    <row r="42" spans="1:12" x14ac:dyDescent="0.2">
      <c r="A42" s="393"/>
      <c r="B42" s="398"/>
      <c r="C42" s="395"/>
      <c r="D42" s="396"/>
      <c r="E42" s="396"/>
      <c r="F42" s="396"/>
      <c r="G42" s="393"/>
      <c r="H42" s="398"/>
      <c r="I42" s="395"/>
      <c r="J42" s="396"/>
      <c r="K42" s="396"/>
      <c r="L42" s="397"/>
    </row>
    <row r="43" spans="1:12" x14ac:dyDescent="0.2">
      <c r="A43" s="393"/>
      <c r="B43" s="398"/>
      <c r="C43" s="395"/>
      <c r="D43" s="396"/>
      <c r="E43" s="396"/>
      <c r="F43" s="396"/>
      <c r="G43" s="393"/>
      <c r="H43" s="398"/>
      <c r="I43" s="395"/>
      <c r="J43" s="396"/>
      <c r="K43" s="396"/>
      <c r="L43" s="397"/>
    </row>
    <row r="44" spans="1:12" x14ac:dyDescent="0.2">
      <c r="A44" s="393"/>
      <c r="B44" s="398"/>
      <c r="C44" s="395"/>
      <c r="D44" s="396"/>
      <c r="E44" s="396"/>
      <c r="F44" s="396"/>
      <c r="G44" s="393"/>
      <c r="H44" s="398"/>
      <c r="I44" s="395"/>
      <c r="J44" s="396"/>
      <c r="K44" s="396"/>
      <c r="L44" s="397"/>
    </row>
    <row r="45" spans="1:12" x14ac:dyDescent="0.2">
      <c r="A45" s="399"/>
      <c r="B45" s="395"/>
      <c r="C45" s="400"/>
      <c r="D45" s="401"/>
      <c r="E45" s="395"/>
      <c r="F45" s="402"/>
      <c r="G45" s="399"/>
      <c r="H45" s="403"/>
      <c r="I45" s="400"/>
      <c r="J45" s="402"/>
      <c r="K45" s="404"/>
      <c r="L45" s="397"/>
    </row>
    <row r="46" spans="1:12" x14ac:dyDescent="0.2">
      <c r="A46" s="403"/>
      <c r="B46" s="403"/>
      <c r="C46" s="403"/>
      <c r="D46" s="403"/>
      <c r="E46" s="405"/>
      <c r="F46" s="403"/>
      <c r="G46" s="405"/>
      <c r="H46" s="403"/>
      <c r="I46" s="403"/>
      <c r="J46" s="403"/>
      <c r="K46" s="403"/>
      <c r="L46" s="397"/>
    </row>
    <row r="47" spans="1:12" x14ac:dyDescent="0.2">
      <c r="A47" s="395"/>
      <c r="B47" s="400"/>
      <c r="C47" s="400"/>
      <c r="D47" s="395"/>
      <c r="E47" s="395"/>
      <c r="F47" s="405"/>
      <c r="G47" s="400"/>
      <c r="H47" s="395"/>
      <c r="I47" s="400"/>
      <c r="J47" s="395"/>
      <c r="K47" s="406"/>
      <c r="L47" s="397"/>
    </row>
    <row r="48" spans="1:12" s="15" customFormat="1" x14ac:dyDescent="0.2">
      <c r="A48" s="407"/>
      <c r="B48" s="407"/>
      <c r="C48" s="408"/>
      <c r="D48" s="409"/>
      <c r="E48" s="410"/>
      <c r="F48" s="410"/>
      <c r="G48" s="410"/>
      <c r="H48" s="410"/>
      <c r="I48" s="411"/>
      <c r="J48" s="407"/>
      <c r="K48" s="407"/>
      <c r="L48" s="412"/>
    </row>
    <row r="49" spans="1:12" s="15" customFormat="1" x14ac:dyDescent="0.2">
      <c r="A49" s="413"/>
      <c r="B49" s="413"/>
      <c r="C49" s="414"/>
      <c r="D49" s="415"/>
      <c r="E49" s="416"/>
      <c r="F49" s="410"/>
      <c r="G49" s="413"/>
      <c r="H49" s="413"/>
      <c r="I49" s="413"/>
      <c r="J49" s="413"/>
      <c r="K49" s="413"/>
      <c r="L49" s="412"/>
    </row>
    <row r="50" spans="1:12" x14ac:dyDescent="0.2">
      <c r="A50" s="413"/>
      <c r="B50" s="413"/>
      <c r="C50" s="414"/>
      <c r="D50" s="415"/>
      <c r="E50" s="413"/>
      <c r="F50" s="413"/>
      <c r="G50" s="413"/>
      <c r="H50" s="413"/>
      <c r="I50" s="413"/>
      <c r="J50" s="413"/>
      <c r="K50" s="413"/>
      <c r="L50" s="397"/>
    </row>
    <row r="51" spans="1:12" x14ac:dyDescent="0.2">
      <c r="A51" s="413"/>
      <c r="B51" s="413"/>
      <c r="C51" s="414"/>
      <c r="D51" s="417"/>
      <c r="E51" s="416"/>
      <c r="F51" s="413"/>
      <c r="G51" s="413"/>
      <c r="H51" s="413"/>
      <c r="I51" s="413"/>
      <c r="J51" s="413"/>
      <c r="K51" s="413"/>
      <c r="L51" s="397"/>
    </row>
    <row r="52" spans="1:12" x14ac:dyDescent="0.2">
      <c r="A52" s="363"/>
      <c r="B52" s="363"/>
      <c r="C52" s="363"/>
      <c r="D52" s="364"/>
      <c r="E52" s="363"/>
      <c r="F52" s="363"/>
      <c r="G52" s="363"/>
      <c r="H52" s="363"/>
      <c r="I52" s="363"/>
      <c r="J52" s="363"/>
      <c r="K52" s="363"/>
    </row>
    <row r="53" spans="1:12" x14ac:dyDescent="0.2">
      <c r="A53" s="363"/>
      <c r="B53" s="363"/>
      <c r="C53" s="363"/>
      <c r="D53" s="363"/>
      <c r="E53" s="363"/>
      <c r="F53" s="363"/>
      <c r="G53" s="363"/>
      <c r="H53" s="363"/>
      <c r="I53" s="363"/>
      <c r="J53" s="363"/>
      <c r="K53" s="363"/>
    </row>
    <row r="54" spans="1:12" x14ac:dyDescent="0.2">
      <c r="A54" s="363"/>
      <c r="B54" s="363"/>
      <c r="C54" s="365"/>
      <c r="D54" s="363"/>
      <c r="E54" s="363"/>
      <c r="F54" s="363"/>
      <c r="G54" s="363"/>
      <c r="H54" s="363"/>
      <c r="I54" s="363"/>
      <c r="J54" s="363"/>
      <c r="K54" s="363"/>
    </row>
    <row r="55" spans="1:12" x14ac:dyDescent="0.2">
      <c r="A55" s="363"/>
      <c r="B55" s="363"/>
      <c r="C55" s="363"/>
      <c r="D55" s="364"/>
      <c r="E55" s="363"/>
      <c r="F55" s="363"/>
      <c r="G55" s="363"/>
      <c r="H55" s="363"/>
      <c r="I55" s="363"/>
      <c r="J55" s="363"/>
      <c r="K55" s="363"/>
    </row>
    <row r="56" spans="1:12" x14ac:dyDescent="0.2">
      <c r="A56" s="363"/>
      <c r="B56" s="363"/>
      <c r="C56" s="363"/>
      <c r="D56" s="364"/>
      <c r="E56" s="363"/>
      <c r="F56" s="363"/>
      <c r="G56" s="363"/>
      <c r="H56" s="363"/>
      <c r="I56" s="363"/>
      <c r="J56" s="363"/>
      <c r="K56" s="363"/>
    </row>
    <row r="57" spans="1:12" x14ac:dyDescent="0.2">
      <c r="C57" s="107"/>
      <c r="D57" s="19"/>
    </row>
    <row r="58" spans="1:12" x14ac:dyDescent="0.2">
      <c r="D58" s="174"/>
    </row>
  </sheetData>
  <mergeCells count="9">
    <mergeCell ref="A10:E10"/>
    <mergeCell ref="A11:E11"/>
    <mergeCell ref="G11:K11"/>
    <mergeCell ref="A1:K1"/>
    <mergeCell ref="I6:K6"/>
    <mergeCell ref="J7:K7"/>
    <mergeCell ref="J8:K8"/>
    <mergeCell ref="A9:H9"/>
    <mergeCell ref="J9:K9"/>
  </mergeCells>
  <pageMargins left="0.7" right="0.7" top="0.75" bottom="0.75" header="0.3" footer="0.3"/>
  <pageSetup paperSize="9" scale="85" orientation="landscape" horizontalDpi="4294967293" verticalDpi="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6"/>
  <sheetViews>
    <sheetView topLeftCell="A7" workbookViewId="0">
      <selection activeCell="O19" sqref="O19"/>
    </sheetView>
  </sheetViews>
  <sheetFormatPr defaultColWidth="8.85546875" defaultRowHeight="15" x14ac:dyDescent="0.25"/>
  <cols>
    <col min="1" max="1" width="13.85546875" customWidth="1"/>
    <col min="3" max="3" width="9.28515625" customWidth="1"/>
    <col min="4" max="4" width="8.85546875" customWidth="1"/>
    <col min="5" max="5" width="18.42578125" customWidth="1"/>
    <col min="6" max="6" width="4.7109375" customWidth="1"/>
    <col min="7" max="7" width="15.140625" customWidth="1"/>
    <col min="8" max="8" width="8.7109375" customWidth="1"/>
    <col min="11" max="11" width="15" customWidth="1"/>
  </cols>
  <sheetData>
    <row r="1" spans="1:11" ht="18.75" x14ac:dyDescent="0.3">
      <c r="E1" s="124" t="s">
        <v>18</v>
      </c>
      <c r="F1" s="124"/>
      <c r="G1" s="124"/>
    </row>
    <row r="2" spans="1:11" ht="18.75" x14ac:dyDescent="0.3">
      <c r="E2" s="124" t="s">
        <v>50</v>
      </c>
      <c r="F2" s="124"/>
      <c r="G2" s="124"/>
    </row>
    <row r="3" spans="1:11" ht="18.75" x14ac:dyDescent="0.3">
      <c r="E3" s="173">
        <v>44957</v>
      </c>
      <c r="F3" s="124"/>
      <c r="G3" s="124"/>
    </row>
    <row r="4" spans="1:11" x14ac:dyDescent="0.25">
      <c r="C4" s="162" t="s">
        <v>59</v>
      </c>
      <c r="I4" s="162" t="s">
        <v>60</v>
      </c>
    </row>
    <row r="5" spans="1:11" x14ac:dyDescent="0.25">
      <c r="A5" s="125" t="s">
        <v>54</v>
      </c>
      <c r="B5" s="123"/>
      <c r="C5" s="123"/>
      <c r="D5" s="123"/>
      <c r="E5" s="123"/>
      <c r="G5" s="125" t="s">
        <v>54</v>
      </c>
      <c r="H5" s="123"/>
      <c r="I5" s="123"/>
      <c r="J5" s="123"/>
      <c r="K5" s="123"/>
    </row>
    <row r="6" spans="1:11" x14ac:dyDescent="0.25">
      <c r="A6" s="123"/>
      <c r="B6" s="123">
        <v>50000</v>
      </c>
      <c r="C6" s="123" t="s">
        <v>51</v>
      </c>
      <c r="D6" s="123">
        <v>10</v>
      </c>
      <c r="E6" s="126">
        <f>B6*D6</f>
        <v>500000</v>
      </c>
      <c r="G6" s="123"/>
      <c r="H6" s="123">
        <v>100</v>
      </c>
      <c r="I6" s="123" t="s">
        <v>51</v>
      </c>
      <c r="J6" s="123">
        <v>0</v>
      </c>
      <c r="K6" s="126">
        <f>H6*J6</f>
        <v>0</v>
      </c>
    </row>
    <row r="7" spans="1:11" x14ac:dyDescent="0.25">
      <c r="A7" s="123"/>
      <c r="B7" s="123">
        <v>20000</v>
      </c>
      <c r="C7" s="123" t="s">
        <v>51</v>
      </c>
      <c r="D7" s="123">
        <v>60</v>
      </c>
      <c r="E7" s="126">
        <f t="shared" ref="E7:E11" si="0">B7*D7</f>
        <v>1200000</v>
      </c>
      <c r="G7" s="123"/>
      <c r="H7" s="123">
        <v>20</v>
      </c>
      <c r="I7" s="123" t="s">
        <v>51</v>
      </c>
      <c r="J7" s="123">
        <v>0</v>
      </c>
      <c r="K7" s="126">
        <f t="shared" ref="K7:K10" si="1">H7*J7</f>
        <v>0</v>
      </c>
    </row>
    <row r="8" spans="1:11" x14ac:dyDescent="0.25">
      <c r="A8" s="123"/>
      <c r="B8" s="123">
        <v>10000</v>
      </c>
      <c r="C8" s="123" t="s">
        <v>51</v>
      </c>
      <c r="D8" s="123">
        <v>44</v>
      </c>
      <c r="E8" s="126">
        <f t="shared" si="0"/>
        <v>440000</v>
      </c>
      <c r="G8" s="123"/>
      <c r="H8" s="123">
        <v>10</v>
      </c>
      <c r="I8" s="123" t="s">
        <v>51</v>
      </c>
      <c r="J8" s="123">
        <v>0</v>
      </c>
      <c r="K8" s="126">
        <f t="shared" si="1"/>
        <v>0</v>
      </c>
    </row>
    <row r="9" spans="1:11" x14ac:dyDescent="0.25">
      <c r="A9" s="123"/>
      <c r="B9" s="123">
        <v>5000</v>
      </c>
      <c r="C9" s="123" t="s">
        <v>51</v>
      </c>
      <c r="D9" s="123">
        <v>15</v>
      </c>
      <c r="E9" s="126">
        <f t="shared" si="0"/>
        <v>75000</v>
      </c>
      <c r="G9" s="123"/>
      <c r="H9" s="123">
        <v>5</v>
      </c>
      <c r="I9" s="123" t="s">
        <v>51</v>
      </c>
      <c r="J9" s="123">
        <v>1</v>
      </c>
      <c r="K9" s="126">
        <f t="shared" si="1"/>
        <v>5</v>
      </c>
    </row>
    <row r="10" spans="1:11" x14ac:dyDescent="0.25">
      <c r="A10" s="123"/>
      <c r="B10" s="123">
        <v>2000</v>
      </c>
      <c r="C10" s="123" t="s">
        <v>51</v>
      </c>
      <c r="D10" s="123">
        <v>1</v>
      </c>
      <c r="E10" s="126">
        <f t="shared" si="0"/>
        <v>2000</v>
      </c>
      <c r="G10" s="123"/>
      <c r="H10" s="123">
        <v>1</v>
      </c>
      <c r="I10" s="123" t="s">
        <v>51</v>
      </c>
      <c r="J10" s="123"/>
      <c r="K10" s="126">
        <f t="shared" si="1"/>
        <v>0</v>
      </c>
    </row>
    <row r="11" spans="1:11" x14ac:dyDescent="0.25">
      <c r="A11" s="123"/>
      <c r="B11" s="123">
        <v>1000</v>
      </c>
      <c r="C11" s="123" t="s">
        <v>51</v>
      </c>
      <c r="D11" s="123"/>
      <c r="E11" s="126">
        <f t="shared" si="0"/>
        <v>0</v>
      </c>
      <c r="G11" s="123"/>
      <c r="H11" s="123"/>
      <c r="I11" s="123"/>
      <c r="J11" s="123"/>
      <c r="K11" s="126"/>
    </row>
    <row r="12" spans="1:11" x14ac:dyDescent="0.25">
      <c r="A12" s="123"/>
      <c r="B12" s="123"/>
      <c r="C12" s="123"/>
      <c r="D12" s="123"/>
      <c r="E12" s="123"/>
      <c r="G12" s="123"/>
      <c r="H12" s="123"/>
      <c r="I12" s="123"/>
      <c r="J12" s="123"/>
      <c r="K12" s="123"/>
    </row>
    <row r="13" spans="1:11" x14ac:dyDescent="0.25">
      <c r="A13" s="128" t="s">
        <v>57</v>
      </c>
      <c r="B13" s="123"/>
      <c r="C13" s="123"/>
      <c r="D13" s="123"/>
      <c r="E13" s="123"/>
      <c r="G13" s="128"/>
      <c r="H13" s="123"/>
      <c r="I13" s="123"/>
      <c r="J13" s="123"/>
      <c r="K13" s="123"/>
    </row>
    <row r="14" spans="1:11" x14ac:dyDescent="0.25">
      <c r="A14" s="123"/>
      <c r="B14" s="123">
        <v>500</v>
      </c>
      <c r="C14" s="123" t="s">
        <v>51</v>
      </c>
      <c r="D14" s="123"/>
      <c r="E14" s="123">
        <f>B14*D14</f>
        <v>0</v>
      </c>
      <c r="G14" s="123"/>
      <c r="H14" s="123"/>
      <c r="I14" s="123"/>
      <c r="J14" s="123"/>
      <c r="K14" s="123"/>
    </row>
    <row r="15" spans="1:11" x14ac:dyDescent="0.25">
      <c r="A15" s="123"/>
      <c r="B15" s="123">
        <v>200</v>
      </c>
      <c r="C15" s="123" t="s">
        <v>51</v>
      </c>
      <c r="D15" s="123">
        <v>8</v>
      </c>
      <c r="E15" s="123">
        <f t="shared" ref="E15:E17" si="2">B15*D15</f>
        <v>1600</v>
      </c>
      <c r="G15" s="123"/>
      <c r="H15" s="123"/>
      <c r="I15" s="123"/>
      <c r="J15" s="123"/>
      <c r="K15" s="123"/>
    </row>
    <row r="16" spans="1:11" x14ac:dyDescent="0.25">
      <c r="A16" s="123"/>
      <c r="B16" s="123">
        <v>100</v>
      </c>
      <c r="C16" s="123" t="s">
        <v>51</v>
      </c>
      <c r="D16" s="123"/>
      <c r="E16" s="123">
        <f t="shared" si="2"/>
        <v>0</v>
      </c>
      <c r="G16" s="123"/>
      <c r="H16" s="123"/>
      <c r="I16" s="123"/>
      <c r="J16" s="123"/>
      <c r="K16" s="123"/>
    </row>
    <row r="17" spans="1:11" x14ac:dyDescent="0.25">
      <c r="A17" s="123"/>
      <c r="B17" s="123">
        <v>50</v>
      </c>
      <c r="C17" s="123" t="s">
        <v>51</v>
      </c>
      <c r="D17" s="123"/>
      <c r="E17" s="123">
        <f t="shared" si="2"/>
        <v>0</v>
      </c>
      <c r="G17" s="123"/>
      <c r="H17" s="123"/>
      <c r="I17" s="123"/>
      <c r="J17" s="123"/>
      <c r="K17" s="123"/>
    </row>
    <row r="18" spans="1:11" x14ac:dyDescent="0.25">
      <c r="A18" s="123"/>
      <c r="B18" s="123"/>
      <c r="C18" s="123"/>
      <c r="D18" s="123"/>
      <c r="E18" s="123"/>
      <c r="G18" s="123"/>
      <c r="H18" s="123"/>
      <c r="I18" s="123"/>
      <c r="J18" s="123"/>
      <c r="K18" s="123"/>
    </row>
    <row r="19" spans="1:11" x14ac:dyDescent="0.25">
      <c r="A19" s="123"/>
      <c r="B19" s="123"/>
      <c r="C19" s="123"/>
      <c r="D19" s="123"/>
      <c r="E19" s="123"/>
      <c r="G19" s="123"/>
      <c r="H19" s="123"/>
      <c r="I19" s="123"/>
      <c r="J19" s="123"/>
      <c r="K19" s="123"/>
    </row>
    <row r="20" spans="1:11" x14ac:dyDescent="0.25">
      <c r="A20" s="123"/>
      <c r="B20" s="123"/>
      <c r="C20" s="123"/>
      <c r="D20" s="123"/>
      <c r="E20" s="127">
        <f>SUM(E6:E17)</f>
        <v>2218600</v>
      </c>
      <c r="G20" s="123"/>
      <c r="H20" s="123"/>
      <c r="I20" s="123"/>
      <c r="J20" s="123"/>
      <c r="K20" s="127">
        <f>SUM(K6:K17)</f>
        <v>5</v>
      </c>
    </row>
    <row r="21" spans="1:11" x14ac:dyDescent="0.25">
      <c r="A21" s="123"/>
      <c r="B21" s="123"/>
      <c r="C21" s="123"/>
      <c r="D21" s="123"/>
      <c r="E21" s="125"/>
      <c r="G21" s="123"/>
      <c r="H21" s="123"/>
      <c r="I21" s="123"/>
      <c r="J21" s="123"/>
      <c r="K21" s="125"/>
    </row>
    <row r="22" spans="1:11" x14ac:dyDescent="0.25">
      <c r="A22" s="123" t="s">
        <v>52</v>
      </c>
      <c r="B22" s="123"/>
      <c r="C22" s="123"/>
      <c r="D22" s="123"/>
      <c r="E22" s="127">
        <f>E20</f>
        <v>2218600</v>
      </c>
      <c r="G22" s="123" t="s">
        <v>52</v>
      </c>
      <c r="H22" s="123"/>
      <c r="I22" s="123"/>
      <c r="J22" s="123"/>
      <c r="K22" s="127">
        <f>K20</f>
        <v>5</v>
      </c>
    </row>
    <row r="23" spans="1:11" x14ac:dyDescent="0.25">
      <c r="A23" s="123" t="s">
        <v>40</v>
      </c>
      <c r="B23" s="123"/>
      <c r="C23" s="123"/>
      <c r="D23" s="123"/>
      <c r="E23" s="127">
        <f>'UGX Cash Box January'!G86</f>
        <v>2218646</v>
      </c>
      <c r="G23" s="123" t="s">
        <v>40</v>
      </c>
      <c r="H23" s="123"/>
      <c r="I23" s="123"/>
      <c r="J23" s="123"/>
      <c r="K23" s="127">
        <f>'USD-cash box January'!G5</f>
        <v>5</v>
      </c>
    </row>
    <row r="24" spans="1:11" x14ac:dyDescent="0.25">
      <c r="A24" s="123" t="s">
        <v>53</v>
      </c>
      <c r="B24" s="123"/>
      <c r="C24" s="123"/>
      <c r="D24" s="123"/>
      <c r="E24" s="126">
        <f>E22-E23</f>
        <v>-46</v>
      </c>
      <c r="G24" s="123" t="s">
        <v>53</v>
      </c>
      <c r="H24" s="123"/>
      <c r="I24" s="123"/>
      <c r="J24" s="123"/>
      <c r="K24" s="126">
        <f>K22-K23</f>
        <v>0</v>
      </c>
    </row>
    <row r="26" spans="1:11" x14ac:dyDescent="0.25">
      <c r="A26" t="s">
        <v>55</v>
      </c>
      <c r="C26" t="s">
        <v>90</v>
      </c>
      <c r="G26" t="s">
        <v>55</v>
      </c>
    </row>
  </sheetData>
  <pageMargins left="0.7" right="0.7" top="0.75" bottom="0.75" header="0.3" footer="0.3"/>
  <pageSetup orientation="landscape" horizontalDpi="4294967293"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40"/>
  <sheetViews>
    <sheetView workbookViewId="0">
      <selection activeCell="H13" sqref="H13"/>
    </sheetView>
  </sheetViews>
  <sheetFormatPr defaultRowHeight="15" x14ac:dyDescent="0.25"/>
  <cols>
    <col min="1" max="1" width="14.42578125" customWidth="1"/>
    <col min="2" max="2" width="14.140625" customWidth="1"/>
    <col min="3" max="3" width="9.7109375" customWidth="1"/>
    <col min="4" max="4" width="7.7109375" customWidth="1"/>
    <col min="8" max="8" width="15.7109375" customWidth="1"/>
    <col min="9" max="9" width="12.7109375" customWidth="1"/>
    <col min="10" max="10" width="13.28515625" customWidth="1"/>
    <col min="11" max="11" width="13.7109375" customWidth="1"/>
    <col min="12" max="12" width="12.28515625" customWidth="1"/>
    <col min="13" max="13" width="12.140625" customWidth="1"/>
    <col min="14" max="14" width="15.28515625" customWidth="1"/>
  </cols>
  <sheetData>
    <row r="1" spans="1:14" ht="15" customHeight="1" x14ac:dyDescent="0.25">
      <c r="D1" s="761" t="s">
        <v>116</v>
      </c>
      <c r="E1" s="761"/>
      <c r="F1" s="761"/>
      <c r="G1" s="761"/>
      <c r="H1" s="761"/>
      <c r="I1" s="761"/>
      <c r="J1" s="761"/>
    </row>
    <row r="2" spans="1:14" ht="15" customHeight="1" x14ac:dyDescent="0.25">
      <c r="D2" s="761"/>
      <c r="E2" s="761"/>
      <c r="F2" s="761"/>
      <c r="G2" s="761"/>
      <c r="H2" s="761"/>
      <c r="I2" s="761"/>
      <c r="J2" s="761"/>
    </row>
    <row r="4" spans="1:14" x14ac:dyDescent="0.25">
      <c r="A4" s="309"/>
      <c r="B4" s="294"/>
      <c r="C4" s="762"/>
      <c r="D4" s="762"/>
      <c r="E4" s="762"/>
      <c r="F4" s="762"/>
      <c r="G4" s="762"/>
      <c r="H4" s="762"/>
      <c r="I4" s="762"/>
      <c r="J4" s="762"/>
      <c r="K4" s="762"/>
      <c r="L4" s="762"/>
      <c r="M4" s="762"/>
      <c r="N4" s="763"/>
    </row>
    <row r="5" spans="1:14" x14ac:dyDescent="0.25">
      <c r="A5" s="310" t="s">
        <v>2</v>
      </c>
      <c r="B5" s="295"/>
      <c r="C5" s="296" t="s">
        <v>95</v>
      </c>
      <c r="D5" s="296" t="s">
        <v>96</v>
      </c>
      <c r="E5" s="296" t="s">
        <v>97</v>
      </c>
      <c r="F5" s="296" t="s">
        <v>98</v>
      </c>
      <c r="G5" s="296" t="s">
        <v>94</v>
      </c>
      <c r="H5" s="296" t="s">
        <v>99</v>
      </c>
      <c r="I5" s="296" t="s">
        <v>100</v>
      </c>
      <c r="J5" s="296" t="s">
        <v>101</v>
      </c>
      <c r="K5" s="296" t="s">
        <v>102</v>
      </c>
      <c r="L5" s="296" t="s">
        <v>103</v>
      </c>
      <c r="M5" s="296" t="s">
        <v>104</v>
      </c>
      <c r="N5" s="296" t="s">
        <v>105</v>
      </c>
    </row>
    <row r="6" spans="1:14" x14ac:dyDescent="0.25">
      <c r="A6" s="311"/>
      <c r="B6" s="297" t="s">
        <v>85</v>
      </c>
      <c r="C6" s="298"/>
      <c r="D6" s="299"/>
      <c r="E6" s="300"/>
      <c r="F6" s="299"/>
      <c r="G6" s="299"/>
      <c r="H6" s="299"/>
      <c r="I6" s="319"/>
      <c r="J6" s="299"/>
      <c r="K6" s="299"/>
      <c r="L6" s="299"/>
      <c r="M6" s="299"/>
      <c r="N6" s="299"/>
    </row>
    <row r="7" spans="1:14" x14ac:dyDescent="0.25">
      <c r="A7" s="312"/>
      <c r="B7" s="301" t="s">
        <v>86</v>
      </c>
      <c r="C7" s="302"/>
      <c r="D7" s="302"/>
      <c r="E7" s="302"/>
      <c r="F7" s="302"/>
      <c r="G7" s="302"/>
      <c r="H7" s="302"/>
      <c r="I7" s="302"/>
      <c r="J7" s="302"/>
      <c r="K7" s="302"/>
      <c r="L7" s="302"/>
      <c r="M7" s="302"/>
      <c r="N7" s="302"/>
    </row>
    <row r="8" spans="1:14" x14ac:dyDescent="0.25">
      <c r="A8" s="313"/>
      <c r="B8" s="303" t="s">
        <v>41</v>
      </c>
      <c r="C8" s="304"/>
      <c r="D8" s="305"/>
      <c r="E8" s="305"/>
      <c r="F8" s="305"/>
      <c r="G8" s="305"/>
      <c r="H8" s="305"/>
      <c r="I8" s="305"/>
      <c r="J8" s="305"/>
      <c r="K8" s="305"/>
      <c r="L8" s="305"/>
      <c r="M8" s="305"/>
      <c r="N8" s="305"/>
    </row>
    <row r="9" spans="1:14" x14ac:dyDescent="0.25">
      <c r="A9" s="310"/>
      <c r="B9" s="306" t="s">
        <v>85</v>
      </c>
      <c r="C9" s="307"/>
      <c r="D9" s="307"/>
      <c r="E9" s="308"/>
      <c r="F9" s="308"/>
      <c r="G9" s="307"/>
      <c r="H9" s="307"/>
      <c r="I9" s="308"/>
      <c r="J9" s="307"/>
      <c r="K9" s="307"/>
      <c r="L9" s="307"/>
      <c r="M9" s="307"/>
      <c r="N9" s="307"/>
    </row>
    <row r="10" spans="1:14" x14ac:dyDescent="0.25">
      <c r="A10" s="312"/>
      <c r="B10" s="301" t="s">
        <v>86</v>
      </c>
      <c r="C10" s="302"/>
      <c r="D10" s="302"/>
      <c r="E10" s="302"/>
      <c r="F10" s="302"/>
      <c r="G10" s="302"/>
      <c r="H10" s="302"/>
      <c r="I10" s="302"/>
      <c r="J10" s="302"/>
      <c r="K10" s="302"/>
      <c r="L10" s="302"/>
      <c r="M10" s="302"/>
      <c r="N10" s="302"/>
    </row>
    <row r="11" spans="1:14" x14ac:dyDescent="0.25">
      <c r="A11" s="313"/>
      <c r="B11" s="303" t="s">
        <v>41</v>
      </c>
      <c r="C11" s="305"/>
      <c r="D11" s="305"/>
      <c r="E11" s="305"/>
      <c r="F11" s="305"/>
      <c r="G11" s="305"/>
      <c r="H11" s="305"/>
      <c r="I11" s="305"/>
      <c r="J11" s="305"/>
      <c r="K11" s="305"/>
      <c r="L11" s="305"/>
      <c r="M11" s="305"/>
      <c r="N11" s="305"/>
    </row>
    <row r="12" spans="1:14" x14ac:dyDescent="0.25">
      <c r="A12" s="310"/>
      <c r="B12" s="306" t="s">
        <v>85</v>
      </c>
      <c r="C12" s="307"/>
      <c r="D12" s="307"/>
      <c r="E12" s="308"/>
      <c r="F12" s="308"/>
      <c r="G12" s="307"/>
      <c r="H12" s="307"/>
      <c r="I12" s="308"/>
      <c r="J12" s="307"/>
      <c r="K12" s="307"/>
      <c r="L12" s="307"/>
      <c r="M12" s="307"/>
      <c r="N12" s="307"/>
    </row>
    <row r="13" spans="1:14" x14ac:dyDescent="0.25">
      <c r="A13" s="312"/>
      <c r="B13" s="301" t="s">
        <v>86</v>
      </c>
      <c r="C13" s="302"/>
      <c r="D13" s="302"/>
      <c r="E13" s="302"/>
      <c r="F13" s="302"/>
      <c r="G13" s="302"/>
      <c r="H13" s="302"/>
      <c r="I13" s="302"/>
      <c r="J13" s="302"/>
      <c r="K13" s="302"/>
      <c r="L13" s="302"/>
      <c r="M13" s="302"/>
      <c r="N13" s="302"/>
    </row>
    <row r="14" spans="1:14" x14ac:dyDescent="0.25">
      <c r="A14" s="313"/>
      <c r="B14" s="303" t="s">
        <v>41</v>
      </c>
      <c r="C14" s="305"/>
      <c r="D14" s="305"/>
      <c r="E14" s="305"/>
      <c r="F14" s="305"/>
      <c r="G14" s="305"/>
      <c r="H14" s="305"/>
      <c r="I14" s="305"/>
      <c r="J14" s="305"/>
      <c r="K14" s="305"/>
      <c r="L14" s="305"/>
      <c r="M14" s="305"/>
      <c r="N14" s="305"/>
    </row>
    <row r="15" spans="1:14" x14ac:dyDescent="0.25">
      <c r="A15" s="310"/>
      <c r="B15" s="306" t="s">
        <v>85</v>
      </c>
      <c r="C15" s="307"/>
      <c r="D15" s="307"/>
      <c r="E15" s="308"/>
      <c r="F15" s="308"/>
      <c r="G15" s="307"/>
      <c r="H15" s="307"/>
      <c r="I15" s="308"/>
      <c r="J15" s="307"/>
      <c r="K15" s="307"/>
      <c r="L15" s="307"/>
      <c r="M15" s="307"/>
      <c r="N15" s="307"/>
    </row>
    <row r="16" spans="1:14" x14ac:dyDescent="0.25">
      <c r="A16" s="312"/>
      <c r="B16" s="301" t="s">
        <v>86</v>
      </c>
      <c r="C16" s="302"/>
      <c r="D16" s="302"/>
      <c r="E16" s="302"/>
      <c r="F16" s="302"/>
      <c r="G16" s="302"/>
      <c r="H16" s="302"/>
      <c r="I16" s="302"/>
      <c r="J16" s="302"/>
      <c r="K16" s="302"/>
      <c r="L16" s="302"/>
      <c r="M16" s="302"/>
      <c r="N16" s="302"/>
    </row>
    <row r="17" spans="1:14" x14ac:dyDescent="0.25">
      <c r="A17" s="313"/>
      <c r="B17" s="303" t="s">
        <v>41</v>
      </c>
      <c r="C17" s="305"/>
      <c r="D17" s="305"/>
      <c r="E17" s="305"/>
      <c r="F17" s="305"/>
      <c r="G17" s="305"/>
      <c r="H17" s="305"/>
      <c r="I17" s="305"/>
      <c r="J17" s="305"/>
      <c r="K17" s="305"/>
      <c r="L17" s="305"/>
      <c r="M17" s="305"/>
      <c r="N17" s="305"/>
    </row>
    <row r="18" spans="1:14" x14ac:dyDescent="0.25">
      <c r="A18" s="496"/>
      <c r="B18" s="496"/>
      <c r="C18" s="497"/>
      <c r="D18" s="497"/>
      <c r="E18" s="497"/>
      <c r="F18" s="497"/>
      <c r="G18" s="497"/>
      <c r="H18" s="497"/>
      <c r="I18" s="497"/>
      <c r="J18" s="497"/>
      <c r="K18" s="497"/>
      <c r="L18" s="497"/>
      <c r="M18" s="497"/>
      <c r="N18" s="497"/>
    </row>
    <row r="19" spans="1:14" x14ac:dyDescent="0.25">
      <c r="A19" s="496"/>
      <c r="B19" s="496"/>
      <c r="C19" s="497"/>
      <c r="D19" s="497"/>
      <c r="E19" s="497"/>
      <c r="F19" s="497"/>
      <c r="G19" s="497"/>
      <c r="H19" s="497"/>
      <c r="I19" s="497"/>
      <c r="J19" s="497"/>
      <c r="K19" s="497"/>
      <c r="L19" s="497"/>
      <c r="M19" s="497"/>
      <c r="N19" s="497"/>
    </row>
    <row r="20" spans="1:14" ht="15" customHeight="1" x14ac:dyDescent="0.25">
      <c r="C20" s="478"/>
      <c r="D20" s="479" t="s">
        <v>117</v>
      </c>
      <c r="E20" s="479"/>
      <c r="F20" s="479"/>
      <c r="G20" s="479"/>
      <c r="H20" s="479"/>
      <c r="I20" s="479"/>
      <c r="J20" s="479"/>
      <c r="K20" s="480"/>
    </row>
    <row r="21" spans="1:14" ht="15" customHeight="1" x14ac:dyDescent="0.25">
      <c r="C21" s="478"/>
      <c r="D21" s="479"/>
      <c r="E21" s="479"/>
      <c r="F21" s="479"/>
      <c r="G21" s="479"/>
      <c r="H21" s="479"/>
      <c r="I21" s="479"/>
      <c r="J21" s="479"/>
      <c r="K21" s="480"/>
    </row>
    <row r="23" spans="1:14" x14ac:dyDescent="0.25">
      <c r="A23" s="309"/>
      <c r="B23" s="294"/>
      <c r="C23" s="762"/>
      <c r="D23" s="762"/>
      <c r="E23" s="762"/>
      <c r="F23" s="762"/>
      <c r="G23" s="762"/>
      <c r="H23" s="762"/>
      <c r="I23" s="762"/>
      <c r="J23" s="762"/>
      <c r="K23" s="762"/>
      <c r="L23" s="762"/>
      <c r="M23" s="762"/>
      <c r="N23" s="763"/>
    </row>
    <row r="24" spans="1:14" x14ac:dyDescent="0.25">
      <c r="A24" s="310" t="s">
        <v>2</v>
      </c>
      <c r="B24" s="295"/>
      <c r="C24" s="296" t="s">
        <v>95</v>
      </c>
      <c r="D24" s="296" t="s">
        <v>96</v>
      </c>
      <c r="E24" s="296" t="s">
        <v>97</v>
      </c>
      <c r="F24" s="296" t="s">
        <v>98</v>
      </c>
      <c r="G24" s="296" t="s">
        <v>94</v>
      </c>
      <c r="H24" s="296" t="s">
        <v>99</v>
      </c>
      <c r="I24" s="296" t="s">
        <v>100</v>
      </c>
      <c r="J24" s="296" t="s">
        <v>101</v>
      </c>
      <c r="K24" s="296" t="s">
        <v>102</v>
      </c>
      <c r="L24" s="296" t="s">
        <v>103</v>
      </c>
      <c r="M24" s="296" t="s">
        <v>104</v>
      </c>
      <c r="N24" s="296" t="s">
        <v>105</v>
      </c>
    </row>
    <row r="25" spans="1:14" x14ac:dyDescent="0.25">
      <c r="A25" s="311"/>
      <c r="B25" s="297" t="s">
        <v>41</v>
      </c>
      <c r="C25" s="298"/>
      <c r="D25" s="299"/>
      <c r="E25" s="300"/>
      <c r="F25" s="299"/>
      <c r="G25" s="299"/>
      <c r="H25" s="299"/>
      <c r="I25" s="319"/>
      <c r="J25" s="299"/>
      <c r="K25" s="299"/>
      <c r="L25" s="299"/>
      <c r="M25" s="299"/>
      <c r="N25" s="299"/>
    </row>
    <row r="26" spans="1:14" x14ac:dyDescent="0.25">
      <c r="A26" s="312"/>
      <c r="B26" s="301" t="s">
        <v>86</v>
      </c>
      <c r="C26" s="302"/>
      <c r="D26" s="302"/>
      <c r="E26" s="302"/>
      <c r="F26" s="302"/>
      <c r="G26" s="302"/>
      <c r="H26" s="302"/>
      <c r="I26" s="302"/>
      <c r="J26" s="302"/>
      <c r="K26" s="302"/>
      <c r="L26" s="302"/>
      <c r="M26" s="302"/>
      <c r="N26" s="302"/>
    </row>
    <row r="27" spans="1:14" x14ac:dyDescent="0.25">
      <c r="A27" s="313"/>
      <c r="B27" s="303" t="s">
        <v>110</v>
      </c>
      <c r="C27" s="304"/>
      <c r="D27" s="305"/>
      <c r="E27" s="305"/>
      <c r="F27" s="305"/>
      <c r="G27" s="305"/>
      <c r="H27" s="305"/>
      <c r="I27" s="305"/>
      <c r="J27" s="305"/>
      <c r="K27" s="305"/>
      <c r="L27" s="305"/>
      <c r="M27" s="305"/>
      <c r="N27" s="305"/>
    </row>
    <row r="28" spans="1:14" x14ac:dyDescent="0.25">
      <c r="A28" s="310"/>
      <c r="B28" s="306" t="s">
        <v>41</v>
      </c>
      <c r="C28" s="307"/>
      <c r="D28" s="307"/>
      <c r="E28" s="308"/>
      <c r="F28" s="308"/>
      <c r="G28" s="307"/>
      <c r="H28" s="307"/>
      <c r="I28" s="308"/>
      <c r="J28" s="307"/>
      <c r="K28" s="307"/>
      <c r="L28" s="307"/>
      <c r="M28" s="307"/>
      <c r="N28" s="307"/>
    </row>
    <row r="29" spans="1:14" x14ac:dyDescent="0.25">
      <c r="A29" s="312"/>
      <c r="B29" s="301" t="s">
        <v>86</v>
      </c>
      <c r="C29" s="302"/>
      <c r="D29" s="302"/>
      <c r="E29" s="302"/>
      <c r="F29" s="302"/>
      <c r="G29" s="302"/>
      <c r="H29" s="302"/>
      <c r="I29" s="302"/>
      <c r="J29" s="302"/>
      <c r="K29" s="302"/>
      <c r="L29" s="302"/>
      <c r="M29" s="302"/>
      <c r="N29" s="302"/>
    </row>
    <row r="30" spans="1:14" x14ac:dyDescent="0.25">
      <c r="A30" s="313"/>
      <c r="B30" s="303" t="s">
        <v>110</v>
      </c>
      <c r="C30" s="305"/>
      <c r="D30" s="305"/>
      <c r="E30" s="305"/>
      <c r="F30" s="305"/>
      <c r="G30" s="305"/>
      <c r="H30" s="305"/>
      <c r="I30" s="305"/>
      <c r="J30" s="305"/>
      <c r="K30" s="305"/>
      <c r="L30" s="305"/>
      <c r="M30" s="305"/>
      <c r="N30" s="305"/>
    </row>
    <row r="31" spans="1:14" x14ac:dyDescent="0.25">
      <c r="A31" s="311"/>
      <c r="B31" s="297" t="s">
        <v>41</v>
      </c>
      <c r="C31" s="298"/>
      <c r="D31" s="299"/>
      <c r="E31" s="300"/>
      <c r="F31" s="299"/>
      <c r="G31" s="299"/>
      <c r="H31" s="299"/>
      <c r="I31" s="319"/>
      <c r="J31" s="299"/>
      <c r="K31" s="299"/>
      <c r="L31" s="299"/>
      <c r="M31" s="299"/>
      <c r="N31" s="299"/>
    </row>
    <row r="32" spans="1:14" x14ac:dyDescent="0.25">
      <c r="A32" s="312"/>
      <c r="B32" s="301" t="s">
        <v>86</v>
      </c>
      <c r="C32" s="302"/>
      <c r="D32" s="302"/>
      <c r="E32" s="302"/>
      <c r="F32" s="302"/>
      <c r="G32" s="302"/>
      <c r="H32" s="302"/>
      <c r="I32" s="302"/>
      <c r="J32" s="302"/>
      <c r="K32" s="302"/>
      <c r="L32" s="302"/>
      <c r="M32" s="302"/>
      <c r="N32" s="302"/>
    </row>
    <row r="33" spans="1:14" x14ac:dyDescent="0.25">
      <c r="A33" s="313"/>
      <c r="B33" s="303" t="s">
        <v>110</v>
      </c>
      <c r="C33" s="304"/>
      <c r="D33" s="305"/>
      <c r="E33" s="305"/>
      <c r="F33" s="305"/>
      <c r="G33" s="305"/>
      <c r="H33" s="305"/>
      <c r="I33" s="305"/>
      <c r="J33" s="305"/>
      <c r="K33" s="305"/>
      <c r="L33" s="305"/>
      <c r="M33" s="305"/>
      <c r="N33" s="305"/>
    </row>
    <row r="34" spans="1:14" x14ac:dyDescent="0.25">
      <c r="A34" s="310"/>
      <c r="B34" s="306" t="s">
        <v>41</v>
      </c>
      <c r="C34" s="307"/>
      <c r="D34" s="307"/>
      <c r="E34" s="308"/>
      <c r="F34" s="308"/>
      <c r="G34" s="307"/>
      <c r="H34" s="307"/>
      <c r="I34" s="308"/>
      <c r="J34" s="307"/>
      <c r="K34" s="307"/>
      <c r="L34" s="307"/>
      <c r="M34" s="307"/>
      <c r="N34" s="307"/>
    </row>
    <row r="35" spans="1:14" x14ac:dyDescent="0.25">
      <c r="A35" s="312"/>
      <c r="B35" s="301" t="s">
        <v>86</v>
      </c>
      <c r="C35" s="302"/>
      <c r="D35" s="302"/>
      <c r="E35" s="302"/>
      <c r="F35" s="302"/>
      <c r="G35" s="302"/>
      <c r="H35" s="302"/>
      <c r="I35" s="302"/>
      <c r="J35" s="302"/>
      <c r="K35" s="302"/>
      <c r="L35" s="302"/>
      <c r="M35" s="302"/>
      <c r="N35" s="302"/>
    </row>
    <row r="36" spans="1:14" x14ac:dyDescent="0.25">
      <c r="A36" s="313"/>
      <c r="B36" s="303" t="s">
        <v>110</v>
      </c>
      <c r="C36" s="305"/>
      <c r="D36" s="305"/>
      <c r="E36" s="305"/>
      <c r="F36" s="305"/>
      <c r="G36" s="305"/>
      <c r="H36" s="305"/>
      <c r="I36" s="305"/>
      <c r="J36" s="305"/>
      <c r="K36" s="305"/>
      <c r="L36" s="305"/>
      <c r="M36" s="305"/>
      <c r="N36" s="305"/>
    </row>
    <row r="37" spans="1:14" x14ac:dyDescent="0.25">
      <c r="A37" s="310"/>
      <c r="B37" s="306" t="s">
        <v>41</v>
      </c>
      <c r="C37" s="307"/>
      <c r="D37" s="307"/>
      <c r="E37" s="308"/>
      <c r="F37" s="308"/>
      <c r="G37" s="307"/>
      <c r="H37" s="307"/>
      <c r="I37" s="308"/>
      <c r="J37" s="307"/>
      <c r="K37" s="307"/>
      <c r="L37" s="307"/>
      <c r="M37" s="307"/>
      <c r="N37" s="307"/>
    </row>
    <row r="38" spans="1:14" x14ac:dyDescent="0.25">
      <c r="A38" s="312"/>
      <c r="B38" s="301" t="s">
        <v>86</v>
      </c>
      <c r="C38" s="302"/>
      <c r="D38" s="302"/>
      <c r="E38" s="302"/>
      <c r="F38" s="302"/>
      <c r="G38" s="302"/>
      <c r="H38" s="302"/>
      <c r="I38" s="302"/>
      <c r="J38" s="302"/>
      <c r="K38" s="302"/>
      <c r="L38" s="302"/>
      <c r="M38" s="302"/>
      <c r="N38" s="302"/>
    </row>
    <row r="39" spans="1:14" ht="15.75" thickBot="1" x14ac:dyDescent="0.3">
      <c r="A39" s="313"/>
      <c r="B39" s="303" t="s">
        <v>110</v>
      </c>
      <c r="C39" s="305"/>
      <c r="D39" s="305"/>
      <c r="E39" s="305"/>
      <c r="F39" s="305"/>
      <c r="G39" s="305"/>
      <c r="H39" s="483"/>
      <c r="I39" s="305"/>
      <c r="J39" s="305"/>
      <c r="K39" s="305"/>
      <c r="L39" s="305"/>
      <c r="M39" s="305">
        <f>M37-M38</f>
        <v>0</v>
      </c>
      <c r="N39" s="305"/>
    </row>
    <row r="40" spans="1:14" ht="15.75" thickBot="1" x14ac:dyDescent="0.3">
      <c r="H40" s="484"/>
      <c r="I40" s="484">
        <f>I27+I30+I33+I36+I39</f>
        <v>0</v>
      </c>
      <c r="J40" s="484">
        <f>J27+J30+J33+J36+J39</f>
        <v>0</v>
      </c>
      <c r="K40" s="484">
        <f>K27+K30+K33+K36+K39</f>
        <v>0</v>
      </c>
      <c r="L40" s="484">
        <f t="shared" ref="L40" si="0">L27+L30+L33+L36+L39</f>
        <v>0</v>
      </c>
      <c r="M40" s="484">
        <f>M27+M30+M33+M36+M39</f>
        <v>0</v>
      </c>
      <c r="N40" s="484"/>
    </row>
  </sheetData>
  <mergeCells count="3">
    <mergeCell ref="D1:J2"/>
    <mergeCell ref="C4:N4"/>
    <mergeCell ref="C23:N23"/>
  </mergeCells>
  <pageMargins left="0.7" right="0.7" top="0.75" bottom="0.75" header="0.3" footer="0.3"/>
  <pageSetup orientation="portrait" horizontalDpi="4294967293"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11"/>
  <sheetViews>
    <sheetView topLeftCell="A78" zoomScale="117" zoomScaleNormal="85" workbookViewId="0">
      <selection activeCell="F87" sqref="F87"/>
    </sheetView>
  </sheetViews>
  <sheetFormatPr defaultColWidth="10.85546875" defaultRowHeight="15" x14ac:dyDescent="0.25"/>
  <cols>
    <col min="1" max="1" width="13.140625" style="26" customWidth="1"/>
    <col min="2" max="2" width="40.7109375" style="26" customWidth="1"/>
    <col min="3" max="3" width="18" style="26" customWidth="1"/>
    <col min="4" max="4" width="14.7109375" style="26" customWidth="1"/>
    <col min="5" max="6" width="18.85546875" style="333" bestFit="1"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4" s="79" customFormat="1" ht="31.5" x14ac:dyDescent="0.25">
      <c r="A1" s="764" t="s">
        <v>44</v>
      </c>
      <c r="B1" s="764"/>
      <c r="C1" s="764"/>
      <c r="D1" s="764"/>
      <c r="E1" s="764"/>
      <c r="F1" s="764"/>
      <c r="G1" s="764"/>
      <c r="H1" s="764"/>
      <c r="I1" s="764"/>
      <c r="J1" s="764"/>
      <c r="K1" s="764"/>
      <c r="L1" s="764"/>
      <c r="M1" s="764"/>
      <c r="N1" s="764"/>
    </row>
    <row r="2" spans="1:14" s="79" customFormat="1" ht="18.75" x14ac:dyDescent="0.25">
      <c r="A2" s="765" t="s">
        <v>48</v>
      </c>
      <c r="B2" s="765"/>
      <c r="C2" s="765"/>
      <c r="D2" s="765"/>
      <c r="E2" s="765"/>
      <c r="F2" s="765"/>
      <c r="G2" s="765"/>
      <c r="H2" s="765"/>
      <c r="I2" s="765"/>
      <c r="J2" s="765"/>
      <c r="K2" s="765"/>
      <c r="L2" s="765"/>
      <c r="M2" s="765"/>
      <c r="N2" s="765"/>
    </row>
    <row r="3" spans="1:14"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4" s="22" customFormat="1" ht="27.95" customHeight="1" x14ac:dyDescent="0.25">
      <c r="A4" s="455">
        <v>44927</v>
      </c>
      <c r="B4" s="456" t="s">
        <v>168</v>
      </c>
      <c r="C4" s="456"/>
      <c r="D4" s="498"/>
      <c r="E4" s="499"/>
      <c r="F4" s="499"/>
      <c r="G4" s="500">
        <v>306100</v>
      </c>
      <c r="H4" s="501"/>
      <c r="I4" s="502"/>
      <c r="J4" s="503"/>
      <c r="K4" s="504"/>
      <c r="L4" s="210"/>
      <c r="M4" s="505"/>
      <c r="N4" s="506"/>
    </row>
    <row r="5" spans="1:14" s="22" customFormat="1" ht="13.5" customHeight="1" x14ac:dyDescent="0.25">
      <c r="A5" s="539">
        <v>44931</v>
      </c>
      <c r="B5" s="540" t="s">
        <v>115</v>
      </c>
      <c r="C5" s="540" t="s">
        <v>49</v>
      </c>
      <c r="D5" s="541" t="s">
        <v>14</v>
      </c>
      <c r="E5" s="542"/>
      <c r="F5" s="542">
        <v>12000</v>
      </c>
      <c r="G5" s="543">
        <f>G4-E5+F5</f>
        <v>318100</v>
      </c>
      <c r="H5" s="544" t="s">
        <v>42</v>
      </c>
      <c r="I5" s="544" t="s">
        <v>18</v>
      </c>
      <c r="J5" s="615" t="s">
        <v>172</v>
      </c>
      <c r="K5" s="540" t="s">
        <v>64</v>
      </c>
      <c r="L5" s="540" t="s">
        <v>45</v>
      </c>
      <c r="M5" s="553"/>
      <c r="N5" s="547"/>
    </row>
    <row r="6" spans="1:14" s="22" customFormat="1" ht="13.5" customHeight="1" x14ac:dyDescent="0.25">
      <c r="A6" s="539">
        <v>44931</v>
      </c>
      <c r="B6" s="540" t="s">
        <v>115</v>
      </c>
      <c r="C6" s="540" t="s">
        <v>49</v>
      </c>
      <c r="D6" s="541" t="s">
        <v>14</v>
      </c>
      <c r="E6" s="542"/>
      <c r="F6" s="542">
        <v>21000</v>
      </c>
      <c r="G6" s="543">
        <f t="shared" ref="G6:G21" si="0">G5-E6+F6</f>
        <v>339100</v>
      </c>
      <c r="H6" s="544" t="s">
        <v>42</v>
      </c>
      <c r="I6" s="544" t="s">
        <v>18</v>
      </c>
      <c r="J6" s="615" t="s">
        <v>173</v>
      </c>
      <c r="K6" s="540" t="s">
        <v>64</v>
      </c>
      <c r="L6" s="540" t="s">
        <v>45</v>
      </c>
      <c r="M6" s="553"/>
      <c r="N6" s="547"/>
    </row>
    <row r="7" spans="1:14" x14ac:dyDescent="0.25">
      <c r="A7" s="539">
        <v>44931</v>
      </c>
      <c r="B7" s="540" t="s">
        <v>115</v>
      </c>
      <c r="C7" s="540" t="s">
        <v>49</v>
      </c>
      <c r="D7" s="541" t="s">
        <v>14</v>
      </c>
      <c r="E7" s="542"/>
      <c r="F7" s="542">
        <v>180000</v>
      </c>
      <c r="G7" s="543">
        <f>G6-E7+F7</f>
        <v>519100</v>
      </c>
      <c r="H7" s="544" t="s">
        <v>42</v>
      </c>
      <c r="I7" s="545" t="s">
        <v>18</v>
      </c>
      <c r="J7" s="615" t="s">
        <v>174</v>
      </c>
      <c r="K7" s="540" t="s">
        <v>64</v>
      </c>
      <c r="L7" s="545" t="s">
        <v>45</v>
      </c>
      <c r="M7" s="545"/>
      <c r="N7" s="547"/>
    </row>
    <row r="8" spans="1:14" x14ac:dyDescent="0.25">
      <c r="A8" s="194">
        <v>44931</v>
      </c>
      <c r="B8" s="195" t="s">
        <v>123</v>
      </c>
      <c r="C8" s="195" t="s">
        <v>124</v>
      </c>
      <c r="D8" s="196" t="s">
        <v>14</v>
      </c>
      <c r="E8" s="172">
        <v>6000</v>
      </c>
      <c r="F8" s="172"/>
      <c r="G8" s="332">
        <f t="shared" ref="G8:G15" si="1">G7-E8+F8</f>
        <v>513100</v>
      </c>
      <c r="H8" s="318" t="s">
        <v>42</v>
      </c>
      <c r="I8" s="175" t="s">
        <v>18</v>
      </c>
      <c r="J8" s="574" t="s">
        <v>172</v>
      </c>
      <c r="K8" s="428" t="s">
        <v>64</v>
      </c>
      <c r="L8" s="175" t="s">
        <v>45</v>
      </c>
      <c r="M8" s="175"/>
      <c r="N8" s="536" t="s">
        <v>126</v>
      </c>
    </row>
    <row r="9" spans="1:14" x14ac:dyDescent="0.25">
      <c r="A9" s="194">
        <v>44931</v>
      </c>
      <c r="B9" s="195" t="s">
        <v>123</v>
      </c>
      <c r="C9" s="195" t="s">
        <v>124</v>
      </c>
      <c r="D9" s="196" t="s">
        <v>14</v>
      </c>
      <c r="E9" s="190">
        <v>6000</v>
      </c>
      <c r="F9" s="172"/>
      <c r="G9" s="332">
        <f t="shared" si="1"/>
        <v>507100</v>
      </c>
      <c r="H9" s="318" t="s">
        <v>42</v>
      </c>
      <c r="I9" s="175" t="s">
        <v>18</v>
      </c>
      <c r="J9" s="574" t="s">
        <v>172</v>
      </c>
      <c r="K9" s="428" t="s">
        <v>64</v>
      </c>
      <c r="L9" s="175" t="s">
        <v>45</v>
      </c>
      <c r="M9" s="175"/>
      <c r="N9" s="536" t="s">
        <v>127</v>
      </c>
    </row>
    <row r="10" spans="1:14" x14ac:dyDescent="0.25">
      <c r="A10" s="194">
        <v>44932</v>
      </c>
      <c r="B10" s="195" t="s">
        <v>123</v>
      </c>
      <c r="C10" s="195" t="s">
        <v>124</v>
      </c>
      <c r="D10" s="196" t="s">
        <v>14</v>
      </c>
      <c r="E10" s="190">
        <v>8000</v>
      </c>
      <c r="F10" s="172"/>
      <c r="G10" s="332">
        <f t="shared" si="1"/>
        <v>499100</v>
      </c>
      <c r="H10" s="318" t="s">
        <v>42</v>
      </c>
      <c r="I10" s="175" t="s">
        <v>18</v>
      </c>
      <c r="J10" s="574" t="s">
        <v>173</v>
      </c>
      <c r="K10" s="428" t="s">
        <v>64</v>
      </c>
      <c r="L10" s="175" t="s">
        <v>45</v>
      </c>
      <c r="M10" s="175"/>
      <c r="N10" s="536" t="s">
        <v>175</v>
      </c>
    </row>
    <row r="11" spans="1:14" x14ac:dyDescent="0.25">
      <c r="A11" s="194">
        <v>44932</v>
      </c>
      <c r="B11" s="195" t="s">
        <v>123</v>
      </c>
      <c r="C11" s="195" t="s">
        <v>124</v>
      </c>
      <c r="D11" s="196" t="s">
        <v>14</v>
      </c>
      <c r="E11" s="182">
        <v>7000</v>
      </c>
      <c r="F11" s="172"/>
      <c r="G11" s="332">
        <f t="shared" si="1"/>
        <v>492100</v>
      </c>
      <c r="H11" s="318" t="s">
        <v>42</v>
      </c>
      <c r="I11" s="175" t="s">
        <v>18</v>
      </c>
      <c r="J11" s="574" t="s">
        <v>173</v>
      </c>
      <c r="K11" s="428" t="s">
        <v>64</v>
      </c>
      <c r="L11" s="175" t="s">
        <v>45</v>
      </c>
      <c r="M11" s="175"/>
      <c r="N11" s="536" t="s">
        <v>176</v>
      </c>
    </row>
    <row r="12" spans="1:14" x14ac:dyDescent="0.25">
      <c r="A12" s="194">
        <v>44932</v>
      </c>
      <c r="B12" s="195" t="s">
        <v>123</v>
      </c>
      <c r="C12" s="195" t="s">
        <v>124</v>
      </c>
      <c r="D12" s="196" t="s">
        <v>14</v>
      </c>
      <c r="E12" s="182">
        <v>6000</v>
      </c>
      <c r="F12" s="172"/>
      <c r="G12" s="332">
        <f t="shared" si="1"/>
        <v>486100</v>
      </c>
      <c r="H12" s="318" t="s">
        <v>42</v>
      </c>
      <c r="I12" s="175" t="s">
        <v>18</v>
      </c>
      <c r="J12" s="574" t="s">
        <v>173</v>
      </c>
      <c r="K12" s="428" t="s">
        <v>64</v>
      </c>
      <c r="L12" s="175" t="s">
        <v>45</v>
      </c>
      <c r="M12" s="175"/>
      <c r="N12" s="536" t="s">
        <v>127</v>
      </c>
    </row>
    <row r="13" spans="1:14" ht="15" customHeight="1" x14ac:dyDescent="0.25">
      <c r="A13" s="194">
        <v>44932</v>
      </c>
      <c r="B13" s="195" t="s">
        <v>123</v>
      </c>
      <c r="C13" s="195" t="s">
        <v>124</v>
      </c>
      <c r="D13" s="196" t="s">
        <v>14</v>
      </c>
      <c r="E13" s="182">
        <v>6000</v>
      </c>
      <c r="F13" s="172"/>
      <c r="G13" s="332">
        <f t="shared" si="1"/>
        <v>480100</v>
      </c>
      <c r="H13" s="318" t="s">
        <v>42</v>
      </c>
      <c r="I13" s="175" t="s">
        <v>18</v>
      </c>
      <c r="J13" s="574" t="s">
        <v>173</v>
      </c>
      <c r="K13" s="428" t="s">
        <v>64</v>
      </c>
      <c r="L13" s="175" t="s">
        <v>45</v>
      </c>
      <c r="M13" s="175"/>
      <c r="N13" s="536" t="s">
        <v>126</v>
      </c>
    </row>
    <row r="14" spans="1:14" ht="15.75" customHeight="1" x14ac:dyDescent="0.25">
      <c r="A14" s="194">
        <v>44932</v>
      </c>
      <c r="B14" s="195" t="s">
        <v>123</v>
      </c>
      <c r="C14" s="195" t="s">
        <v>124</v>
      </c>
      <c r="D14" s="196" t="s">
        <v>14</v>
      </c>
      <c r="E14" s="512">
        <v>6000</v>
      </c>
      <c r="F14" s="172"/>
      <c r="G14" s="332">
        <f t="shared" si="1"/>
        <v>474100</v>
      </c>
      <c r="H14" s="318" t="s">
        <v>42</v>
      </c>
      <c r="I14" s="175" t="s">
        <v>18</v>
      </c>
      <c r="J14" s="574" t="s">
        <v>173</v>
      </c>
      <c r="K14" s="428" t="s">
        <v>64</v>
      </c>
      <c r="L14" s="175" t="s">
        <v>45</v>
      </c>
      <c r="M14" s="175"/>
      <c r="N14" s="536" t="s">
        <v>127</v>
      </c>
    </row>
    <row r="15" spans="1:14" ht="14.25" customHeight="1" x14ac:dyDescent="0.25">
      <c r="A15" s="194">
        <v>44932</v>
      </c>
      <c r="B15" s="195" t="s">
        <v>177</v>
      </c>
      <c r="C15" s="195" t="s">
        <v>178</v>
      </c>
      <c r="D15" s="196" t="s">
        <v>81</v>
      </c>
      <c r="E15" s="190">
        <v>180000</v>
      </c>
      <c r="F15" s="182"/>
      <c r="G15" s="332">
        <f t="shared" si="1"/>
        <v>294100</v>
      </c>
      <c r="H15" s="442" t="s">
        <v>42</v>
      </c>
      <c r="I15" s="205" t="s">
        <v>18</v>
      </c>
      <c r="J15" s="447" t="s">
        <v>180</v>
      </c>
      <c r="K15" s="209" t="s">
        <v>64</v>
      </c>
      <c r="L15" s="205" t="s">
        <v>45</v>
      </c>
      <c r="M15" s="205"/>
      <c r="N15" s="177"/>
    </row>
    <row r="16" spans="1:14" x14ac:dyDescent="0.25">
      <c r="A16" s="539">
        <v>44932</v>
      </c>
      <c r="B16" s="540" t="s">
        <v>115</v>
      </c>
      <c r="C16" s="540" t="s">
        <v>49</v>
      </c>
      <c r="D16" s="541" t="s">
        <v>14</v>
      </c>
      <c r="E16" s="548"/>
      <c r="F16" s="542">
        <v>70000</v>
      </c>
      <c r="G16" s="543">
        <f t="shared" si="0"/>
        <v>364100</v>
      </c>
      <c r="H16" s="544" t="s">
        <v>42</v>
      </c>
      <c r="I16" s="545" t="s">
        <v>18</v>
      </c>
      <c r="J16" s="546" t="s">
        <v>443</v>
      </c>
      <c r="K16" s="540" t="s">
        <v>64</v>
      </c>
      <c r="L16" s="545" t="s">
        <v>45</v>
      </c>
      <c r="M16" s="545"/>
      <c r="N16" s="552"/>
    </row>
    <row r="17" spans="1:14" ht="16.5" customHeight="1" x14ac:dyDescent="0.25">
      <c r="A17" s="194">
        <v>44932</v>
      </c>
      <c r="B17" s="195" t="s">
        <v>179</v>
      </c>
      <c r="C17" s="195" t="s">
        <v>144</v>
      </c>
      <c r="D17" s="196" t="s">
        <v>81</v>
      </c>
      <c r="E17" s="190">
        <v>70000</v>
      </c>
      <c r="F17" s="514"/>
      <c r="G17" s="332">
        <f t="shared" si="0"/>
        <v>294100</v>
      </c>
      <c r="H17" s="318" t="s">
        <v>42</v>
      </c>
      <c r="I17" s="175" t="s">
        <v>18</v>
      </c>
      <c r="J17" s="447" t="s">
        <v>181</v>
      </c>
      <c r="K17" s="428" t="s">
        <v>64</v>
      </c>
      <c r="L17" s="175" t="s">
        <v>45</v>
      </c>
      <c r="M17" s="175"/>
      <c r="N17" s="177"/>
    </row>
    <row r="18" spans="1:14" ht="16.5" customHeight="1" x14ac:dyDescent="0.25">
      <c r="A18" s="539">
        <v>44935</v>
      </c>
      <c r="B18" s="540" t="s">
        <v>115</v>
      </c>
      <c r="C18" s="540" t="s">
        <v>49</v>
      </c>
      <c r="D18" s="541" t="s">
        <v>14</v>
      </c>
      <c r="E18" s="542"/>
      <c r="F18" s="599">
        <v>319000</v>
      </c>
      <c r="G18" s="543">
        <f t="shared" si="0"/>
        <v>613100</v>
      </c>
      <c r="H18" s="544" t="s">
        <v>42</v>
      </c>
      <c r="I18" s="545" t="s">
        <v>18</v>
      </c>
      <c r="J18" s="546" t="s">
        <v>444</v>
      </c>
      <c r="K18" s="540" t="s">
        <v>64</v>
      </c>
      <c r="L18" s="545" t="s">
        <v>45</v>
      </c>
      <c r="M18" s="545"/>
      <c r="N18" s="552"/>
    </row>
    <row r="19" spans="1:14" ht="15.75" customHeight="1" x14ac:dyDescent="0.25">
      <c r="A19" s="539">
        <v>44935</v>
      </c>
      <c r="B19" s="540" t="s">
        <v>115</v>
      </c>
      <c r="C19" s="540" t="s">
        <v>49</v>
      </c>
      <c r="D19" s="541" t="s">
        <v>14</v>
      </c>
      <c r="E19" s="542"/>
      <c r="F19" s="549">
        <v>142000</v>
      </c>
      <c r="G19" s="543">
        <f t="shared" si="0"/>
        <v>755100</v>
      </c>
      <c r="H19" s="544" t="s">
        <v>42</v>
      </c>
      <c r="I19" s="545" t="s">
        <v>18</v>
      </c>
      <c r="J19" s="546" t="s">
        <v>446</v>
      </c>
      <c r="K19" s="540" t="s">
        <v>64</v>
      </c>
      <c r="L19" s="545" t="s">
        <v>45</v>
      </c>
      <c r="M19" s="545"/>
      <c r="N19" s="552"/>
    </row>
    <row r="20" spans="1:14" ht="13.5" customHeight="1" x14ac:dyDescent="0.25">
      <c r="A20" s="539">
        <v>44935</v>
      </c>
      <c r="B20" s="540" t="s">
        <v>115</v>
      </c>
      <c r="C20" s="540" t="s">
        <v>49</v>
      </c>
      <c r="D20" s="541" t="s">
        <v>14</v>
      </c>
      <c r="E20" s="542"/>
      <c r="F20" s="549">
        <v>40000</v>
      </c>
      <c r="G20" s="543">
        <f t="shared" si="0"/>
        <v>795100</v>
      </c>
      <c r="H20" s="544" t="s">
        <v>42</v>
      </c>
      <c r="I20" s="545" t="s">
        <v>18</v>
      </c>
      <c r="J20" s="546" t="s">
        <v>445</v>
      </c>
      <c r="K20" s="540" t="s">
        <v>64</v>
      </c>
      <c r="L20" s="545" t="s">
        <v>45</v>
      </c>
      <c r="M20" s="545"/>
      <c r="N20" s="552"/>
    </row>
    <row r="21" spans="1:14" x14ac:dyDescent="0.25">
      <c r="A21" s="194">
        <v>44935</v>
      </c>
      <c r="B21" s="195" t="s">
        <v>183</v>
      </c>
      <c r="C21" s="195" t="s">
        <v>184</v>
      </c>
      <c r="D21" s="196" t="s">
        <v>81</v>
      </c>
      <c r="E21" s="178">
        <v>319000</v>
      </c>
      <c r="F21" s="172"/>
      <c r="G21" s="332">
        <f t="shared" si="0"/>
        <v>476100</v>
      </c>
      <c r="H21" s="318" t="s">
        <v>42</v>
      </c>
      <c r="I21" s="175" t="s">
        <v>18</v>
      </c>
      <c r="J21" s="447" t="s">
        <v>190</v>
      </c>
      <c r="K21" s="428" t="s">
        <v>64</v>
      </c>
      <c r="L21" s="175" t="s">
        <v>45</v>
      </c>
      <c r="M21" s="175"/>
      <c r="N21" s="177"/>
    </row>
    <row r="22" spans="1:14" x14ac:dyDescent="0.25">
      <c r="A22" s="194">
        <v>44935</v>
      </c>
      <c r="B22" s="195" t="s">
        <v>185</v>
      </c>
      <c r="C22" s="195" t="s">
        <v>144</v>
      </c>
      <c r="D22" s="196" t="s">
        <v>81</v>
      </c>
      <c r="E22" s="178">
        <v>40000</v>
      </c>
      <c r="F22" s="172"/>
      <c r="G22" s="332">
        <f t="shared" ref="G22:G40" si="2">G21-E22+F22</f>
        <v>436100</v>
      </c>
      <c r="H22" s="318" t="s">
        <v>42</v>
      </c>
      <c r="I22" s="175" t="s">
        <v>18</v>
      </c>
      <c r="J22" s="447" t="s">
        <v>191</v>
      </c>
      <c r="K22" s="428" t="s">
        <v>64</v>
      </c>
      <c r="L22" s="175" t="s">
        <v>45</v>
      </c>
      <c r="M22" s="175"/>
      <c r="N22" s="177"/>
    </row>
    <row r="23" spans="1:14" x14ac:dyDescent="0.25">
      <c r="A23" s="194">
        <v>44935</v>
      </c>
      <c r="B23" s="195" t="s">
        <v>186</v>
      </c>
      <c r="C23" s="195" t="s">
        <v>178</v>
      </c>
      <c r="D23" s="508" t="s">
        <v>81</v>
      </c>
      <c r="E23" s="190">
        <v>20000</v>
      </c>
      <c r="F23" s="172"/>
      <c r="G23" s="332">
        <f t="shared" si="2"/>
        <v>416100</v>
      </c>
      <c r="H23" s="318" t="s">
        <v>42</v>
      </c>
      <c r="I23" s="175" t="s">
        <v>18</v>
      </c>
      <c r="J23" s="447" t="s">
        <v>192</v>
      </c>
      <c r="K23" s="428" t="s">
        <v>64</v>
      </c>
      <c r="L23" s="175" t="s">
        <v>45</v>
      </c>
      <c r="M23" s="175"/>
      <c r="N23" s="177"/>
    </row>
    <row r="24" spans="1:14" x14ac:dyDescent="0.25">
      <c r="A24" s="194">
        <v>44935</v>
      </c>
      <c r="B24" s="195" t="s">
        <v>187</v>
      </c>
      <c r="C24" s="195" t="s">
        <v>178</v>
      </c>
      <c r="D24" s="196" t="s">
        <v>81</v>
      </c>
      <c r="E24" s="190">
        <v>60000</v>
      </c>
      <c r="F24" s="172"/>
      <c r="G24" s="332">
        <f t="shared" si="2"/>
        <v>356100</v>
      </c>
      <c r="H24" s="318" t="s">
        <v>42</v>
      </c>
      <c r="I24" s="175" t="s">
        <v>18</v>
      </c>
      <c r="J24" s="447" t="s">
        <v>192</v>
      </c>
      <c r="K24" s="428" t="s">
        <v>64</v>
      </c>
      <c r="L24" s="175" t="s">
        <v>45</v>
      </c>
      <c r="M24" s="175"/>
      <c r="N24" s="177"/>
    </row>
    <row r="25" spans="1:14" x14ac:dyDescent="0.25">
      <c r="A25" s="194">
        <v>44935</v>
      </c>
      <c r="B25" s="195" t="s">
        <v>188</v>
      </c>
      <c r="C25" s="195" t="s">
        <v>178</v>
      </c>
      <c r="D25" s="196" t="s">
        <v>81</v>
      </c>
      <c r="E25" s="190">
        <v>12000</v>
      </c>
      <c r="F25" s="172"/>
      <c r="G25" s="332">
        <f t="shared" si="2"/>
        <v>344100</v>
      </c>
      <c r="H25" s="318" t="s">
        <v>42</v>
      </c>
      <c r="I25" s="175" t="s">
        <v>18</v>
      </c>
      <c r="J25" s="447" t="s">
        <v>192</v>
      </c>
      <c r="K25" s="428" t="s">
        <v>64</v>
      </c>
      <c r="L25" s="175" t="s">
        <v>45</v>
      </c>
      <c r="M25" s="175"/>
      <c r="N25" s="177"/>
    </row>
    <row r="26" spans="1:14" x14ac:dyDescent="0.25">
      <c r="A26" s="194">
        <v>44935</v>
      </c>
      <c r="B26" s="195" t="s">
        <v>189</v>
      </c>
      <c r="C26" s="195" t="s">
        <v>144</v>
      </c>
      <c r="D26" s="196" t="s">
        <v>81</v>
      </c>
      <c r="E26" s="190">
        <v>50000</v>
      </c>
      <c r="F26" s="172"/>
      <c r="G26" s="332">
        <f t="shared" si="2"/>
        <v>294100</v>
      </c>
      <c r="H26" s="318" t="s">
        <v>42</v>
      </c>
      <c r="I26" s="175" t="s">
        <v>18</v>
      </c>
      <c r="J26" s="447" t="s">
        <v>192</v>
      </c>
      <c r="K26" s="428" t="s">
        <v>64</v>
      </c>
      <c r="L26" s="175" t="s">
        <v>45</v>
      </c>
      <c r="M26" s="175"/>
      <c r="N26" s="177"/>
    </row>
    <row r="27" spans="1:14" x14ac:dyDescent="0.25">
      <c r="A27" s="539">
        <v>44935</v>
      </c>
      <c r="B27" s="552" t="s">
        <v>115</v>
      </c>
      <c r="C27" s="552" t="s">
        <v>49</v>
      </c>
      <c r="D27" s="554" t="s">
        <v>14</v>
      </c>
      <c r="E27" s="548"/>
      <c r="F27" s="542">
        <v>12000</v>
      </c>
      <c r="G27" s="543">
        <f t="shared" si="2"/>
        <v>306100</v>
      </c>
      <c r="H27" s="544" t="s">
        <v>42</v>
      </c>
      <c r="I27" s="545" t="s">
        <v>18</v>
      </c>
      <c r="J27" s="546" t="s">
        <v>447</v>
      </c>
      <c r="K27" s="540" t="s">
        <v>64</v>
      </c>
      <c r="L27" s="545" t="s">
        <v>45</v>
      </c>
      <c r="M27" s="545"/>
      <c r="N27" s="552"/>
    </row>
    <row r="28" spans="1:14" x14ac:dyDescent="0.25">
      <c r="A28" s="194">
        <v>44935</v>
      </c>
      <c r="B28" s="177" t="s">
        <v>123</v>
      </c>
      <c r="C28" s="177" t="s">
        <v>124</v>
      </c>
      <c r="D28" s="203" t="s">
        <v>14</v>
      </c>
      <c r="E28" s="190">
        <v>6000</v>
      </c>
      <c r="F28" s="172"/>
      <c r="G28" s="332">
        <f t="shared" si="2"/>
        <v>300100</v>
      </c>
      <c r="H28" s="318" t="s">
        <v>42</v>
      </c>
      <c r="I28" s="175" t="s">
        <v>18</v>
      </c>
      <c r="J28" s="447" t="s">
        <v>447</v>
      </c>
      <c r="K28" s="428" t="s">
        <v>64</v>
      </c>
      <c r="L28" s="175" t="s">
        <v>45</v>
      </c>
      <c r="M28" s="175"/>
      <c r="N28" s="177" t="s">
        <v>139</v>
      </c>
    </row>
    <row r="29" spans="1:14" x14ac:dyDescent="0.25">
      <c r="A29" s="194">
        <v>44935</v>
      </c>
      <c r="B29" s="177" t="s">
        <v>123</v>
      </c>
      <c r="C29" s="177" t="s">
        <v>124</v>
      </c>
      <c r="D29" s="203" t="s">
        <v>14</v>
      </c>
      <c r="E29" s="190">
        <v>6000</v>
      </c>
      <c r="F29" s="172"/>
      <c r="G29" s="332">
        <f t="shared" si="2"/>
        <v>294100</v>
      </c>
      <c r="H29" s="318" t="s">
        <v>42</v>
      </c>
      <c r="I29" s="175" t="s">
        <v>18</v>
      </c>
      <c r="J29" s="447" t="s">
        <v>447</v>
      </c>
      <c r="K29" s="428" t="s">
        <v>64</v>
      </c>
      <c r="L29" s="175" t="s">
        <v>45</v>
      </c>
      <c r="M29" s="175"/>
      <c r="N29" s="177" t="s">
        <v>145</v>
      </c>
    </row>
    <row r="30" spans="1:14" x14ac:dyDescent="0.25">
      <c r="A30" s="653">
        <v>44936</v>
      </c>
      <c r="B30" s="654" t="s">
        <v>115</v>
      </c>
      <c r="C30" s="654" t="s">
        <v>49</v>
      </c>
      <c r="D30" s="655" t="s">
        <v>14</v>
      </c>
      <c r="E30" s="656"/>
      <c r="F30" s="657">
        <v>106000</v>
      </c>
      <c r="G30" s="658">
        <f t="shared" si="2"/>
        <v>400100</v>
      </c>
      <c r="H30" s="659" t="s">
        <v>42</v>
      </c>
      <c r="I30" s="660" t="s">
        <v>18</v>
      </c>
      <c r="J30" s="661" t="s">
        <v>193</v>
      </c>
      <c r="K30" s="654" t="s">
        <v>64</v>
      </c>
      <c r="L30" s="660" t="s">
        <v>45</v>
      </c>
      <c r="M30" s="660"/>
      <c r="N30" s="662"/>
    </row>
    <row r="31" spans="1:14" x14ac:dyDescent="0.25">
      <c r="A31" s="653">
        <v>44936</v>
      </c>
      <c r="B31" s="654" t="s">
        <v>115</v>
      </c>
      <c r="C31" s="654" t="s">
        <v>49</v>
      </c>
      <c r="D31" s="655" t="s">
        <v>14</v>
      </c>
      <c r="E31" s="656"/>
      <c r="F31" s="657">
        <v>307000</v>
      </c>
      <c r="G31" s="658">
        <f t="shared" si="2"/>
        <v>707100</v>
      </c>
      <c r="H31" s="659" t="s">
        <v>42</v>
      </c>
      <c r="I31" s="660" t="s">
        <v>18</v>
      </c>
      <c r="J31" s="661" t="s">
        <v>194</v>
      </c>
      <c r="K31" s="654" t="s">
        <v>64</v>
      </c>
      <c r="L31" s="660" t="s">
        <v>45</v>
      </c>
      <c r="M31" s="660"/>
      <c r="N31" s="662"/>
    </row>
    <row r="32" spans="1:14" x14ac:dyDescent="0.25">
      <c r="A32" s="653">
        <v>44936</v>
      </c>
      <c r="B32" s="654" t="s">
        <v>115</v>
      </c>
      <c r="C32" s="654" t="s">
        <v>49</v>
      </c>
      <c r="D32" s="655" t="s">
        <v>14</v>
      </c>
      <c r="E32" s="656"/>
      <c r="F32" s="657">
        <v>19000</v>
      </c>
      <c r="G32" s="658">
        <f t="shared" si="2"/>
        <v>726100</v>
      </c>
      <c r="H32" s="659" t="s">
        <v>42</v>
      </c>
      <c r="I32" s="660" t="s">
        <v>18</v>
      </c>
      <c r="J32" s="661" t="s">
        <v>195</v>
      </c>
      <c r="K32" s="654" t="s">
        <v>64</v>
      </c>
      <c r="L32" s="660" t="s">
        <v>45</v>
      </c>
      <c r="M32" s="660"/>
      <c r="N32" s="662"/>
    </row>
    <row r="33" spans="1:14" x14ac:dyDescent="0.25">
      <c r="A33" s="653">
        <v>44936</v>
      </c>
      <c r="B33" s="654" t="s">
        <v>115</v>
      </c>
      <c r="C33" s="654" t="s">
        <v>49</v>
      </c>
      <c r="D33" s="655" t="s">
        <v>14</v>
      </c>
      <c r="E33" s="656"/>
      <c r="F33" s="657">
        <v>140000</v>
      </c>
      <c r="G33" s="658">
        <f t="shared" si="2"/>
        <v>866100</v>
      </c>
      <c r="H33" s="659" t="s">
        <v>42</v>
      </c>
      <c r="I33" s="660" t="s">
        <v>18</v>
      </c>
      <c r="J33" s="661" t="s">
        <v>213</v>
      </c>
      <c r="K33" s="654" t="s">
        <v>64</v>
      </c>
      <c r="L33" s="660" t="s">
        <v>45</v>
      </c>
      <c r="M33" s="660"/>
      <c r="N33" s="662"/>
    </row>
    <row r="34" spans="1:14" x14ac:dyDescent="0.25">
      <c r="A34" s="194">
        <v>44936</v>
      </c>
      <c r="B34" s="177" t="s">
        <v>218</v>
      </c>
      <c r="C34" s="177" t="s">
        <v>178</v>
      </c>
      <c r="D34" s="203" t="s">
        <v>81</v>
      </c>
      <c r="E34" s="190">
        <v>26000</v>
      </c>
      <c r="F34" s="182"/>
      <c r="G34" s="332">
        <f t="shared" si="2"/>
        <v>840100</v>
      </c>
      <c r="H34" s="442" t="s">
        <v>42</v>
      </c>
      <c r="I34" s="205" t="s">
        <v>18</v>
      </c>
      <c r="J34" s="574" t="s">
        <v>233</v>
      </c>
      <c r="K34" s="209" t="s">
        <v>64</v>
      </c>
      <c r="L34" s="205" t="s">
        <v>45</v>
      </c>
      <c r="M34" s="205"/>
      <c r="N34" s="516"/>
    </row>
    <row r="35" spans="1:14" x14ac:dyDescent="0.25">
      <c r="A35" s="194">
        <v>44936</v>
      </c>
      <c r="B35" s="204" t="s">
        <v>220</v>
      </c>
      <c r="C35" s="177" t="s">
        <v>178</v>
      </c>
      <c r="D35" s="203" t="s">
        <v>81</v>
      </c>
      <c r="E35" s="512">
        <v>21000</v>
      </c>
      <c r="F35" s="182"/>
      <c r="G35" s="332">
        <f t="shared" si="2"/>
        <v>819100</v>
      </c>
      <c r="H35" s="442" t="s">
        <v>42</v>
      </c>
      <c r="I35" s="205" t="s">
        <v>18</v>
      </c>
      <c r="J35" s="574" t="s">
        <v>233</v>
      </c>
      <c r="K35" s="209" t="s">
        <v>64</v>
      </c>
      <c r="L35" s="205" t="s">
        <v>45</v>
      </c>
      <c r="M35" s="205"/>
      <c r="N35" s="516"/>
    </row>
    <row r="36" spans="1:14" ht="15.75" customHeight="1" x14ac:dyDescent="0.25">
      <c r="A36" s="194">
        <v>44936</v>
      </c>
      <c r="B36" s="204" t="s">
        <v>219</v>
      </c>
      <c r="C36" s="177" t="s">
        <v>178</v>
      </c>
      <c r="D36" s="203" t="s">
        <v>81</v>
      </c>
      <c r="E36" s="182">
        <v>9000</v>
      </c>
      <c r="F36" s="182"/>
      <c r="G36" s="331">
        <f t="shared" si="2"/>
        <v>810100</v>
      </c>
      <c r="H36" s="442" t="s">
        <v>42</v>
      </c>
      <c r="I36" s="205" t="s">
        <v>18</v>
      </c>
      <c r="J36" s="574" t="s">
        <v>233</v>
      </c>
      <c r="K36" s="209" t="s">
        <v>64</v>
      </c>
      <c r="L36" s="205" t="s">
        <v>45</v>
      </c>
      <c r="M36" s="205"/>
      <c r="N36" s="516"/>
    </row>
    <row r="37" spans="1:14" ht="15" customHeight="1" x14ac:dyDescent="0.25">
      <c r="A37" s="194">
        <v>44936</v>
      </c>
      <c r="B37" s="204" t="s">
        <v>229</v>
      </c>
      <c r="C37" s="177" t="s">
        <v>178</v>
      </c>
      <c r="D37" s="203" t="s">
        <v>81</v>
      </c>
      <c r="E37" s="182">
        <v>22800</v>
      </c>
      <c r="F37" s="182"/>
      <c r="G37" s="331">
        <f t="shared" si="2"/>
        <v>787300</v>
      </c>
      <c r="H37" s="442" t="s">
        <v>42</v>
      </c>
      <c r="I37" s="205" t="s">
        <v>18</v>
      </c>
      <c r="J37" s="574" t="s">
        <v>233</v>
      </c>
      <c r="K37" s="209" t="s">
        <v>64</v>
      </c>
      <c r="L37" s="205" t="s">
        <v>45</v>
      </c>
      <c r="M37" s="205"/>
      <c r="N37" s="516"/>
    </row>
    <row r="38" spans="1:14" x14ac:dyDescent="0.25">
      <c r="A38" s="194">
        <v>44936</v>
      </c>
      <c r="B38" s="204" t="s">
        <v>222</v>
      </c>
      <c r="C38" s="177" t="s">
        <v>178</v>
      </c>
      <c r="D38" s="203" t="s">
        <v>81</v>
      </c>
      <c r="E38" s="190">
        <v>76000</v>
      </c>
      <c r="F38" s="172"/>
      <c r="G38" s="331">
        <f t="shared" si="2"/>
        <v>711300</v>
      </c>
      <c r="H38" s="318" t="s">
        <v>42</v>
      </c>
      <c r="I38" s="175" t="s">
        <v>18</v>
      </c>
      <c r="J38" s="574" t="s">
        <v>233</v>
      </c>
      <c r="K38" s="428" t="s">
        <v>64</v>
      </c>
      <c r="L38" s="175" t="s">
        <v>45</v>
      </c>
      <c r="M38" s="175"/>
      <c r="N38" s="177"/>
    </row>
    <row r="39" spans="1:14" x14ac:dyDescent="0.25">
      <c r="A39" s="194">
        <v>44936</v>
      </c>
      <c r="B39" s="177" t="s">
        <v>221</v>
      </c>
      <c r="C39" s="177" t="s">
        <v>178</v>
      </c>
      <c r="D39" s="203" t="s">
        <v>81</v>
      </c>
      <c r="E39" s="190">
        <v>8000</v>
      </c>
      <c r="F39" s="172"/>
      <c r="G39" s="331">
        <f t="shared" si="2"/>
        <v>703300</v>
      </c>
      <c r="H39" s="318" t="s">
        <v>42</v>
      </c>
      <c r="I39" s="175" t="s">
        <v>18</v>
      </c>
      <c r="J39" s="574" t="s">
        <v>233</v>
      </c>
      <c r="K39" s="428" t="s">
        <v>64</v>
      </c>
      <c r="L39" s="175" t="s">
        <v>45</v>
      </c>
      <c r="M39" s="175"/>
      <c r="N39" s="177"/>
    </row>
    <row r="40" spans="1:14" x14ac:dyDescent="0.25">
      <c r="A40" s="194">
        <v>44936</v>
      </c>
      <c r="B40" s="177" t="s">
        <v>223</v>
      </c>
      <c r="C40" s="177" t="s">
        <v>178</v>
      </c>
      <c r="D40" s="203" t="s">
        <v>81</v>
      </c>
      <c r="E40" s="190">
        <v>5700</v>
      </c>
      <c r="F40" s="172"/>
      <c r="G40" s="331">
        <f t="shared" si="2"/>
        <v>697600</v>
      </c>
      <c r="H40" s="318" t="s">
        <v>42</v>
      </c>
      <c r="I40" s="175" t="s">
        <v>18</v>
      </c>
      <c r="J40" s="574" t="s">
        <v>233</v>
      </c>
      <c r="K40" s="428" t="s">
        <v>64</v>
      </c>
      <c r="L40" s="175" t="s">
        <v>45</v>
      </c>
      <c r="M40" s="175"/>
      <c r="N40" s="177"/>
    </row>
    <row r="41" spans="1:14" x14ac:dyDescent="0.25">
      <c r="A41" s="194">
        <v>44936</v>
      </c>
      <c r="B41" s="177" t="s">
        <v>224</v>
      </c>
      <c r="C41" s="177" t="s">
        <v>178</v>
      </c>
      <c r="D41" s="203" t="s">
        <v>81</v>
      </c>
      <c r="E41" s="190">
        <v>8000</v>
      </c>
      <c r="F41" s="172"/>
      <c r="G41" s="332">
        <f t="shared" ref="G41:G110" si="3">G40-E41+F41</f>
        <v>689600</v>
      </c>
      <c r="H41" s="318" t="s">
        <v>42</v>
      </c>
      <c r="I41" s="175" t="s">
        <v>18</v>
      </c>
      <c r="J41" s="574" t="s">
        <v>233</v>
      </c>
      <c r="K41" s="428" t="s">
        <v>64</v>
      </c>
      <c r="L41" s="175" t="s">
        <v>45</v>
      </c>
      <c r="M41" s="175"/>
      <c r="N41" s="177"/>
    </row>
    <row r="42" spans="1:14" x14ac:dyDescent="0.25">
      <c r="A42" s="194">
        <v>44936</v>
      </c>
      <c r="B42" s="177" t="s">
        <v>225</v>
      </c>
      <c r="C42" s="177" t="s">
        <v>178</v>
      </c>
      <c r="D42" s="203" t="s">
        <v>81</v>
      </c>
      <c r="E42" s="190">
        <v>7600</v>
      </c>
      <c r="F42" s="172"/>
      <c r="G42" s="332">
        <f t="shared" si="3"/>
        <v>682000</v>
      </c>
      <c r="H42" s="318" t="s">
        <v>42</v>
      </c>
      <c r="I42" s="175" t="s">
        <v>18</v>
      </c>
      <c r="J42" s="574" t="s">
        <v>233</v>
      </c>
      <c r="K42" s="428" t="s">
        <v>64</v>
      </c>
      <c r="L42" s="175" t="s">
        <v>45</v>
      </c>
      <c r="M42" s="175"/>
      <c r="N42" s="177"/>
    </row>
    <row r="43" spans="1:14" x14ac:dyDescent="0.25">
      <c r="A43" s="194">
        <v>44936</v>
      </c>
      <c r="B43" s="177" t="s">
        <v>226</v>
      </c>
      <c r="C43" s="177" t="s">
        <v>178</v>
      </c>
      <c r="D43" s="203" t="s">
        <v>81</v>
      </c>
      <c r="E43" s="190">
        <v>14000</v>
      </c>
      <c r="F43" s="172"/>
      <c r="G43" s="332">
        <f t="shared" si="3"/>
        <v>668000</v>
      </c>
      <c r="H43" s="318" t="s">
        <v>42</v>
      </c>
      <c r="I43" s="175" t="s">
        <v>18</v>
      </c>
      <c r="J43" s="574" t="s">
        <v>233</v>
      </c>
      <c r="K43" s="428" t="s">
        <v>64</v>
      </c>
      <c r="L43" s="175" t="s">
        <v>45</v>
      </c>
      <c r="M43" s="175"/>
      <c r="N43" s="177"/>
    </row>
    <row r="44" spans="1:14" x14ac:dyDescent="0.25">
      <c r="A44" s="194">
        <v>44936</v>
      </c>
      <c r="B44" s="177" t="s">
        <v>227</v>
      </c>
      <c r="C44" s="177" t="s">
        <v>178</v>
      </c>
      <c r="D44" s="203" t="s">
        <v>81</v>
      </c>
      <c r="E44" s="190">
        <v>15000</v>
      </c>
      <c r="F44" s="172"/>
      <c r="G44" s="332">
        <f t="shared" si="3"/>
        <v>653000</v>
      </c>
      <c r="H44" s="318" t="s">
        <v>42</v>
      </c>
      <c r="I44" s="175" t="s">
        <v>18</v>
      </c>
      <c r="J44" s="574" t="s">
        <v>233</v>
      </c>
      <c r="K44" s="428" t="s">
        <v>64</v>
      </c>
      <c r="L44" s="175" t="s">
        <v>45</v>
      </c>
      <c r="M44" s="175"/>
      <c r="N44" s="177"/>
    </row>
    <row r="45" spans="1:14" x14ac:dyDescent="0.25">
      <c r="A45" s="194">
        <v>44936</v>
      </c>
      <c r="B45" s="177" t="s">
        <v>228</v>
      </c>
      <c r="C45" s="177" t="s">
        <v>178</v>
      </c>
      <c r="D45" s="203" t="s">
        <v>81</v>
      </c>
      <c r="E45" s="190">
        <v>13000</v>
      </c>
      <c r="F45" s="172"/>
      <c r="G45" s="332">
        <f t="shared" si="3"/>
        <v>640000</v>
      </c>
      <c r="H45" s="318" t="s">
        <v>42</v>
      </c>
      <c r="I45" s="175" t="s">
        <v>18</v>
      </c>
      <c r="J45" s="574" t="s">
        <v>233</v>
      </c>
      <c r="K45" s="428" t="s">
        <v>64</v>
      </c>
      <c r="L45" s="175" t="s">
        <v>45</v>
      </c>
      <c r="M45" s="175"/>
      <c r="N45" s="177"/>
    </row>
    <row r="46" spans="1:14" x14ac:dyDescent="0.25">
      <c r="A46" s="194">
        <v>44936</v>
      </c>
      <c r="B46" s="177" t="s">
        <v>230</v>
      </c>
      <c r="C46" s="177" t="s">
        <v>178</v>
      </c>
      <c r="D46" s="203" t="s">
        <v>81</v>
      </c>
      <c r="E46" s="190">
        <v>9000</v>
      </c>
      <c r="F46" s="172"/>
      <c r="G46" s="332">
        <f t="shared" si="3"/>
        <v>631000</v>
      </c>
      <c r="H46" s="318" t="s">
        <v>42</v>
      </c>
      <c r="I46" s="175" t="s">
        <v>18</v>
      </c>
      <c r="J46" s="574" t="s">
        <v>233</v>
      </c>
      <c r="K46" s="428" t="s">
        <v>64</v>
      </c>
      <c r="L46" s="175" t="s">
        <v>45</v>
      </c>
      <c r="M46" s="175"/>
      <c r="N46" s="177"/>
    </row>
    <row r="47" spans="1:14" x14ac:dyDescent="0.25">
      <c r="A47" s="194">
        <v>44936</v>
      </c>
      <c r="B47" s="177" t="s">
        <v>231</v>
      </c>
      <c r="C47" s="177" t="s">
        <v>178</v>
      </c>
      <c r="D47" s="203" t="s">
        <v>81</v>
      </c>
      <c r="E47" s="190">
        <v>15000</v>
      </c>
      <c r="F47" s="172"/>
      <c r="G47" s="332">
        <f t="shared" si="3"/>
        <v>616000</v>
      </c>
      <c r="H47" s="538" t="s">
        <v>42</v>
      </c>
      <c r="I47" s="175" t="s">
        <v>18</v>
      </c>
      <c r="J47" s="574" t="s">
        <v>233</v>
      </c>
      <c r="K47" s="195" t="s">
        <v>64</v>
      </c>
      <c r="L47" s="175" t="s">
        <v>45</v>
      </c>
      <c r="M47" s="175"/>
      <c r="N47" s="177"/>
    </row>
    <row r="48" spans="1:14" x14ac:dyDescent="0.25">
      <c r="A48" s="194">
        <v>44936</v>
      </c>
      <c r="B48" s="177" t="s">
        <v>231</v>
      </c>
      <c r="C48" s="177" t="s">
        <v>178</v>
      </c>
      <c r="D48" s="203" t="s">
        <v>81</v>
      </c>
      <c r="E48" s="190">
        <v>15000</v>
      </c>
      <c r="F48" s="172"/>
      <c r="G48" s="332">
        <f t="shared" si="3"/>
        <v>601000</v>
      </c>
      <c r="H48" s="318" t="s">
        <v>42</v>
      </c>
      <c r="I48" s="175" t="s">
        <v>18</v>
      </c>
      <c r="J48" s="574" t="s">
        <v>233</v>
      </c>
      <c r="K48" s="428" t="s">
        <v>64</v>
      </c>
      <c r="L48" s="175" t="s">
        <v>45</v>
      </c>
      <c r="M48" s="175"/>
      <c r="N48" s="177"/>
    </row>
    <row r="49" spans="1:14" x14ac:dyDescent="0.25">
      <c r="A49" s="194">
        <v>44940</v>
      </c>
      <c r="B49" s="177" t="s">
        <v>232</v>
      </c>
      <c r="C49" s="177" t="s">
        <v>178</v>
      </c>
      <c r="D49" s="203" t="s">
        <v>81</v>
      </c>
      <c r="E49" s="190">
        <v>30000</v>
      </c>
      <c r="F49" s="172"/>
      <c r="G49" s="332">
        <f t="shared" si="3"/>
        <v>571000</v>
      </c>
      <c r="H49" s="318" t="s">
        <v>42</v>
      </c>
      <c r="I49" s="175" t="s">
        <v>18</v>
      </c>
      <c r="J49" s="574" t="s">
        <v>235</v>
      </c>
      <c r="K49" s="195" t="s">
        <v>64</v>
      </c>
      <c r="L49" s="175" t="s">
        <v>45</v>
      </c>
      <c r="M49" s="175"/>
      <c r="N49" s="177"/>
    </row>
    <row r="50" spans="1:14" x14ac:dyDescent="0.25">
      <c r="A50" s="194">
        <v>44936</v>
      </c>
      <c r="B50" s="177" t="s">
        <v>123</v>
      </c>
      <c r="C50" s="177" t="s">
        <v>124</v>
      </c>
      <c r="D50" s="203" t="s">
        <v>14</v>
      </c>
      <c r="E50" s="190">
        <v>7000</v>
      </c>
      <c r="F50" s="172"/>
      <c r="G50" s="332">
        <f t="shared" si="3"/>
        <v>564000</v>
      </c>
      <c r="H50" s="318" t="s">
        <v>42</v>
      </c>
      <c r="I50" s="175" t="s">
        <v>18</v>
      </c>
      <c r="J50" s="447" t="s">
        <v>195</v>
      </c>
      <c r="K50" s="195" t="s">
        <v>64</v>
      </c>
      <c r="L50" s="175" t="s">
        <v>45</v>
      </c>
      <c r="M50" s="175"/>
      <c r="N50" s="177" t="s">
        <v>236</v>
      </c>
    </row>
    <row r="51" spans="1:14" x14ac:dyDescent="0.25">
      <c r="A51" s="194">
        <v>44936</v>
      </c>
      <c r="B51" s="177" t="s">
        <v>123</v>
      </c>
      <c r="C51" s="177" t="s">
        <v>124</v>
      </c>
      <c r="D51" s="203" t="s">
        <v>14</v>
      </c>
      <c r="E51" s="190">
        <v>4000</v>
      </c>
      <c r="F51" s="172"/>
      <c r="G51" s="332">
        <f t="shared" si="3"/>
        <v>560000</v>
      </c>
      <c r="H51" s="318" t="s">
        <v>42</v>
      </c>
      <c r="I51" s="175" t="s">
        <v>18</v>
      </c>
      <c r="J51" s="447" t="s">
        <v>195</v>
      </c>
      <c r="K51" s="195" t="s">
        <v>64</v>
      </c>
      <c r="L51" s="175" t="s">
        <v>45</v>
      </c>
      <c r="M51" s="175"/>
      <c r="N51" s="177" t="s">
        <v>237</v>
      </c>
    </row>
    <row r="52" spans="1:14" x14ac:dyDescent="0.25">
      <c r="A52" s="194">
        <v>44936</v>
      </c>
      <c r="B52" s="177" t="s">
        <v>123</v>
      </c>
      <c r="C52" s="177" t="s">
        <v>124</v>
      </c>
      <c r="D52" s="203" t="s">
        <v>14</v>
      </c>
      <c r="E52" s="190">
        <v>8000</v>
      </c>
      <c r="F52" s="172"/>
      <c r="G52" s="332">
        <f t="shared" si="3"/>
        <v>552000</v>
      </c>
      <c r="H52" s="318" t="s">
        <v>42</v>
      </c>
      <c r="I52" s="175" t="s">
        <v>18</v>
      </c>
      <c r="J52" s="447" t="s">
        <v>195</v>
      </c>
      <c r="K52" s="195" t="s">
        <v>64</v>
      </c>
      <c r="L52" s="175" t="s">
        <v>45</v>
      </c>
      <c r="M52" s="175"/>
      <c r="N52" s="177" t="s">
        <v>238</v>
      </c>
    </row>
    <row r="53" spans="1:14" x14ac:dyDescent="0.25">
      <c r="A53" s="539">
        <v>44938</v>
      </c>
      <c r="B53" s="552" t="s">
        <v>115</v>
      </c>
      <c r="C53" s="552" t="s">
        <v>49</v>
      </c>
      <c r="D53" s="554" t="s">
        <v>14</v>
      </c>
      <c r="E53" s="548"/>
      <c r="F53" s="542">
        <v>14000</v>
      </c>
      <c r="G53" s="543">
        <f t="shared" si="3"/>
        <v>566000</v>
      </c>
      <c r="H53" s="544" t="s">
        <v>42</v>
      </c>
      <c r="I53" s="545" t="s">
        <v>18</v>
      </c>
      <c r="J53" s="546" t="s">
        <v>214</v>
      </c>
      <c r="K53" s="540" t="s">
        <v>64</v>
      </c>
      <c r="L53" s="545" t="s">
        <v>45</v>
      </c>
      <c r="M53" s="545"/>
      <c r="N53" s="552"/>
    </row>
    <row r="54" spans="1:14" x14ac:dyDescent="0.25">
      <c r="A54" s="194">
        <v>44938</v>
      </c>
      <c r="B54" s="177" t="s">
        <v>123</v>
      </c>
      <c r="C54" s="177" t="s">
        <v>124</v>
      </c>
      <c r="D54" s="203" t="s">
        <v>14</v>
      </c>
      <c r="E54" s="190">
        <v>7000</v>
      </c>
      <c r="F54" s="172"/>
      <c r="G54" s="332">
        <f t="shared" si="3"/>
        <v>559000</v>
      </c>
      <c r="H54" s="318" t="s">
        <v>42</v>
      </c>
      <c r="I54" s="175" t="s">
        <v>18</v>
      </c>
      <c r="J54" s="447" t="s">
        <v>214</v>
      </c>
      <c r="K54" s="195" t="s">
        <v>64</v>
      </c>
      <c r="L54" s="175" t="s">
        <v>45</v>
      </c>
      <c r="M54" s="175"/>
      <c r="N54" s="177" t="s">
        <v>248</v>
      </c>
    </row>
    <row r="55" spans="1:14" x14ac:dyDescent="0.25">
      <c r="A55" s="194">
        <v>44938</v>
      </c>
      <c r="B55" s="177" t="s">
        <v>123</v>
      </c>
      <c r="C55" s="177" t="s">
        <v>124</v>
      </c>
      <c r="D55" s="203" t="s">
        <v>14</v>
      </c>
      <c r="E55" s="190">
        <v>9000</v>
      </c>
      <c r="F55" s="172"/>
      <c r="G55" s="332">
        <f t="shared" si="3"/>
        <v>550000</v>
      </c>
      <c r="H55" s="318" t="s">
        <v>42</v>
      </c>
      <c r="I55" s="175" t="s">
        <v>18</v>
      </c>
      <c r="J55" s="447" t="s">
        <v>214</v>
      </c>
      <c r="K55" s="195" t="s">
        <v>64</v>
      </c>
      <c r="L55" s="175" t="s">
        <v>45</v>
      </c>
      <c r="M55" s="175"/>
      <c r="N55" s="177" t="s">
        <v>249</v>
      </c>
    </row>
    <row r="56" spans="1:14" x14ac:dyDescent="0.25">
      <c r="A56" s="539">
        <v>44939</v>
      </c>
      <c r="B56" s="552" t="s">
        <v>115</v>
      </c>
      <c r="C56" s="552" t="s">
        <v>49</v>
      </c>
      <c r="D56" s="554" t="s">
        <v>14</v>
      </c>
      <c r="E56" s="548"/>
      <c r="F56" s="542">
        <v>18000</v>
      </c>
      <c r="G56" s="543">
        <f t="shared" si="3"/>
        <v>568000</v>
      </c>
      <c r="H56" s="544" t="s">
        <v>42</v>
      </c>
      <c r="I56" s="545" t="s">
        <v>18</v>
      </c>
      <c r="J56" s="546" t="s">
        <v>215</v>
      </c>
      <c r="K56" s="540" t="s">
        <v>64</v>
      </c>
      <c r="L56" s="545" t="s">
        <v>45</v>
      </c>
      <c r="M56" s="545"/>
      <c r="N56" s="552"/>
    </row>
    <row r="57" spans="1:14" x14ac:dyDescent="0.25">
      <c r="A57" s="194">
        <v>44939</v>
      </c>
      <c r="B57" s="177" t="s">
        <v>256</v>
      </c>
      <c r="C57" s="177" t="s">
        <v>124</v>
      </c>
      <c r="D57" s="203" t="s">
        <v>14</v>
      </c>
      <c r="E57" s="190">
        <v>6000</v>
      </c>
      <c r="F57" s="172"/>
      <c r="G57" s="332">
        <f t="shared" si="3"/>
        <v>562000</v>
      </c>
      <c r="H57" s="318" t="s">
        <v>42</v>
      </c>
      <c r="I57" s="175" t="s">
        <v>18</v>
      </c>
      <c r="J57" s="447" t="s">
        <v>215</v>
      </c>
      <c r="K57" s="195" t="s">
        <v>64</v>
      </c>
      <c r="L57" s="175" t="s">
        <v>45</v>
      </c>
      <c r="M57" s="175"/>
      <c r="N57" s="177" t="s">
        <v>139</v>
      </c>
    </row>
    <row r="58" spans="1:14" x14ac:dyDescent="0.25">
      <c r="A58" s="194">
        <v>44939</v>
      </c>
      <c r="B58" s="177" t="s">
        <v>256</v>
      </c>
      <c r="C58" s="177" t="s">
        <v>124</v>
      </c>
      <c r="D58" s="203" t="s">
        <v>14</v>
      </c>
      <c r="E58" s="190">
        <v>4000</v>
      </c>
      <c r="F58" s="172"/>
      <c r="G58" s="332">
        <f t="shared" si="3"/>
        <v>558000</v>
      </c>
      <c r="H58" s="318" t="s">
        <v>42</v>
      </c>
      <c r="I58" s="175" t="s">
        <v>18</v>
      </c>
      <c r="J58" s="447" t="s">
        <v>215</v>
      </c>
      <c r="K58" s="195" t="s">
        <v>64</v>
      </c>
      <c r="L58" s="175" t="s">
        <v>45</v>
      </c>
      <c r="M58" s="175"/>
      <c r="N58" s="177" t="s">
        <v>257</v>
      </c>
    </row>
    <row r="59" spans="1:14" x14ac:dyDescent="0.25">
      <c r="A59" s="194">
        <v>44939</v>
      </c>
      <c r="B59" s="177" t="s">
        <v>256</v>
      </c>
      <c r="C59" s="177" t="s">
        <v>124</v>
      </c>
      <c r="D59" s="203" t="s">
        <v>14</v>
      </c>
      <c r="E59" s="190">
        <v>4000</v>
      </c>
      <c r="F59" s="172"/>
      <c r="G59" s="332">
        <f t="shared" si="3"/>
        <v>554000</v>
      </c>
      <c r="H59" s="318" t="s">
        <v>42</v>
      </c>
      <c r="I59" s="175" t="s">
        <v>18</v>
      </c>
      <c r="J59" s="447" t="s">
        <v>215</v>
      </c>
      <c r="K59" s="195" t="s">
        <v>64</v>
      </c>
      <c r="L59" s="175" t="s">
        <v>45</v>
      </c>
      <c r="M59" s="175"/>
      <c r="N59" s="177" t="s">
        <v>258</v>
      </c>
    </row>
    <row r="60" spans="1:14" x14ac:dyDescent="0.25">
      <c r="A60" s="194">
        <v>44939</v>
      </c>
      <c r="B60" s="177" t="s">
        <v>256</v>
      </c>
      <c r="C60" s="177" t="s">
        <v>124</v>
      </c>
      <c r="D60" s="203" t="s">
        <v>14</v>
      </c>
      <c r="E60" s="190">
        <v>1000</v>
      </c>
      <c r="F60" s="172"/>
      <c r="G60" s="332">
        <f t="shared" si="3"/>
        <v>553000</v>
      </c>
      <c r="H60" s="318" t="s">
        <v>42</v>
      </c>
      <c r="I60" s="175" t="s">
        <v>18</v>
      </c>
      <c r="J60" s="447" t="s">
        <v>215</v>
      </c>
      <c r="K60" s="195" t="s">
        <v>64</v>
      </c>
      <c r="L60" s="175" t="s">
        <v>45</v>
      </c>
      <c r="M60" s="175"/>
      <c r="N60" s="177" t="s">
        <v>240</v>
      </c>
    </row>
    <row r="61" spans="1:14" x14ac:dyDescent="0.25">
      <c r="A61" s="194">
        <v>44939</v>
      </c>
      <c r="B61" s="177" t="s">
        <v>256</v>
      </c>
      <c r="C61" s="177" t="s">
        <v>124</v>
      </c>
      <c r="D61" s="203" t="s">
        <v>14</v>
      </c>
      <c r="E61" s="190">
        <v>2000</v>
      </c>
      <c r="F61" s="172"/>
      <c r="G61" s="332">
        <f t="shared" si="3"/>
        <v>551000</v>
      </c>
      <c r="H61" s="318" t="s">
        <v>42</v>
      </c>
      <c r="I61" s="175" t="s">
        <v>18</v>
      </c>
      <c r="J61" s="447" t="s">
        <v>215</v>
      </c>
      <c r="K61" s="195" t="s">
        <v>64</v>
      </c>
      <c r="L61" s="175" t="s">
        <v>45</v>
      </c>
      <c r="M61" s="175"/>
      <c r="N61" s="177" t="s">
        <v>241</v>
      </c>
    </row>
    <row r="62" spans="1:14" x14ac:dyDescent="0.25">
      <c r="A62" s="539">
        <v>44940</v>
      </c>
      <c r="B62" s="552" t="s">
        <v>115</v>
      </c>
      <c r="C62" s="552" t="s">
        <v>49</v>
      </c>
      <c r="D62" s="554" t="s">
        <v>14</v>
      </c>
      <c r="E62" s="548"/>
      <c r="F62" s="542">
        <v>17000</v>
      </c>
      <c r="G62" s="543">
        <f t="shared" si="3"/>
        <v>568000</v>
      </c>
      <c r="H62" s="544" t="s">
        <v>42</v>
      </c>
      <c r="I62" s="545" t="s">
        <v>18</v>
      </c>
      <c r="J62" s="546" t="s">
        <v>216</v>
      </c>
      <c r="K62" s="540" t="s">
        <v>64</v>
      </c>
      <c r="L62" s="545" t="s">
        <v>45</v>
      </c>
      <c r="M62" s="545"/>
      <c r="N62" s="552"/>
    </row>
    <row r="63" spans="1:14" x14ac:dyDescent="0.25">
      <c r="A63" s="194">
        <v>44940</v>
      </c>
      <c r="B63" s="177" t="s">
        <v>123</v>
      </c>
      <c r="C63" s="177" t="s">
        <v>124</v>
      </c>
      <c r="D63" s="203" t="s">
        <v>14</v>
      </c>
      <c r="E63" s="190">
        <v>6000</v>
      </c>
      <c r="F63" s="172"/>
      <c r="G63" s="332">
        <f t="shared" si="3"/>
        <v>562000</v>
      </c>
      <c r="H63" s="318" t="s">
        <v>42</v>
      </c>
      <c r="I63" s="175" t="s">
        <v>18</v>
      </c>
      <c r="J63" s="447" t="s">
        <v>216</v>
      </c>
      <c r="K63" s="195" t="s">
        <v>64</v>
      </c>
      <c r="L63" s="175" t="s">
        <v>45</v>
      </c>
      <c r="M63" s="175"/>
      <c r="N63" s="177" t="s">
        <v>264</v>
      </c>
    </row>
    <row r="64" spans="1:14" x14ac:dyDescent="0.25">
      <c r="A64" s="194">
        <v>44940</v>
      </c>
      <c r="B64" s="177" t="s">
        <v>123</v>
      </c>
      <c r="C64" s="177" t="s">
        <v>124</v>
      </c>
      <c r="D64" s="203" t="s">
        <v>14</v>
      </c>
      <c r="E64" s="190">
        <v>9000</v>
      </c>
      <c r="F64" s="172"/>
      <c r="G64" s="332">
        <f t="shared" si="3"/>
        <v>553000</v>
      </c>
      <c r="H64" s="318" t="s">
        <v>42</v>
      </c>
      <c r="I64" s="175" t="s">
        <v>18</v>
      </c>
      <c r="J64" s="447" t="s">
        <v>216</v>
      </c>
      <c r="K64" s="195" t="s">
        <v>64</v>
      </c>
      <c r="L64" s="175" t="s">
        <v>45</v>
      </c>
      <c r="M64" s="175"/>
      <c r="N64" s="177" t="s">
        <v>265</v>
      </c>
    </row>
    <row r="65" spans="1:14" x14ac:dyDescent="0.25">
      <c r="A65" s="539">
        <v>44940</v>
      </c>
      <c r="B65" s="552" t="s">
        <v>115</v>
      </c>
      <c r="C65" s="552" t="s">
        <v>49</v>
      </c>
      <c r="D65" s="554" t="s">
        <v>14</v>
      </c>
      <c r="E65" s="548"/>
      <c r="F65" s="542">
        <v>735000</v>
      </c>
      <c r="G65" s="543">
        <f t="shared" si="3"/>
        <v>1288000</v>
      </c>
      <c r="H65" s="544" t="s">
        <v>42</v>
      </c>
      <c r="I65" s="545" t="s">
        <v>18</v>
      </c>
      <c r="J65" s="546" t="s">
        <v>217</v>
      </c>
      <c r="K65" s="540" t="s">
        <v>64</v>
      </c>
      <c r="L65" s="545" t="s">
        <v>45</v>
      </c>
      <c r="M65" s="545"/>
      <c r="N65" s="552"/>
    </row>
    <row r="66" spans="1:14" x14ac:dyDescent="0.25">
      <c r="A66" s="194">
        <v>44940</v>
      </c>
      <c r="B66" s="177" t="s">
        <v>266</v>
      </c>
      <c r="C66" s="177" t="s">
        <v>137</v>
      </c>
      <c r="D66" s="203" t="s">
        <v>81</v>
      </c>
      <c r="E66" s="190">
        <v>739000</v>
      </c>
      <c r="F66" s="172"/>
      <c r="G66" s="332">
        <f t="shared" si="3"/>
        <v>549000</v>
      </c>
      <c r="H66" s="318" t="s">
        <v>42</v>
      </c>
      <c r="I66" s="175" t="s">
        <v>18</v>
      </c>
      <c r="J66" s="447" t="s">
        <v>270</v>
      </c>
      <c r="K66" s="195" t="s">
        <v>64</v>
      </c>
      <c r="L66" s="175" t="s">
        <v>45</v>
      </c>
      <c r="M66" s="175"/>
      <c r="N66" s="177"/>
    </row>
    <row r="67" spans="1:14" x14ac:dyDescent="0.25">
      <c r="A67" s="194">
        <v>44940</v>
      </c>
      <c r="B67" s="177" t="s">
        <v>267</v>
      </c>
      <c r="C67" s="177" t="s">
        <v>178</v>
      </c>
      <c r="D67" s="203" t="s">
        <v>81</v>
      </c>
      <c r="E67" s="190">
        <v>20000</v>
      </c>
      <c r="F67" s="172"/>
      <c r="G67" s="332">
        <f t="shared" si="3"/>
        <v>529000</v>
      </c>
      <c r="H67" s="318" t="s">
        <v>42</v>
      </c>
      <c r="I67" s="175" t="s">
        <v>18</v>
      </c>
      <c r="J67" s="447" t="s">
        <v>448</v>
      </c>
      <c r="K67" s="195" t="s">
        <v>64</v>
      </c>
      <c r="L67" s="175" t="s">
        <v>45</v>
      </c>
      <c r="M67" s="175"/>
      <c r="N67" s="177"/>
    </row>
    <row r="68" spans="1:14" x14ac:dyDescent="0.25">
      <c r="A68" s="194">
        <v>44940</v>
      </c>
      <c r="B68" s="177" t="s">
        <v>268</v>
      </c>
      <c r="C68" s="177" t="s">
        <v>178</v>
      </c>
      <c r="D68" s="203" t="s">
        <v>81</v>
      </c>
      <c r="E68" s="190">
        <v>15000</v>
      </c>
      <c r="F68" s="172"/>
      <c r="G68" s="332">
        <f t="shared" si="3"/>
        <v>514000</v>
      </c>
      <c r="H68" s="318" t="s">
        <v>42</v>
      </c>
      <c r="I68" s="175" t="s">
        <v>18</v>
      </c>
      <c r="J68" s="447" t="s">
        <v>448</v>
      </c>
      <c r="K68" s="195" t="s">
        <v>64</v>
      </c>
      <c r="L68" s="175" t="s">
        <v>45</v>
      </c>
      <c r="M68" s="175"/>
      <c r="N68" s="177"/>
    </row>
    <row r="69" spans="1:14" x14ac:dyDescent="0.25">
      <c r="A69" s="194">
        <v>44942</v>
      </c>
      <c r="B69" s="177" t="s">
        <v>125</v>
      </c>
      <c r="C69" s="177" t="s">
        <v>49</v>
      </c>
      <c r="D69" s="203" t="s">
        <v>14</v>
      </c>
      <c r="E69" s="190"/>
      <c r="F69" s="172">
        <v>-2000</v>
      </c>
      <c r="G69" s="332">
        <f t="shared" si="3"/>
        <v>512000</v>
      </c>
      <c r="H69" s="318" t="s">
        <v>42</v>
      </c>
      <c r="I69" s="175" t="s">
        <v>18</v>
      </c>
      <c r="J69" s="447" t="s">
        <v>293</v>
      </c>
      <c r="K69" s="195" t="s">
        <v>64</v>
      </c>
      <c r="L69" s="175" t="s">
        <v>45</v>
      </c>
      <c r="M69" s="175"/>
      <c r="N69" s="177"/>
    </row>
    <row r="70" spans="1:14" x14ac:dyDescent="0.25">
      <c r="A70" s="653">
        <v>44943</v>
      </c>
      <c r="B70" s="662" t="s">
        <v>115</v>
      </c>
      <c r="C70" s="662" t="s">
        <v>49</v>
      </c>
      <c r="D70" s="674" t="s">
        <v>14</v>
      </c>
      <c r="E70" s="656"/>
      <c r="F70" s="657">
        <v>19000</v>
      </c>
      <c r="G70" s="658">
        <f t="shared" si="3"/>
        <v>531000</v>
      </c>
      <c r="H70" s="659" t="s">
        <v>42</v>
      </c>
      <c r="I70" s="660" t="s">
        <v>18</v>
      </c>
      <c r="J70" s="615" t="s">
        <v>263</v>
      </c>
      <c r="K70" s="654" t="s">
        <v>64</v>
      </c>
      <c r="L70" s="660" t="s">
        <v>45</v>
      </c>
      <c r="M70" s="660"/>
      <c r="N70" s="662"/>
    </row>
    <row r="71" spans="1:14" x14ac:dyDescent="0.25">
      <c r="A71" s="194">
        <v>44943</v>
      </c>
      <c r="B71" s="177" t="s">
        <v>239</v>
      </c>
      <c r="C71" s="177" t="s">
        <v>178</v>
      </c>
      <c r="D71" s="203" t="s">
        <v>81</v>
      </c>
      <c r="E71" s="190">
        <v>102000</v>
      </c>
      <c r="F71" s="172"/>
      <c r="G71" s="332">
        <f t="shared" si="3"/>
        <v>429000</v>
      </c>
      <c r="H71" s="318" t="s">
        <v>42</v>
      </c>
      <c r="I71" s="175" t="s">
        <v>18</v>
      </c>
      <c r="J71" s="447" t="s">
        <v>294</v>
      </c>
      <c r="K71" s="195" t="s">
        <v>64</v>
      </c>
      <c r="L71" s="175" t="s">
        <v>45</v>
      </c>
      <c r="M71" s="175"/>
      <c r="N71" s="177"/>
    </row>
    <row r="72" spans="1:14" x14ac:dyDescent="0.25">
      <c r="A72" s="194">
        <v>44943</v>
      </c>
      <c r="B72" s="177" t="s">
        <v>123</v>
      </c>
      <c r="C72" s="177" t="s">
        <v>124</v>
      </c>
      <c r="D72" s="203" t="s">
        <v>14</v>
      </c>
      <c r="E72" s="190">
        <v>6000</v>
      </c>
      <c r="F72" s="172"/>
      <c r="G72" s="332">
        <f t="shared" si="3"/>
        <v>423000</v>
      </c>
      <c r="H72" s="318" t="s">
        <v>42</v>
      </c>
      <c r="I72" s="175" t="s">
        <v>18</v>
      </c>
      <c r="J72" s="574" t="s">
        <v>263</v>
      </c>
      <c r="K72" s="195" t="s">
        <v>64</v>
      </c>
      <c r="L72" s="175" t="s">
        <v>45</v>
      </c>
      <c r="M72" s="175"/>
      <c r="N72" s="177"/>
    </row>
    <row r="73" spans="1:14" x14ac:dyDescent="0.25">
      <c r="A73" s="194">
        <v>44943</v>
      </c>
      <c r="B73" s="177" t="s">
        <v>123</v>
      </c>
      <c r="C73" s="177" t="s">
        <v>124</v>
      </c>
      <c r="D73" s="203" t="s">
        <v>14</v>
      </c>
      <c r="E73" s="190">
        <v>3000</v>
      </c>
      <c r="F73" s="172"/>
      <c r="G73" s="332">
        <f t="shared" si="3"/>
        <v>420000</v>
      </c>
      <c r="H73" s="318" t="s">
        <v>42</v>
      </c>
      <c r="I73" s="175" t="s">
        <v>18</v>
      </c>
      <c r="J73" s="574" t="s">
        <v>263</v>
      </c>
      <c r="K73" s="195" t="s">
        <v>64</v>
      </c>
      <c r="L73" s="175" t="s">
        <v>45</v>
      </c>
      <c r="M73" s="175"/>
      <c r="N73" s="177"/>
    </row>
    <row r="74" spans="1:14" x14ac:dyDescent="0.25">
      <c r="A74" s="194">
        <v>44943</v>
      </c>
      <c r="B74" s="177" t="s">
        <v>123</v>
      </c>
      <c r="C74" s="177" t="s">
        <v>124</v>
      </c>
      <c r="D74" s="203" t="s">
        <v>14</v>
      </c>
      <c r="E74" s="190">
        <v>7000</v>
      </c>
      <c r="F74" s="172"/>
      <c r="G74" s="332">
        <f t="shared" si="3"/>
        <v>413000</v>
      </c>
      <c r="H74" s="318" t="s">
        <v>42</v>
      </c>
      <c r="I74" s="175" t="s">
        <v>18</v>
      </c>
      <c r="J74" s="574" t="s">
        <v>263</v>
      </c>
      <c r="K74" s="195" t="s">
        <v>64</v>
      </c>
      <c r="L74" s="175" t="s">
        <v>45</v>
      </c>
      <c r="M74" s="175"/>
      <c r="N74" s="177"/>
    </row>
    <row r="75" spans="1:14" x14ac:dyDescent="0.25">
      <c r="A75" s="194">
        <v>44943</v>
      </c>
      <c r="B75" s="177" t="s">
        <v>123</v>
      </c>
      <c r="C75" s="177" t="s">
        <v>124</v>
      </c>
      <c r="D75" s="203" t="s">
        <v>14</v>
      </c>
      <c r="E75" s="190">
        <v>4000</v>
      </c>
      <c r="F75" s="172"/>
      <c r="G75" s="332">
        <f t="shared" si="3"/>
        <v>409000</v>
      </c>
      <c r="H75" s="318" t="s">
        <v>42</v>
      </c>
      <c r="I75" s="175" t="s">
        <v>18</v>
      </c>
      <c r="J75" s="574" t="s">
        <v>263</v>
      </c>
      <c r="K75" s="195" t="s">
        <v>64</v>
      </c>
      <c r="L75" s="175" t="s">
        <v>45</v>
      </c>
      <c r="M75" s="175"/>
      <c r="N75" s="177"/>
    </row>
    <row r="76" spans="1:14" x14ac:dyDescent="0.25">
      <c r="A76" s="194">
        <v>44943</v>
      </c>
      <c r="B76" s="177" t="s">
        <v>123</v>
      </c>
      <c r="C76" s="177" t="s">
        <v>124</v>
      </c>
      <c r="D76" s="203" t="s">
        <v>14</v>
      </c>
      <c r="E76" s="190">
        <v>1500</v>
      </c>
      <c r="F76" s="172"/>
      <c r="G76" s="332">
        <f t="shared" si="3"/>
        <v>407500</v>
      </c>
      <c r="H76" s="318" t="s">
        <v>42</v>
      </c>
      <c r="I76" s="175" t="s">
        <v>18</v>
      </c>
      <c r="J76" s="574" t="s">
        <v>263</v>
      </c>
      <c r="K76" s="195" t="s">
        <v>64</v>
      </c>
      <c r="L76" s="175" t="s">
        <v>45</v>
      </c>
      <c r="M76" s="175"/>
      <c r="N76" s="177" t="s">
        <v>240</v>
      </c>
    </row>
    <row r="77" spans="1:14" x14ac:dyDescent="0.25">
      <c r="A77" s="194">
        <v>44943</v>
      </c>
      <c r="B77" s="177" t="s">
        <v>123</v>
      </c>
      <c r="C77" s="177" t="s">
        <v>124</v>
      </c>
      <c r="D77" s="203" t="s">
        <v>14</v>
      </c>
      <c r="E77" s="190">
        <v>2000</v>
      </c>
      <c r="F77" s="172"/>
      <c r="G77" s="332">
        <f t="shared" si="3"/>
        <v>405500</v>
      </c>
      <c r="H77" s="318" t="s">
        <v>42</v>
      </c>
      <c r="I77" s="175" t="s">
        <v>18</v>
      </c>
      <c r="J77" s="574" t="s">
        <v>263</v>
      </c>
      <c r="K77" s="195" t="s">
        <v>64</v>
      </c>
      <c r="L77" s="175" t="s">
        <v>45</v>
      </c>
      <c r="M77" s="175"/>
      <c r="N77" s="177" t="s">
        <v>241</v>
      </c>
    </row>
    <row r="78" spans="1:14" x14ac:dyDescent="0.25">
      <c r="A78" s="194">
        <v>44943</v>
      </c>
      <c r="B78" s="177" t="s">
        <v>242</v>
      </c>
      <c r="C78" s="177" t="s">
        <v>178</v>
      </c>
      <c r="D78" s="203" t="s">
        <v>81</v>
      </c>
      <c r="E78" s="190">
        <v>114000</v>
      </c>
      <c r="F78" s="172"/>
      <c r="G78" s="332">
        <f t="shared" si="3"/>
        <v>291500</v>
      </c>
      <c r="H78" s="318" t="s">
        <v>42</v>
      </c>
      <c r="I78" s="175" t="s">
        <v>18</v>
      </c>
      <c r="J78" s="574" t="s">
        <v>294</v>
      </c>
      <c r="K78" s="195" t="s">
        <v>64</v>
      </c>
      <c r="L78" s="175" t="s">
        <v>45</v>
      </c>
      <c r="M78" s="175"/>
      <c r="N78" s="177"/>
    </row>
    <row r="79" spans="1:14" x14ac:dyDescent="0.25">
      <c r="A79" s="194">
        <v>44943</v>
      </c>
      <c r="B79" s="177" t="s">
        <v>125</v>
      </c>
      <c r="C79" s="177" t="s">
        <v>49</v>
      </c>
      <c r="D79" s="203" t="s">
        <v>14</v>
      </c>
      <c r="E79" s="190"/>
      <c r="F79" s="172">
        <v>-26000</v>
      </c>
      <c r="G79" s="332">
        <f t="shared" si="3"/>
        <v>265500</v>
      </c>
      <c r="H79" s="318" t="s">
        <v>42</v>
      </c>
      <c r="I79" s="175" t="s">
        <v>18</v>
      </c>
      <c r="J79" s="447" t="s">
        <v>217</v>
      </c>
      <c r="K79" s="195" t="s">
        <v>64</v>
      </c>
      <c r="L79" s="175" t="s">
        <v>45</v>
      </c>
      <c r="M79" s="175"/>
      <c r="N79" s="177"/>
    </row>
    <row r="80" spans="1:14" x14ac:dyDescent="0.25">
      <c r="A80" s="194">
        <v>44944</v>
      </c>
      <c r="B80" s="177" t="s">
        <v>115</v>
      </c>
      <c r="C80" s="177" t="s">
        <v>49</v>
      </c>
      <c r="D80" s="203" t="s">
        <v>14</v>
      </c>
      <c r="E80" s="190"/>
      <c r="F80" s="172">
        <v>50000</v>
      </c>
      <c r="G80" s="332">
        <f t="shared" si="3"/>
        <v>315500</v>
      </c>
      <c r="H80" s="318" t="s">
        <v>42</v>
      </c>
      <c r="I80" s="175" t="s">
        <v>18</v>
      </c>
      <c r="J80" s="447" t="s">
        <v>449</v>
      </c>
      <c r="K80" s="195" t="s">
        <v>64</v>
      </c>
      <c r="L80" s="175" t="s">
        <v>45</v>
      </c>
      <c r="M80" s="175"/>
      <c r="N80" s="177"/>
    </row>
    <row r="81" spans="1:14" x14ac:dyDescent="0.25">
      <c r="A81" s="194">
        <v>44944</v>
      </c>
      <c r="B81" s="177" t="s">
        <v>311</v>
      </c>
      <c r="C81" s="177" t="s">
        <v>144</v>
      </c>
      <c r="D81" s="203" t="s">
        <v>81</v>
      </c>
      <c r="E81" s="190">
        <v>50000</v>
      </c>
      <c r="F81" s="172"/>
      <c r="G81" s="332">
        <f t="shared" si="3"/>
        <v>265500</v>
      </c>
      <c r="H81" s="318" t="s">
        <v>42</v>
      </c>
      <c r="I81" s="175" t="s">
        <v>18</v>
      </c>
      <c r="J81" s="447" t="s">
        <v>361</v>
      </c>
      <c r="K81" s="195" t="s">
        <v>64</v>
      </c>
      <c r="L81" s="175" t="s">
        <v>45</v>
      </c>
      <c r="M81" s="175"/>
      <c r="N81" s="177"/>
    </row>
    <row r="82" spans="1:14" x14ac:dyDescent="0.25">
      <c r="A82" s="653">
        <v>44951</v>
      </c>
      <c r="B82" s="662" t="s">
        <v>115</v>
      </c>
      <c r="C82" s="662" t="s">
        <v>49</v>
      </c>
      <c r="D82" s="674" t="s">
        <v>14</v>
      </c>
      <c r="E82" s="656"/>
      <c r="F82" s="657">
        <v>12000</v>
      </c>
      <c r="G82" s="658">
        <f t="shared" si="3"/>
        <v>277500</v>
      </c>
      <c r="H82" s="659" t="s">
        <v>42</v>
      </c>
      <c r="I82" s="660" t="s">
        <v>18</v>
      </c>
      <c r="J82" s="661" t="s">
        <v>288</v>
      </c>
      <c r="K82" s="654" t="s">
        <v>64</v>
      </c>
      <c r="L82" s="660" t="s">
        <v>45</v>
      </c>
      <c r="M82" s="660"/>
      <c r="N82" s="662"/>
    </row>
    <row r="83" spans="1:14" x14ac:dyDescent="0.25">
      <c r="A83" s="653">
        <v>44951</v>
      </c>
      <c r="B83" s="662" t="s">
        <v>115</v>
      </c>
      <c r="C83" s="662" t="s">
        <v>49</v>
      </c>
      <c r="D83" s="674" t="s">
        <v>14</v>
      </c>
      <c r="E83" s="656"/>
      <c r="F83" s="657">
        <v>70000</v>
      </c>
      <c r="G83" s="658">
        <f t="shared" si="3"/>
        <v>347500</v>
      </c>
      <c r="H83" s="659" t="s">
        <v>42</v>
      </c>
      <c r="I83" s="660" t="s">
        <v>18</v>
      </c>
      <c r="J83" s="661" t="s">
        <v>289</v>
      </c>
      <c r="K83" s="654" t="s">
        <v>64</v>
      </c>
      <c r="L83" s="660" t="s">
        <v>45</v>
      </c>
      <c r="M83" s="660"/>
      <c r="N83" s="662"/>
    </row>
    <row r="84" spans="1:14" x14ac:dyDescent="0.25">
      <c r="A84" s="194">
        <v>44951</v>
      </c>
      <c r="B84" s="177" t="s">
        <v>123</v>
      </c>
      <c r="C84" s="177" t="s">
        <v>124</v>
      </c>
      <c r="D84" s="203" t="s">
        <v>14</v>
      </c>
      <c r="E84" s="190">
        <v>6000</v>
      </c>
      <c r="F84" s="172"/>
      <c r="G84" s="332">
        <f t="shared" si="3"/>
        <v>341500</v>
      </c>
      <c r="H84" s="538" t="s">
        <v>42</v>
      </c>
      <c r="I84" s="175" t="s">
        <v>18</v>
      </c>
      <c r="J84" s="447" t="s">
        <v>288</v>
      </c>
      <c r="K84" s="195" t="s">
        <v>64</v>
      </c>
      <c r="L84" s="175" t="s">
        <v>45</v>
      </c>
      <c r="M84" s="175"/>
      <c r="N84" s="177" t="s">
        <v>139</v>
      </c>
    </row>
    <row r="85" spans="1:14" x14ac:dyDescent="0.25">
      <c r="A85" s="194">
        <v>44951</v>
      </c>
      <c r="B85" s="177" t="s">
        <v>123</v>
      </c>
      <c r="C85" s="177" t="s">
        <v>124</v>
      </c>
      <c r="D85" s="203" t="s">
        <v>14</v>
      </c>
      <c r="E85" s="190">
        <v>6000</v>
      </c>
      <c r="F85" s="172"/>
      <c r="G85" s="332">
        <f t="shared" si="3"/>
        <v>335500</v>
      </c>
      <c r="H85" s="538" t="s">
        <v>42</v>
      </c>
      <c r="I85" s="175" t="s">
        <v>18</v>
      </c>
      <c r="J85" s="447" t="s">
        <v>288</v>
      </c>
      <c r="K85" s="195" t="s">
        <v>64</v>
      </c>
      <c r="L85" s="175" t="s">
        <v>45</v>
      </c>
      <c r="M85" s="175"/>
      <c r="N85" s="177" t="s">
        <v>145</v>
      </c>
    </row>
    <row r="86" spans="1:14" x14ac:dyDescent="0.25">
      <c r="A86" s="194">
        <v>44952</v>
      </c>
      <c r="B86" s="177" t="s">
        <v>123</v>
      </c>
      <c r="C86" s="177" t="s">
        <v>124</v>
      </c>
      <c r="D86" s="203" t="s">
        <v>14</v>
      </c>
      <c r="E86" s="190">
        <v>19000</v>
      </c>
      <c r="F86" s="172"/>
      <c r="G86" s="332">
        <f t="shared" si="3"/>
        <v>316500</v>
      </c>
      <c r="H86" s="538" t="s">
        <v>42</v>
      </c>
      <c r="I86" s="175" t="s">
        <v>18</v>
      </c>
      <c r="J86" s="447" t="s">
        <v>289</v>
      </c>
      <c r="K86" s="195" t="s">
        <v>64</v>
      </c>
      <c r="L86" s="175" t="s">
        <v>45</v>
      </c>
      <c r="M86" s="175"/>
      <c r="N86" s="177" t="s">
        <v>349</v>
      </c>
    </row>
    <row r="87" spans="1:14" x14ac:dyDescent="0.25">
      <c r="A87" s="194">
        <v>44952</v>
      </c>
      <c r="B87" s="177" t="s">
        <v>123</v>
      </c>
      <c r="C87" s="177" t="s">
        <v>124</v>
      </c>
      <c r="D87" s="203" t="s">
        <v>14</v>
      </c>
      <c r="E87" s="190">
        <v>22000</v>
      </c>
      <c r="F87" s="172"/>
      <c r="G87" s="332">
        <f t="shared" si="3"/>
        <v>294500</v>
      </c>
      <c r="H87" s="538" t="s">
        <v>42</v>
      </c>
      <c r="I87" s="175" t="s">
        <v>18</v>
      </c>
      <c r="J87" s="447" t="s">
        <v>289</v>
      </c>
      <c r="K87" s="195" t="s">
        <v>64</v>
      </c>
      <c r="L87" s="175" t="s">
        <v>45</v>
      </c>
      <c r="M87" s="175"/>
      <c r="N87" s="177" t="s">
        <v>350</v>
      </c>
    </row>
    <row r="88" spans="1:14" x14ac:dyDescent="0.25">
      <c r="A88" s="194">
        <v>44952</v>
      </c>
      <c r="B88" s="177" t="s">
        <v>348</v>
      </c>
      <c r="C88" s="177" t="s">
        <v>124</v>
      </c>
      <c r="D88" s="203" t="s">
        <v>14</v>
      </c>
      <c r="E88" s="190">
        <v>5000</v>
      </c>
      <c r="F88" s="172"/>
      <c r="G88" s="332">
        <f t="shared" si="3"/>
        <v>289500</v>
      </c>
      <c r="H88" s="538" t="s">
        <v>42</v>
      </c>
      <c r="I88" s="175" t="s">
        <v>18</v>
      </c>
      <c r="J88" s="447" t="s">
        <v>289</v>
      </c>
      <c r="K88" s="195" t="s">
        <v>64</v>
      </c>
      <c r="L88" s="175" t="s">
        <v>45</v>
      </c>
      <c r="M88" s="175"/>
      <c r="N88" s="177" t="s">
        <v>351</v>
      </c>
    </row>
    <row r="89" spans="1:14" x14ac:dyDescent="0.25">
      <c r="A89" s="194">
        <v>44952</v>
      </c>
      <c r="B89" s="177" t="s">
        <v>348</v>
      </c>
      <c r="C89" s="177" t="s">
        <v>124</v>
      </c>
      <c r="D89" s="203" t="s">
        <v>14</v>
      </c>
      <c r="E89" s="190">
        <v>5000</v>
      </c>
      <c r="F89" s="172"/>
      <c r="G89" s="332">
        <f t="shared" si="3"/>
        <v>284500</v>
      </c>
      <c r="H89" s="538" t="s">
        <v>42</v>
      </c>
      <c r="I89" s="175" t="s">
        <v>18</v>
      </c>
      <c r="J89" s="447" t="s">
        <v>289</v>
      </c>
      <c r="K89" s="195" t="s">
        <v>64</v>
      </c>
      <c r="L89" s="175" t="s">
        <v>45</v>
      </c>
      <c r="M89" s="175"/>
      <c r="N89" s="177" t="s">
        <v>352</v>
      </c>
    </row>
    <row r="90" spans="1:14" x14ac:dyDescent="0.25">
      <c r="A90" s="194">
        <v>44952</v>
      </c>
      <c r="B90" s="177" t="s">
        <v>353</v>
      </c>
      <c r="C90" s="177" t="s">
        <v>124</v>
      </c>
      <c r="D90" s="203" t="s">
        <v>14</v>
      </c>
      <c r="E90" s="190">
        <v>10000</v>
      </c>
      <c r="F90" s="172"/>
      <c r="G90" s="332">
        <f t="shared" si="3"/>
        <v>274500</v>
      </c>
      <c r="H90" s="538" t="s">
        <v>42</v>
      </c>
      <c r="I90" s="175" t="s">
        <v>18</v>
      </c>
      <c r="J90" s="447" t="s">
        <v>289</v>
      </c>
      <c r="K90" s="195" t="s">
        <v>64</v>
      </c>
      <c r="L90" s="175" t="s">
        <v>45</v>
      </c>
      <c r="M90" s="175"/>
      <c r="N90" s="177"/>
    </row>
    <row r="91" spans="1:14" x14ac:dyDescent="0.25">
      <c r="A91" s="194">
        <v>44952</v>
      </c>
      <c r="B91" s="177" t="s">
        <v>354</v>
      </c>
      <c r="C91" s="177" t="s">
        <v>124</v>
      </c>
      <c r="D91" s="203" t="s">
        <v>14</v>
      </c>
      <c r="E91" s="190">
        <v>10000</v>
      </c>
      <c r="F91" s="172"/>
      <c r="G91" s="332">
        <f t="shared" si="3"/>
        <v>264500</v>
      </c>
      <c r="H91" s="538" t="s">
        <v>42</v>
      </c>
      <c r="I91" s="175" t="s">
        <v>18</v>
      </c>
      <c r="J91" s="447" t="s">
        <v>289</v>
      </c>
      <c r="K91" s="195" t="s">
        <v>64</v>
      </c>
      <c r="L91" s="175" t="s">
        <v>45</v>
      </c>
      <c r="M91" s="175"/>
      <c r="N91" s="177"/>
    </row>
    <row r="92" spans="1:14" x14ac:dyDescent="0.25">
      <c r="A92" s="194">
        <v>44953</v>
      </c>
      <c r="B92" s="177" t="s">
        <v>416</v>
      </c>
      <c r="C92" s="177" t="s">
        <v>254</v>
      </c>
      <c r="D92" s="203" t="s">
        <v>81</v>
      </c>
      <c r="E92" s="190">
        <v>34000</v>
      </c>
      <c r="F92" s="172"/>
      <c r="G92" s="332">
        <f t="shared" si="3"/>
        <v>230500</v>
      </c>
      <c r="H92" s="538" t="s">
        <v>42</v>
      </c>
      <c r="I92" s="175" t="s">
        <v>18</v>
      </c>
      <c r="J92" s="447" t="s">
        <v>454</v>
      </c>
      <c r="K92" s="195" t="s">
        <v>64</v>
      </c>
      <c r="L92" s="175" t="s">
        <v>45</v>
      </c>
      <c r="M92" s="175"/>
      <c r="N92" s="177"/>
    </row>
    <row r="93" spans="1:14" x14ac:dyDescent="0.25">
      <c r="A93" s="194">
        <v>44953</v>
      </c>
      <c r="B93" s="177" t="s">
        <v>200</v>
      </c>
      <c r="C93" s="177" t="s">
        <v>148</v>
      </c>
      <c r="D93" s="203" t="s">
        <v>81</v>
      </c>
      <c r="E93" s="190">
        <v>1900</v>
      </c>
      <c r="F93" s="172"/>
      <c r="G93" s="332">
        <f t="shared" si="3"/>
        <v>228600</v>
      </c>
      <c r="H93" s="538" t="s">
        <v>42</v>
      </c>
      <c r="I93" s="175" t="s">
        <v>18</v>
      </c>
      <c r="J93" s="447" t="s">
        <v>454</v>
      </c>
      <c r="K93" s="195" t="s">
        <v>64</v>
      </c>
      <c r="L93" s="175" t="s">
        <v>45</v>
      </c>
      <c r="M93" s="175"/>
      <c r="N93" s="177"/>
    </row>
    <row r="94" spans="1:14" x14ac:dyDescent="0.25">
      <c r="A94" s="653">
        <v>44954</v>
      </c>
      <c r="B94" s="662" t="s">
        <v>115</v>
      </c>
      <c r="C94" s="662" t="s">
        <v>49</v>
      </c>
      <c r="D94" s="674" t="s">
        <v>14</v>
      </c>
      <c r="E94" s="656"/>
      <c r="F94" s="657">
        <v>15000</v>
      </c>
      <c r="G94" s="658">
        <f t="shared" si="3"/>
        <v>243600</v>
      </c>
      <c r="H94" s="659" t="s">
        <v>42</v>
      </c>
      <c r="I94" s="660" t="s">
        <v>18</v>
      </c>
      <c r="J94" s="661" t="s">
        <v>290</v>
      </c>
      <c r="K94" s="654" t="s">
        <v>64</v>
      </c>
      <c r="L94" s="660" t="s">
        <v>45</v>
      </c>
      <c r="M94" s="660"/>
      <c r="N94" s="662"/>
    </row>
    <row r="95" spans="1:14" x14ac:dyDescent="0.25">
      <c r="A95" s="653">
        <v>44954</v>
      </c>
      <c r="B95" s="662" t="s">
        <v>115</v>
      </c>
      <c r="C95" s="662" t="s">
        <v>49</v>
      </c>
      <c r="D95" s="674" t="s">
        <v>14</v>
      </c>
      <c r="E95" s="656"/>
      <c r="F95" s="657">
        <v>320000</v>
      </c>
      <c r="G95" s="658">
        <f t="shared" si="3"/>
        <v>563600</v>
      </c>
      <c r="H95" s="659" t="s">
        <v>42</v>
      </c>
      <c r="I95" s="660" t="s">
        <v>18</v>
      </c>
      <c r="J95" s="661" t="s">
        <v>291</v>
      </c>
      <c r="K95" s="654" t="s">
        <v>64</v>
      </c>
      <c r="L95" s="660" t="s">
        <v>45</v>
      </c>
      <c r="M95" s="660"/>
      <c r="N95" s="662"/>
    </row>
    <row r="96" spans="1:14" x14ac:dyDescent="0.25">
      <c r="A96" s="690">
        <v>44954</v>
      </c>
      <c r="B96" s="177" t="s">
        <v>123</v>
      </c>
      <c r="C96" s="177" t="s">
        <v>124</v>
      </c>
      <c r="D96" s="203" t="s">
        <v>14</v>
      </c>
      <c r="E96" s="190">
        <v>7000</v>
      </c>
      <c r="F96" s="172"/>
      <c r="G96" s="332">
        <f t="shared" si="3"/>
        <v>556600</v>
      </c>
      <c r="H96" s="538" t="s">
        <v>42</v>
      </c>
      <c r="I96" s="175" t="s">
        <v>18</v>
      </c>
      <c r="J96" s="447" t="s">
        <v>290</v>
      </c>
      <c r="K96" s="195" t="s">
        <v>64</v>
      </c>
      <c r="L96" s="175" t="s">
        <v>45</v>
      </c>
      <c r="M96" s="175"/>
      <c r="N96" s="177" t="s">
        <v>236</v>
      </c>
    </row>
    <row r="97" spans="1:14" x14ac:dyDescent="0.25">
      <c r="A97" s="690">
        <v>44954</v>
      </c>
      <c r="B97" s="177" t="s">
        <v>123</v>
      </c>
      <c r="C97" s="177" t="s">
        <v>124</v>
      </c>
      <c r="D97" s="203" t="s">
        <v>14</v>
      </c>
      <c r="E97" s="190">
        <v>4000</v>
      </c>
      <c r="F97" s="172"/>
      <c r="G97" s="332">
        <f t="shared" si="3"/>
        <v>552600</v>
      </c>
      <c r="H97" s="538" t="s">
        <v>42</v>
      </c>
      <c r="I97" s="175" t="s">
        <v>18</v>
      </c>
      <c r="J97" s="447" t="s">
        <v>290</v>
      </c>
      <c r="K97" s="195" t="s">
        <v>64</v>
      </c>
      <c r="L97" s="175" t="s">
        <v>45</v>
      </c>
      <c r="M97" s="175"/>
      <c r="N97" s="177" t="s">
        <v>387</v>
      </c>
    </row>
    <row r="98" spans="1:14" x14ac:dyDescent="0.25">
      <c r="A98" s="690">
        <v>44954</v>
      </c>
      <c r="B98" s="177" t="s">
        <v>123</v>
      </c>
      <c r="C98" s="177" t="s">
        <v>124</v>
      </c>
      <c r="D98" s="203" t="s">
        <v>14</v>
      </c>
      <c r="E98" s="190">
        <v>4000</v>
      </c>
      <c r="F98" s="172"/>
      <c r="G98" s="332">
        <f t="shared" si="3"/>
        <v>548600</v>
      </c>
      <c r="H98" s="538" t="s">
        <v>42</v>
      </c>
      <c r="I98" s="175" t="s">
        <v>18</v>
      </c>
      <c r="J98" s="447" t="s">
        <v>290</v>
      </c>
      <c r="K98" s="195" t="s">
        <v>64</v>
      </c>
      <c r="L98" s="175" t="s">
        <v>45</v>
      </c>
      <c r="M98" s="175"/>
      <c r="N98" s="177" t="s">
        <v>258</v>
      </c>
    </row>
    <row r="99" spans="1:14" x14ac:dyDescent="0.25">
      <c r="A99" s="690">
        <v>44954</v>
      </c>
      <c r="B99" s="177" t="s">
        <v>390</v>
      </c>
      <c r="C99" s="177" t="s">
        <v>178</v>
      </c>
      <c r="D99" s="203" t="s">
        <v>81</v>
      </c>
      <c r="E99" s="190">
        <v>340000</v>
      </c>
      <c r="F99" s="172"/>
      <c r="G99" s="332">
        <f t="shared" si="3"/>
        <v>208600</v>
      </c>
      <c r="H99" s="538" t="s">
        <v>42</v>
      </c>
      <c r="I99" s="175" t="s">
        <v>18</v>
      </c>
      <c r="J99" s="447" t="s">
        <v>455</v>
      </c>
      <c r="K99" s="195" t="s">
        <v>64</v>
      </c>
      <c r="L99" s="175" t="s">
        <v>45</v>
      </c>
      <c r="M99" s="175"/>
      <c r="N99" s="177"/>
    </row>
    <row r="100" spans="1:14" x14ac:dyDescent="0.25">
      <c r="A100" s="653">
        <v>44956</v>
      </c>
      <c r="B100" s="662" t="s">
        <v>115</v>
      </c>
      <c r="C100" s="662" t="s">
        <v>49</v>
      </c>
      <c r="D100" s="674" t="s">
        <v>14</v>
      </c>
      <c r="E100" s="656"/>
      <c r="F100" s="657">
        <v>14000</v>
      </c>
      <c r="G100" s="658">
        <f t="shared" si="3"/>
        <v>222600</v>
      </c>
      <c r="H100" s="659" t="s">
        <v>42</v>
      </c>
      <c r="I100" s="660" t="s">
        <v>18</v>
      </c>
      <c r="J100" s="661" t="s">
        <v>292</v>
      </c>
      <c r="K100" s="654" t="s">
        <v>64</v>
      </c>
      <c r="L100" s="660" t="s">
        <v>45</v>
      </c>
      <c r="M100" s="660"/>
      <c r="N100" s="662"/>
    </row>
    <row r="101" spans="1:14" x14ac:dyDescent="0.25">
      <c r="A101" s="194">
        <v>44956</v>
      </c>
      <c r="B101" s="177" t="s">
        <v>123</v>
      </c>
      <c r="C101" s="177" t="s">
        <v>124</v>
      </c>
      <c r="D101" s="203" t="s">
        <v>14</v>
      </c>
      <c r="E101" s="190">
        <v>7000</v>
      </c>
      <c r="F101" s="172"/>
      <c r="G101" s="332">
        <f t="shared" si="3"/>
        <v>215600</v>
      </c>
      <c r="H101" s="538" t="s">
        <v>42</v>
      </c>
      <c r="I101" s="175" t="s">
        <v>18</v>
      </c>
      <c r="J101" s="447" t="s">
        <v>292</v>
      </c>
      <c r="K101" s="195" t="s">
        <v>64</v>
      </c>
      <c r="L101" s="175" t="s">
        <v>45</v>
      </c>
      <c r="M101" s="175"/>
      <c r="N101" s="177" t="s">
        <v>392</v>
      </c>
    </row>
    <row r="102" spans="1:14" x14ac:dyDescent="0.25">
      <c r="A102" s="194">
        <v>44956</v>
      </c>
      <c r="B102" s="177" t="s">
        <v>123</v>
      </c>
      <c r="C102" s="177" t="s">
        <v>124</v>
      </c>
      <c r="D102" s="203" t="s">
        <v>14</v>
      </c>
      <c r="E102" s="190">
        <v>7000</v>
      </c>
      <c r="F102" s="172"/>
      <c r="G102" s="332">
        <f t="shared" si="3"/>
        <v>208600</v>
      </c>
      <c r="H102" s="538" t="s">
        <v>42</v>
      </c>
      <c r="I102" s="175" t="s">
        <v>18</v>
      </c>
      <c r="J102" s="447" t="s">
        <v>292</v>
      </c>
      <c r="K102" s="195" t="s">
        <v>64</v>
      </c>
      <c r="L102" s="175" t="s">
        <v>45</v>
      </c>
      <c r="M102" s="175"/>
      <c r="N102" s="177" t="s">
        <v>393</v>
      </c>
    </row>
    <row r="103" spans="1:14" x14ac:dyDescent="0.25">
      <c r="A103" s="653">
        <v>44956</v>
      </c>
      <c r="B103" s="662" t="s">
        <v>115</v>
      </c>
      <c r="C103" s="662" t="s">
        <v>49</v>
      </c>
      <c r="D103" s="674" t="s">
        <v>14</v>
      </c>
      <c r="E103" s="656"/>
      <c r="F103" s="657">
        <v>196000</v>
      </c>
      <c r="G103" s="658">
        <f t="shared" si="3"/>
        <v>404600</v>
      </c>
      <c r="H103" s="659" t="s">
        <v>42</v>
      </c>
      <c r="I103" s="660" t="s">
        <v>18</v>
      </c>
      <c r="J103" s="661" t="s">
        <v>347</v>
      </c>
      <c r="K103" s="654" t="s">
        <v>64</v>
      </c>
      <c r="L103" s="660" t="s">
        <v>45</v>
      </c>
      <c r="M103" s="660"/>
      <c r="N103" s="662"/>
    </row>
    <row r="104" spans="1:14" x14ac:dyDescent="0.25">
      <c r="A104" s="194">
        <v>44956</v>
      </c>
      <c r="B104" s="177" t="s">
        <v>394</v>
      </c>
      <c r="C104" s="177" t="s">
        <v>178</v>
      </c>
      <c r="D104" s="203" t="s">
        <v>81</v>
      </c>
      <c r="E104" s="190">
        <v>110000</v>
      </c>
      <c r="F104" s="172"/>
      <c r="G104" s="332">
        <f t="shared" si="3"/>
        <v>294600</v>
      </c>
      <c r="H104" s="538" t="s">
        <v>42</v>
      </c>
      <c r="I104" s="175" t="s">
        <v>18</v>
      </c>
      <c r="J104" s="447" t="s">
        <v>456</v>
      </c>
      <c r="K104" s="195" t="s">
        <v>64</v>
      </c>
      <c r="L104" s="175" t="s">
        <v>45</v>
      </c>
      <c r="M104" s="175"/>
      <c r="N104" s="177"/>
    </row>
    <row r="105" spans="1:14" x14ac:dyDescent="0.25">
      <c r="A105" s="194">
        <v>44956</v>
      </c>
      <c r="B105" s="177" t="s">
        <v>395</v>
      </c>
      <c r="C105" s="177" t="s">
        <v>178</v>
      </c>
      <c r="D105" s="203" t="s">
        <v>81</v>
      </c>
      <c r="E105" s="190">
        <v>23200</v>
      </c>
      <c r="F105" s="172"/>
      <c r="G105" s="332">
        <f t="shared" si="3"/>
        <v>271400</v>
      </c>
      <c r="H105" s="538" t="s">
        <v>42</v>
      </c>
      <c r="I105" s="175" t="s">
        <v>18</v>
      </c>
      <c r="J105" s="447" t="s">
        <v>456</v>
      </c>
      <c r="K105" s="195" t="s">
        <v>64</v>
      </c>
      <c r="L105" s="175" t="s">
        <v>45</v>
      </c>
      <c r="M105" s="175"/>
      <c r="N105" s="177"/>
    </row>
    <row r="106" spans="1:14" x14ac:dyDescent="0.25">
      <c r="A106" s="194">
        <v>44956</v>
      </c>
      <c r="B106" s="177" t="s">
        <v>396</v>
      </c>
      <c r="C106" s="177" t="s">
        <v>178</v>
      </c>
      <c r="D106" s="203" t="s">
        <v>81</v>
      </c>
      <c r="E106" s="190">
        <v>40000</v>
      </c>
      <c r="F106" s="172"/>
      <c r="G106" s="332">
        <f t="shared" si="3"/>
        <v>231400</v>
      </c>
      <c r="H106" s="538" t="s">
        <v>42</v>
      </c>
      <c r="I106" s="175" t="s">
        <v>18</v>
      </c>
      <c r="J106" s="447" t="s">
        <v>456</v>
      </c>
      <c r="K106" s="195" t="s">
        <v>64</v>
      </c>
      <c r="L106" s="175" t="s">
        <v>45</v>
      </c>
      <c r="M106" s="175"/>
      <c r="N106" s="177"/>
    </row>
    <row r="107" spans="1:14" x14ac:dyDescent="0.25">
      <c r="A107" s="194">
        <v>44956</v>
      </c>
      <c r="B107" s="177" t="s">
        <v>125</v>
      </c>
      <c r="C107" s="177" t="s">
        <v>49</v>
      </c>
      <c r="D107" s="203" t="s">
        <v>14</v>
      </c>
      <c r="E107" s="190"/>
      <c r="F107" s="172">
        <v>-22800</v>
      </c>
      <c r="G107" s="332">
        <f t="shared" si="3"/>
        <v>208600</v>
      </c>
      <c r="H107" s="538" t="s">
        <v>42</v>
      </c>
      <c r="I107" s="175" t="s">
        <v>18</v>
      </c>
      <c r="J107" s="447" t="s">
        <v>398</v>
      </c>
      <c r="K107" s="195" t="s">
        <v>64</v>
      </c>
      <c r="L107" s="175" t="s">
        <v>45</v>
      </c>
      <c r="M107" s="175"/>
      <c r="N107" s="177"/>
    </row>
    <row r="108" spans="1:14" x14ac:dyDescent="0.25">
      <c r="A108" s="194">
        <v>44956</v>
      </c>
      <c r="B108" s="177" t="s">
        <v>123</v>
      </c>
      <c r="C108" s="177" t="s">
        <v>124</v>
      </c>
      <c r="D108" s="203" t="s">
        <v>14</v>
      </c>
      <c r="E108" s="190">
        <v>18000</v>
      </c>
      <c r="F108" s="172"/>
      <c r="G108" s="332">
        <f t="shared" si="3"/>
        <v>190600</v>
      </c>
      <c r="H108" s="538" t="s">
        <v>42</v>
      </c>
      <c r="I108" s="175" t="s">
        <v>18</v>
      </c>
      <c r="J108" s="447" t="s">
        <v>418</v>
      </c>
      <c r="K108" s="195" t="s">
        <v>64</v>
      </c>
      <c r="L108" s="175" t="s">
        <v>45</v>
      </c>
      <c r="M108" s="175"/>
      <c r="N108" s="177"/>
    </row>
    <row r="109" spans="1:14" x14ac:dyDescent="0.25">
      <c r="A109" s="194">
        <v>44956</v>
      </c>
      <c r="B109" s="177" t="s">
        <v>123</v>
      </c>
      <c r="C109" s="177" t="s">
        <v>124</v>
      </c>
      <c r="D109" s="203" t="s">
        <v>14</v>
      </c>
      <c r="E109" s="190">
        <v>4000</v>
      </c>
      <c r="F109" s="172"/>
      <c r="G109" s="332">
        <f t="shared" si="3"/>
        <v>186600</v>
      </c>
      <c r="H109" s="538" t="s">
        <v>42</v>
      </c>
      <c r="I109" s="175" t="s">
        <v>18</v>
      </c>
      <c r="J109" s="447" t="s">
        <v>418</v>
      </c>
      <c r="K109" s="195" t="s">
        <v>64</v>
      </c>
      <c r="L109" s="175" t="s">
        <v>45</v>
      </c>
      <c r="M109" s="175"/>
      <c r="N109" s="177"/>
    </row>
    <row r="110" spans="1:14" ht="15.75" thickBot="1" x14ac:dyDescent="0.3">
      <c r="A110" s="194">
        <v>44956</v>
      </c>
      <c r="B110" s="177" t="s">
        <v>123</v>
      </c>
      <c r="C110" s="177" t="s">
        <v>124</v>
      </c>
      <c r="D110" s="203" t="s">
        <v>14</v>
      </c>
      <c r="E110" s="190">
        <v>19000</v>
      </c>
      <c r="F110" s="172"/>
      <c r="G110" s="332">
        <f t="shared" si="3"/>
        <v>167600</v>
      </c>
      <c r="H110" s="538" t="s">
        <v>42</v>
      </c>
      <c r="I110" s="175" t="s">
        <v>18</v>
      </c>
      <c r="J110" s="574" t="s">
        <v>418</v>
      </c>
      <c r="K110" s="195" t="s">
        <v>64</v>
      </c>
      <c r="L110" s="175" t="s">
        <v>45</v>
      </c>
      <c r="M110" s="175"/>
      <c r="N110" s="177"/>
    </row>
    <row r="111" spans="1:14" ht="15.75" thickBot="1" x14ac:dyDescent="0.3">
      <c r="E111" s="620">
        <f>SUM(E4:E110)</f>
        <v>2935700</v>
      </c>
      <c r="F111" s="621">
        <f>SUM(F4:F110)+G4</f>
        <v>3103300</v>
      </c>
      <c r="G111" s="622">
        <f>F111-E111</f>
        <v>167600</v>
      </c>
    </row>
  </sheetData>
  <autoFilter ref="A1:N21">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6"/>
  <sheetViews>
    <sheetView zoomScale="117" zoomScaleNormal="85" workbookViewId="0">
      <selection activeCell="E7" sqref="E7"/>
    </sheetView>
  </sheetViews>
  <sheetFormatPr defaultColWidth="10.85546875" defaultRowHeight="15" x14ac:dyDescent="0.25"/>
  <cols>
    <col min="1" max="1" width="13.140625" style="26" customWidth="1"/>
    <col min="2" max="2" width="40.7109375" style="26" customWidth="1"/>
    <col min="3" max="3" width="18" style="26" customWidth="1"/>
    <col min="4" max="4" width="14.7109375" style="26" customWidth="1"/>
    <col min="5" max="6" width="18.85546875" style="333" bestFit="1"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4" s="79" customFormat="1" ht="31.5" x14ac:dyDescent="0.25">
      <c r="A1" s="764" t="s">
        <v>44</v>
      </c>
      <c r="B1" s="764"/>
      <c r="C1" s="764"/>
      <c r="D1" s="764"/>
      <c r="E1" s="764"/>
      <c r="F1" s="764"/>
      <c r="G1" s="764"/>
      <c r="H1" s="764"/>
      <c r="I1" s="764"/>
      <c r="J1" s="764"/>
      <c r="K1" s="764"/>
      <c r="L1" s="764"/>
      <c r="M1" s="764"/>
      <c r="N1" s="764"/>
    </row>
    <row r="2" spans="1:14" s="79" customFormat="1" ht="18.75" x14ac:dyDescent="0.25">
      <c r="A2" s="765" t="s">
        <v>158</v>
      </c>
      <c r="B2" s="765"/>
      <c r="C2" s="765"/>
      <c r="D2" s="765"/>
      <c r="E2" s="765"/>
      <c r="F2" s="765"/>
      <c r="G2" s="765"/>
      <c r="H2" s="765"/>
      <c r="I2" s="765"/>
      <c r="J2" s="765"/>
      <c r="K2" s="765"/>
      <c r="L2" s="765"/>
      <c r="M2" s="765"/>
      <c r="N2" s="765"/>
    </row>
    <row r="3" spans="1:14"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4" s="22" customFormat="1" ht="27.95" customHeight="1" x14ac:dyDescent="0.25">
      <c r="A4" s="455">
        <v>44927</v>
      </c>
      <c r="B4" s="456" t="s">
        <v>167</v>
      </c>
      <c r="C4" s="456"/>
      <c r="D4" s="498"/>
      <c r="E4" s="499"/>
      <c r="F4" s="499"/>
      <c r="G4" s="500">
        <v>-13000</v>
      </c>
      <c r="H4" s="501"/>
      <c r="I4" s="502"/>
      <c r="J4" s="503"/>
      <c r="K4" s="504"/>
      <c r="L4" s="210"/>
      <c r="M4" s="505"/>
      <c r="N4" s="506"/>
    </row>
    <row r="5" spans="1:14" x14ac:dyDescent="0.25">
      <c r="A5" s="194">
        <v>44953</v>
      </c>
      <c r="B5" s="177" t="s">
        <v>296</v>
      </c>
      <c r="C5" s="177" t="s">
        <v>49</v>
      </c>
      <c r="D5" s="177" t="s">
        <v>118</v>
      </c>
      <c r="E5" s="182"/>
      <c r="F5" s="182">
        <v>14000</v>
      </c>
      <c r="G5" s="332">
        <f>G4-E5+F5</f>
        <v>1000</v>
      </c>
      <c r="H5" s="566"/>
      <c r="I5" s="175"/>
      <c r="J5" s="447"/>
      <c r="K5" s="600"/>
      <c r="L5" s="578"/>
      <c r="M5" s="175"/>
      <c r="N5" s="177"/>
    </row>
    <row r="6" spans="1:14" ht="15.75" thickBot="1" x14ac:dyDescent="0.3">
      <c r="A6" s="194">
        <v>44953</v>
      </c>
      <c r="B6" s="177" t="s">
        <v>297</v>
      </c>
      <c r="C6" s="177" t="s">
        <v>298</v>
      </c>
      <c r="D6" s="177" t="s">
        <v>81</v>
      </c>
      <c r="E6" s="562">
        <v>1000</v>
      </c>
      <c r="F6" s="184"/>
      <c r="G6" s="563">
        <f>G5-E6+F6</f>
        <v>0</v>
      </c>
      <c r="H6" s="566"/>
      <c r="I6" s="175"/>
      <c r="J6" s="447"/>
      <c r="K6" s="428"/>
      <c r="L6" s="175"/>
      <c r="M6" s="175"/>
      <c r="N6" s="177"/>
    </row>
    <row r="7" spans="1:14" ht="15.75" thickBot="1" x14ac:dyDescent="0.3">
      <c r="A7" s="194"/>
      <c r="B7" s="195"/>
      <c r="C7" s="195"/>
      <c r="D7" s="508"/>
      <c r="E7" s="572">
        <f>SUM(E4:E6)</f>
        <v>1000</v>
      </c>
      <c r="F7" s="573">
        <f>SUM(F4:F6)+G4</f>
        <v>1000</v>
      </c>
      <c r="G7" s="527">
        <f>F7-E7</f>
        <v>0</v>
      </c>
      <c r="H7" s="566"/>
      <c r="I7" s="175"/>
      <c r="J7" s="447"/>
      <c r="K7" s="428"/>
      <c r="L7" s="175"/>
      <c r="M7" s="175"/>
      <c r="N7" s="177"/>
    </row>
    <row r="8" spans="1:14" x14ac:dyDescent="0.25">
      <c r="A8" s="194"/>
      <c r="B8" s="195"/>
      <c r="C8" s="195"/>
      <c r="D8" s="196"/>
      <c r="E8" s="199"/>
      <c r="F8" s="188"/>
      <c r="G8" s="525"/>
      <c r="H8" s="566"/>
      <c r="I8" s="175"/>
      <c r="J8" s="447"/>
      <c r="K8" s="428"/>
      <c r="L8" s="175"/>
      <c r="M8" s="175"/>
      <c r="N8" s="177"/>
    </row>
    <row r="9" spans="1:14" x14ac:dyDescent="0.25">
      <c r="A9" s="194"/>
      <c r="B9" s="195"/>
      <c r="C9" s="195"/>
      <c r="D9" s="196"/>
      <c r="E9" s="182"/>
      <c r="F9" s="172"/>
      <c r="G9" s="332"/>
      <c r="H9" s="566"/>
      <c r="I9" s="175"/>
      <c r="J9" s="447"/>
      <c r="K9" s="428"/>
      <c r="L9" s="175"/>
      <c r="M9" s="175"/>
      <c r="N9" s="177"/>
    </row>
    <row r="10" spans="1:14" x14ac:dyDescent="0.25">
      <c r="A10" s="194"/>
      <c r="B10" s="195"/>
      <c r="C10" s="195"/>
      <c r="D10" s="196"/>
      <c r="E10" s="190"/>
      <c r="F10" s="172"/>
      <c r="G10" s="332"/>
      <c r="H10" s="566"/>
      <c r="I10" s="175"/>
      <c r="J10" s="447"/>
      <c r="K10" s="428"/>
      <c r="L10" s="175"/>
      <c r="M10" s="175"/>
      <c r="N10" s="177"/>
    </row>
    <row r="11" spans="1:14" x14ac:dyDescent="0.25">
      <c r="A11" s="194"/>
      <c r="B11" s="195"/>
      <c r="C11" s="195"/>
      <c r="D11" s="196"/>
      <c r="E11" s="190"/>
      <c r="F11" s="172"/>
      <c r="G11" s="332"/>
      <c r="H11" s="566"/>
      <c r="I11" s="175"/>
      <c r="J11" s="447"/>
      <c r="K11" s="428"/>
      <c r="L11" s="175"/>
      <c r="M11" s="175"/>
      <c r="N11" s="177"/>
    </row>
    <row r="12" spans="1:14" x14ac:dyDescent="0.25">
      <c r="A12" s="194"/>
      <c r="B12" s="195"/>
      <c r="C12" s="195"/>
      <c r="D12" s="196"/>
      <c r="E12" s="182"/>
      <c r="F12" s="172"/>
      <c r="G12" s="332"/>
      <c r="H12" s="566"/>
      <c r="I12" s="175"/>
      <c r="J12" s="447"/>
      <c r="K12" s="428"/>
      <c r="L12" s="175"/>
      <c r="M12" s="175"/>
      <c r="N12" s="177"/>
    </row>
    <row r="13" spans="1:14" x14ac:dyDescent="0.25">
      <c r="A13" s="194"/>
      <c r="B13" s="177"/>
      <c r="C13" s="177"/>
      <c r="D13" s="203"/>
      <c r="E13" s="190"/>
      <c r="F13" s="172"/>
      <c r="G13" s="332"/>
      <c r="H13" s="538"/>
      <c r="I13" s="175"/>
      <c r="J13" s="447"/>
      <c r="K13" s="428"/>
      <c r="L13" s="175"/>
      <c r="M13" s="175"/>
      <c r="N13" s="177"/>
    </row>
    <row r="14" spans="1:14" x14ac:dyDescent="0.25">
      <c r="A14" s="194"/>
      <c r="B14" s="177"/>
      <c r="C14" s="177"/>
      <c r="D14" s="203"/>
      <c r="E14" s="190"/>
      <c r="F14" s="172"/>
      <c r="G14" s="332"/>
      <c r="H14" s="538"/>
      <c r="I14" s="175"/>
      <c r="J14" s="447"/>
      <c r="K14" s="428"/>
      <c r="L14" s="175"/>
      <c r="M14" s="175"/>
      <c r="N14" s="177"/>
    </row>
    <row r="15" spans="1:14" ht="17.25" customHeight="1" x14ac:dyDescent="0.25">
      <c r="A15" s="194"/>
      <c r="B15" s="177"/>
      <c r="C15" s="177"/>
      <c r="D15" s="203"/>
      <c r="E15" s="182"/>
      <c r="F15" s="172"/>
      <c r="G15" s="332"/>
      <c r="H15" s="538"/>
      <c r="I15" s="175"/>
      <c r="J15" s="447"/>
      <c r="K15" s="428"/>
      <c r="L15" s="175"/>
      <c r="M15" s="175"/>
      <c r="N15" s="177"/>
    </row>
    <row r="16" spans="1:14" ht="17.25" customHeight="1" x14ac:dyDescent="0.25">
      <c r="A16" s="194"/>
      <c r="B16" s="177"/>
      <c r="C16" s="177"/>
      <c r="D16" s="203"/>
      <c r="E16" s="182"/>
      <c r="F16" s="172"/>
      <c r="G16" s="332"/>
      <c r="H16" s="538"/>
      <c r="I16" s="175"/>
      <c r="J16" s="447"/>
      <c r="K16" s="428"/>
      <c r="L16" s="175"/>
      <c r="M16" s="175"/>
      <c r="N16" s="177"/>
    </row>
    <row r="17" spans="1:14" ht="17.25" customHeight="1" x14ac:dyDescent="0.25">
      <c r="A17" s="194"/>
      <c r="B17" s="177"/>
      <c r="C17" s="177"/>
      <c r="D17" s="203"/>
      <c r="E17" s="182"/>
      <c r="F17" s="172"/>
      <c r="G17" s="332"/>
      <c r="H17" s="538"/>
      <c r="I17" s="175"/>
      <c r="J17" s="447"/>
      <c r="K17" s="428"/>
      <c r="L17" s="175"/>
      <c r="M17" s="175"/>
      <c r="N17" s="177"/>
    </row>
    <row r="18" spans="1:14" ht="17.25" customHeight="1" x14ac:dyDescent="0.25">
      <c r="A18" s="194"/>
      <c r="B18" s="177"/>
      <c r="C18" s="177"/>
      <c r="D18" s="203"/>
      <c r="E18" s="182"/>
      <c r="F18" s="172"/>
      <c r="G18" s="332"/>
      <c r="H18" s="538"/>
      <c r="I18" s="175"/>
      <c r="J18" s="447"/>
      <c r="K18" s="428"/>
      <c r="L18" s="175"/>
      <c r="M18" s="175"/>
      <c r="N18" s="177"/>
    </row>
    <row r="19" spans="1:14" ht="17.25" customHeight="1" x14ac:dyDescent="0.25">
      <c r="A19" s="194"/>
      <c r="B19" s="177"/>
      <c r="C19" s="177"/>
      <c r="D19" s="203"/>
      <c r="E19" s="182"/>
      <c r="F19" s="172"/>
      <c r="G19" s="332"/>
      <c r="H19" s="318"/>
      <c r="I19" s="175"/>
      <c r="J19" s="447"/>
      <c r="K19" s="428"/>
      <c r="L19" s="175"/>
      <c r="M19" s="175"/>
      <c r="N19" s="177"/>
    </row>
    <row r="20" spans="1:14" ht="17.25" customHeight="1" x14ac:dyDescent="0.25">
      <c r="A20" s="194"/>
      <c r="B20" s="177"/>
      <c r="C20" s="177"/>
      <c r="D20" s="203"/>
      <c r="E20" s="182"/>
      <c r="F20" s="172"/>
      <c r="G20" s="332"/>
      <c r="H20" s="318"/>
      <c r="I20" s="175"/>
      <c r="J20" s="447"/>
      <c r="K20" s="428"/>
      <c r="L20" s="175"/>
      <c r="M20" s="175"/>
      <c r="N20" s="177"/>
    </row>
    <row r="21" spans="1:14" ht="17.25" customHeight="1" x14ac:dyDescent="0.25">
      <c r="A21" s="194"/>
      <c r="B21" s="177"/>
      <c r="C21" s="177"/>
      <c r="D21" s="203"/>
      <c r="E21" s="182"/>
      <c r="F21" s="172"/>
      <c r="G21" s="332"/>
      <c r="H21" s="318"/>
      <c r="I21" s="175"/>
      <c r="J21" s="447"/>
      <c r="K21" s="428"/>
      <c r="L21" s="175"/>
      <c r="M21" s="175"/>
      <c r="N21" s="177"/>
    </row>
    <row r="22" spans="1:14" ht="17.25" customHeight="1" x14ac:dyDescent="0.25">
      <c r="A22" s="194"/>
      <c r="B22" s="177"/>
      <c r="C22" s="177"/>
      <c r="D22" s="203"/>
      <c r="E22" s="182"/>
      <c r="F22" s="172"/>
      <c r="G22" s="332"/>
      <c r="H22" s="318"/>
      <c r="I22" s="175"/>
      <c r="J22" s="447"/>
      <c r="K22" s="428"/>
      <c r="L22" s="175"/>
      <c r="M22" s="175"/>
      <c r="N22" s="177"/>
    </row>
    <row r="23" spans="1:14" x14ac:dyDescent="0.25">
      <c r="A23" s="194"/>
      <c r="B23" s="177"/>
      <c r="C23" s="177"/>
      <c r="D23" s="203"/>
      <c r="E23" s="190"/>
      <c r="F23" s="172"/>
      <c r="G23" s="332"/>
      <c r="H23" s="318"/>
      <c r="I23" s="175"/>
      <c r="J23" s="447"/>
      <c r="K23" s="428"/>
      <c r="L23" s="175"/>
      <c r="M23" s="175"/>
      <c r="N23" s="177"/>
    </row>
    <row r="24" spans="1:14" x14ac:dyDescent="0.25">
      <c r="A24" s="194"/>
      <c r="B24" s="177"/>
      <c r="C24" s="177"/>
      <c r="D24" s="203"/>
      <c r="E24" s="190"/>
      <c r="F24" s="172"/>
      <c r="G24" s="332"/>
      <c r="H24" s="318"/>
      <c r="I24" s="175"/>
      <c r="J24" s="447"/>
      <c r="K24" s="428"/>
      <c r="L24" s="175"/>
      <c r="M24" s="175"/>
      <c r="N24" s="177"/>
    </row>
    <row r="25" spans="1:14" x14ac:dyDescent="0.25">
      <c r="A25" s="194"/>
      <c r="B25" s="177"/>
      <c r="C25" s="177"/>
      <c r="D25" s="203"/>
      <c r="E25" s="190"/>
      <c r="F25" s="172"/>
      <c r="G25" s="332"/>
      <c r="H25" s="318"/>
      <c r="I25" s="175"/>
      <c r="J25" s="447"/>
      <c r="K25" s="428"/>
      <c r="L25" s="175"/>
      <c r="M25" s="175"/>
      <c r="N25" s="177"/>
    </row>
    <row r="26" spans="1:14" x14ac:dyDescent="0.25">
      <c r="A26" s="194"/>
      <c r="B26" s="177"/>
      <c r="C26" s="177"/>
      <c r="D26" s="203"/>
      <c r="E26" s="190"/>
      <c r="F26" s="172"/>
      <c r="G26" s="332"/>
      <c r="H26" s="318"/>
      <c r="I26" s="175"/>
      <c r="J26" s="447"/>
      <c r="K26" s="428"/>
      <c r="L26" s="175"/>
      <c r="M26" s="175"/>
      <c r="N26" s="177"/>
    </row>
    <row r="27" spans="1:14" x14ac:dyDescent="0.25">
      <c r="A27" s="194"/>
      <c r="B27" s="428"/>
      <c r="C27" s="428"/>
      <c r="D27" s="534"/>
      <c r="E27" s="182"/>
      <c r="F27" s="172"/>
      <c r="G27" s="332"/>
      <c r="H27" s="318"/>
      <c r="I27" s="175"/>
      <c r="J27" s="447"/>
      <c r="K27" s="428"/>
      <c r="L27" s="175"/>
      <c r="M27" s="175"/>
      <c r="N27" s="177"/>
    </row>
    <row r="28" spans="1:14" x14ac:dyDescent="0.25">
      <c r="A28" s="194"/>
      <c r="B28" s="428"/>
      <c r="C28" s="428"/>
      <c r="D28" s="534"/>
      <c r="E28" s="182"/>
      <c r="F28" s="172"/>
      <c r="G28" s="332"/>
      <c r="H28" s="318"/>
      <c r="I28" s="175"/>
      <c r="J28" s="447"/>
      <c r="K28" s="428"/>
      <c r="L28" s="175"/>
      <c r="M28" s="175"/>
      <c r="N28" s="177"/>
    </row>
    <row r="29" spans="1:14" x14ac:dyDescent="0.25">
      <c r="A29" s="194"/>
      <c r="B29" s="428"/>
      <c r="C29" s="428"/>
      <c r="D29" s="534"/>
      <c r="E29" s="182"/>
      <c r="F29" s="172"/>
      <c r="G29" s="332"/>
      <c r="H29" s="318"/>
      <c r="I29" s="175"/>
      <c r="J29" s="447"/>
      <c r="K29" s="428"/>
      <c r="L29" s="175"/>
      <c r="M29" s="175"/>
      <c r="N29" s="177"/>
    </row>
    <row r="30" spans="1:14" x14ac:dyDescent="0.25">
      <c r="A30" s="194"/>
      <c r="B30" s="428"/>
      <c r="C30" s="428"/>
      <c r="D30" s="534"/>
      <c r="E30" s="182"/>
      <c r="F30" s="172"/>
      <c r="G30" s="332"/>
      <c r="H30" s="318"/>
      <c r="I30" s="175"/>
      <c r="J30" s="447"/>
      <c r="K30" s="428"/>
      <c r="L30" s="175"/>
      <c r="M30" s="175"/>
      <c r="N30" s="177"/>
    </row>
    <row r="31" spans="1:14" x14ac:dyDescent="0.25">
      <c r="A31" s="194"/>
      <c r="B31" s="428"/>
      <c r="C31" s="428"/>
      <c r="D31" s="534"/>
      <c r="E31" s="182"/>
      <c r="F31" s="172"/>
      <c r="G31" s="332"/>
      <c r="H31" s="211"/>
      <c r="I31" s="175"/>
      <c r="J31" s="447"/>
      <c r="K31" s="428"/>
      <c r="L31" s="175"/>
      <c r="M31" s="175"/>
      <c r="N31" s="177"/>
    </row>
    <row r="32" spans="1:14" x14ac:dyDescent="0.25">
      <c r="A32" s="194"/>
      <c r="B32" s="428"/>
      <c r="C32" s="428"/>
      <c r="D32" s="534"/>
      <c r="E32" s="182"/>
      <c r="F32" s="172"/>
      <c r="G32" s="332"/>
      <c r="H32" s="211"/>
      <c r="I32" s="175"/>
      <c r="J32" s="447"/>
      <c r="K32" s="428"/>
      <c r="L32" s="175"/>
      <c r="M32" s="175"/>
      <c r="N32" s="177"/>
    </row>
    <row r="33" spans="1:14" x14ac:dyDescent="0.25">
      <c r="A33" s="194"/>
      <c r="B33" s="428"/>
      <c r="C33" s="428"/>
      <c r="D33" s="534"/>
      <c r="E33" s="181"/>
      <c r="F33" s="184"/>
      <c r="G33" s="332"/>
      <c r="H33" s="211"/>
      <c r="I33" s="175"/>
      <c r="J33" s="447"/>
      <c r="K33" s="428"/>
      <c r="L33" s="175"/>
      <c r="M33" s="175"/>
      <c r="N33" s="177"/>
    </row>
    <row r="34" spans="1:14" x14ac:dyDescent="0.25">
      <c r="A34" s="180"/>
      <c r="B34" s="428"/>
      <c r="C34" s="428"/>
      <c r="D34" s="534"/>
      <c r="E34" s="172"/>
      <c r="F34" s="172"/>
      <c r="G34" s="332"/>
      <c r="H34" s="211"/>
      <c r="I34" s="175"/>
      <c r="J34" s="447"/>
      <c r="K34" s="428"/>
      <c r="L34" s="175"/>
      <c r="M34" s="175"/>
      <c r="N34" s="177"/>
    </row>
    <row r="35" spans="1:14" x14ac:dyDescent="0.25">
      <c r="A35" s="194"/>
      <c r="B35" s="177"/>
      <c r="C35" s="177"/>
      <c r="D35" s="203"/>
      <c r="E35" s="190"/>
      <c r="F35" s="513"/>
      <c r="G35" s="332"/>
      <c r="H35" s="211"/>
      <c r="I35" s="175"/>
      <c r="J35" s="447"/>
      <c r="K35" s="428"/>
      <c r="L35" s="175"/>
      <c r="M35" s="175"/>
      <c r="N35" s="177"/>
    </row>
    <row r="36" spans="1:14" x14ac:dyDescent="0.25">
      <c r="A36" s="194"/>
      <c r="B36" s="177"/>
      <c r="C36" s="177"/>
      <c r="D36" s="203"/>
      <c r="E36" s="190"/>
      <c r="F36" s="424"/>
      <c r="G36" s="332"/>
      <c r="H36" s="211"/>
      <c r="I36" s="175"/>
      <c r="J36" s="447"/>
      <c r="K36" s="428"/>
      <c r="L36" s="175"/>
      <c r="M36" s="175"/>
      <c r="N36" s="177"/>
    </row>
    <row r="37" spans="1:14" x14ac:dyDescent="0.25">
      <c r="A37" s="194"/>
      <c r="B37" s="177"/>
      <c r="C37" s="177"/>
      <c r="D37" s="203"/>
      <c r="E37" s="190"/>
      <c r="F37" s="424"/>
      <c r="G37" s="332"/>
      <c r="H37" s="211"/>
      <c r="I37" s="175"/>
      <c r="J37" s="447"/>
      <c r="K37" s="428"/>
      <c r="L37" s="175"/>
      <c r="M37" s="175"/>
      <c r="N37" s="177"/>
    </row>
    <row r="38" spans="1:14" x14ac:dyDescent="0.25">
      <c r="A38" s="194"/>
      <c r="B38" s="177"/>
      <c r="C38" s="177"/>
      <c r="D38" s="203"/>
      <c r="E38" s="190"/>
      <c r="F38" s="424"/>
      <c r="G38" s="332"/>
      <c r="H38" s="211"/>
      <c r="I38" s="175"/>
      <c r="J38" s="447"/>
      <c r="K38" s="428"/>
      <c r="L38" s="175"/>
      <c r="M38" s="175"/>
      <c r="N38" s="177"/>
    </row>
    <row r="39" spans="1:14" x14ac:dyDescent="0.25">
      <c r="A39" s="194"/>
      <c r="B39" s="177"/>
      <c r="C39" s="177"/>
      <c r="D39" s="203"/>
      <c r="E39" s="190"/>
      <c r="F39" s="424"/>
      <c r="G39" s="332"/>
      <c r="H39" s="211"/>
      <c r="I39" s="175"/>
      <c r="J39" s="447"/>
      <c r="K39" s="428"/>
      <c r="L39" s="175"/>
      <c r="M39" s="175"/>
      <c r="N39" s="177"/>
    </row>
    <row r="40" spans="1:14" x14ac:dyDescent="0.25">
      <c r="A40" s="194"/>
      <c r="B40" s="177"/>
      <c r="C40" s="177"/>
      <c r="D40" s="203"/>
      <c r="E40" s="190"/>
      <c r="F40" s="424"/>
      <c r="G40" s="332"/>
      <c r="H40" s="211"/>
      <c r="I40" s="175"/>
      <c r="J40" s="447"/>
      <c r="K40" s="428"/>
      <c r="L40" s="175"/>
      <c r="M40" s="175"/>
      <c r="N40" s="177"/>
    </row>
    <row r="41" spans="1:14" x14ac:dyDescent="0.25">
      <c r="A41" s="180"/>
      <c r="B41" s="177"/>
      <c r="C41" s="177"/>
      <c r="D41" s="177"/>
      <c r="E41" s="190"/>
      <c r="F41" s="424"/>
      <c r="G41" s="332"/>
      <c r="H41" s="211"/>
      <c r="I41" s="175"/>
      <c r="J41" s="447"/>
      <c r="K41" s="428"/>
      <c r="L41" s="175"/>
      <c r="M41" s="175"/>
      <c r="N41" s="177"/>
    </row>
    <row r="42" spans="1:14" x14ac:dyDescent="0.25">
      <c r="A42" s="180"/>
      <c r="B42" s="175"/>
      <c r="C42" s="175"/>
      <c r="D42" s="175"/>
      <c r="E42" s="424"/>
      <c r="F42" s="424"/>
      <c r="G42" s="332"/>
      <c r="H42" s="211"/>
      <c r="I42" s="175"/>
      <c r="J42" s="447"/>
      <c r="K42" s="428"/>
      <c r="L42" s="175"/>
      <c r="M42" s="175"/>
      <c r="N42" s="177"/>
    </row>
    <row r="43" spans="1:14" x14ac:dyDescent="0.25">
      <c r="A43" s="180"/>
      <c r="B43" s="175"/>
      <c r="C43" s="175"/>
      <c r="D43" s="175"/>
      <c r="E43" s="190"/>
      <c r="F43" s="424"/>
      <c r="G43" s="332"/>
      <c r="H43" s="211"/>
      <c r="I43" s="175"/>
      <c r="J43" s="447"/>
      <c r="K43" s="428"/>
      <c r="L43" s="175"/>
      <c r="M43" s="175"/>
      <c r="N43" s="177"/>
    </row>
    <row r="44" spans="1:14" x14ac:dyDescent="0.25">
      <c r="A44" s="180"/>
      <c r="B44" s="175"/>
      <c r="C44" s="175"/>
      <c r="D44" s="175"/>
      <c r="E44" s="190"/>
      <c r="F44" s="424"/>
      <c r="G44" s="332"/>
      <c r="H44" s="211"/>
      <c r="I44" s="175"/>
      <c r="J44" s="447"/>
      <c r="K44" s="428"/>
      <c r="L44" s="175"/>
      <c r="M44" s="175"/>
      <c r="N44" s="177"/>
    </row>
    <row r="45" spans="1:14" x14ac:dyDescent="0.25">
      <c r="A45" s="180"/>
      <c r="B45" s="175"/>
      <c r="C45" s="175"/>
      <c r="D45" s="175" t="s">
        <v>131</v>
      </c>
      <c r="E45" s="424"/>
      <c r="F45" s="424"/>
      <c r="G45" s="332"/>
      <c r="H45" s="211"/>
      <c r="I45" s="175"/>
      <c r="J45" s="447"/>
      <c r="K45" s="428"/>
      <c r="L45" s="175"/>
      <c r="M45" s="175"/>
      <c r="N45" s="177"/>
    </row>
    <row r="46" spans="1:14" x14ac:dyDescent="0.25">
      <c r="A46" s="180"/>
      <c r="B46" s="175"/>
      <c r="C46" s="175"/>
      <c r="D46" s="175"/>
      <c r="E46" s="424"/>
      <c r="F46" s="424"/>
      <c r="G46" s="332"/>
      <c r="H46" s="211"/>
      <c r="I46" s="175"/>
      <c r="J46" s="447"/>
      <c r="K46" s="428"/>
      <c r="L46" s="175"/>
      <c r="M46" s="175"/>
      <c r="N46" s="177"/>
    </row>
    <row r="47" spans="1:14" x14ac:dyDescent="0.25">
      <c r="A47" s="180"/>
      <c r="B47" s="175"/>
      <c r="C47" s="175"/>
      <c r="D47" s="175"/>
      <c r="E47" s="424"/>
      <c r="F47" s="424"/>
      <c r="G47" s="332"/>
      <c r="H47" s="211"/>
      <c r="I47" s="175"/>
      <c r="J47" s="177"/>
      <c r="K47" s="428"/>
      <c r="L47" s="175"/>
      <c r="M47" s="175"/>
      <c r="N47" s="177"/>
    </row>
    <row r="48" spans="1:14" x14ac:dyDescent="0.25">
      <c r="A48" s="180"/>
      <c r="B48" s="175"/>
      <c r="C48" s="175"/>
      <c r="D48" s="175"/>
      <c r="E48" s="424"/>
      <c r="F48" s="424"/>
      <c r="G48" s="332"/>
      <c r="H48" s="211"/>
      <c r="I48" s="175"/>
      <c r="J48" s="177"/>
      <c r="K48" s="428"/>
      <c r="L48" s="175"/>
      <c r="M48" s="175"/>
      <c r="N48" s="177"/>
    </row>
    <row r="49" spans="1:14" x14ac:dyDescent="0.25">
      <c r="A49" s="180"/>
      <c r="B49" s="175"/>
      <c r="C49" s="175"/>
      <c r="D49" s="175"/>
      <c r="E49" s="424"/>
      <c r="F49" s="424"/>
      <c r="G49" s="332"/>
      <c r="H49" s="211"/>
      <c r="I49" s="175"/>
      <c r="J49" s="177"/>
      <c r="K49" s="428"/>
      <c r="L49" s="175"/>
      <c r="M49" s="175"/>
      <c r="N49" s="177"/>
    </row>
    <row r="50" spans="1:14" x14ac:dyDescent="0.25">
      <c r="A50" s="180"/>
      <c r="B50" s="175"/>
      <c r="C50" s="175"/>
      <c r="D50" s="175"/>
      <c r="E50" s="424"/>
      <c r="F50" s="424"/>
      <c r="G50" s="332"/>
      <c r="H50" s="211"/>
      <c r="I50" s="175"/>
      <c r="J50" s="177"/>
      <c r="K50" s="428"/>
      <c r="L50" s="175"/>
      <c r="M50" s="175"/>
      <c r="N50" s="177"/>
    </row>
    <row r="51" spans="1:14" x14ac:dyDescent="0.25">
      <c r="A51" s="180"/>
      <c r="B51" s="175"/>
      <c r="C51" s="175"/>
      <c r="D51" s="175"/>
      <c r="E51" s="424"/>
      <c r="F51" s="424"/>
      <c r="G51" s="332"/>
      <c r="H51" s="211"/>
      <c r="I51" s="175"/>
      <c r="J51" s="177"/>
      <c r="K51" s="428"/>
      <c r="L51" s="175"/>
      <c r="M51" s="175"/>
      <c r="N51" s="177"/>
    </row>
    <row r="52" spans="1:14" x14ac:dyDescent="0.25">
      <c r="A52" s="180"/>
      <c r="B52" s="175"/>
      <c r="C52" s="175"/>
      <c r="D52" s="175"/>
      <c r="E52" s="424"/>
      <c r="F52" s="424"/>
      <c r="G52" s="332"/>
      <c r="H52" s="211"/>
      <c r="I52" s="175"/>
      <c r="J52" s="177"/>
      <c r="K52" s="428"/>
      <c r="L52" s="175"/>
      <c r="M52" s="175"/>
      <c r="N52" s="177"/>
    </row>
    <row r="53" spans="1:14" x14ac:dyDescent="0.25">
      <c r="A53" s="180"/>
      <c r="B53" s="175"/>
      <c r="C53" s="175"/>
      <c r="D53" s="175"/>
      <c r="E53" s="424"/>
      <c r="F53" s="424"/>
      <c r="G53" s="332"/>
      <c r="H53" s="211"/>
      <c r="I53" s="175"/>
      <c r="J53" s="177"/>
      <c r="K53" s="428"/>
      <c r="L53" s="175"/>
      <c r="M53" s="175"/>
      <c r="N53" s="177"/>
    </row>
    <row r="54" spans="1:14" x14ac:dyDescent="0.25">
      <c r="A54" s="180"/>
      <c r="B54" s="175"/>
      <c r="C54" s="175"/>
      <c r="D54" s="175"/>
      <c r="E54" s="424"/>
      <c r="F54" s="424"/>
      <c r="G54" s="332"/>
      <c r="H54" s="211"/>
      <c r="I54" s="175"/>
      <c r="J54" s="177"/>
      <c r="K54" s="428"/>
      <c r="L54" s="175"/>
      <c r="M54" s="175"/>
      <c r="N54" s="177"/>
    </row>
    <row r="55" spans="1:14" x14ac:dyDescent="0.25">
      <c r="A55" s="180"/>
      <c r="B55" s="175"/>
      <c r="C55" s="175"/>
      <c r="D55" s="175"/>
      <c r="E55" s="424"/>
      <c r="F55" s="424"/>
      <c r="G55" s="332"/>
      <c r="H55" s="211"/>
      <c r="I55" s="175"/>
      <c r="J55" s="177"/>
      <c r="K55" s="428"/>
      <c r="L55" s="175"/>
      <c r="M55" s="175"/>
      <c r="N55" s="177"/>
    </row>
    <row r="56" spans="1:14" x14ac:dyDescent="0.25">
      <c r="A56" s="194"/>
      <c r="B56" s="175"/>
      <c r="C56" s="175"/>
      <c r="D56" s="175"/>
      <c r="E56" s="190"/>
      <c r="F56" s="529"/>
      <c r="G56" s="332"/>
      <c r="H56" s="211"/>
      <c r="I56" s="175"/>
      <c r="J56" s="177"/>
      <c r="K56" s="428"/>
      <c r="L56" s="175"/>
      <c r="M56" s="175"/>
      <c r="N56" s="177"/>
    </row>
    <row r="57" spans="1:14" x14ac:dyDescent="0.25">
      <c r="A57" s="194"/>
      <c r="B57" s="177"/>
      <c r="C57" s="177"/>
      <c r="D57" s="203"/>
      <c r="E57" s="190"/>
      <c r="F57" s="424"/>
      <c r="G57" s="332"/>
      <c r="H57" s="211"/>
      <c r="I57" s="175"/>
      <c r="J57" s="177"/>
      <c r="K57" s="428"/>
      <c r="L57" s="175"/>
      <c r="M57" s="175"/>
      <c r="N57" s="177"/>
    </row>
    <row r="58" spans="1:14" x14ac:dyDescent="0.25">
      <c r="A58" s="194"/>
      <c r="B58" s="177"/>
      <c r="C58" s="177"/>
      <c r="D58" s="203"/>
      <c r="E58" s="190"/>
      <c r="F58" s="424"/>
      <c r="G58" s="332"/>
      <c r="H58" s="211"/>
      <c r="I58" s="175"/>
      <c r="J58" s="177"/>
      <c r="K58" s="428"/>
      <c r="L58" s="175"/>
      <c r="M58" s="175"/>
      <c r="N58" s="177"/>
    </row>
    <row r="59" spans="1:14" x14ac:dyDescent="0.25">
      <c r="A59" s="194"/>
      <c r="B59" s="177"/>
      <c r="C59" s="177"/>
      <c r="D59" s="203"/>
      <c r="E59" s="190"/>
      <c r="F59" s="424"/>
      <c r="G59" s="332"/>
      <c r="H59" s="211"/>
      <c r="I59" s="175"/>
      <c r="J59" s="177"/>
      <c r="K59" s="428"/>
      <c r="L59" s="175"/>
      <c r="M59" s="175"/>
      <c r="N59" s="177"/>
    </row>
    <row r="60" spans="1:14" x14ac:dyDescent="0.25">
      <c r="A60" s="194"/>
      <c r="B60" s="177"/>
      <c r="C60" s="177"/>
      <c r="D60" s="203"/>
      <c r="E60" s="190"/>
      <c r="F60" s="424"/>
      <c r="G60" s="332"/>
      <c r="H60" s="211"/>
      <c r="I60" s="175"/>
      <c r="J60" s="177"/>
      <c r="K60" s="428"/>
      <c r="L60" s="175"/>
      <c r="M60" s="175"/>
      <c r="N60" s="177"/>
    </row>
    <row r="61" spans="1:14" x14ac:dyDescent="0.25">
      <c r="A61" s="194"/>
      <c r="B61" s="177"/>
      <c r="C61" s="177"/>
      <c r="D61" s="203"/>
      <c r="E61" s="190"/>
      <c r="F61" s="424"/>
      <c r="G61" s="332"/>
      <c r="H61" s="211"/>
      <c r="I61" s="175"/>
      <c r="J61" s="177"/>
      <c r="K61" s="428"/>
      <c r="L61" s="175"/>
      <c r="M61" s="175"/>
      <c r="N61" s="177"/>
    </row>
    <row r="62" spans="1:14" x14ac:dyDescent="0.25">
      <c r="A62" s="194"/>
      <c r="B62" s="177"/>
      <c r="C62" s="177"/>
      <c r="D62" s="203"/>
      <c r="E62" s="190"/>
      <c r="F62" s="424"/>
      <c r="G62" s="332"/>
      <c r="H62" s="211"/>
      <c r="I62" s="175"/>
      <c r="J62" s="177"/>
      <c r="K62" s="428"/>
      <c r="L62" s="175"/>
      <c r="M62" s="175"/>
      <c r="N62" s="177"/>
    </row>
    <row r="63" spans="1:14" x14ac:dyDescent="0.25">
      <c r="A63" s="194"/>
      <c r="B63" s="177"/>
      <c r="C63" s="177"/>
      <c r="D63" s="203"/>
      <c r="E63" s="190"/>
      <c r="F63" s="424"/>
      <c r="G63" s="332"/>
      <c r="H63" s="211"/>
      <c r="I63" s="175"/>
      <c r="J63" s="177"/>
      <c r="K63" s="428"/>
      <c r="L63" s="175"/>
      <c r="M63" s="175"/>
      <c r="N63" s="177"/>
    </row>
    <row r="64" spans="1:14" x14ac:dyDescent="0.25">
      <c r="A64" s="194"/>
      <c r="B64" s="177"/>
      <c r="C64" s="177"/>
      <c r="D64" s="203"/>
      <c r="E64" s="190"/>
      <c r="F64" s="424"/>
      <c r="G64" s="332"/>
      <c r="H64" s="211"/>
      <c r="I64" s="175"/>
      <c r="J64" s="177"/>
      <c r="K64" s="428"/>
      <c r="L64" s="175"/>
      <c r="M64" s="175"/>
      <c r="N64" s="177"/>
    </row>
    <row r="65" spans="1:14" x14ac:dyDescent="0.25">
      <c r="A65" s="194"/>
      <c r="B65" s="177"/>
      <c r="C65" s="177"/>
      <c r="D65" s="203"/>
      <c r="E65" s="190"/>
      <c r="F65" s="424"/>
      <c r="G65" s="332"/>
      <c r="H65" s="211"/>
      <c r="I65" s="175"/>
      <c r="J65" s="177"/>
      <c r="K65" s="428"/>
      <c r="L65" s="175"/>
      <c r="M65" s="175"/>
      <c r="N65" s="177"/>
    </row>
    <row r="66" spans="1:14" x14ac:dyDescent="0.25">
      <c r="A66" s="194"/>
      <c r="B66" s="177"/>
      <c r="C66" s="177"/>
      <c r="D66" s="203"/>
      <c r="E66" s="190"/>
      <c r="F66" s="424"/>
      <c r="G66" s="332"/>
      <c r="H66" s="211"/>
      <c r="I66" s="175"/>
      <c r="J66" s="177"/>
      <c r="K66" s="428"/>
      <c r="L66" s="175"/>
      <c r="M66" s="175"/>
      <c r="N66" s="177"/>
    </row>
    <row r="67" spans="1:14" x14ac:dyDescent="0.25">
      <c r="A67" s="194"/>
      <c r="B67" s="177"/>
      <c r="C67" s="177"/>
      <c r="D67" s="203"/>
      <c r="E67" s="190"/>
      <c r="F67" s="424"/>
      <c r="G67" s="332"/>
      <c r="H67" s="211"/>
      <c r="I67" s="175"/>
      <c r="J67" s="177"/>
      <c r="K67" s="428"/>
      <c r="L67" s="175"/>
      <c r="M67" s="175"/>
      <c r="N67" s="177"/>
    </row>
    <row r="68" spans="1:14" x14ac:dyDescent="0.25">
      <c r="A68" s="194"/>
      <c r="B68" s="177"/>
      <c r="C68" s="177"/>
      <c r="D68" s="203"/>
      <c r="E68" s="190"/>
      <c r="F68" s="424"/>
      <c r="G68" s="332"/>
      <c r="H68" s="211"/>
      <c r="I68" s="175"/>
      <c r="J68" s="177"/>
      <c r="K68" s="428"/>
      <c r="L68" s="175"/>
      <c r="M68" s="175"/>
      <c r="N68" s="177"/>
    </row>
    <row r="69" spans="1:14" x14ac:dyDescent="0.25">
      <c r="A69" s="194"/>
      <c r="B69" s="175"/>
      <c r="C69" s="175"/>
      <c r="D69" s="175"/>
      <c r="E69" s="424"/>
      <c r="F69" s="424"/>
      <c r="G69" s="332"/>
      <c r="H69" s="211"/>
      <c r="I69" s="175"/>
      <c r="J69" s="177"/>
      <c r="K69" s="428"/>
      <c r="L69" s="175"/>
      <c r="M69" s="175"/>
      <c r="N69" s="177"/>
    </row>
    <row r="70" spans="1:14" x14ac:dyDescent="0.25">
      <c r="A70" s="194"/>
      <c r="B70" s="175"/>
      <c r="C70" s="175"/>
      <c r="D70" s="175"/>
      <c r="E70" s="524"/>
      <c r="F70" s="524"/>
      <c r="G70" s="332"/>
      <c r="H70" s="211"/>
      <c r="I70" s="175"/>
      <c r="J70" s="177"/>
      <c r="K70" s="428"/>
      <c r="L70" s="175"/>
      <c r="M70" s="175"/>
      <c r="N70" s="177"/>
    </row>
    <row r="71" spans="1:14" x14ac:dyDescent="0.25">
      <c r="A71" s="194"/>
      <c r="B71" s="175"/>
      <c r="C71" s="175"/>
      <c r="D71" s="175"/>
      <c r="E71" s="524"/>
      <c r="F71" s="524"/>
      <c r="G71" s="332"/>
      <c r="H71" s="211"/>
      <c r="I71" s="175"/>
      <c r="J71" s="177"/>
      <c r="K71" s="428"/>
      <c r="L71" s="175"/>
      <c r="M71" s="175"/>
      <c r="N71" s="177"/>
    </row>
    <row r="72" spans="1:14" x14ac:dyDescent="0.25">
      <c r="A72" s="194"/>
      <c r="B72" s="175"/>
      <c r="C72" s="175"/>
      <c r="D72" s="187"/>
      <c r="E72" s="424"/>
      <c r="F72" s="424"/>
      <c r="G72" s="332"/>
      <c r="H72" s="211"/>
      <c r="I72" s="175"/>
      <c r="J72" s="177"/>
      <c r="K72" s="428"/>
      <c r="L72" s="175"/>
      <c r="M72" s="175"/>
      <c r="N72" s="177"/>
    </row>
    <row r="73" spans="1:14" x14ac:dyDescent="0.25">
      <c r="A73" s="194"/>
      <c r="B73" s="175"/>
      <c r="C73" s="175"/>
      <c r="D73" s="187"/>
      <c r="E73" s="424"/>
      <c r="F73" s="424"/>
      <c r="G73" s="332"/>
      <c r="H73" s="211"/>
      <c r="I73" s="175"/>
      <c r="J73" s="177"/>
      <c r="K73" s="428"/>
      <c r="L73" s="175"/>
      <c r="M73" s="175"/>
      <c r="N73" s="177"/>
    </row>
    <row r="74" spans="1:14" x14ac:dyDescent="0.25">
      <c r="A74" s="194"/>
      <c r="B74" s="175"/>
      <c r="C74" s="175"/>
      <c r="D74" s="187"/>
      <c r="E74" s="424"/>
      <c r="F74" s="424"/>
      <c r="G74" s="332"/>
      <c r="H74" s="211"/>
      <c r="I74" s="175"/>
      <c r="J74" s="177"/>
      <c r="K74" s="428"/>
      <c r="L74" s="175"/>
      <c r="M74" s="175"/>
      <c r="N74" s="177"/>
    </row>
    <row r="75" spans="1:14" x14ac:dyDescent="0.25">
      <c r="A75" s="175"/>
      <c r="B75" s="175"/>
      <c r="C75" s="175"/>
      <c r="D75" s="187"/>
      <c r="E75" s="570"/>
      <c r="F75" s="570"/>
      <c r="G75" s="569"/>
      <c r="H75" s="211"/>
      <c r="I75" s="175"/>
      <c r="J75" s="175"/>
      <c r="K75" s="428"/>
      <c r="L75" s="175"/>
      <c r="M75" s="175"/>
      <c r="N75" s="177"/>
    </row>
    <row r="76" spans="1:14" x14ac:dyDescent="0.25">
      <c r="A76" s="175"/>
      <c r="B76" s="175"/>
      <c r="C76" s="175"/>
      <c r="D76" s="187"/>
      <c r="E76" s="424"/>
      <c r="F76" s="424"/>
      <c r="G76" s="332"/>
      <c r="H76" s="211"/>
      <c r="I76" s="175"/>
      <c r="J76" s="175"/>
      <c r="K76" s="428"/>
      <c r="L76" s="175"/>
      <c r="M76" s="175"/>
      <c r="N76" s="177"/>
    </row>
    <row r="77" spans="1:14" x14ac:dyDescent="0.25">
      <c r="A77" s="175"/>
      <c r="B77" s="175"/>
      <c r="C77" s="175"/>
      <c r="D77" s="187"/>
      <c r="E77" s="366"/>
      <c r="F77" s="366"/>
      <c r="G77" s="366"/>
      <c r="H77" s="189"/>
      <c r="I77" s="175"/>
      <c r="J77" s="175"/>
      <c r="K77" s="175"/>
      <c r="L77" s="175"/>
      <c r="M77" s="175"/>
      <c r="N77" s="177"/>
    </row>
    <row r="78" spans="1:14" x14ac:dyDescent="0.25">
      <c r="A78" s="175"/>
      <c r="B78" s="175"/>
      <c r="C78" s="175"/>
      <c r="D78" s="175"/>
      <c r="E78" s="366"/>
      <c r="F78" s="366"/>
      <c r="G78" s="366"/>
      <c r="H78" s="175"/>
      <c r="I78" s="175"/>
      <c r="J78" s="175"/>
      <c r="K78" s="175"/>
      <c r="L78" s="175"/>
      <c r="M78" s="175"/>
      <c r="N78" s="177"/>
    </row>
    <row r="79" spans="1:14" x14ac:dyDescent="0.25">
      <c r="A79" s="175"/>
      <c r="B79" s="175"/>
      <c r="C79" s="175"/>
      <c r="D79" s="175"/>
      <c r="E79" s="366"/>
      <c r="F79" s="366"/>
      <c r="G79" s="366"/>
      <c r="H79" s="175"/>
      <c r="I79" s="175"/>
      <c r="J79" s="175"/>
      <c r="K79" s="175"/>
      <c r="L79" s="175"/>
      <c r="M79" s="175"/>
      <c r="N79" s="177"/>
    </row>
    <row r="80" spans="1:14" x14ac:dyDescent="0.25">
      <c r="A80" s="175"/>
      <c r="B80" s="175"/>
      <c r="C80" s="175"/>
      <c r="D80" s="175"/>
      <c r="E80" s="366"/>
      <c r="F80" s="366"/>
      <c r="G80" s="366"/>
      <c r="H80" s="175"/>
      <c r="I80" s="175"/>
      <c r="J80" s="175"/>
      <c r="K80" s="175"/>
      <c r="L80" s="175"/>
      <c r="M80" s="175"/>
      <c r="N80" s="177"/>
    </row>
    <row r="81" spans="1:14" x14ac:dyDescent="0.25">
      <c r="A81" s="175"/>
      <c r="B81" s="175"/>
      <c r="C81" s="175"/>
      <c r="D81" s="175"/>
      <c r="E81" s="366"/>
      <c r="F81" s="366"/>
      <c r="G81" s="366"/>
      <c r="H81" s="175"/>
      <c r="I81" s="175"/>
      <c r="J81" s="175"/>
      <c r="K81" s="175"/>
      <c r="L81" s="175"/>
      <c r="M81" s="175"/>
      <c r="N81" s="177"/>
    </row>
    <row r="82" spans="1:14" x14ac:dyDescent="0.25">
      <c r="A82" s="175"/>
      <c r="B82" s="175"/>
      <c r="C82" s="175"/>
      <c r="D82" s="175"/>
      <c r="E82" s="366"/>
      <c r="F82" s="366"/>
      <c r="G82" s="366"/>
      <c r="H82" s="175"/>
      <c r="I82" s="175"/>
      <c r="J82" s="175"/>
      <c r="K82" s="175"/>
      <c r="L82" s="175"/>
      <c r="M82" s="175"/>
      <c r="N82" s="177"/>
    </row>
    <row r="83" spans="1:14" x14ac:dyDescent="0.25">
      <c r="A83" s="25"/>
      <c r="B83" s="25"/>
      <c r="C83" s="25"/>
      <c r="D83" s="25"/>
      <c r="E83" s="334"/>
      <c r="F83" s="334"/>
      <c r="G83" s="334"/>
      <c r="H83" s="25"/>
      <c r="I83" s="25"/>
      <c r="J83" s="25"/>
      <c r="K83" s="25"/>
      <c r="L83" s="25"/>
      <c r="M83" s="25"/>
      <c r="N83" s="24"/>
    </row>
    <row r="84" spans="1:14" x14ac:dyDescent="0.25">
      <c r="A84" s="25"/>
      <c r="B84" s="25"/>
      <c r="C84" s="25"/>
      <c r="D84" s="25"/>
      <c r="E84" s="334"/>
      <c r="F84" s="334"/>
      <c r="G84" s="334"/>
      <c r="H84" s="25"/>
      <c r="I84" s="25"/>
      <c r="J84" s="25"/>
      <c r="K84" s="25"/>
      <c r="L84" s="25"/>
      <c r="M84" s="25"/>
      <c r="N84" s="24"/>
    </row>
    <row r="85" spans="1:14" x14ac:dyDescent="0.25">
      <c r="A85" s="25"/>
      <c r="B85" s="25"/>
      <c r="C85" s="25"/>
      <c r="D85" s="25"/>
      <c r="E85" s="334"/>
      <c r="F85" s="334"/>
      <c r="G85" s="334"/>
      <c r="H85" s="25"/>
      <c r="I85" s="25"/>
      <c r="J85" s="25"/>
      <c r="K85" s="25"/>
      <c r="L85" s="25"/>
      <c r="M85" s="25"/>
      <c r="N85" s="24"/>
    </row>
    <row r="86" spans="1:14" x14ac:dyDescent="0.25">
      <c r="A86" s="25"/>
      <c r="B86" s="25"/>
      <c r="C86" s="25"/>
      <c r="D86" s="25"/>
      <c r="E86" s="334"/>
      <c r="F86" s="334"/>
      <c r="G86" s="334"/>
      <c r="H86" s="25"/>
      <c r="I86" s="25"/>
      <c r="J86" s="25"/>
      <c r="K86" s="25"/>
      <c r="L86" s="25"/>
      <c r="M86" s="25"/>
      <c r="N86" s="24"/>
    </row>
  </sheetData>
  <autoFilter ref="A1:N4">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6"/>
  <sheetViews>
    <sheetView zoomScale="117" zoomScaleNormal="85" workbookViewId="0">
      <selection activeCell="D7" sqref="D7"/>
    </sheetView>
  </sheetViews>
  <sheetFormatPr defaultColWidth="10.85546875" defaultRowHeight="15" x14ac:dyDescent="0.25"/>
  <cols>
    <col min="1" max="1" width="13.140625" style="26" customWidth="1"/>
    <col min="2" max="2" width="40.7109375" style="26" customWidth="1"/>
    <col min="3" max="3" width="18" style="26" customWidth="1"/>
    <col min="4" max="4" width="14.7109375" style="26" customWidth="1"/>
    <col min="5" max="6" width="18.85546875" style="333" bestFit="1"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4" s="79" customFormat="1" ht="31.5" x14ac:dyDescent="0.25">
      <c r="A1" s="764" t="s">
        <v>44</v>
      </c>
      <c r="B1" s="764"/>
      <c r="C1" s="764"/>
      <c r="D1" s="764"/>
      <c r="E1" s="764"/>
      <c r="F1" s="764"/>
      <c r="G1" s="764"/>
      <c r="H1" s="764"/>
      <c r="I1" s="764"/>
      <c r="J1" s="764"/>
      <c r="K1" s="764"/>
      <c r="L1" s="764"/>
      <c r="M1" s="764"/>
      <c r="N1" s="764"/>
    </row>
    <row r="2" spans="1:14" s="79" customFormat="1" ht="18.75" x14ac:dyDescent="0.25">
      <c r="A2" s="765" t="s">
        <v>130</v>
      </c>
      <c r="B2" s="765"/>
      <c r="C2" s="765"/>
      <c r="D2" s="765"/>
      <c r="E2" s="765"/>
      <c r="F2" s="765"/>
      <c r="G2" s="765"/>
      <c r="H2" s="765"/>
      <c r="I2" s="765"/>
      <c r="J2" s="765"/>
      <c r="K2" s="765"/>
      <c r="L2" s="765"/>
      <c r="M2" s="765"/>
      <c r="N2" s="765"/>
    </row>
    <row r="3" spans="1:14"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4" s="22" customFormat="1" ht="27.95" customHeight="1" thickBot="1" x14ac:dyDescent="0.3">
      <c r="A4" s="639">
        <v>44927</v>
      </c>
      <c r="B4" s="640" t="s">
        <v>152</v>
      </c>
      <c r="C4" s="640"/>
      <c r="D4" s="641"/>
      <c r="E4" s="499"/>
      <c r="F4" s="499"/>
      <c r="G4" s="500">
        <v>-38000</v>
      </c>
      <c r="H4" s="501"/>
      <c r="I4" s="502"/>
      <c r="J4" s="503"/>
      <c r="K4" s="504"/>
      <c r="L4" s="210"/>
      <c r="M4" s="505"/>
      <c r="N4" s="506"/>
    </row>
    <row r="5" spans="1:14" x14ac:dyDescent="0.25">
      <c r="A5" s="194">
        <v>44588</v>
      </c>
      <c r="B5" s="177" t="s">
        <v>299</v>
      </c>
      <c r="C5" s="177" t="s">
        <v>49</v>
      </c>
      <c r="D5" s="203" t="s">
        <v>118</v>
      </c>
      <c r="E5" s="182"/>
      <c r="F5" s="182">
        <v>39000</v>
      </c>
      <c r="G5" s="332">
        <f>G4-E5+F5</f>
        <v>1000</v>
      </c>
      <c r="H5" s="566"/>
      <c r="I5" s="175"/>
      <c r="J5" s="447"/>
      <c r="K5" s="600"/>
      <c r="L5" s="578"/>
      <c r="M5" s="175"/>
      <c r="N5" s="177"/>
    </row>
    <row r="6" spans="1:14" ht="15.75" thickBot="1" x14ac:dyDescent="0.3">
      <c r="A6" s="194">
        <v>44953</v>
      </c>
      <c r="B6" s="177" t="s">
        <v>300</v>
      </c>
      <c r="C6" s="177" t="s">
        <v>148</v>
      </c>
      <c r="D6" s="203" t="s">
        <v>81</v>
      </c>
      <c r="E6" s="675">
        <v>1000</v>
      </c>
      <c r="F6" s="676"/>
      <c r="G6" s="677">
        <f>G5-E6+F6</f>
        <v>0</v>
      </c>
      <c r="H6" s="538"/>
      <c r="I6" s="175"/>
      <c r="J6" s="447"/>
      <c r="K6" s="428"/>
      <c r="L6" s="175"/>
      <c r="M6" s="175"/>
      <c r="N6" s="177"/>
    </row>
    <row r="7" spans="1:14" ht="15.75" thickBot="1" x14ac:dyDescent="0.3">
      <c r="A7" s="194"/>
      <c r="B7" s="195"/>
      <c r="C7" s="195"/>
      <c r="D7" s="508"/>
      <c r="E7" s="572">
        <f>SUM(E5:E6)</f>
        <v>1000</v>
      </c>
      <c r="F7" s="573">
        <f>SUM(F5:F6)+G4</f>
        <v>1000</v>
      </c>
      <c r="G7" s="527">
        <f>F7-E7</f>
        <v>0</v>
      </c>
      <c r="H7" s="566"/>
      <c r="I7" s="175"/>
      <c r="J7" s="447"/>
      <c r="K7" s="428"/>
      <c r="L7" s="175"/>
      <c r="M7" s="175"/>
      <c r="N7" s="177"/>
    </row>
    <row r="8" spans="1:14" x14ac:dyDescent="0.25">
      <c r="A8" s="194"/>
      <c r="B8" s="195"/>
      <c r="C8" s="195"/>
      <c r="D8" s="196"/>
      <c r="E8" s="199"/>
      <c r="F8" s="188"/>
      <c r="G8" s="525"/>
      <c r="H8" s="538"/>
      <c r="I8" s="175"/>
      <c r="J8" s="447"/>
      <c r="K8" s="428"/>
      <c r="L8" s="175"/>
      <c r="M8" s="175"/>
      <c r="N8" s="177"/>
    </row>
    <row r="9" spans="1:14" x14ac:dyDescent="0.25">
      <c r="A9" s="194"/>
      <c r="B9" s="195"/>
      <c r="C9" s="195"/>
      <c r="D9" s="196"/>
      <c r="E9" s="182"/>
      <c r="F9" s="172"/>
      <c r="G9" s="332"/>
      <c r="H9" s="538"/>
      <c r="I9" s="175"/>
      <c r="J9" s="447"/>
      <c r="K9" s="428"/>
      <c r="L9" s="175"/>
      <c r="M9" s="175"/>
      <c r="N9" s="177"/>
    </row>
    <row r="10" spans="1:14" x14ac:dyDescent="0.25">
      <c r="A10" s="194"/>
      <c r="B10" s="195"/>
      <c r="C10" s="195"/>
      <c r="D10" s="196"/>
      <c r="E10" s="190"/>
      <c r="F10" s="172"/>
      <c r="G10" s="332"/>
      <c r="H10" s="538"/>
      <c r="I10" s="175"/>
      <c r="J10" s="447"/>
      <c r="K10" s="428"/>
      <c r="L10" s="175"/>
      <c r="M10" s="175"/>
      <c r="N10" s="177"/>
    </row>
    <row r="11" spans="1:14" x14ac:dyDescent="0.25">
      <c r="A11" s="194"/>
      <c r="B11" s="195"/>
      <c r="C11" s="195"/>
      <c r="D11" s="196"/>
      <c r="E11" s="190"/>
      <c r="F11" s="172"/>
      <c r="G11" s="332"/>
      <c r="H11" s="538"/>
      <c r="I11" s="175"/>
      <c r="J11" s="447"/>
      <c r="K11" s="428"/>
      <c r="L11" s="175"/>
      <c r="M11" s="175"/>
      <c r="N11" s="177"/>
    </row>
    <row r="12" spans="1:14" x14ac:dyDescent="0.25">
      <c r="A12" s="194"/>
      <c r="B12" s="195"/>
      <c r="C12" s="195"/>
      <c r="D12" s="196"/>
      <c r="E12" s="182"/>
      <c r="F12" s="172"/>
      <c r="G12" s="332"/>
      <c r="H12" s="538"/>
      <c r="I12" s="175"/>
      <c r="J12" s="447"/>
      <c r="K12" s="428"/>
      <c r="L12" s="175"/>
      <c r="M12" s="175"/>
      <c r="N12" s="177"/>
    </row>
    <row r="13" spans="1:14" x14ac:dyDescent="0.25">
      <c r="A13" s="194"/>
      <c r="B13" s="177"/>
      <c r="C13" s="177"/>
      <c r="D13" s="203"/>
      <c r="E13" s="190"/>
      <c r="F13" s="172"/>
      <c r="G13" s="332"/>
      <c r="H13" s="538"/>
      <c r="I13" s="175"/>
      <c r="J13" s="447"/>
      <c r="K13" s="428"/>
      <c r="L13" s="175"/>
      <c r="M13" s="175"/>
      <c r="N13" s="177"/>
    </row>
    <row r="14" spans="1:14" x14ac:dyDescent="0.25">
      <c r="A14" s="194"/>
      <c r="B14" s="177"/>
      <c r="C14" s="177"/>
      <c r="D14" s="203"/>
      <c r="E14" s="190"/>
      <c r="F14" s="172"/>
      <c r="G14" s="332"/>
      <c r="H14" s="538"/>
      <c r="I14" s="175"/>
      <c r="J14" s="447"/>
      <c r="K14" s="428"/>
      <c r="L14" s="175"/>
      <c r="M14" s="175"/>
      <c r="N14" s="177"/>
    </row>
    <row r="15" spans="1:14" ht="17.25" customHeight="1" x14ac:dyDescent="0.25">
      <c r="A15" s="194"/>
      <c r="B15" s="177"/>
      <c r="C15" s="177"/>
      <c r="D15" s="203"/>
      <c r="E15" s="182"/>
      <c r="F15" s="172"/>
      <c r="G15" s="332"/>
      <c r="H15" s="538"/>
      <c r="I15" s="175"/>
      <c r="J15" s="447"/>
      <c r="K15" s="428"/>
      <c r="L15" s="175"/>
      <c r="M15" s="175"/>
      <c r="N15" s="177"/>
    </row>
    <row r="16" spans="1:14" ht="17.25" customHeight="1" x14ac:dyDescent="0.25">
      <c r="A16" s="194"/>
      <c r="B16" s="177"/>
      <c r="C16" s="177"/>
      <c r="D16" s="203"/>
      <c r="E16" s="182"/>
      <c r="F16" s="172"/>
      <c r="G16" s="332"/>
      <c r="H16" s="538"/>
      <c r="I16" s="175"/>
      <c r="J16" s="447"/>
      <c r="K16" s="428"/>
      <c r="L16" s="175"/>
      <c r="M16" s="175"/>
      <c r="N16" s="177"/>
    </row>
    <row r="17" spans="1:14" ht="17.25" customHeight="1" x14ac:dyDescent="0.25">
      <c r="A17" s="194"/>
      <c r="B17" s="177"/>
      <c r="C17" s="177"/>
      <c r="D17" s="203"/>
      <c r="E17" s="182"/>
      <c r="F17" s="172"/>
      <c r="G17" s="332"/>
      <c r="H17" s="538"/>
      <c r="I17" s="175"/>
      <c r="J17" s="447"/>
      <c r="K17" s="428"/>
      <c r="L17" s="175"/>
      <c r="M17" s="175"/>
      <c r="N17" s="177"/>
    </row>
    <row r="18" spans="1:14" ht="17.25" customHeight="1" x14ac:dyDescent="0.25">
      <c r="A18" s="194"/>
      <c r="B18" s="177"/>
      <c r="C18" s="177"/>
      <c r="D18" s="203"/>
      <c r="E18" s="182"/>
      <c r="F18" s="172"/>
      <c r="G18" s="332"/>
      <c r="H18" s="538"/>
      <c r="I18" s="175"/>
      <c r="J18" s="447"/>
      <c r="K18" s="428"/>
      <c r="L18" s="175"/>
      <c r="M18" s="175"/>
      <c r="N18" s="177"/>
    </row>
    <row r="19" spans="1:14" ht="17.25" customHeight="1" x14ac:dyDescent="0.25">
      <c r="A19" s="194"/>
      <c r="B19" s="177"/>
      <c r="C19" s="177"/>
      <c r="D19" s="203"/>
      <c r="E19" s="182"/>
      <c r="F19" s="172"/>
      <c r="G19" s="332"/>
      <c r="H19" s="318"/>
      <c r="I19" s="175"/>
      <c r="J19" s="447"/>
      <c r="K19" s="428"/>
      <c r="L19" s="175"/>
      <c r="M19" s="175"/>
      <c r="N19" s="177"/>
    </row>
    <row r="20" spans="1:14" ht="17.25" customHeight="1" x14ac:dyDescent="0.25">
      <c r="A20" s="194"/>
      <c r="B20" s="177"/>
      <c r="C20" s="177"/>
      <c r="D20" s="203"/>
      <c r="E20" s="182"/>
      <c r="F20" s="172"/>
      <c r="G20" s="332"/>
      <c r="H20" s="318"/>
      <c r="I20" s="175"/>
      <c r="J20" s="447"/>
      <c r="K20" s="428"/>
      <c r="L20" s="175"/>
      <c r="M20" s="175"/>
      <c r="N20" s="177"/>
    </row>
    <row r="21" spans="1:14" ht="17.25" customHeight="1" x14ac:dyDescent="0.25">
      <c r="A21" s="194"/>
      <c r="B21" s="177"/>
      <c r="C21" s="177"/>
      <c r="D21" s="203"/>
      <c r="E21" s="182"/>
      <c r="F21" s="172"/>
      <c r="G21" s="332"/>
      <c r="H21" s="318"/>
      <c r="I21" s="175"/>
      <c r="J21" s="447"/>
      <c r="K21" s="428"/>
      <c r="L21" s="175"/>
      <c r="M21" s="175"/>
      <c r="N21" s="177"/>
    </row>
    <row r="22" spans="1:14" ht="17.25" customHeight="1" x14ac:dyDescent="0.25">
      <c r="A22" s="194"/>
      <c r="B22" s="177"/>
      <c r="C22" s="177"/>
      <c r="D22" s="203"/>
      <c r="E22" s="182"/>
      <c r="F22" s="172"/>
      <c r="G22" s="332"/>
      <c r="H22" s="318"/>
      <c r="I22" s="175"/>
      <c r="J22" s="447"/>
      <c r="K22" s="428"/>
      <c r="L22" s="175"/>
      <c r="M22" s="175"/>
      <c r="N22" s="177"/>
    </row>
    <row r="23" spans="1:14" x14ac:dyDescent="0.25">
      <c r="A23" s="194"/>
      <c r="B23" s="177"/>
      <c r="C23" s="177"/>
      <c r="D23" s="203"/>
      <c r="E23" s="190"/>
      <c r="F23" s="172"/>
      <c r="G23" s="332"/>
      <c r="H23" s="318"/>
      <c r="I23" s="175"/>
      <c r="J23" s="447"/>
      <c r="K23" s="428"/>
      <c r="L23" s="175"/>
      <c r="M23" s="175"/>
      <c r="N23" s="177"/>
    </row>
    <row r="24" spans="1:14" x14ac:dyDescent="0.25">
      <c r="A24" s="194"/>
      <c r="B24" s="177"/>
      <c r="C24" s="177"/>
      <c r="D24" s="203"/>
      <c r="E24" s="190"/>
      <c r="F24" s="172"/>
      <c r="G24" s="332"/>
      <c r="H24" s="318"/>
      <c r="I24" s="175"/>
      <c r="J24" s="447"/>
      <c r="K24" s="428"/>
      <c r="L24" s="175"/>
      <c r="M24" s="175"/>
      <c r="N24" s="177"/>
    </row>
    <row r="25" spans="1:14" x14ac:dyDescent="0.25">
      <c r="A25" s="194"/>
      <c r="B25" s="177"/>
      <c r="C25" s="177"/>
      <c r="D25" s="203"/>
      <c r="E25" s="190"/>
      <c r="F25" s="172"/>
      <c r="G25" s="332"/>
      <c r="H25" s="318"/>
      <c r="I25" s="175"/>
      <c r="J25" s="447"/>
      <c r="K25" s="428"/>
      <c r="L25" s="175"/>
      <c r="M25" s="175"/>
      <c r="N25" s="177"/>
    </row>
    <row r="26" spans="1:14" x14ac:dyDescent="0.25">
      <c r="A26" s="194"/>
      <c r="B26" s="177"/>
      <c r="C26" s="177"/>
      <c r="D26" s="203"/>
      <c r="E26" s="190"/>
      <c r="F26" s="172"/>
      <c r="G26" s="332"/>
      <c r="H26" s="318"/>
      <c r="I26" s="175"/>
      <c r="J26" s="447"/>
      <c r="K26" s="428"/>
      <c r="L26" s="175"/>
      <c r="M26" s="175"/>
      <c r="N26" s="177"/>
    </row>
    <row r="27" spans="1:14" x14ac:dyDescent="0.25">
      <c r="A27" s="194"/>
      <c r="B27" s="428"/>
      <c r="C27" s="428"/>
      <c r="D27" s="534"/>
      <c r="E27" s="182"/>
      <c r="F27" s="172"/>
      <c r="G27" s="332"/>
      <c r="H27" s="318"/>
      <c r="I27" s="175"/>
      <c r="J27" s="447"/>
      <c r="K27" s="428"/>
      <c r="L27" s="175"/>
      <c r="M27" s="175"/>
      <c r="N27" s="177"/>
    </row>
    <row r="28" spans="1:14" x14ac:dyDescent="0.25">
      <c r="A28" s="194"/>
      <c r="B28" s="428"/>
      <c r="C28" s="428"/>
      <c r="D28" s="534"/>
      <c r="E28" s="182"/>
      <c r="F28" s="172"/>
      <c r="G28" s="332"/>
      <c r="H28" s="318"/>
      <c r="I28" s="175"/>
      <c r="J28" s="447"/>
      <c r="K28" s="428"/>
      <c r="L28" s="175"/>
      <c r="M28" s="175"/>
      <c r="N28" s="177"/>
    </row>
    <row r="29" spans="1:14" x14ac:dyDescent="0.25">
      <c r="A29" s="194"/>
      <c r="B29" s="428"/>
      <c r="C29" s="428"/>
      <c r="D29" s="534"/>
      <c r="E29" s="182"/>
      <c r="F29" s="172"/>
      <c r="G29" s="332"/>
      <c r="H29" s="318"/>
      <c r="I29" s="175"/>
      <c r="J29" s="447"/>
      <c r="K29" s="428"/>
      <c r="L29" s="175"/>
      <c r="M29" s="175"/>
      <c r="N29" s="177"/>
    </row>
    <row r="30" spans="1:14" x14ac:dyDescent="0.25">
      <c r="A30" s="194"/>
      <c r="B30" s="428"/>
      <c r="C30" s="428"/>
      <c r="D30" s="534"/>
      <c r="E30" s="182"/>
      <c r="F30" s="172"/>
      <c r="G30" s="332"/>
      <c r="H30" s="318"/>
      <c r="I30" s="175"/>
      <c r="J30" s="447"/>
      <c r="K30" s="428"/>
      <c r="L30" s="175"/>
      <c r="M30" s="175"/>
      <c r="N30" s="177"/>
    </row>
    <row r="31" spans="1:14" x14ac:dyDescent="0.25">
      <c r="A31" s="194"/>
      <c r="B31" s="428"/>
      <c r="C31" s="428"/>
      <c r="D31" s="534"/>
      <c r="E31" s="182"/>
      <c r="F31" s="172"/>
      <c r="G31" s="332"/>
      <c r="H31" s="211"/>
      <c r="I31" s="175"/>
      <c r="J31" s="447"/>
      <c r="K31" s="428"/>
      <c r="L31" s="175"/>
      <c r="M31" s="175"/>
      <c r="N31" s="177"/>
    </row>
    <row r="32" spans="1:14" x14ac:dyDescent="0.25">
      <c r="A32" s="194"/>
      <c r="B32" s="428"/>
      <c r="C32" s="428"/>
      <c r="D32" s="534"/>
      <c r="E32" s="182"/>
      <c r="F32" s="172"/>
      <c r="G32" s="332"/>
      <c r="H32" s="211"/>
      <c r="I32" s="175"/>
      <c r="J32" s="447"/>
      <c r="K32" s="428"/>
      <c r="L32" s="175"/>
      <c r="M32" s="175"/>
      <c r="N32" s="177"/>
    </row>
    <row r="33" spans="1:14" x14ac:dyDescent="0.25">
      <c r="A33" s="194"/>
      <c r="B33" s="428"/>
      <c r="C33" s="428"/>
      <c r="D33" s="534"/>
      <c r="E33" s="181"/>
      <c r="F33" s="184"/>
      <c r="G33" s="332"/>
      <c r="H33" s="211"/>
      <c r="I33" s="175"/>
      <c r="J33" s="447"/>
      <c r="K33" s="428"/>
      <c r="L33" s="175"/>
      <c r="M33" s="175"/>
      <c r="N33" s="177"/>
    </row>
    <row r="34" spans="1:14" x14ac:dyDescent="0.25">
      <c r="A34" s="180"/>
      <c r="B34" s="428"/>
      <c r="C34" s="428"/>
      <c r="D34" s="534"/>
      <c r="E34" s="172"/>
      <c r="F34" s="172"/>
      <c r="G34" s="332"/>
      <c r="H34" s="211"/>
      <c r="I34" s="175"/>
      <c r="J34" s="447"/>
      <c r="K34" s="428"/>
      <c r="L34" s="175"/>
      <c r="M34" s="175"/>
      <c r="N34" s="177"/>
    </row>
    <row r="35" spans="1:14" x14ac:dyDescent="0.25">
      <c r="A35" s="194"/>
      <c r="B35" s="177"/>
      <c r="C35" s="177"/>
      <c r="D35" s="203"/>
      <c r="E35" s="190"/>
      <c r="F35" s="513"/>
      <c r="G35" s="332"/>
      <c r="H35" s="211"/>
      <c r="I35" s="175"/>
      <c r="J35" s="447"/>
      <c r="K35" s="428"/>
      <c r="L35" s="175"/>
      <c r="M35" s="175"/>
      <c r="N35" s="177"/>
    </row>
    <row r="36" spans="1:14" x14ac:dyDescent="0.25">
      <c r="A36" s="194"/>
      <c r="B36" s="177"/>
      <c r="C36" s="177"/>
      <c r="D36" s="203"/>
      <c r="E36" s="190"/>
      <c r="F36" s="424"/>
      <c r="G36" s="332"/>
      <c r="H36" s="211"/>
      <c r="I36" s="175"/>
      <c r="J36" s="447"/>
      <c r="K36" s="428"/>
      <c r="L36" s="175"/>
      <c r="M36" s="175"/>
      <c r="N36" s="177"/>
    </row>
    <row r="37" spans="1:14" x14ac:dyDescent="0.25">
      <c r="A37" s="194"/>
      <c r="B37" s="177"/>
      <c r="C37" s="177"/>
      <c r="D37" s="203"/>
      <c r="E37" s="190"/>
      <c r="F37" s="424"/>
      <c r="G37" s="332"/>
      <c r="H37" s="211"/>
      <c r="I37" s="175"/>
      <c r="J37" s="447"/>
      <c r="K37" s="428"/>
      <c r="L37" s="175"/>
      <c r="M37" s="175"/>
      <c r="N37" s="177"/>
    </row>
    <row r="38" spans="1:14" x14ac:dyDescent="0.25">
      <c r="A38" s="194"/>
      <c r="B38" s="177"/>
      <c r="C38" s="177"/>
      <c r="D38" s="203"/>
      <c r="E38" s="190"/>
      <c r="F38" s="424"/>
      <c r="G38" s="332"/>
      <c r="H38" s="211"/>
      <c r="I38" s="175"/>
      <c r="J38" s="447"/>
      <c r="K38" s="428"/>
      <c r="L38" s="175"/>
      <c r="M38" s="175"/>
      <c r="N38" s="177"/>
    </row>
    <row r="39" spans="1:14" x14ac:dyDescent="0.25">
      <c r="A39" s="194"/>
      <c r="B39" s="177"/>
      <c r="C39" s="177"/>
      <c r="D39" s="203"/>
      <c r="E39" s="190"/>
      <c r="F39" s="424"/>
      <c r="G39" s="332"/>
      <c r="H39" s="211"/>
      <c r="I39" s="175"/>
      <c r="J39" s="447"/>
      <c r="K39" s="428"/>
      <c r="L39" s="175"/>
      <c r="M39" s="175"/>
      <c r="N39" s="177"/>
    </row>
    <row r="40" spans="1:14" x14ac:dyDescent="0.25">
      <c r="A40" s="194"/>
      <c r="B40" s="177"/>
      <c r="C40" s="177"/>
      <c r="D40" s="203"/>
      <c r="E40" s="190"/>
      <c r="F40" s="424"/>
      <c r="G40" s="332"/>
      <c r="H40" s="211"/>
      <c r="I40" s="175"/>
      <c r="J40" s="447"/>
      <c r="K40" s="428"/>
      <c r="L40" s="175"/>
      <c r="M40" s="175"/>
      <c r="N40" s="177"/>
    </row>
    <row r="41" spans="1:14" x14ac:dyDescent="0.25">
      <c r="A41" s="180"/>
      <c r="B41" s="177"/>
      <c r="C41" s="177"/>
      <c r="D41" s="177"/>
      <c r="E41" s="190"/>
      <c r="F41" s="424"/>
      <c r="G41" s="332"/>
      <c r="H41" s="211"/>
      <c r="I41" s="175"/>
      <c r="J41" s="447"/>
      <c r="K41" s="428"/>
      <c r="L41" s="175"/>
      <c r="M41" s="175"/>
      <c r="N41" s="177"/>
    </row>
    <row r="42" spans="1:14" x14ac:dyDescent="0.25">
      <c r="A42" s="180"/>
      <c r="B42" s="175"/>
      <c r="C42" s="175"/>
      <c r="D42" s="175"/>
      <c r="E42" s="424"/>
      <c r="F42" s="424"/>
      <c r="G42" s="332"/>
      <c r="H42" s="211"/>
      <c r="I42" s="175"/>
      <c r="J42" s="447"/>
      <c r="K42" s="428"/>
      <c r="L42" s="175"/>
      <c r="M42" s="175"/>
      <c r="N42" s="177"/>
    </row>
    <row r="43" spans="1:14" x14ac:dyDescent="0.25">
      <c r="A43" s="180"/>
      <c r="B43" s="175"/>
      <c r="C43" s="175"/>
      <c r="D43" s="175"/>
      <c r="E43" s="190"/>
      <c r="F43" s="424"/>
      <c r="G43" s="332"/>
      <c r="H43" s="211"/>
      <c r="I43" s="175"/>
      <c r="J43" s="447"/>
      <c r="K43" s="428"/>
      <c r="L43" s="175"/>
      <c r="M43" s="175"/>
      <c r="N43" s="177"/>
    </row>
    <row r="44" spans="1:14" x14ac:dyDescent="0.25">
      <c r="A44" s="180"/>
      <c r="B44" s="175"/>
      <c r="C44" s="175"/>
      <c r="D44" s="175"/>
      <c r="E44" s="190"/>
      <c r="F44" s="424"/>
      <c r="G44" s="332"/>
      <c r="H44" s="211"/>
      <c r="I44" s="175"/>
      <c r="J44" s="447"/>
      <c r="K44" s="428"/>
      <c r="L44" s="175"/>
      <c r="M44" s="175"/>
      <c r="N44" s="177"/>
    </row>
    <row r="45" spans="1:14" x14ac:dyDescent="0.25">
      <c r="A45" s="180"/>
      <c r="B45" s="175"/>
      <c r="C45" s="175"/>
      <c r="D45" s="175" t="s">
        <v>131</v>
      </c>
      <c r="E45" s="424"/>
      <c r="F45" s="424"/>
      <c r="G45" s="332"/>
      <c r="H45" s="211"/>
      <c r="I45" s="175"/>
      <c r="J45" s="447"/>
      <c r="K45" s="428"/>
      <c r="L45" s="175"/>
      <c r="M45" s="175"/>
      <c r="N45" s="177"/>
    </row>
    <row r="46" spans="1:14" x14ac:dyDescent="0.25">
      <c r="A46" s="180"/>
      <c r="B46" s="175"/>
      <c r="C46" s="175"/>
      <c r="D46" s="175"/>
      <c r="E46" s="424"/>
      <c r="F46" s="424"/>
      <c r="G46" s="332"/>
      <c r="H46" s="211"/>
      <c r="I46" s="175"/>
      <c r="J46" s="447"/>
      <c r="K46" s="428"/>
      <c r="L46" s="175"/>
      <c r="M46" s="175"/>
      <c r="N46" s="177"/>
    </row>
    <row r="47" spans="1:14" x14ac:dyDescent="0.25">
      <c r="A47" s="180"/>
      <c r="B47" s="175"/>
      <c r="C47" s="175"/>
      <c r="D47" s="175"/>
      <c r="E47" s="424"/>
      <c r="F47" s="424"/>
      <c r="G47" s="332"/>
      <c r="H47" s="211"/>
      <c r="I47" s="175"/>
      <c r="J47" s="177"/>
      <c r="K47" s="428"/>
      <c r="L47" s="175"/>
      <c r="M47" s="175"/>
      <c r="N47" s="177"/>
    </row>
    <row r="48" spans="1:14" x14ac:dyDescent="0.25">
      <c r="A48" s="180"/>
      <c r="B48" s="175"/>
      <c r="C48" s="175"/>
      <c r="D48" s="175"/>
      <c r="E48" s="424"/>
      <c r="F48" s="424"/>
      <c r="G48" s="332"/>
      <c r="H48" s="211"/>
      <c r="I48" s="175"/>
      <c r="J48" s="177"/>
      <c r="K48" s="428"/>
      <c r="L48" s="175"/>
      <c r="M48" s="175"/>
      <c r="N48" s="177"/>
    </row>
    <row r="49" spans="1:14" x14ac:dyDescent="0.25">
      <c r="A49" s="180"/>
      <c r="B49" s="175"/>
      <c r="C49" s="175"/>
      <c r="D49" s="175"/>
      <c r="E49" s="424"/>
      <c r="F49" s="424"/>
      <c r="G49" s="332"/>
      <c r="H49" s="211"/>
      <c r="I49" s="175"/>
      <c r="J49" s="177"/>
      <c r="K49" s="428"/>
      <c r="L49" s="175"/>
      <c r="M49" s="175"/>
      <c r="N49" s="177"/>
    </row>
    <row r="50" spans="1:14" x14ac:dyDescent="0.25">
      <c r="A50" s="180"/>
      <c r="B50" s="175"/>
      <c r="C50" s="175"/>
      <c r="D50" s="175"/>
      <c r="E50" s="424"/>
      <c r="F50" s="424"/>
      <c r="G50" s="332"/>
      <c r="H50" s="211"/>
      <c r="I50" s="175"/>
      <c r="J50" s="177"/>
      <c r="K50" s="428"/>
      <c r="L50" s="175"/>
      <c r="M50" s="175"/>
      <c r="N50" s="177"/>
    </row>
    <row r="51" spans="1:14" x14ac:dyDescent="0.25">
      <c r="A51" s="180"/>
      <c r="B51" s="175"/>
      <c r="C51" s="175"/>
      <c r="D51" s="175"/>
      <c r="E51" s="424"/>
      <c r="F51" s="424"/>
      <c r="G51" s="332"/>
      <c r="H51" s="211"/>
      <c r="I51" s="175"/>
      <c r="J51" s="177"/>
      <c r="K51" s="428"/>
      <c r="L51" s="175"/>
      <c r="M51" s="175"/>
      <c r="N51" s="177"/>
    </row>
    <row r="52" spans="1:14" x14ac:dyDescent="0.25">
      <c r="A52" s="180"/>
      <c r="B52" s="175"/>
      <c r="C52" s="175"/>
      <c r="D52" s="175"/>
      <c r="E52" s="424"/>
      <c r="F52" s="424"/>
      <c r="G52" s="332"/>
      <c r="H52" s="211"/>
      <c r="I52" s="175"/>
      <c r="J52" s="177"/>
      <c r="K52" s="428"/>
      <c r="L52" s="175"/>
      <c r="M52" s="175"/>
      <c r="N52" s="177"/>
    </row>
    <row r="53" spans="1:14" x14ac:dyDescent="0.25">
      <c r="A53" s="180"/>
      <c r="B53" s="175"/>
      <c r="C53" s="175"/>
      <c r="D53" s="175"/>
      <c r="E53" s="424"/>
      <c r="F53" s="424"/>
      <c r="G53" s="332"/>
      <c r="H53" s="211"/>
      <c r="I53" s="175"/>
      <c r="J53" s="177"/>
      <c r="K53" s="428"/>
      <c r="L53" s="175"/>
      <c r="M53" s="175"/>
      <c r="N53" s="177"/>
    </row>
    <row r="54" spans="1:14" x14ac:dyDescent="0.25">
      <c r="A54" s="180"/>
      <c r="B54" s="175"/>
      <c r="C54" s="175"/>
      <c r="D54" s="175"/>
      <c r="E54" s="424"/>
      <c r="F54" s="424"/>
      <c r="G54" s="332"/>
      <c r="H54" s="211"/>
      <c r="I54" s="175"/>
      <c r="J54" s="177"/>
      <c r="K54" s="428"/>
      <c r="L54" s="175"/>
      <c r="M54" s="175"/>
      <c r="N54" s="177"/>
    </row>
    <row r="55" spans="1:14" x14ac:dyDescent="0.25">
      <c r="A55" s="180"/>
      <c r="B55" s="175"/>
      <c r="C55" s="175"/>
      <c r="D55" s="175"/>
      <c r="E55" s="424"/>
      <c r="F55" s="424"/>
      <c r="G55" s="332"/>
      <c r="H55" s="211"/>
      <c r="I55" s="175"/>
      <c r="J55" s="177"/>
      <c r="K55" s="428"/>
      <c r="L55" s="175"/>
      <c r="M55" s="175"/>
      <c r="N55" s="177"/>
    </row>
    <row r="56" spans="1:14" x14ac:dyDescent="0.25">
      <c r="A56" s="194"/>
      <c r="B56" s="175"/>
      <c r="C56" s="175"/>
      <c r="D56" s="175"/>
      <c r="E56" s="190"/>
      <c r="F56" s="529"/>
      <c r="G56" s="332"/>
      <c r="H56" s="211"/>
      <c r="I56" s="175"/>
      <c r="J56" s="177"/>
      <c r="K56" s="428"/>
      <c r="L56" s="175"/>
      <c r="M56" s="175"/>
      <c r="N56" s="177"/>
    </row>
    <row r="57" spans="1:14" x14ac:dyDescent="0.25">
      <c r="A57" s="194"/>
      <c r="B57" s="177"/>
      <c r="C57" s="177"/>
      <c r="D57" s="203"/>
      <c r="E57" s="190"/>
      <c r="F57" s="424"/>
      <c r="G57" s="332"/>
      <c r="H57" s="211"/>
      <c r="I57" s="175"/>
      <c r="J57" s="177"/>
      <c r="K57" s="428"/>
      <c r="L57" s="175"/>
      <c r="M57" s="175"/>
      <c r="N57" s="177"/>
    </row>
    <row r="58" spans="1:14" x14ac:dyDescent="0.25">
      <c r="A58" s="194"/>
      <c r="B58" s="177"/>
      <c r="C58" s="177"/>
      <c r="D58" s="203"/>
      <c r="E58" s="190"/>
      <c r="F58" s="424"/>
      <c r="G58" s="332"/>
      <c r="H58" s="211"/>
      <c r="I58" s="175"/>
      <c r="J58" s="177"/>
      <c r="K58" s="428"/>
      <c r="L58" s="175"/>
      <c r="M58" s="175"/>
      <c r="N58" s="177"/>
    </row>
    <row r="59" spans="1:14" x14ac:dyDescent="0.25">
      <c r="A59" s="194"/>
      <c r="B59" s="177"/>
      <c r="C59" s="177"/>
      <c r="D59" s="203"/>
      <c r="E59" s="190"/>
      <c r="F59" s="424"/>
      <c r="G59" s="332"/>
      <c r="H59" s="211"/>
      <c r="I59" s="175"/>
      <c r="J59" s="177"/>
      <c r="K59" s="428"/>
      <c r="L59" s="175"/>
      <c r="M59" s="175"/>
      <c r="N59" s="177"/>
    </row>
    <row r="60" spans="1:14" x14ac:dyDescent="0.25">
      <c r="A60" s="194"/>
      <c r="B60" s="177"/>
      <c r="C60" s="177"/>
      <c r="D60" s="203"/>
      <c r="E60" s="190"/>
      <c r="F60" s="424"/>
      <c r="G60" s="332"/>
      <c r="H60" s="211"/>
      <c r="I60" s="175"/>
      <c r="J60" s="177"/>
      <c r="K60" s="428"/>
      <c r="L60" s="175"/>
      <c r="M60" s="175"/>
      <c r="N60" s="177"/>
    </row>
    <row r="61" spans="1:14" x14ac:dyDescent="0.25">
      <c r="A61" s="194"/>
      <c r="B61" s="177"/>
      <c r="C61" s="177"/>
      <c r="D61" s="203"/>
      <c r="E61" s="190"/>
      <c r="F61" s="424"/>
      <c r="G61" s="332"/>
      <c r="H61" s="211"/>
      <c r="I61" s="175"/>
      <c r="J61" s="177"/>
      <c r="K61" s="428"/>
      <c r="L61" s="175"/>
      <c r="M61" s="175"/>
      <c r="N61" s="177"/>
    </row>
    <row r="62" spans="1:14" x14ac:dyDescent="0.25">
      <c r="A62" s="194"/>
      <c r="B62" s="177"/>
      <c r="C62" s="177"/>
      <c r="D62" s="203"/>
      <c r="E62" s="190"/>
      <c r="F62" s="424"/>
      <c r="G62" s="332"/>
      <c r="H62" s="211"/>
      <c r="I62" s="175"/>
      <c r="J62" s="177"/>
      <c r="K62" s="428"/>
      <c r="L62" s="175"/>
      <c r="M62" s="175"/>
      <c r="N62" s="177"/>
    </row>
    <row r="63" spans="1:14" x14ac:dyDescent="0.25">
      <c r="A63" s="194"/>
      <c r="B63" s="177"/>
      <c r="C63" s="177"/>
      <c r="D63" s="203"/>
      <c r="E63" s="190"/>
      <c r="F63" s="424"/>
      <c r="G63" s="332"/>
      <c r="H63" s="211"/>
      <c r="I63" s="175"/>
      <c r="J63" s="177"/>
      <c r="K63" s="428"/>
      <c r="L63" s="175"/>
      <c r="M63" s="175"/>
      <c r="N63" s="177"/>
    </row>
    <row r="64" spans="1:14" x14ac:dyDescent="0.25">
      <c r="A64" s="194"/>
      <c r="B64" s="177"/>
      <c r="C64" s="177"/>
      <c r="D64" s="203"/>
      <c r="E64" s="190"/>
      <c r="F64" s="424"/>
      <c r="G64" s="332"/>
      <c r="H64" s="211"/>
      <c r="I64" s="175"/>
      <c r="J64" s="177"/>
      <c r="K64" s="428"/>
      <c r="L64" s="175"/>
      <c r="M64" s="175"/>
      <c r="N64" s="177"/>
    </row>
    <row r="65" spans="1:14" x14ac:dyDescent="0.25">
      <c r="A65" s="194"/>
      <c r="B65" s="177"/>
      <c r="C65" s="177"/>
      <c r="D65" s="203"/>
      <c r="E65" s="190"/>
      <c r="F65" s="424"/>
      <c r="G65" s="332"/>
      <c r="H65" s="211"/>
      <c r="I65" s="175"/>
      <c r="J65" s="177"/>
      <c r="K65" s="428"/>
      <c r="L65" s="175"/>
      <c r="M65" s="175"/>
      <c r="N65" s="177"/>
    </row>
    <row r="66" spans="1:14" x14ac:dyDescent="0.25">
      <c r="A66" s="194"/>
      <c r="B66" s="177"/>
      <c r="C66" s="177"/>
      <c r="D66" s="203"/>
      <c r="E66" s="190"/>
      <c r="F66" s="424"/>
      <c r="G66" s="332"/>
      <c r="H66" s="211"/>
      <c r="I66" s="175"/>
      <c r="J66" s="177"/>
      <c r="K66" s="428"/>
      <c r="L66" s="175"/>
      <c r="M66" s="175"/>
      <c r="N66" s="177"/>
    </row>
    <row r="67" spans="1:14" x14ac:dyDescent="0.25">
      <c r="A67" s="194"/>
      <c r="B67" s="177"/>
      <c r="C67" s="177"/>
      <c r="D67" s="203"/>
      <c r="E67" s="190"/>
      <c r="F67" s="424"/>
      <c r="G67" s="332"/>
      <c r="H67" s="211"/>
      <c r="I67" s="175"/>
      <c r="J67" s="177"/>
      <c r="K67" s="428"/>
      <c r="L67" s="175"/>
      <c r="M67" s="175"/>
      <c r="N67" s="177"/>
    </row>
    <row r="68" spans="1:14" x14ac:dyDescent="0.25">
      <c r="A68" s="194"/>
      <c r="B68" s="177"/>
      <c r="C68" s="177"/>
      <c r="D68" s="203"/>
      <c r="E68" s="190"/>
      <c r="F68" s="424"/>
      <c r="G68" s="332"/>
      <c r="H68" s="211"/>
      <c r="I68" s="175"/>
      <c r="J68" s="177"/>
      <c r="K68" s="428"/>
      <c r="L68" s="175"/>
      <c r="M68" s="175"/>
      <c r="N68" s="177"/>
    </row>
    <row r="69" spans="1:14" x14ac:dyDescent="0.25">
      <c r="A69" s="194"/>
      <c r="B69" s="175"/>
      <c r="C69" s="175"/>
      <c r="D69" s="175"/>
      <c r="E69" s="424"/>
      <c r="F69" s="424"/>
      <c r="G69" s="332"/>
      <c r="H69" s="211"/>
      <c r="I69" s="175"/>
      <c r="J69" s="177"/>
      <c r="K69" s="428"/>
      <c r="L69" s="175"/>
      <c r="M69" s="175"/>
      <c r="N69" s="177"/>
    </row>
    <row r="70" spans="1:14" x14ac:dyDescent="0.25">
      <c r="A70" s="194"/>
      <c r="B70" s="175"/>
      <c r="C70" s="175"/>
      <c r="D70" s="175"/>
      <c r="E70" s="524"/>
      <c r="F70" s="524"/>
      <c r="G70" s="332"/>
      <c r="H70" s="211"/>
      <c r="I70" s="175"/>
      <c r="J70" s="177"/>
      <c r="K70" s="428"/>
      <c r="L70" s="175"/>
      <c r="M70" s="175"/>
      <c r="N70" s="177"/>
    </row>
    <row r="71" spans="1:14" x14ac:dyDescent="0.25">
      <c r="A71" s="194"/>
      <c r="B71" s="175"/>
      <c r="C71" s="175"/>
      <c r="D71" s="175"/>
      <c r="E71" s="524"/>
      <c r="F71" s="524"/>
      <c r="G71" s="332"/>
      <c r="H71" s="211"/>
      <c r="I71" s="175"/>
      <c r="J71" s="177"/>
      <c r="K71" s="428"/>
      <c r="L71" s="175"/>
      <c r="M71" s="175"/>
      <c r="N71" s="177"/>
    </row>
    <row r="72" spans="1:14" x14ac:dyDescent="0.25">
      <c r="A72" s="194"/>
      <c r="B72" s="175"/>
      <c r="C72" s="175"/>
      <c r="D72" s="187"/>
      <c r="E72" s="424"/>
      <c r="F72" s="424"/>
      <c r="G72" s="332"/>
      <c r="H72" s="211"/>
      <c r="I72" s="175"/>
      <c r="J72" s="177"/>
      <c r="K72" s="428"/>
      <c r="L72" s="175"/>
      <c r="M72" s="175"/>
      <c r="N72" s="177"/>
    </row>
    <row r="73" spans="1:14" x14ac:dyDescent="0.25">
      <c r="A73" s="194"/>
      <c r="B73" s="175"/>
      <c r="C73" s="175"/>
      <c r="D73" s="187"/>
      <c r="E73" s="424"/>
      <c r="F73" s="424"/>
      <c r="G73" s="332"/>
      <c r="H73" s="211"/>
      <c r="I73" s="175"/>
      <c r="J73" s="177"/>
      <c r="K73" s="428"/>
      <c r="L73" s="175"/>
      <c r="M73" s="175"/>
      <c r="N73" s="177"/>
    </row>
    <row r="74" spans="1:14" x14ac:dyDescent="0.25">
      <c r="A74" s="194"/>
      <c r="B74" s="175"/>
      <c r="C74" s="175"/>
      <c r="D74" s="187"/>
      <c r="E74" s="424"/>
      <c r="F74" s="424"/>
      <c r="G74" s="332"/>
      <c r="H74" s="211"/>
      <c r="I74" s="175"/>
      <c r="J74" s="177"/>
      <c r="K74" s="428"/>
      <c r="L74" s="175"/>
      <c r="M74" s="175"/>
      <c r="N74" s="177"/>
    </row>
    <row r="75" spans="1:14" x14ac:dyDescent="0.25">
      <c r="A75" s="175"/>
      <c r="B75" s="175"/>
      <c r="C75" s="175"/>
      <c r="D75" s="187"/>
      <c r="E75" s="570"/>
      <c r="F75" s="570"/>
      <c r="G75" s="569"/>
      <c r="H75" s="211"/>
      <c r="I75" s="175"/>
      <c r="J75" s="175"/>
      <c r="K75" s="428"/>
      <c r="L75" s="175"/>
      <c r="M75" s="175"/>
      <c r="N75" s="177"/>
    </row>
    <row r="76" spans="1:14" x14ac:dyDescent="0.25">
      <c r="A76" s="175"/>
      <c r="B76" s="175"/>
      <c r="C76" s="175"/>
      <c r="D76" s="187"/>
      <c r="E76" s="424"/>
      <c r="F76" s="424"/>
      <c r="G76" s="332"/>
      <c r="H76" s="211"/>
      <c r="I76" s="175"/>
      <c r="J76" s="175"/>
      <c r="K76" s="428"/>
      <c r="L76" s="175"/>
      <c r="M76" s="175"/>
      <c r="N76" s="177"/>
    </row>
    <row r="77" spans="1:14" x14ac:dyDescent="0.25">
      <c r="A77" s="175"/>
      <c r="B77" s="175"/>
      <c r="C77" s="175"/>
      <c r="D77" s="187"/>
      <c r="E77" s="366"/>
      <c r="F77" s="366"/>
      <c r="G77" s="366"/>
      <c r="H77" s="189"/>
      <c r="I77" s="175"/>
      <c r="J77" s="175"/>
      <c r="K77" s="175"/>
      <c r="L77" s="175"/>
      <c r="M77" s="175"/>
      <c r="N77" s="177"/>
    </row>
    <row r="78" spans="1:14" x14ac:dyDescent="0.25">
      <c r="A78" s="175"/>
      <c r="B78" s="175"/>
      <c r="C78" s="175"/>
      <c r="D78" s="175"/>
      <c r="E78" s="366"/>
      <c r="F78" s="366"/>
      <c r="G78" s="366"/>
      <c r="H78" s="175"/>
      <c r="I78" s="175"/>
      <c r="J78" s="175"/>
      <c r="K78" s="175"/>
      <c r="L78" s="175"/>
      <c r="M78" s="175"/>
      <c r="N78" s="177"/>
    </row>
    <row r="79" spans="1:14" x14ac:dyDescent="0.25">
      <c r="A79" s="175"/>
      <c r="B79" s="175"/>
      <c r="C79" s="175"/>
      <c r="D79" s="175"/>
      <c r="E79" s="366"/>
      <c r="F79" s="366"/>
      <c r="G79" s="366"/>
      <c r="H79" s="175"/>
      <c r="I79" s="175"/>
      <c r="J79" s="175"/>
      <c r="K79" s="175"/>
      <c r="L79" s="175"/>
      <c r="M79" s="175"/>
      <c r="N79" s="177"/>
    </row>
    <row r="80" spans="1:14" x14ac:dyDescent="0.25">
      <c r="A80" s="175"/>
      <c r="B80" s="175"/>
      <c r="C80" s="175"/>
      <c r="D80" s="175"/>
      <c r="E80" s="366"/>
      <c r="F80" s="366"/>
      <c r="G80" s="366"/>
      <c r="H80" s="175"/>
      <c r="I80" s="175"/>
      <c r="J80" s="175"/>
      <c r="K80" s="175"/>
      <c r="L80" s="175"/>
      <c r="M80" s="175"/>
      <c r="N80" s="177"/>
    </row>
    <row r="81" spans="1:14" x14ac:dyDescent="0.25">
      <c r="A81" s="175"/>
      <c r="B81" s="175"/>
      <c r="C81" s="175"/>
      <c r="D81" s="175"/>
      <c r="E81" s="366"/>
      <c r="F81" s="366"/>
      <c r="G81" s="366"/>
      <c r="H81" s="175"/>
      <c r="I81" s="175"/>
      <c r="J81" s="175"/>
      <c r="K81" s="175"/>
      <c r="L81" s="175"/>
      <c r="M81" s="175"/>
      <c r="N81" s="177"/>
    </row>
    <row r="82" spans="1:14" x14ac:dyDescent="0.25">
      <c r="A82" s="175"/>
      <c r="B82" s="175"/>
      <c r="C82" s="175"/>
      <c r="D82" s="175"/>
      <c r="E82" s="366"/>
      <c r="F82" s="366"/>
      <c r="G82" s="366"/>
      <c r="H82" s="175"/>
      <c r="I82" s="175"/>
      <c r="J82" s="175"/>
      <c r="K82" s="175"/>
      <c r="L82" s="175"/>
      <c r="M82" s="175"/>
      <c r="N82" s="177"/>
    </row>
    <row r="83" spans="1:14" x14ac:dyDescent="0.25">
      <c r="A83" s="25"/>
      <c r="B83" s="25"/>
      <c r="C83" s="25"/>
      <c r="D83" s="25"/>
      <c r="E83" s="334"/>
      <c r="F83" s="334"/>
      <c r="G83" s="334"/>
      <c r="H83" s="25"/>
      <c r="I83" s="25"/>
      <c r="J83" s="25"/>
      <c r="K83" s="25"/>
      <c r="L83" s="25"/>
      <c r="M83" s="25"/>
      <c r="N83" s="24"/>
    </row>
    <row r="84" spans="1:14" x14ac:dyDescent="0.25">
      <c r="A84" s="25"/>
      <c r="B84" s="25"/>
      <c r="C84" s="25"/>
      <c r="D84" s="25"/>
      <c r="E84" s="334"/>
      <c r="F84" s="334"/>
      <c r="G84" s="334"/>
      <c r="H84" s="25"/>
      <c r="I84" s="25"/>
      <c r="J84" s="25"/>
      <c r="K84" s="25"/>
      <c r="L84" s="25"/>
      <c r="M84" s="25"/>
      <c r="N84" s="24"/>
    </row>
    <row r="85" spans="1:14" x14ac:dyDescent="0.25">
      <c r="A85" s="25"/>
      <c r="B85" s="25"/>
      <c r="C85" s="25"/>
      <c r="D85" s="25"/>
      <c r="E85" s="334"/>
      <c r="F85" s="334"/>
      <c r="G85" s="334"/>
      <c r="H85" s="25"/>
      <c r="I85" s="25"/>
      <c r="J85" s="25"/>
      <c r="K85" s="25"/>
      <c r="L85" s="25"/>
      <c r="M85" s="25"/>
      <c r="N85" s="24"/>
    </row>
    <row r="86" spans="1:14" x14ac:dyDescent="0.25">
      <c r="A86" s="25"/>
      <c r="B86" s="25"/>
      <c r="C86" s="25"/>
      <c r="D86" s="25"/>
      <c r="E86" s="334"/>
      <c r="F86" s="334"/>
      <c r="G86" s="334"/>
      <c r="H86" s="25"/>
      <c r="I86" s="25"/>
      <c r="J86" s="25"/>
      <c r="K86" s="25"/>
      <c r="L86" s="25"/>
      <c r="M86" s="25"/>
      <c r="N86" s="24"/>
    </row>
  </sheetData>
  <autoFilter ref="A1:N4">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08"/>
  <sheetViews>
    <sheetView topLeftCell="D66" zoomScale="117" zoomScaleNormal="85" workbookViewId="0">
      <selection activeCell="J80" sqref="J80"/>
    </sheetView>
  </sheetViews>
  <sheetFormatPr defaultColWidth="10.85546875" defaultRowHeight="15" x14ac:dyDescent="0.25"/>
  <cols>
    <col min="1" max="1" width="13.140625" style="26" customWidth="1"/>
    <col min="2" max="2" width="40.7109375" style="26" customWidth="1"/>
    <col min="3" max="3" width="18" style="26" customWidth="1"/>
    <col min="4" max="4" width="14.7109375" style="26" customWidth="1"/>
    <col min="5" max="6" width="18.85546875" style="333" bestFit="1"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4" s="79" customFormat="1" ht="31.5" x14ac:dyDescent="0.25">
      <c r="A1" s="764" t="s">
        <v>44</v>
      </c>
      <c r="B1" s="764"/>
      <c r="C1" s="764"/>
      <c r="D1" s="764"/>
      <c r="E1" s="764"/>
      <c r="F1" s="764"/>
      <c r="G1" s="764"/>
      <c r="H1" s="764"/>
      <c r="I1" s="764"/>
      <c r="J1" s="764"/>
      <c r="K1" s="764"/>
      <c r="L1" s="764"/>
      <c r="M1" s="764"/>
      <c r="N1" s="764"/>
    </row>
    <row r="2" spans="1:14" s="79" customFormat="1" ht="18.75" x14ac:dyDescent="0.25">
      <c r="A2" s="765" t="s">
        <v>151</v>
      </c>
      <c r="B2" s="765"/>
      <c r="C2" s="765"/>
      <c r="D2" s="765"/>
      <c r="E2" s="765"/>
      <c r="F2" s="765"/>
      <c r="G2" s="765"/>
      <c r="H2" s="765"/>
      <c r="I2" s="765"/>
      <c r="J2" s="765"/>
      <c r="K2" s="765"/>
      <c r="L2" s="765"/>
      <c r="M2" s="765"/>
      <c r="N2" s="765"/>
    </row>
    <row r="3" spans="1:14"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4" s="22" customFormat="1" ht="27.95" customHeight="1" x14ac:dyDescent="0.25">
      <c r="A4" s="455">
        <v>44927</v>
      </c>
      <c r="B4" s="456" t="s">
        <v>165</v>
      </c>
      <c r="C4" s="456"/>
      <c r="D4" s="498"/>
      <c r="E4" s="499"/>
      <c r="F4" s="499"/>
      <c r="G4" s="500">
        <v>0</v>
      </c>
      <c r="H4" s="501"/>
      <c r="I4" s="502"/>
      <c r="J4" s="503"/>
      <c r="K4" s="504"/>
      <c r="L4" s="210"/>
      <c r="M4" s="505"/>
      <c r="N4" s="506"/>
    </row>
    <row r="5" spans="1:14" s="22" customFormat="1" ht="13.5" customHeight="1" x14ac:dyDescent="0.25">
      <c r="A5" s="539">
        <v>44935</v>
      </c>
      <c r="B5" s="540" t="s">
        <v>115</v>
      </c>
      <c r="C5" s="540" t="s">
        <v>49</v>
      </c>
      <c r="D5" s="541" t="s">
        <v>118</v>
      </c>
      <c r="E5" s="542"/>
      <c r="F5" s="542">
        <v>18000</v>
      </c>
      <c r="G5" s="543">
        <f>G4-E5+F5</f>
        <v>18000</v>
      </c>
      <c r="H5" s="544" t="s">
        <v>149</v>
      </c>
      <c r="I5" s="544" t="s">
        <v>18</v>
      </c>
      <c r="J5" s="546" t="s">
        <v>197</v>
      </c>
      <c r="K5" s="540" t="s">
        <v>64</v>
      </c>
      <c r="L5" s="540" t="s">
        <v>45</v>
      </c>
      <c r="M5" s="553"/>
      <c r="N5" s="547"/>
    </row>
    <row r="6" spans="1:14" s="22" customFormat="1" ht="13.5" customHeight="1" x14ac:dyDescent="0.25">
      <c r="A6" s="194">
        <v>44935</v>
      </c>
      <c r="B6" s="195" t="s">
        <v>123</v>
      </c>
      <c r="C6" s="195" t="s">
        <v>124</v>
      </c>
      <c r="D6" s="196" t="s">
        <v>118</v>
      </c>
      <c r="E6" s="172">
        <v>4500</v>
      </c>
      <c r="F6" s="172"/>
      <c r="G6" s="332">
        <f t="shared" ref="G6:G77" si="0">G5-E6+F6</f>
        <v>13500</v>
      </c>
      <c r="H6" s="318" t="s">
        <v>149</v>
      </c>
      <c r="I6" s="318" t="s">
        <v>18</v>
      </c>
      <c r="J6" s="447" t="s">
        <v>197</v>
      </c>
      <c r="K6" s="428" t="s">
        <v>64</v>
      </c>
      <c r="L6" s="428" t="s">
        <v>45</v>
      </c>
      <c r="M6" s="535"/>
      <c r="N6" s="536" t="s">
        <v>126</v>
      </c>
    </row>
    <row r="7" spans="1:14" x14ac:dyDescent="0.25">
      <c r="A7" s="194">
        <v>44935</v>
      </c>
      <c r="B7" s="195" t="s">
        <v>123</v>
      </c>
      <c r="C7" s="195" t="s">
        <v>124</v>
      </c>
      <c r="D7" s="196" t="s">
        <v>118</v>
      </c>
      <c r="E7" s="172">
        <v>4500</v>
      </c>
      <c r="F7" s="172"/>
      <c r="G7" s="332">
        <f>G6-E7+F7</f>
        <v>9000</v>
      </c>
      <c r="H7" s="318" t="s">
        <v>149</v>
      </c>
      <c r="I7" s="175" t="s">
        <v>18</v>
      </c>
      <c r="J7" s="447" t="s">
        <v>197</v>
      </c>
      <c r="K7" s="428" t="s">
        <v>64</v>
      </c>
      <c r="L7" s="175" t="s">
        <v>45</v>
      </c>
      <c r="M7" s="175"/>
      <c r="N7" s="536" t="s">
        <v>198</v>
      </c>
    </row>
    <row r="8" spans="1:14" x14ac:dyDescent="0.25">
      <c r="A8" s="194">
        <v>44935</v>
      </c>
      <c r="B8" s="195" t="s">
        <v>123</v>
      </c>
      <c r="C8" s="195" t="s">
        <v>124</v>
      </c>
      <c r="D8" s="196" t="s">
        <v>118</v>
      </c>
      <c r="E8" s="172">
        <v>4500</v>
      </c>
      <c r="F8" s="172"/>
      <c r="G8" s="332">
        <f t="shared" ref="G8:G14" si="1">G7-E8+F8</f>
        <v>4500</v>
      </c>
      <c r="H8" s="318" t="s">
        <v>149</v>
      </c>
      <c r="I8" s="175" t="s">
        <v>18</v>
      </c>
      <c r="J8" s="447" t="s">
        <v>197</v>
      </c>
      <c r="K8" s="428" t="s">
        <v>64</v>
      </c>
      <c r="L8" s="175" t="s">
        <v>45</v>
      </c>
      <c r="M8" s="175"/>
      <c r="N8" s="536" t="s">
        <v>199</v>
      </c>
    </row>
    <row r="9" spans="1:14" ht="12.75" customHeight="1" x14ac:dyDescent="0.25">
      <c r="A9" s="194">
        <v>44935</v>
      </c>
      <c r="B9" s="204" t="s">
        <v>123</v>
      </c>
      <c r="C9" s="204" t="s">
        <v>124</v>
      </c>
      <c r="D9" s="515" t="s">
        <v>118</v>
      </c>
      <c r="E9" s="182">
        <v>4500</v>
      </c>
      <c r="F9" s="182"/>
      <c r="G9" s="331">
        <f t="shared" si="1"/>
        <v>0</v>
      </c>
      <c r="H9" s="442" t="s">
        <v>149</v>
      </c>
      <c r="I9" s="205" t="s">
        <v>18</v>
      </c>
      <c r="J9" s="447" t="s">
        <v>197</v>
      </c>
      <c r="K9" s="209" t="s">
        <v>64</v>
      </c>
      <c r="L9" s="205" t="s">
        <v>45</v>
      </c>
      <c r="M9" s="175"/>
      <c r="N9" s="647" t="s">
        <v>127</v>
      </c>
    </row>
    <row r="10" spans="1:14" x14ac:dyDescent="0.25">
      <c r="A10" s="539">
        <v>44936</v>
      </c>
      <c r="B10" s="551" t="s">
        <v>115</v>
      </c>
      <c r="C10" s="551" t="s">
        <v>49</v>
      </c>
      <c r="D10" s="561" t="s">
        <v>118</v>
      </c>
      <c r="E10" s="542"/>
      <c r="F10" s="542">
        <v>9000</v>
      </c>
      <c r="G10" s="543">
        <f t="shared" si="1"/>
        <v>9000</v>
      </c>
      <c r="H10" s="544" t="s">
        <v>149</v>
      </c>
      <c r="I10" s="545" t="s">
        <v>18</v>
      </c>
      <c r="J10" s="546" t="s">
        <v>212</v>
      </c>
      <c r="K10" s="540" t="s">
        <v>64</v>
      </c>
      <c r="L10" s="545" t="s">
        <v>45</v>
      </c>
      <c r="M10" s="545"/>
      <c r="N10" s="547"/>
    </row>
    <row r="11" spans="1:14" x14ac:dyDescent="0.25">
      <c r="A11" s="194">
        <v>44936</v>
      </c>
      <c r="B11" s="204" t="s">
        <v>123</v>
      </c>
      <c r="C11" s="204" t="s">
        <v>124</v>
      </c>
      <c r="D11" s="515" t="s">
        <v>118</v>
      </c>
      <c r="E11" s="172">
        <v>4500</v>
      </c>
      <c r="F11" s="172"/>
      <c r="G11" s="332">
        <f t="shared" si="1"/>
        <v>4500</v>
      </c>
      <c r="H11" s="318" t="s">
        <v>149</v>
      </c>
      <c r="I11" s="175" t="s">
        <v>18</v>
      </c>
      <c r="J11" s="447" t="s">
        <v>212</v>
      </c>
      <c r="K11" s="428" t="s">
        <v>64</v>
      </c>
      <c r="L11" s="175" t="s">
        <v>45</v>
      </c>
      <c r="M11" s="175"/>
      <c r="N11" s="536" t="s">
        <v>126</v>
      </c>
    </row>
    <row r="12" spans="1:14" x14ac:dyDescent="0.25">
      <c r="A12" s="194">
        <v>44936</v>
      </c>
      <c r="B12" s="204" t="s">
        <v>123</v>
      </c>
      <c r="C12" s="204" t="s">
        <v>124</v>
      </c>
      <c r="D12" s="515" t="s">
        <v>118</v>
      </c>
      <c r="E12" s="172">
        <v>4500</v>
      </c>
      <c r="F12" s="172"/>
      <c r="G12" s="332">
        <f t="shared" si="1"/>
        <v>0</v>
      </c>
      <c r="H12" s="318" t="s">
        <v>149</v>
      </c>
      <c r="I12" s="175" t="s">
        <v>18</v>
      </c>
      <c r="J12" s="447" t="s">
        <v>212</v>
      </c>
      <c r="K12" s="428" t="s">
        <v>64</v>
      </c>
      <c r="L12" s="175" t="s">
        <v>45</v>
      </c>
      <c r="M12" s="175"/>
      <c r="N12" s="536" t="s">
        <v>127</v>
      </c>
    </row>
    <row r="13" spans="1:14" x14ac:dyDescent="0.25">
      <c r="A13" s="539">
        <v>44937</v>
      </c>
      <c r="B13" s="551" t="s">
        <v>115</v>
      </c>
      <c r="C13" s="551" t="s">
        <v>49</v>
      </c>
      <c r="D13" s="561" t="s">
        <v>118</v>
      </c>
      <c r="E13" s="548"/>
      <c r="F13" s="542">
        <v>18000</v>
      </c>
      <c r="G13" s="543">
        <f t="shared" si="1"/>
        <v>18000</v>
      </c>
      <c r="H13" s="544" t="s">
        <v>149</v>
      </c>
      <c r="I13" s="545" t="s">
        <v>18</v>
      </c>
      <c r="J13" s="546" t="s">
        <v>245</v>
      </c>
      <c r="K13" s="540" t="s">
        <v>64</v>
      </c>
      <c r="L13" s="545" t="s">
        <v>45</v>
      </c>
      <c r="M13" s="545"/>
      <c r="N13" s="547"/>
    </row>
    <row r="14" spans="1:14" x14ac:dyDescent="0.25">
      <c r="A14" s="194">
        <v>44937</v>
      </c>
      <c r="B14" s="204" t="s">
        <v>123</v>
      </c>
      <c r="C14" s="204" t="s">
        <v>124</v>
      </c>
      <c r="D14" s="515" t="s">
        <v>118</v>
      </c>
      <c r="E14" s="190">
        <v>4500</v>
      </c>
      <c r="F14" s="182"/>
      <c r="G14" s="332">
        <f t="shared" si="1"/>
        <v>13500</v>
      </c>
      <c r="H14" s="318" t="s">
        <v>149</v>
      </c>
      <c r="I14" s="205" t="s">
        <v>18</v>
      </c>
      <c r="J14" s="447" t="s">
        <v>245</v>
      </c>
      <c r="K14" s="209" t="s">
        <v>64</v>
      </c>
      <c r="L14" s="205" t="s">
        <v>45</v>
      </c>
      <c r="M14" s="205"/>
      <c r="N14" s="177" t="s">
        <v>126</v>
      </c>
    </row>
    <row r="15" spans="1:14" x14ac:dyDescent="0.25">
      <c r="A15" s="194">
        <v>44937</v>
      </c>
      <c r="B15" s="204" t="s">
        <v>123</v>
      </c>
      <c r="C15" s="204" t="s">
        <v>124</v>
      </c>
      <c r="D15" s="515" t="s">
        <v>118</v>
      </c>
      <c r="E15" s="190">
        <v>4500</v>
      </c>
      <c r="F15" s="172"/>
      <c r="G15" s="332">
        <f t="shared" si="0"/>
        <v>9000</v>
      </c>
      <c r="H15" s="318" t="s">
        <v>149</v>
      </c>
      <c r="I15" s="175" t="s">
        <v>18</v>
      </c>
      <c r="J15" s="447" t="s">
        <v>245</v>
      </c>
      <c r="K15" s="428" t="s">
        <v>64</v>
      </c>
      <c r="L15" s="175" t="s">
        <v>45</v>
      </c>
      <c r="M15" s="175"/>
      <c r="N15" s="177" t="s">
        <v>246</v>
      </c>
    </row>
    <row r="16" spans="1:14" x14ac:dyDescent="0.25">
      <c r="A16" s="194">
        <v>44937</v>
      </c>
      <c r="B16" s="204" t="s">
        <v>123</v>
      </c>
      <c r="C16" s="204" t="s">
        <v>124</v>
      </c>
      <c r="D16" s="515" t="s">
        <v>118</v>
      </c>
      <c r="E16" s="190">
        <v>4500</v>
      </c>
      <c r="F16" s="514"/>
      <c r="G16" s="332">
        <f t="shared" si="0"/>
        <v>4500</v>
      </c>
      <c r="H16" s="318" t="s">
        <v>149</v>
      </c>
      <c r="I16" s="175" t="s">
        <v>18</v>
      </c>
      <c r="J16" s="447" t="s">
        <v>245</v>
      </c>
      <c r="K16" s="428" t="s">
        <v>64</v>
      </c>
      <c r="L16" s="175" t="s">
        <v>45</v>
      </c>
      <c r="M16" s="175"/>
      <c r="N16" s="177" t="s">
        <v>247</v>
      </c>
    </row>
    <row r="17" spans="1:14" x14ac:dyDescent="0.25">
      <c r="A17" s="194">
        <v>44937</v>
      </c>
      <c r="B17" s="204" t="s">
        <v>123</v>
      </c>
      <c r="C17" s="204" t="s">
        <v>124</v>
      </c>
      <c r="D17" s="515" t="s">
        <v>118</v>
      </c>
      <c r="E17" s="190">
        <v>4500</v>
      </c>
      <c r="F17" s="514"/>
      <c r="G17" s="332">
        <f t="shared" si="0"/>
        <v>0</v>
      </c>
      <c r="H17" s="318" t="s">
        <v>149</v>
      </c>
      <c r="I17" s="175" t="s">
        <v>18</v>
      </c>
      <c r="J17" s="447" t="s">
        <v>245</v>
      </c>
      <c r="K17" s="428" t="s">
        <v>64</v>
      </c>
      <c r="L17" s="175" t="s">
        <v>45</v>
      </c>
      <c r="M17" s="175"/>
      <c r="N17" s="177" t="s">
        <v>127</v>
      </c>
    </row>
    <row r="18" spans="1:14" x14ac:dyDescent="0.25">
      <c r="A18" s="539">
        <v>44938</v>
      </c>
      <c r="B18" s="551" t="s">
        <v>115</v>
      </c>
      <c r="C18" s="551" t="s">
        <v>49</v>
      </c>
      <c r="D18" s="561" t="s">
        <v>118</v>
      </c>
      <c r="E18" s="548"/>
      <c r="F18" s="599">
        <v>19000</v>
      </c>
      <c r="G18" s="543">
        <f t="shared" si="0"/>
        <v>19000</v>
      </c>
      <c r="H18" s="544" t="s">
        <v>149</v>
      </c>
      <c r="I18" s="545" t="s">
        <v>18</v>
      </c>
      <c r="J18" s="546" t="s">
        <v>250</v>
      </c>
      <c r="K18" s="540" t="s">
        <v>64</v>
      </c>
      <c r="L18" s="545" t="s">
        <v>45</v>
      </c>
      <c r="M18" s="545"/>
      <c r="N18" s="552"/>
    </row>
    <row r="19" spans="1:14" x14ac:dyDescent="0.25">
      <c r="A19" s="194">
        <v>44938</v>
      </c>
      <c r="B19" s="204" t="s">
        <v>123</v>
      </c>
      <c r="C19" s="204" t="s">
        <v>124</v>
      </c>
      <c r="D19" s="515" t="s">
        <v>118</v>
      </c>
      <c r="E19" s="190">
        <v>4500</v>
      </c>
      <c r="F19" s="514"/>
      <c r="G19" s="332">
        <f t="shared" si="0"/>
        <v>14500</v>
      </c>
      <c r="H19" s="318" t="s">
        <v>149</v>
      </c>
      <c r="I19" s="175" t="s">
        <v>18</v>
      </c>
      <c r="J19" s="447" t="s">
        <v>250</v>
      </c>
      <c r="K19" s="428" t="s">
        <v>64</v>
      </c>
      <c r="L19" s="175" t="s">
        <v>45</v>
      </c>
      <c r="M19" s="175"/>
      <c r="N19" s="177" t="s">
        <v>126</v>
      </c>
    </row>
    <row r="20" spans="1:14" x14ac:dyDescent="0.25">
      <c r="A20" s="194">
        <v>44938</v>
      </c>
      <c r="B20" s="204" t="s">
        <v>123</v>
      </c>
      <c r="C20" s="204" t="s">
        <v>124</v>
      </c>
      <c r="D20" s="515" t="s">
        <v>118</v>
      </c>
      <c r="E20" s="190">
        <v>4500</v>
      </c>
      <c r="F20" s="514"/>
      <c r="G20" s="332">
        <f t="shared" si="0"/>
        <v>10000</v>
      </c>
      <c r="H20" s="318" t="s">
        <v>149</v>
      </c>
      <c r="I20" s="175" t="s">
        <v>18</v>
      </c>
      <c r="J20" s="447" t="s">
        <v>250</v>
      </c>
      <c r="K20" s="428" t="s">
        <v>64</v>
      </c>
      <c r="L20" s="175" t="s">
        <v>45</v>
      </c>
      <c r="M20" s="175"/>
      <c r="N20" s="177" t="s">
        <v>127</v>
      </c>
    </row>
    <row r="21" spans="1:14" x14ac:dyDescent="0.25">
      <c r="A21" s="194">
        <v>44938</v>
      </c>
      <c r="B21" s="204" t="s">
        <v>123</v>
      </c>
      <c r="C21" s="204" t="s">
        <v>124</v>
      </c>
      <c r="D21" s="515" t="s">
        <v>118</v>
      </c>
      <c r="E21" s="190">
        <v>5000</v>
      </c>
      <c r="F21" s="514"/>
      <c r="G21" s="332">
        <f t="shared" si="0"/>
        <v>5000</v>
      </c>
      <c r="H21" s="318" t="s">
        <v>149</v>
      </c>
      <c r="I21" s="175" t="s">
        <v>18</v>
      </c>
      <c r="J21" s="447" t="s">
        <v>250</v>
      </c>
      <c r="K21" s="428" t="s">
        <v>64</v>
      </c>
      <c r="L21" s="175" t="s">
        <v>45</v>
      </c>
      <c r="M21" s="175"/>
      <c r="N21" s="177" t="s">
        <v>246</v>
      </c>
    </row>
    <row r="22" spans="1:14" ht="15.75" customHeight="1" x14ac:dyDescent="0.25">
      <c r="A22" s="194">
        <v>44938</v>
      </c>
      <c r="B22" s="195" t="s">
        <v>123</v>
      </c>
      <c r="C22" s="195" t="s">
        <v>124</v>
      </c>
      <c r="D22" s="196" t="s">
        <v>118</v>
      </c>
      <c r="E22" s="201">
        <v>5000</v>
      </c>
      <c r="F22" s="182"/>
      <c r="G22" s="332">
        <f t="shared" si="0"/>
        <v>0</v>
      </c>
      <c r="H22" s="318" t="s">
        <v>149</v>
      </c>
      <c r="I22" s="175" t="s">
        <v>18</v>
      </c>
      <c r="J22" s="447" t="s">
        <v>250</v>
      </c>
      <c r="K22" s="428" t="s">
        <v>64</v>
      </c>
      <c r="L22" s="175" t="s">
        <v>45</v>
      </c>
      <c r="M22" s="175"/>
      <c r="N22" s="177" t="s">
        <v>251</v>
      </c>
    </row>
    <row r="23" spans="1:14" x14ac:dyDescent="0.25">
      <c r="A23" s="539">
        <v>44939</v>
      </c>
      <c r="B23" s="540" t="s">
        <v>115</v>
      </c>
      <c r="C23" s="540" t="s">
        <v>49</v>
      </c>
      <c r="D23" s="541" t="s">
        <v>118</v>
      </c>
      <c r="E23" s="549"/>
      <c r="F23" s="542">
        <v>9000</v>
      </c>
      <c r="G23" s="543">
        <f t="shared" si="0"/>
        <v>9000</v>
      </c>
      <c r="H23" s="544" t="s">
        <v>149</v>
      </c>
      <c r="I23" s="545" t="s">
        <v>18</v>
      </c>
      <c r="J23" s="546" t="s">
        <v>252</v>
      </c>
      <c r="K23" s="540" t="s">
        <v>64</v>
      </c>
      <c r="L23" s="545" t="s">
        <v>45</v>
      </c>
      <c r="M23" s="545"/>
      <c r="N23" s="552"/>
    </row>
    <row r="24" spans="1:14" x14ac:dyDescent="0.25">
      <c r="A24" s="194">
        <v>44939</v>
      </c>
      <c r="B24" s="195" t="s">
        <v>123</v>
      </c>
      <c r="C24" s="195" t="s">
        <v>124</v>
      </c>
      <c r="D24" s="196" t="s">
        <v>118</v>
      </c>
      <c r="E24" s="190">
        <v>4500</v>
      </c>
      <c r="F24" s="172"/>
      <c r="G24" s="332">
        <f t="shared" si="0"/>
        <v>4500</v>
      </c>
      <c r="H24" s="318" t="s">
        <v>149</v>
      </c>
      <c r="I24" s="175" t="s">
        <v>18</v>
      </c>
      <c r="J24" s="447" t="s">
        <v>252</v>
      </c>
      <c r="K24" s="428" t="s">
        <v>64</v>
      </c>
      <c r="L24" s="175" t="s">
        <v>45</v>
      </c>
      <c r="M24" s="175"/>
      <c r="N24" s="177" t="s">
        <v>126</v>
      </c>
    </row>
    <row r="25" spans="1:14" x14ac:dyDescent="0.25">
      <c r="A25" s="194">
        <v>44939</v>
      </c>
      <c r="B25" s="195" t="s">
        <v>123</v>
      </c>
      <c r="C25" s="195" t="s">
        <v>124</v>
      </c>
      <c r="D25" s="196" t="s">
        <v>118</v>
      </c>
      <c r="E25" s="190">
        <v>4500</v>
      </c>
      <c r="F25" s="172"/>
      <c r="G25" s="332">
        <f t="shared" si="0"/>
        <v>0</v>
      </c>
      <c r="H25" s="318" t="s">
        <v>149</v>
      </c>
      <c r="I25" s="175" t="s">
        <v>18</v>
      </c>
      <c r="J25" s="447" t="s">
        <v>252</v>
      </c>
      <c r="K25" s="428" t="s">
        <v>64</v>
      </c>
      <c r="L25" s="175" t="s">
        <v>45</v>
      </c>
      <c r="M25" s="175"/>
      <c r="N25" s="177" t="s">
        <v>127</v>
      </c>
    </row>
    <row r="26" spans="1:14" x14ac:dyDescent="0.25">
      <c r="A26" s="539">
        <v>44940</v>
      </c>
      <c r="B26" s="540" t="s">
        <v>115</v>
      </c>
      <c r="C26" s="540" t="s">
        <v>49</v>
      </c>
      <c r="D26" s="541" t="s">
        <v>118</v>
      </c>
      <c r="E26" s="548"/>
      <c r="F26" s="542">
        <v>9000</v>
      </c>
      <c r="G26" s="543">
        <f t="shared" si="0"/>
        <v>9000</v>
      </c>
      <c r="H26" s="544" t="s">
        <v>149</v>
      </c>
      <c r="I26" s="545" t="s">
        <v>18</v>
      </c>
      <c r="J26" s="546" t="s">
        <v>271</v>
      </c>
      <c r="K26" s="540" t="s">
        <v>64</v>
      </c>
      <c r="L26" s="545" t="s">
        <v>45</v>
      </c>
      <c r="M26" s="545"/>
      <c r="N26" s="552"/>
    </row>
    <row r="27" spans="1:14" x14ac:dyDescent="0.25">
      <c r="A27" s="194">
        <v>44575</v>
      </c>
      <c r="B27" s="195" t="s">
        <v>123</v>
      </c>
      <c r="C27" s="195" t="s">
        <v>124</v>
      </c>
      <c r="D27" s="196" t="s">
        <v>118</v>
      </c>
      <c r="E27" s="190">
        <v>4500</v>
      </c>
      <c r="F27" s="172"/>
      <c r="G27" s="332">
        <f t="shared" si="0"/>
        <v>4500</v>
      </c>
      <c r="H27" s="318" t="s">
        <v>149</v>
      </c>
      <c r="I27" s="175" t="s">
        <v>18</v>
      </c>
      <c r="J27" s="447" t="s">
        <v>271</v>
      </c>
      <c r="K27" s="428" t="s">
        <v>64</v>
      </c>
      <c r="L27" s="175" t="s">
        <v>45</v>
      </c>
      <c r="M27" s="175"/>
      <c r="N27" s="177" t="s">
        <v>126</v>
      </c>
    </row>
    <row r="28" spans="1:14" x14ac:dyDescent="0.25">
      <c r="A28" s="194">
        <v>44575</v>
      </c>
      <c r="B28" s="195" t="s">
        <v>123</v>
      </c>
      <c r="C28" s="195" t="s">
        <v>124</v>
      </c>
      <c r="D28" s="196" t="s">
        <v>118</v>
      </c>
      <c r="E28" s="190">
        <v>4500</v>
      </c>
      <c r="F28" s="172"/>
      <c r="G28" s="332">
        <f t="shared" si="0"/>
        <v>0</v>
      </c>
      <c r="H28" s="318" t="s">
        <v>149</v>
      </c>
      <c r="I28" s="175" t="s">
        <v>18</v>
      </c>
      <c r="J28" s="447" t="s">
        <v>271</v>
      </c>
      <c r="K28" s="428" t="s">
        <v>64</v>
      </c>
      <c r="L28" s="175" t="s">
        <v>45</v>
      </c>
      <c r="M28" s="175"/>
      <c r="N28" s="177" t="s">
        <v>127</v>
      </c>
    </row>
    <row r="29" spans="1:14" x14ac:dyDescent="0.25">
      <c r="A29" s="663">
        <v>44577</v>
      </c>
      <c r="B29" s="664" t="s">
        <v>115</v>
      </c>
      <c r="C29" s="664" t="s">
        <v>49</v>
      </c>
      <c r="D29" s="665" t="s">
        <v>118</v>
      </c>
      <c r="E29" s="666"/>
      <c r="F29" s="667">
        <v>9000</v>
      </c>
      <c r="G29" s="668">
        <f t="shared" si="0"/>
        <v>9000</v>
      </c>
      <c r="H29" s="669" t="s">
        <v>149</v>
      </c>
      <c r="I29" s="670" t="s">
        <v>18</v>
      </c>
      <c r="J29" s="671" t="s">
        <v>272</v>
      </c>
      <c r="K29" s="664" t="s">
        <v>64</v>
      </c>
      <c r="L29" s="670" t="s">
        <v>45</v>
      </c>
      <c r="M29" s="670"/>
      <c r="N29" s="672"/>
    </row>
    <row r="30" spans="1:14" x14ac:dyDescent="0.25">
      <c r="A30" s="194">
        <v>44577</v>
      </c>
      <c r="B30" s="195" t="s">
        <v>123</v>
      </c>
      <c r="C30" s="195" t="s">
        <v>124</v>
      </c>
      <c r="D30" s="196" t="s">
        <v>118</v>
      </c>
      <c r="E30" s="562">
        <v>4500</v>
      </c>
      <c r="F30" s="184"/>
      <c r="G30" s="332">
        <f t="shared" si="0"/>
        <v>4500</v>
      </c>
      <c r="H30" s="318" t="s">
        <v>149</v>
      </c>
      <c r="I30" s="175" t="s">
        <v>18</v>
      </c>
      <c r="J30" s="447" t="s">
        <v>272</v>
      </c>
      <c r="K30" s="428" t="s">
        <v>64</v>
      </c>
      <c r="L30" s="175" t="s">
        <v>45</v>
      </c>
      <c r="M30" s="175"/>
      <c r="N30" s="575" t="s">
        <v>126</v>
      </c>
    </row>
    <row r="31" spans="1:14" x14ac:dyDescent="0.25">
      <c r="A31" s="194">
        <v>44577</v>
      </c>
      <c r="B31" s="195" t="s">
        <v>123</v>
      </c>
      <c r="C31" s="195" t="s">
        <v>124</v>
      </c>
      <c r="D31" s="196" t="s">
        <v>118</v>
      </c>
      <c r="E31" s="562">
        <v>4500</v>
      </c>
      <c r="F31" s="184"/>
      <c r="G31" s="332">
        <f t="shared" si="0"/>
        <v>0</v>
      </c>
      <c r="H31" s="318" t="s">
        <v>149</v>
      </c>
      <c r="I31" s="175" t="s">
        <v>18</v>
      </c>
      <c r="J31" s="447" t="s">
        <v>272</v>
      </c>
      <c r="K31" s="428" t="s">
        <v>64</v>
      </c>
      <c r="L31" s="175" t="s">
        <v>45</v>
      </c>
      <c r="M31" s="175"/>
      <c r="N31" s="575" t="s">
        <v>127</v>
      </c>
    </row>
    <row r="32" spans="1:14" x14ac:dyDescent="0.25">
      <c r="A32" s="653">
        <v>44943</v>
      </c>
      <c r="B32" s="654" t="s">
        <v>115</v>
      </c>
      <c r="C32" s="654" t="s">
        <v>49</v>
      </c>
      <c r="D32" s="679" t="s">
        <v>118</v>
      </c>
      <c r="E32" s="680"/>
      <c r="F32" s="681">
        <v>18000</v>
      </c>
      <c r="G32" s="658">
        <f t="shared" si="0"/>
        <v>18000</v>
      </c>
      <c r="H32" s="659" t="s">
        <v>149</v>
      </c>
      <c r="I32" s="660" t="s">
        <v>18</v>
      </c>
      <c r="J32" s="661" t="s">
        <v>306</v>
      </c>
      <c r="K32" s="654" t="s">
        <v>64</v>
      </c>
      <c r="L32" s="660" t="s">
        <v>45</v>
      </c>
      <c r="M32" s="660"/>
      <c r="N32" s="682"/>
    </row>
    <row r="33" spans="1:14" x14ac:dyDescent="0.25">
      <c r="A33" s="194">
        <v>44943</v>
      </c>
      <c r="B33" s="195" t="s">
        <v>123</v>
      </c>
      <c r="C33" s="195" t="s">
        <v>124</v>
      </c>
      <c r="D33" s="508" t="s">
        <v>118</v>
      </c>
      <c r="E33" s="562">
        <v>4500</v>
      </c>
      <c r="F33" s="184"/>
      <c r="G33" s="332">
        <f t="shared" si="0"/>
        <v>13500</v>
      </c>
      <c r="H33" s="318" t="s">
        <v>149</v>
      </c>
      <c r="I33" s="175" t="s">
        <v>18</v>
      </c>
      <c r="J33" s="447" t="s">
        <v>306</v>
      </c>
      <c r="K33" s="428" t="s">
        <v>64</v>
      </c>
      <c r="L33" s="175" t="s">
        <v>45</v>
      </c>
      <c r="M33" s="175"/>
      <c r="N33" s="575" t="s">
        <v>126</v>
      </c>
    </row>
    <row r="34" spans="1:14" x14ac:dyDescent="0.25">
      <c r="A34" s="194">
        <v>44943</v>
      </c>
      <c r="B34" s="195" t="s">
        <v>123</v>
      </c>
      <c r="C34" s="195" t="s">
        <v>124</v>
      </c>
      <c r="D34" s="508" t="s">
        <v>118</v>
      </c>
      <c r="E34" s="562">
        <v>4500</v>
      </c>
      <c r="F34" s="184"/>
      <c r="G34" s="332">
        <f t="shared" si="0"/>
        <v>9000</v>
      </c>
      <c r="H34" s="318" t="s">
        <v>149</v>
      </c>
      <c r="I34" s="175" t="s">
        <v>18</v>
      </c>
      <c r="J34" s="447" t="s">
        <v>306</v>
      </c>
      <c r="K34" s="428" t="s">
        <v>64</v>
      </c>
      <c r="L34" s="175" t="s">
        <v>45</v>
      </c>
      <c r="M34" s="175"/>
      <c r="N34" s="575" t="s">
        <v>127</v>
      </c>
    </row>
    <row r="35" spans="1:14" x14ac:dyDescent="0.25">
      <c r="A35" s="194">
        <v>44943</v>
      </c>
      <c r="B35" s="195" t="s">
        <v>123</v>
      </c>
      <c r="C35" s="195" t="s">
        <v>124</v>
      </c>
      <c r="D35" s="508" t="s">
        <v>118</v>
      </c>
      <c r="E35" s="562">
        <v>4500</v>
      </c>
      <c r="F35" s="184"/>
      <c r="G35" s="332">
        <f t="shared" si="0"/>
        <v>4500</v>
      </c>
      <c r="H35" s="318" t="s">
        <v>149</v>
      </c>
      <c r="I35" s="175" t="s">
        <v>18</v>
      </c>
      <c r="J35" s="447" t="s">
        <v>306</v>
      </c>
      <c r="K35" s="428" t="s">
        <v>64</v>
      </c>
      <c r="L35" s="175" t="s">
        <v>45</v>
      </c>
      <c r="M35" s="175"/>
      <c r="N35" s="575" t="s">
        <v>246</v>
      </c>
    </row>
    <row r="36" spans="1:14" x14ac:dyDescent="0.25">
      <c r="A36" s="194">
        <v>44943</v>
      </c>
      <c r="B36" s="195" t="s">
        <v>123</v>
      </c>
      <c r="C36" s="195" t="s">
        <v>124</v>
      </c>
      <c r="D36" s="508" t="s">
        <v>118</v>
      </c>
      <c r="E36" s="562">
        <v>4500</v>
      </c>
      <c r="F36" s="184"/>
      <c r="G36" s="332">
        <f t="shared" si="0"/>
        <v>0</v>
      </c>
      <c r="H36" s="318" t="s">
        <v>149</v>
      </c>
      <c r="I36" s="175" t="s">
        <v>18</v>
      </c>
      <c r="J36" s="447" t="s">
        <v>306</v>
      </c>
      <c r="K36" s="428" t="s">
        <v>64</v>
      </c>
      <c r="L36" s="175" t="s">
        <v>45</v>
      </c>
      <c r="M36" s="175"/>
      <c r="N36" s="575" t="s">
        <v>251</v>
      </c>
    </row>
    <row r="37" spans="1:14" x14ac:dyDescent="0.25">
      <c r="A37" s="653">
        <v>44945</v>
      </c>
      <c r="B37" s="654" t="s">
        <v>115</v>
      </c>
      <c r="C37" s="654" t="s">
        <v>49</v>
      </c>
      <c r="D37" s="679" t="s">
        <v>118</v>
      </c>
      <c r="E37" s="680"/>
      <c r="F37" s="681">
        <v>17000</v>
      </c>
      <c r="G37" s="658">
        <f t="shared" si="0"/>
        <v>17000</v>
      </c>
      <c r="H37" s="659" t="s">
        <v>149</v>
      </c>
      <c r="I37" s="660" t="s">
        <v>18</v>
      </c>
      <c r="J37" s="661" t="s">
        <v>317</v>
      </c>
      <c r="K37" s="654" t="s">
        <v>64</v>
      </c>
      <c r="L37" s="660" t="s">
        <v>45</v>
      </c>
      <c r="M37" s="660"/>
      <c r="N37" s="682"/>
    </row>
    <row r="38" spans="1:14" x14ac:dyDescent="0.25">
      <c r="A38" s="194">
        <v>44945</v>
      </c>
      <c r="B38" s="195" t="s">
        <v>123</v>
      </c>
      <c r="C38" s="195" t="s">
        <v>124</v>
      </c>
      <c r="D38" s="508" t="s">
        <v>118</v>
      </c>
      <c r="E38" s="562">
        <v>4500</v>
      </c>
      <c r="F38" s="184"/>
      <c r="G38" s="332">
        <f t="shared" si="0"/>
        <v>12500</v>
      </c>
      <c r="H38" s="318" t="s">
        <v>149</v>
      </c>
      <c r="I38" s="175" t="s">
        <v>18</v>
      </c>
      <c r="J38" s="447" t="s">
        <v>317</v>
      </c>
      <c r="K38" s="428" t="s">
        <v>64</v>
      </c>
      <c r="L38" s="175" t="s">
        <v>45</v>
      </c>
      <c r="M38" s="175"/>
      <c r="N38" s="575" t="s">
        <v>126</v>
      </c>
    </row>
    <row r="39" spans="1:14" x14ac:dyDescent="0.25">
      <c r="A39" s="194">
        <v>44945</v>
      </c>
      <c r="B39" s="195" t="s">
        <v>123</v>
      </c>
      <c r="C39" s="195" t="s">
        <v>124</v>
      </c>
      <c r="D39" s="508" t="s">
        <v>118</v>
      </c>
      <c r="E39" s="562">
        <v>4500</v>
      </c>
      <c r="F39" s="184"/>
      <c r="G39" s="332">
        <f t="shared" si="0"/>
        <v>8000</v>
      </c>
      <c r="H39" s="318" t="s">
        <v>149</v>
      </c>
      <c r="I39" s="175" t="s">
        <v>18</v>
      </c>
      <c r="J39" s="447" t="s">
        <v>317</v>
      </c>
      <c r="K39" s="428" t="s">
        <v>64</v>
      </c>
      <c r="L39" s="175" t="s">
        <v>45</v>
      </c>
      <c r="M39" s="175"/>
      <c r="N39" s="575" t="s">
        <v>127</v>
      </c>
    </row>
    <row r="40" spans="1:14" x14ac:dyDescent="0.25">
      <c r="A40" s="194">
        <v>44945</v>
      </c>
      <c r="B40" s="195" t="s">
        <v>123</v>
      </c>
      <c r="C40" s="195" t="s">
        <v>124</v>
      </c>
      <c r="D40" s="508" t="s">
        <v>118</v>
      </c>
      <c r="E40" s="562">
        <v>5000</v>
      </c>
      <c r="F40" s="184"/>
      <c r="G40" s="332">
        <f t="shared" si="0"/>
        <v>3000</v>
      </c>
      <c r="H40" s="318" t="s">
        <v>149</v>
      </c>
      <c r="I40" s="175" t="s">
        <v>18</v>
      </c>
      <c r="J40" s="447" t="s">
        <v>317</v>
      </c>
      <c r="K40" s="428" t="s">
        <v>64</v>
      </c>
      <c r="L40" s="175" t="s">
        <v>45</v>
      </c>
      <c r="M40" s="175"/>
      <c r="N40" s="575" t="s">
        <v>318</v>
      </c>
    </row>
    <row r="41" spans="1:14" x14ac:dyDescent="0.25">
      <c r="A41" s="194">
        <v>44945</v>
      </c>
      <c r="B41" s="195" t="s">
        <v>123</v>
      </c>
      <c r="C41" s="195" t="s">
        <v>124</v>
      </c>
      <c r="D41" s="508" t="s">
        <v>118</v>
      </c>
      <c r="E41" s="562">
        <v>5000</v>
      </c>
      <c r="F41" s="184"/>
      <c r="G41" s="332">
        <f t="shared" si="0"/>
        <v>-2000</v>
      </c>
      <c r="H41" s="318" t="s">
        <v>149</v>
      </c>
      <c r="I41" s="175" t="s">
        <v>18</v>
      </c>
      <c r="J41" s="447" t="s">
        <v>317</v>
      </c>
      <c r="K41" s="428" t="s">
        <v>64</v>
      </c>
      <c r="L41" s="175" t="s">
        <v>45</v>
      </c>
      <c r="M41" s="175"/>
      <c r="N41" s="575" t="s">
        <v>319</v>
      </c>
    </row>
    <row r="42" spans="1:14" x14ac:dyDescent="0.25">
      <c r="A42" s="194">
        <v>44946</v>
      </c>
      <c r="B42" s="195" t="s">
        <v>316</v>
      </c>
      <c r="C42" s="195" t="s">
        <v>49</v>
      </c>
      <c r="D42" s="508" t="s">
        <v>118</v>
      </c>
      <c r="E42" s="562"/>
      <c r="F42" s="184">
        <v>2000</v>
      </c>
      <c r="G42" s="332">
        <f t="shared" si="0"/>
        <v>0</v>
      </c>
      <c r="H42" s="318" t="s">
        <v>149</v>
      </c>
      <c r="I42" s="175" t="s">
        <v>18</v>
      </c>
      <c r="J42" s="447" t="s">
        <v>317</v>
      </c>
      <c r="K42" s="428" t="s">
        <v>64</v>
      </c>
      <c r="L42" s="175" t="s">
        <v>45</v>
      </c>
      <c r="M42" s="175"/>
      <c r="N42" s="575"/>
    </row>
    <row r="43" spans="1:14" x14ac:dyDescent="0.25">
      <c r="A43" s="653">
        <v>44946</v>
      </c>
      <c r="B43" s="654" t="s">
        <v>115</v>
      </c>
      <c r="C43" s="654" t="s">
        <v>49</v>
      </c>
      <c r="D43" s="679" t="s">
        <v>118</v>
      </c>
      <c r="E43" s="680"/>
      <c r="F43" s="681">
        <v>10000</v>
      </c>
      <c r="G43" s="658">
        <f t="shared" si="0"/>
        <v>10000</v>
      </c>
      <c r="H43" s="659" t="s">
        <v>149</v>
      </c>
      <c r="I43" s="660" t="s">
        <v>18</v>
      </c>
      <c r="J43" s="661" t="s">
        <v>329</v>
      </c>
      <c r="K43" s="654" t="s">
        <v>64</v>
      </c>
      <c r="L43" s="660" t="s">
        <v>45</v>
      </c>
      <c r="M43" s="660"/>
      <c r="N43" s="682"/>
    </row>
    <row r="44" spans="1:14" x14ac:dyDescent="0.25">
      <c r="A44" s="194">
        <v>44946</v>
      </c>
      <c r="B44" s="195" t="s">
        <v>123</v>
      </c>
      <c r="C44" s="195" t="s">
        <v>124</v>
      </c>
      <c r="D44" s="508" t="s">
        <v>118</v>
      </c>
      <c r="E44" s="562">
        <v>5000</v>
      </c>
      <c r="F44" s="184"/>
      <c r="G44" s="332">
        <f t="shared" si="0"/>
        <v>5000</v>
      </c>
      <c r="H44" s="318" t="s">
        <v>149</v>
      </c>
      <c r="I44" s="175" t="s">
        <v>18</v>
      </c>
      <c r="J44" s="447" t="s">
        <v>329</v>
      </c>
      <c r="K44" s="428" t="s">
        <v>64</v>
      </c>
      <c r="L44" s="175" t="s">
        <v>45</v>
      </c>
      <c r="M44" s="175"/>
      <c r="N44" s="575" t="s">
        <v>126</v>
      </c>
    </row>
    <row r="45" spans="1:14" x14ac:dyDescent="0.25">
      <c r="A45" s="194">
        <v>44946</v>
      </c>
      <c r="B45" s="195" t="s">
        <v>123</v>
      </c>
      <c r="C45" s="195" t="s">
        <v>124</v>
      </c>
      <c r="D45" s="508" t="s">
        <v>118</v>
      </c>
      <c r="E45" s="562">
        <v>5000</v>
      </c>
      <c r="F45" s="184"/>
      <c r="G45" s="332">
        <f t="shared" si="0"/>
        <v>0</v>
      </c>
      <c r="H45" s="318" t="s">
        <v>149</v>
      </c>
      <c r="I45" s="175" t="s">
        <v>18</v>
      </c>
      <c r="J45" s="447" t="s">
        <v>329</v>
      </c>
      <c r="K45" s="428" t="s">
        <v>64</v>
      </c>
      <c r="L45" s="175" t="s">
        <v>45</v>
      </c>
      <c r="M45" s="175"/>
      <c r="N45" s="575" t="s">
        <v>127</v>
      </c>
    </row>
    <row r="46" spans="1:14" x14ac:dyDescent="0.25">
      <c r="A46" s="653">
        <v>44949</v>
      </c>
      <c r="B46" s="654" t="s">
        <v>115</v>
      </c>
      <c r="C46" s="654" t="s">
        <v>49</v>
      </c>
      <c r="D46" s="679" t="s">
        <v>118</v>
      </c>
      <c r="E46" s="680"/>
      <c r="F46" s="681">
        <v>18000</v>
      </c>
      <c r="G46" s="658">
        <f t="shared" si="0"/>
        <v>18000</v>
      </c>
      <c r="H46" s="659" t="s">
        <v>149</v>
      </c>
      <c r="I46" s="660" t="s">
        <v>18</v>
      </c>
      <c r="J46" s="661" t="s">
        <v>339</v>
      </c>
      <c r="K46" s="654" t="s">
        <v>64</v>
      </c>
      <c r="L46" s="660" t="s">
        <v>45</v>
      </c>
      <c r="M46" s="660"/>
      <c r="N46" s="682"/>
    </row>
    <row r="47" spans="1:14" x14ac:dyDescent="0.25">
      <c r="A47" s="194">
        <v>44949</v>
      </c>
      <c r="B47" s="195" t="s">
        <v>123</v>
      </c>
      <c r="C47" s="195" t="s">
        <v>124</v>
      </c>
      <c r="D47" s="508" t="s">
        <v>118</v>
      </c>
      <c r="E47" s="562">
        <v>5000</v>
      </c>
      <c r="F47" s="184"/>
      <c r="G47" s="332">
        <f t="shared" si="0"/>
        <v>13000</v>
      </c>
      <c r="H47" s="318" t="s">
        <v>149</v>
      </c>
      <c r="I47" s="175" t="s">
        <v>18</v>
      </c>
      <c r="J47" s="447" t="s">
        <v>339</v>
      </c>
      <c r="K47" s="428" t="s">
        <v>64</v>
      </c>
      <c r="L47" s="175" t="s">
        <v>45</v>
      </c>
      <c r="M47" s="175"/>
      <c r="N47" s="575" t="s">
        <v>126</v>
      </c>
    </row>
    <row r="48" spans="1:14" x14ac:dyDescent="0.25">
      <c r="A48" s="194">
        <v>44949</v>
      </c>
      <c r="B48" s="195" t="s">
        <v>123</v>
      </c>
      <c r="C48" s="195" t="s">
        <v>124</v>
      </c>
      <c r="D48" s="508" t="s">
        <v>118</v>
      </c>
      <c r="E48" s="562">
        <v>6000</v>
      </c>
      <c r="F48" s="184"/>
      <c r="G48" s="332">
        <f t="shared" si="0"/>
        <v>7000</v>
      </c>
      <c r="H48" s="318" t="s">
        <v>149</v>
      </c>
      <c r="I48" s="175" t="s">
        <v>18</v>
      </c>
      <c r="J48" s="447" t="s">
        <v>339</v>
      </c>
      <c r="K48" s="428" t="s">
        <v>64</v>
      </c>
      <c r="L48" s="175" t="s">
        <v>45</v>
      </c>
      <c r="M48" s="175"/>
      <c r="N48" s="575" t="s">
        <v>318</v>
      </c>
    </row>
    <row r="49" spans="1:14" x14ac:dyDescent="0.25">
      <c r="A49" s="194">
        <v>44949</v>
      </c>
      <c r="B49" s="195" t="s">
        <v>123</v>
      </c>
      <c r="C49" s="195" t="s">
        <v>124</v>
      </c>
      <c r="D49" s="508" t="s">
        <v>118</v>
      </c>
      <c r="E49" s="562">
        <v>2000</v>
      </c>
      <c r="F49" s="184"/>
      <c r="G49" s="332">
        <f t="shared" si="0"/>
        <v>5000</v>
      </c>
      <c r="H49" s="318" t="s">
        <v>149</v>
      </c>
      <c r="I49" s="175" t="s">
        <v>18</v>
      </c>
      <c r="J49" s="447" t="s">
        <v>339</v>
      </c>
      <c r="K49" s="428" t="s">
        <v>64</v>
      </c>
      <c r="L49" s="175" t="s">
        <v>45</v>
      </c>
      <c r="M49" s="175"/>
      <c r="N49" s="575" t="s">
        <v>340</v>
      </c>
    </row>
    <row r="50" spans="1:14" x14ac:dyDescent="0.25">
      <c r="A50" s="194">
        <v>44949</v>
      </c>
      <c r="B50" s="195" t="s">
        <v>123</v>
      </c>
      <c r="C50" s="195" t="s">
        <v>124</v>
      </c>
      <c r="D50" s="508" t="s">
        <v>118</v>
      </c>
      <c r="E50" s="562">
        <v>5000</v>
      </c>
      <c r="F50" s="184"/>
      <c r="G50" s="332">
        <f t="shared" si="0"/>
        <v>0</v>
      </c>
      <c r="H50" s="318" t="s">
        <v>149</v>
      </c>
      <c r="I50" s="175" t="s">
        <v>18</v>
      </c>
      <c r="J50" s="447" t="s">
        <v>339</v>
      </c>
      <c r="K50" s="428" t="s">
        <v>64</v>
      </c>
      <c r="L50" s="175" t="s">
        <v>45</v>
      </c>
      <c r="M50" s="175"/>
      <c r="N50" s="575" t="s">
        <v>341</v>
      </c>
    </row>
    <row r="51" spans="1:14" x14ac:dyDescent="0.25">
      <c r="A51" s="653">
        <v>44950</v>
      </c>
      <c r="B51" s="654" t="s">
        <v>115</v>
      </c>
      <c r="C51" s="654" t="s">
        <v>49</v>
      </c>
      <c r="D51" s="679" t="s">
        <v>118</v>
      </c>
      <c r="E51" s="680"/>
      <c r="F51" s="681">
        <v>28000</v>
      </c>
      <c r="G51" s="658">
        <f t="shared" si="0"/>
        <v>28000</v>
      </c>
      <c r="H51" s="659" t="s">
        <v>149</v>
      </c>
      <c r="I51" s="660" t="s">
        <v>18</v>
      </c>
      <c r="J51" s="661" t="s">
        <v>342</v>
      </c>
      <c r="K51" s="654" t="s">
        <v>64</v>
      </c>
      <c r="L51" s="660" t="s">
        <v>45</v>
      </c>
      <c r="M51" s="660"/>
      <c r="N51" s="682"/>
    </row>
    <row r="52" spans="1:14" x14ac:dyDescent="0.25">
      <c r="A52" s="194">
        <v>44950</v>
      </c>
      <c r="B52" s="195" t="s">
        <v>123</v>
      </c>
      <c r="C52" s="195" t="s">
        <v>124</v>
      </c>
      <c r="D52" s="508" t="s">
        <v>118</v>
      </c>
      <c r="E52" s="562">
        <v>5000</v>
      </c>
      <c r="F52" s="184"/>
      <c r="G52" s="332">
        <f t="shared" si="0"/>
        <v>23000</v>
      </c>
      <c r="H52" s="318" t="s">
        <v>149</v>
      </c>
      <c r="I52" s="175" t="s">
        <v>18</v>
      </c>
      <c r="J52" s="447" t="s">
        <v>342</v>
      </c>
      <c r="K52" s="428" t="s">
        <v>64</v>
      </c>
      <c r="L52" s="175" t="s">
        <v>45</v>
      </c>
      <c r="M52" s="175"/>
      <c r="N52" s="575" t="s">
        <v>126</v>
      </c>
    </row>
    <row r="53" spans="1:14" x14ac:dyDescent="0.25">
      <c r="A53" s="194">
        <v>44950</v>
      </c>
      <c r="B53" s="195" t="s">
        <v>123</v>
      </c>
      <c r="C53" s="195" t="s">
        <v>124</v>
      </c>
      <c r="D53" s="508" t="s">
        <v>118</v>
      </c>
      <c r="E53" s="562">
        <v>7000</v>
      </c>
      <c r="F53" s="184"/>
      <c r="G53" s="332">
        <f t="shared" si="0"/>
        <v>16000</v>
      </c>
      <c r="H53" s="318" t="s">
        <v>149</v>
      </c>
      <c r="I53" s="175" t="s">
        <v>18</v>
      </c>
      <c r="J53" s="447" t="s">
        <v>342</v>
      </c>
      <c r="K53" s="428" t="s">
        <v>64</v>
      </c>
      <c r="L53" s="175" t="s">
        <v>45</v>
      </c>
      <c r="M53" s="175"/>
      <c r="N53" s="575" t="s">
        <v>343</v>
      </c>
    </row>
    <row r="54" spans="1:14" x14ac:dyDescent="0.25">
      <c r="A54" s="194">
        <v>44950</v>
      </c>
      <c r="B54" s="195" t="s">
        <v>123</v>
      </c>
      <c r="C54" s="195" t="s">
        <v>124</v>
      </c>
      <c r="D54" s="508" t="s">
        <v>118</v>
      </c>
      <c r="E54" s="562">
        <v>8000</v>
      </c>
      <c r="F54" s="184"/>
      <c r="G54" s="332">
        <f t="shared" si="0"/>
        <v>8000</v>
      </c>
      <c r="H54" s="318" t="s">
        <v>149</v>
      </c>
      <c r="I54" s="175" t="s">
        <v>18</v>
      </c>
      <c r="J54" s="447" t="s">
        <v>342</v>
      </c>
      <c r="K54" s="428" t="s">
        <v>64</v>
      </c>
      <c r="L54" s="175" t="s">
        <v>45</v>
      </c>
      <c r="M54" s="175"/>
      <c r="N54" s="575" t="s">
        <v>344</v>
      </c>
    </row>
    <row r="55" spans="1:14" x14ac:dyDescent="0.25">
      <c r="A55" s="194">
        <v>44950</v>
      </c>
      <c r="B55" s="195" t="s">
        <v>123</v>
      </c>
      <c r="C55" s="195" t="s">
        <v>124</v>
      </c>
      <c r="D55" s="508" t="s">
        <v>118</v>
      </c>
      <c r="E55" s="562">
        <v>8000</v>
      </c>
      <c r="F55" s="184"/>
      <c r="G55" s="332">
        <f t="shared" si="0"/>
        <v>0</v>
      </c>
      <c r="H55" s="318" t="s">
        <v>149</v>
      </c>
      <c r="I55" s="175" t="s">
        <v>18</v>
      </c>
      <c r="J55" s="447" t="s">
        <v>342</v>
      </c>
      <c r="K55" s="428" t="s">
        <v>64</v>
      </c>
      <c r="L55" s="175" t="s">
        <v>45</v>
      </c>
      <c r="M55" s="175"/>
      <c r="N55" s="575" t="s">
        <v>345</v>
      </c>
    </row>
    <row r="56" spans="1:14" x14ac:dyDescent="0.25">
      <c r="A56" s="653">
        <v>44951</v>
      </c>
      <c r="B56" s="654" t="s">
        <v>115</v>
      </c>
      <c r="C56" s="654" t="s">
        <v>49</v>
      </c>
      <c r="D56" s="679" t="s">
        <v>118</v>
      </c>
      <c r="E56" s="680"/>
      <c r="F56" s="681">
        <v>22000</v>
      </c>
      <c r="G56" s="658">
        <f t="shared" si="0"/>
        <v>22000</v>
      </c>
      <c r="H56" s="659" t="s">
        <v>149</v>
      </c>
      <c r="I56" s="660" t="s">
        <v>18</v>
      </c>
      <c r="J56" s="661" t="s">
        <v>346</v>
      </c>
      <c r="K56" s="654" t="s">
        <v>64</v>
      </c>
      <c r="L56" s="660" t="s">
        <v>45</v>
      </c>
      <c r="M56" s="660"/>
      <c r="N56" s="682"/>
    </row>
    <row r="57" spans="1:14" x14ac:dyDescent="0.25">
      <c r="A57" s="194">
        <v>44951</v>
      </c>
      <c r="B57" s="195" t="s">
        <v>123</v>
      </c>
      <c r="C57" s="195" t="s">
        <v>124</v>
      </c>
      <c r="D57" s="508" t="s">
        <v>118</v>
      </c>
      <c r="E57" s="562">
        <v>6000</v>
      </c>
      <c r="F57" s="184"/>
      <c r="G57" s="332">
        <f t="shared" si="0"/>
        <v>16000</v>
      </c>
      <c r="H57" s="318" t="s">
        <v>149</v>
      </c>
      <c r="I57" s="175" t="s">
        <v>18</v>
      </c>
      <c r="J57" s="447" t="s">
        <v>346</v>
      </c>
      <c r="K57" s="428" t="s">
        <v>64</v>
      </c>
      <c r="L57" s="175" t="s">
        <v>45</v>
      </c>
      <c r="M57" s="175"/>
      <c r="N57" s="575" t="s">
        <v>126</v>
      </c>
    </row>
    <row r="58" spans="1:14" x14ac:dyDescent="0.25">
      <c r="A58" s="194">
        <v>44951</v>
      </c>
      <c r="B58" s="195" t="s">
        <v>123</v>
      </c>
      <c r="C58" s="195" t="s">
        <v>124</v>
      </c>
      <c r="D58" s="508" t="s">
        <v>118</v>
      </c>
      <c r="E58" s="562">
        <v>8000</v>
      </c>
      <c r="F58" s="184"/>
      <c r="G58" s="332">
        <f t="shared" si="0"/>
        <v>8000</v>
      </c>
      <c r="H58" s="318" t="s">
        <v>149</v>
      </c>
      <c r="I58" s="175" t="s">
        <v>18</v>
      </c>
      <c r="J58" s="447" t="s">
        <v>346</v>
      </c>
      <c r="K58" s="428" t="s">
        <v>64</v>
      </c>
      <c r="L58" s="175" t="s">
        <v>45</v>
      </c>
      <c r="M58" s="175"/>
      <c r="N58" s="575" t="s">
        <v>318</v>
      </c>
    </row>
    <row r="59" spans="1:14" x14ac:dyDescent="0.25">
      <c r="A59" s="194">
        <v>44951</v>
      </c>
      <c r="B59" s="195" t="s">
        <v>123</v>
      </c>
      <c r="C59" s="195" t="s">
        <v>124</v>
      </c>
      <c r="D59" s="508" t="s">
        <v>118</v>
      </c>
      <c r="E59" s="562">
        <v>8000</v>
      </c>
      <c r="F59" s="184"/>
      <c r="G59" s="332">
        <f t="shared" si="0"/>
        <v>0</v>
      </c>
      <c r="H59" s="318" t="s">
        <v>149</v>
      </c>
      <c r="I59" s="175" t="s">
        <v>18</v>
      </c>
      <c r="J59" s="447" t="s">
        <v>346</v>
      </c>
      <c r="K59" s="428" t="s">
        <v>64</v>
      </c>
      <c r="L59" s="175" t="s">
        <v>45</v>
      </c>
      <c r="M59" s="175"/>
      <c r="N59" s="575" t="s">
        <v>319</v>
      </c>
    </row>
    <row r="60" spans="1:14" x14ac:dyDescent="0.25">
      <c r="A60" s="194">
        <v>44951</v>
      </c>
      <c r="B60" s="195" t="s">
        <v>123</v>
      </c>
      <c r="C60" s="195" t="s">
        <v>124</v>
      </c>
      <c r="D60" s="508" t="s">
        <v>118</v>
      </c>
      <c r="E60" s="562">
        <v>5000</v>
      </c>
      <c r="F60" s="184"/>
      <c r="G60" s="332">
        <f t="shared" si="0"/>
        <v>-5000</v>
      </c>
      <c r="H60" s="318" t="s">
        <v>149</v>
      </c>
      <c r="I60" s="175" t="s">
        <v>18</v>
      </c>
      <c r="J60" s="447" t="s">
        <v>346</v>
      </c>
      <c r="K60" s="428" t="s">
        <v>64</v>
      </c>
      <c r="L60" s="175" t="s">
        <v>45</v>
      </c>
      <c r="M60" s="175"/>
      <c r="N60" s="575" t="s">
        <v>127</v>
      </c>
    </row>
    <row r="61" spans="1:14" x14ac:dyDescent="0.25">
      <c r="A61" s="194">
        <v>44951</v>
      </c>
      <c r="B61" s="195" t="s">
        <v>316</v>
      </c>
      <c r="C61" s="195" t="s">
        <v>49</v>
      </c>
      <c r="D61" s="508" t="s">
        <v>118</v>
      </c>
      <c r="E61" s="562"/>
      <c r="F61" s="184">
        <v>5000</v>
      </c>
      <c r="G61" s="332">
        <f t="shared" si="0"/>
        <v>0</v>
      </c>
      <c r="H61" s="318" t="s">
        <v>149</v>
      </c>
      <c r="I61" s="175" t="s">
        <v>18</v>
      </c>
      <c r="J61" s="447" t="s">
        <v>346</v>
      </c>
      <c r="K61" s="428" t="s">
        <v>64</v>
      </c>
      <c r="L61" s="175" t="s">
        <v>45</v>
      </c>
      <c r="M61" s="175"/>
      <c r="N61" s="575"/>
    </row>
    <row r="62" spans="1:14" x14ac:dyDescent="0.25">
      <c r="A62" s="653">
        <v>44953</v>
      </c>
      <c r="B62" s="654" t="s">
        <v>115</v>
      </c>
      <c r="C62" s="654" t="s">
        <v>49</v>
      </c>
      <c r="D62" s="679" t="s">
        <v>118</v>
      </c>
      <c r="E62" s="680"/>
      <c r="F62" s="681">
        <v>21000</v>
      </c>
      <c r="G62" s="658">
        <f t="shared" si="0"/>
        <v>21000</v>
      </c>
      <c r="H62" s="659" t="s">
        <v>149</v>
      </c>
      <c r="I62" s="660" t="s">
        <v>18</v>
      </c>
      <c r="J62" s="661" t="s">
        <v>363</v>
      </c>
      <c r="K62" s="654" t="s">
        <v>64</v>
      </c>
      <c r="L62" s="660" t="s">
        <v>45</v>
      </c>
      <c r="M62" s="660"/>
      <c r="N62" s="682"/>
    </row>
    <row r="63" spans="1:14" x14ac:dyDescent="0.25">
      <c r="A63" s="194">
        <v>44953</v>
      </c>
      <c r="B63" s="195" t="s">
        <v>123</v>
      </c>
      <c r="C63" s="195" t="s">
        <v>124</v>
      </c>
      <c r="D63" s="508" t="s">
        <v>118</v>
      </c>
      <c r="E63" s="562">
        <v>6000</v>
      </c>
      <c r="F63" s="184"/>
      <c r="G63" s="332">
        <f t="shared" si="0"/>
        <v>15000</v>
      </c>
      <c r="H63" s="318" t="s">
        <v>149</v>
      </c>
      <c r="I63" s="175" t="s">
        <v>18</v>
      </c>
      <c r="J63" s="447" t="s">
        <v>363</v>
      </c>
      <c r="K63" s="428" t="s">
        <v>64</v>
      </c>
      <c r="L63" s="175" t="s">
        <v>45</v>
      </c>
      <c r="M63" s="175"/>
      <c r="N63" s="575" t="s">
        <v>126</v>
      </c>
    </row>
    <row r="64" spans="1:14" x14ac:dyDescent="0.25">
      <c r="A64" s="194">
        <v>44953</v>
      </c>
      <c r="B64" s="195" t="s">
        <v>123</v>
      </c>
      <c r="C64" s="195" t="s">
        <v>124</v>
      </c>
      <c r="D64" s="508" t="s">
        <v>118</v>
      </c>
      <c r="E64" s="562">
        <v>5000</v>
      </c>
      <c r="F64" s="184"/>
      <c r="G64" s="332">
        <f t="shared" si="0"/>
        <v>10000</v>
      </c>
      <c r="H64" s="318" t="s">
        <v>149</v>
      </c>
      <c r="I64" s="175" t="s">
        <v>18</v>
      </c>
      <c r="J64" s="447" t="s">
        <v>363</v>
      </c>
      <c r="K64" s="428" t="s">
        <v>64</v>
      </c>
      <c r="L64" s="175" t="s">
        <v>45</v>
      </c>
      <c r="M64" s="175"/>
      <c r="N64" s="575" t="s">
        <v>246</v>
      </c>
    </row>
    <row r="65" spans="1:14" x14ac:dyDescent="0.25">
      <c r="A65" s="194">
        <v>44953</v>
      </c>
      <c r="B65" s="195" t="s">
        <v>123</v>
      </c>
      <c r="C65" s="195" t="s">
        <v>124</v>
      </c>
      <c r="D65" s="508" t="s">
        <v>118</v>
      </c>
      <c r="E65" s="562">
        <v>5000</v>
      </c>
      <c r="F65" s="184"/>
      <c r="G65" s="332">
        <f t="shared" si="0"/>
        <v>5000</v>
      </c>
      <c r="H65" s="318" t="s">
        <v>149</v>
      </c>
      <c r="I65" s="175" t="s">
        <v>18</v>
      </c>
      <c r="J65" s="447" t="s">
        <v>363</v>
      </c>
      <c r="K65" s="428" t="s">
        <v>64</v>
      </c>
      <c r="L65" s="175" t="s">
        <v>45</v>
      </c>
      <c r="M65" s="175"/>
      <c r="N65" s="575" t="s">
        <v>251</v>
      </c>
    </row>
    <row r="66" spans="1:14" x14ac:dyDescent="0.25">
      <c r="A66" s="194">
        <v>44953</v>
      </c>
      <c r="B66" s="195" t="s">
        <v>123</v>
      </c>
      <c r="C66" s="195" t="s">
        <v>124</v>
      </c>
      <c r="D66" s="508" t="s">
        <v>118</v>
      </c>
      <c r="E66" s="562">
        <v>5000</v>
      </c>
      <c r="F66" s="184"/>
      <c r="G66" s="332">
        <f t="shared" si="0"/>
        <v>0</v>
      </c>
      <c r="H66" s="318" t="s">
        <v>149</v>
      </c>
      <c r="I66" s="175" t="s">
        <v>18</v>
      </c>
      <c r="J66" s="447" t="s">
        <v>363</v>
      </c>
      <c r="K66" s="428" t="s">
        <v>64</v>
      </c>
      <c r="L66" s="175" t="s">
        <v>45</v>
      </c>
      <c r="M66" s="175"/>
      <c r="N66" s="575" t="s">
        <v>127</v>
      </c>
    </row>
    <row r="67" spans="1:14" x14ac:dyDescent="0.25">
      <c r="A67" s="653">
        <v>44954</v>
      </c>
      <c r="B67" s="654" t="s">
        <v>115</v>
      </c>
      <c r="C67" s="654" t="s">
        <v>49</v>
      </c>
      <c r="D67" s="679" t="s">
        <v>118</v>
      </c>
      <c r="E67" s="680"/>
      <c r="F67" s="681">
        <v>10000</v>
      </c>
      <c r="G67" s="658">
        <f t="shared" si="0"/>
        <v>10000</v>
      </c>
      <c r="H67" s="659" t="s">
        <v>149</v>
      </c>
      <c r="I67" s="660" t="s">
        <v>18</v>
      </c>
      <c r="J67" s="661" t="s">
        <v>383</v>
      </c>
      <c r="K67" s="654" t="s">
        <v>64</v>
      </c>
      <c r="L67" s="660" t="s">
        <v>45</v>
      </c>
      <c r="M67" s="660"/>
      <c r="N67" s="682"/>
    </row>
    <row r="68" spans="1:14" x14ac:dyDescent="0.25">
      <c r="A68" s="194">
        <v>44954</v>
      </c>
      <c r="B68" s="195" t="s">
        <v>123</v>
      </c>
      <c r="C68" s="195" t="s">
        <v>124</v>
      </c>
      <c r="D68" s="508" t="s">
        <v>118</v>
      </c>
      <c r="E68" s="562">
        <v>5000</v>
      </c>
      <c r="F68" s="184"/>
      <c r="G68" s="332">
        <f t="shared" si="0"/>
        <v>5000</v>
      </c>
      <c r="H68" s="318" t="s">
        <v>149</v>
      </c>
      <c r="I68" s="175" t="s">
        <v>18</v>
      </c>
      <c r="J68" s="447" t="s">
        <v>383</v>
      </c>
      <c r="K68" s="428" t="s">
        <v>64</v>
      </c>
      <c r="L68" s="175" t="s">
        <v>45</v>
      </c>
      <c r="M68" s="175"/>
      <c r="N68" s="575" t="s">
        <v>126</v>
      </c>
    </row>
    <row r="69" spans="1:14" x14ac:dyDescent="0.25">
      <c r="A69" s="194">
        <v>44954</v>
      </c>
      <c r="B69" s="195" t="s">
        <v>123</v>
      </c>
      <c r="C69" s="195" t="s">
        <v>124</v>
      </c>
      <c r="D69" s="508" t="s">
        <v>118</v>
      </c>
      <c r="E69" s="562">
        <v>5000</v>
      </c>
      <c r="F69" s="184"/>
      <c r="G69" s="332">
        <f t="shared" si="0"/>
        <v>0</v>
      </c>
      <c r="H69" s="318" t="s">
        <v>149</v>
      </c>
      <c r="I69" s="175" t="s">
        <v>18</v>
      </c>
      <c r="J69" s="447" t="s">
        <v>383</v>
      </c>
      <c r="K69" s="428" t="s">
        <v>64</v>
      </c>
      <c r="L69" s="175" t="s">
        <v>45</v>
      </c>
      <c r="M69" s="175"/>
      <c r="N69" s="575" t="s">
        <v>127</v>
      </c>
    </row>
    <row r="70" spans="1:14" x14ac:dyDescent="0.25">
      <c r="A70" s="653">
        <v>44956</v>
      </c>
      <c r="B70" s="654" t="s">
        <v>115</v>
      </c>
      <c r="C70" s="654" t="s">
        <v>49</v>
      </c>
      <c r="D70" s="679" t="s">
        <v>118</v>
      </c>
      <c r="E70" s="680"/>
      <c r="F70" s="681">
        <v>10000</v>
      </c>
      <c r="G70" s="658">
        <f t="shared" si="0"/>
        <v>10000</v>
      </c>
      <c r="H70" s="659" t="s">
        <v>149</v>
      </c>
      <c r="I70" s="660" t="s">
        <v>18</v>
      </c>
      <c r="J70" s="661" t="s">
        <v>391</v>
      </c>
      <c r="K70" s="654" t="s">
        <v>64</v>
      </c>
      <c r="L70" s="660" t="s">
        <v>45</v>
      </c>
      <c r="M70" s="660"/>
      <c r="N70" s="682"/>
    </row>
    <row r="71" spans="1:14" x14ac:dyDescent="0.25">
      <c r="A71" s="194">
        <v>44956</v>
      </c>
      <c r="B71" s="195" t="s">
        <v>123</v>
      </c>
      <c r="C71" s="195" t="s">
        <v>124</v>
      </c>
      <c r="D71" s="508" t="s">
        <v>118</v>
      </c>
      <c r="E71" s="562">
        <v>5000</v>
      </c>
      <c r="F71" s="184"/>
      <c r="G71" s="332">
        <f t="shared" si="0"/>
        <v>5000</v>
      </c>
      <c r="H71" s="318" t="s">
        <v>149</v>
      </c>
      <c r="I71" s="175" t="s">
        <v>18</v>
      </c>
      <c r="J71" s="447" t="s">
        <v>391</v>
      </c>
      <c r="K71" s="428" t="s">
        <v>64</v>
      </c>
      <c r="L71" s="175" t="s">
        <v>45</v>
      </c>
      <c r="M71" s="175"/>
      <c r="N71" s="575" t="s">
        <v>126</v>
      </c>
    </row>
    <row r="72" spans="1:14" x14ac:dyDescent="0.25">
      <c r="A72" s="194">
        <v>44956</v>
      </c>
      <c r="B72" s="195" t="s">
        <v>123</v>
      </c>
      <c r="C72" s="195" t="s">
        <v>124</v>
      </c>
      <c r="D72" s="508" t="s">
        <v>118</v>
      </c>
      <c r="E72" s="562">
        <v>5000</v>
      </c>
      <c r="F72" s="184"/>
      <c r="G72" s="332">
        <f t="shared" si="0"/>
        <v>0</v>
      </c>
      <c r="H72" s="318" t="s">
        <v>149</v>
      </c>
      <c r="I72" s="175" t="s">
        <v>18</v>
      </c>
      <c r="J72" s="447" t="s">
        <v>391</v>
      </c>
      <c r="K72" s="428" t="s">
        <v>64</v>
      </c>
      <c r="L72" s="175" t="s">
        <v>45</v>
      </c>
      <c r="M72" s="175"/>
      <c r="N72" s="575" t="s">
        <v>127</v>
      </c>
    </row>
    <row r="73" spans="1:14" x14ac:dyDescent="0.25">
      <c r="A73" s="194">
        <v>44956</v>
      </c>
      <c r="B73" s="195" t="s">
        <v>123</v>
      </c>
      <c r="C73" s="195" t="s">
        <v>124</v>
      </c>
      <c r="D73" s="508" t="s">
        <v>118</v>
      </c>
      <c r="E73" s="562">
        <v>3000</v>
      </c>
      <c r="F73" s="184"/>
      <c r="G73" s="332">
        <f t="shared" si="0"/>
        <v>-3000</v>
      </c>
      <c r="H73" s="318" t="s">
        <v>149</v>
      </c>
      <c r="I73" s="175" t="s">
        <v>18</v>
      </c>
      <c r="J73" s="447" t="s">
        <v>423</v>
      </c>
      <c r="K73" s="428" t="s">
        <v>64</v>
      </c>
      <c r="L73" s="175" t="s">
        <v>45</v>
      </c>
      <c r="M73" s="175"/>
      <c r="N73" s="575" t="s">
        <v>419</v>
      </c>
    </row>
    <row r="74" spans="1:14" x14ac:dyDescent="0.25">
      <c r="A74" s="194">
        <v>44956</v>
      </c>
      <c r="B74" s="195" t="s">
        <v>123</v>
      </c>
      <c r="C74" s="195" t="s">
        <v>124</v>
      </c>
      <c r="D74" s="508" t="s">
        <v>118</v>
      </c>
      <c r="E74" s="562">
        <v>8000</v>
      </c>
      <c r="F74" s="184"/>
      <c r="G74" s="332">
        <f t="shared" si="0"/>
        <v>-11000</v>
      </c>
      <c r="H74" s="318" t="s">
        <v>149</v>
      </c>
      <c r="I74" s="175" t="s">
        <v>18</v>
      </c>
      <c r="J74" s="447" t="s">
        <v>423</v>
      </c>
      <c r="K74" s="428" t="s">
        <v>64</v>
      </c>
      <c r="L74" s="175" t="s">
        <v>45</v>
      </c>
      <c r="M74" s="175"/>
      <c r="N74" s="575" t="s">
        <v>420</v>
      </c>
    </row>
    <row r="75" spans="1:14" x14ac:dyDescent="0.25">
      <c r="A75" s="194">
        <v>44956</v>
      </c>
      <c r="B75" s="195" t="s">
        <v>123</v>
      </c>
      <c r="C75" s="195" t="s">
        <v>124</v>
      </c>
      <c r="D75" s="508" t="s">
        <v>118</v>
      </c>
      <c r="E75" s="562">
        <v>12000</v>
      </c>
      <c r="F75" s="184"/>
      <c r="G75" s="332">
        <f t="shared" si="0"/>
        <v>-23000</v>
      </c>
      <c r="H75" s="318" t="s">
        <v>149</v>
      </c>
      <c r="I75" s="175" t="s">
        <v>18</v>
      </c>
      <c r="J75" s="447" t="s">
        <v>423</v>
      </c>
      <c r="K75" s="428" t="s">
        <v>64</v>
      </c>
      <c r="L75" s="175" t="s">
        <v>45</v>
      </c>
      <c r="M75" s="175"/>
      <c r="N75" s="575" t="s">
        <v>421</v>
      </c>
    </row>
    <row r="76" spans="1:14" x14ac:dyDescent="0.25">
      <c r="A76" s="194">
        <v>44956</v>
      </c>
      <c r="B76" s="195" t="s">
        <v>123</v>
      </c>
      <c r="C76" s="195" t="s">
        <v>124</v>
      </c>
      <c r="D76" s="508" t="s">
        <v>118</v>
      </c>
      <c r="E76" s="190">
        <v>12000</v>
      </c>
      <c r="F76" s="172"/>
      <c r="G76" s="332">
        <f t="shared" si="0"/>
        <v>-35000</v>
      </c>
      <c r="H76" s="211" t="s">
        <v>149</v>
      </c>
      <c r="I76" s="175" t="s">
        <v>18</v>
      </c>
      <c r="J76" s="447" t="s">
        <v>423</v>
      </c>
      <c r="K76" s="428" t="s">
        <v>64</v>
      </c>
      <c r="L76" s="175" t="s">
        <v>45</v>
      </c>
      <c r="M76" s="175"/>
      <c r="N76" s="575" t="s">
        <v>422</v>
      </c>
    </row>
    <row r="77" spans="1:14" x14ac:dyDescent="0.25">
      <c r="A77" s="653">
        <v>44957</v>
      </c>
      <c r="B77" s="654" t="s">
        <v>115</v>
      </c>
      <c r="C77" s="654" t="s">
        <v>49</v>
      </c>
      <c r="D77" s="679" t="s">
        <v>118</v>
      </c>
      <c r="E77" s="656"/>
      <c r="F77" s="657">
        <v>27000</v>
      </c>
      <c r="G77" s="658">
        <f t="shared" si="0"/>
        <v>-8000</v>
      </c>
      <c r="H77" s="713" t="s">
        <v>149</v>
      </c>
      <c r="I77" s="660" t="s">
        <v>18</v>
      </c>
      <c r="J77" s="661" t="s">
        <v>426</v>
      </c>
      <c r="K77" s="654" t="s">
        <v>64</v>
      </c>
      <c r="L77" s="660" t="s">
        <v>45</v>
      </c>
      <c r="M77" s="660"/>
      <c r="N77" s="682"/>
    </row>
    <row r="78" spans="1:14" x14ac:dyDescent="0.25">
      <c r="A78" s="194">
        <v>44957</v>
      </c>
      <c r="B78" s="195" t="s">
        <v>123</v>
      </c>
      <c r="C78" s="195" t="s">
        <v>124</v>
      </c>
      <c r="D78" s="508" t="s">
        <v>118</v>
      </c>
      <c r="E78" s="190">
        <v>5000</v>
      </c>
      <c r="F78" s="172"/>
      <c r="G78" s="332">
        <f t="shared" ref="G78:G81" si="2">G77-E78+F78</f>
        <v>-13000</v>
      </c>
      <c r="H78" s="211" t="s">
        <v>149</v>
      </c>
      <c r="I78" s="175" t="s">
        <v>18</v>
      </c>
      <c r="J78" s="447" t="s">
        <v>426</v>
      </c>
      <c r="K78" s="428" t="s">
        <v>64</v>
      </c>
      <c r="L78" s="175" t="s">
        <v>45</v>
      </c>
      <c r="M78" s="175"/>
      <c r="N78" s="575" t="s">
        <v>126</v>
      </c>
    </row>
    <row r="79" spans="1:14" x14ac:dyDescent="0.25">
      <c r="A79" s="194">
        <v>44957</v>
      </c>
      <c r="B79" s="195" t="s">
        <v>123</v>
      </c>
      <c r="C79" s="195" t="s">
        <v>124</v>
      </c>
      <c r="D79" s="508" t="s">
        <v>118</v>
      </c>
      <c r="E79" s="190">
        <v>5000</v>
      </c>
      <c r="F79" s="172"/>
      <c r="G79" s="332">
        <f t="shared" si="2"/>
        <v>-18000</v>
      </c>
      <c r="H79" s="211" t="s">
        <v>149</v>
      </c>
      <c r="I79" s="175" t="s">
        <v>18</v>
      </c>
      <c r="J79" s="447" t="s">
        <v>426</v>
      </c>
      <c r="K79" s="428" t="s">
        <v>64</v>
      </c>
      <c r="L79" s="175" t="s">
        <v>45</v>
      </c>
      <c r="M79" s="175"/>
      <c r="N79" s="575" t="s">
        <v>127</v>
      </c>
    </row>
    <row r="80" spans="1:14" x14ac:dyDescent="0.25">
      <c r="A80" s="194">
        <v>44957</v>
      </c>
      <c r="B80" s="195" t="s">
        <v>123</v>
      </c>
      <c r="C80" s="195" t="s">
        <v>124</v>
      </c>
      <c r="D80" s="508" t="s">
        <v>118</v>
      </c>
      <c r="E80" s="562">
        <v>7000</v>
      </c>
      <c r="F80" s="184"/>
      <c r="G80" s="332">
        <f t="shared" si="2"/>
        <v>-25000</v>
      </c>
      <c r="H80" s="211" t="s">
        <v>149</v>
      </c>
      <c r="I80" s="175" t="s">
        <v>18</v>
      </c>
      <c r="J80" s="447" t="s">
        <v>426</v>
      </c>
      <c r="K80" s="428" t="s">
        <v>64</v>
      </c>
      <c r="L80" s="175" t="s">
        <v>45</v>
      </c>
      <c r="M80" s="175"/>
      <c r="N80" s="575" t="s">
        <v>343</v>
      </c>
    </row>
    <row r="81" spans="1:14" ht="15.75" thickBot="1" x14ac:dyDescent="0.3">
      <c r="A81" s="194">
        <v>44957</v>
      </c>
      <c r="B81" s="195" t="s">
        <v>123</v>
      </c>
      <c r="C81" s="195" t="s">
        <v>124</v>
      </c>
      <c r="D81" s="508" t="s">
        <v>118</v>
      </c>
      <c r="E81" s="562">
        <v>7000</v>
      </c>
      <c r="F81" s="184"/>
      <c r="G81" s="332">
        <f t="shared" si="2"/>
        <v>-32000</v>
      </c>
      <c r="H81" s="211" t="s">
        <v>149</v>
      </c>
      <c r="I81" s="175" t="s">
        <v>18</v>
      </c>
      <c r="J81" s="447" t="s">
        <v>426</v>
      </c>
      <c r="K81" s="428" t="s">
        <v>64</v>
      </c>
      <c r="L81" s="175" t="s">
        <v>45</v>
      </c>
      <c r="M81" s="175"/>
      <c r="N81" s="575" t="s">
        <v>427</v>
      </c>
    </row>
    <row r="82" spans="1:14" ht="15.75" thickBot="1" x14ac:dyDescent="0.3">
      <c r="A82" s="194"/>
      <c r="B82" s="428"/>
      <c r="C82" s="428"/>
      <c r="D82" s="623"/>
      <c r="E82" s="635">
        <f>SUM(E4:E81)</f>
        <v>311000</v>
      </c>
      <c r="F82" s="635">
        <f>SUM(F4:F81)</f>
        <v>279000</v>
      </c>
      <c r="G82" s="625">
        <f>F82-E82</f>
        <v>-32000</v>
      </c>
      <c r="H82" s="211"/>
      <c r="I82" s="175"/>
      <c r="J82" s="447"/>
      <c r="K82" s="428"/>
      <c r="L82" s="175"/>
      <c r="M82" s="175"/>
      <c r="N82" s="575"/>
    </row>
    <row r="83" spans="1:14" x14ac:dyDescent="0.25">
      <c r="A83" s="194"/>
      <c r="B83" s="428"/>
      <c r="C83" s="428"/>
      <c r="D83" s="534"/>
      <c r="E83" s="571"/>
      <c r="F83" s="188"/>
      <c r="G83" s="525"/>
      <c r="H83" s="318"/>
      <c r="I83" s="175"/>
      <c r="J83" s="447"/>
      <c r="K83" s="428"/>
      <c r="L83" s="175"/>
      <c r="M83" s="175"/>
      <c r="N83" s="575"/>
    </row>
    <row r="84" spans="1:14" x14ac:dyDescent="0.25">
      <c r="A84" s="194"/>
      <c r="B84" s="428"/>
      <c r="C84" s="428"/>
      <c r="D84" s="534"/>
      <c r="E84" s="190"/>
      <c r="F84" s="172"/>
      <c r="G84" s="332"/>
      <c r="H84" s="318"/>
      <c r="I84" s="175"/>
      <c r="J84" s="447"/>
      <c r="K84" s="428"/>
      <c r="L84" s="175"/>
      <c r="M84" s="175"/>
      <c r="N84" s="177"/>
    </row>
    <row r="85" spans="1:14" x14ac:dyDescent="0.25">
      <c r="A85" s="194"/>
      <c r="B85" s="428"/>
      <c r="C85" s="428"/>
      <c r="D85" s="534"/>
      <c r="E85" s="190"/>
      <c r="F85" s="172"/>
      <c r="G85" s="332"/>
      <c r="H85" s="318"/>
      <c r="I85" s="175"/>
      <c r="J85" s="447"/>
      <c r="K85" s="428"/>
      <c r="L85" s="175"/>
      <c r="M85" s="175"/>
      <c r="N85" s="177"/>
    </row>
    <row r="86" spans="1:14" x14ac:dyDescent="0.25">
      <c r="A86" s="194"/>
      <c r="B86" s="428"/>
      <c r="C86" s="428"/>
      <c r="D86" s="623"/>
      <c r="E86" s="182"/>
      <c r="F86" s="172"/>
      <c r="G86" s="332"/>
      <c r="H86" s="318"/>
      <c r="I86" s="175"/>
      <c r="J86" s="447"/>
      <c r="K86" s="428"/>
      <c r="L86" s="175"/>
      <c r="M86" s="175"/>
      <c r="N86" s="177"/>
    </row>
    <row r="87" spans="1:14" x14ac:dyDescent="0.25">
      <c r="A87" s="194"/>
      <c r="B87" s="428"/>
      <c r="C87" s="428"/>
      <c r="D87" s="623"/>
      <c r="E87" s="182"/>
      <c r="F87" s="172"/>
      <c r="G87" s="332"/>
      <c r="H87" s="318"/>
      <c r="I87" s="175"/>
      <c r="J87" s="447"/>
      <c r="K87" s="428"/>
      <c r="L87" s="175"/>
      <c r="M87" s="175"/>
      <c r="N87" s="177"/>
    </row>
    <row r="88" spans="1:14" x14ac:dyDescent="0.25">
      <c r="A88" s="194"/>
      <c r="B88" s="428"/>
      <c r="C88" s="428"/>
      <c r="D88" s="623"/>
      <c r="E88" s="512"/>
      <c r="F88" s="182"/>
      <c r="G88" s="331"/>
      <c r="H88" s="318"/>
      <c r="I88" s="205"/>
      <c r="J88" s="447"/>
      <c r="K88" s="209"/>
      <c r="L88" s="205"/>
      <c r="M88" s="205"/>
      <c r="N88" s="516"/>
    </row>
    <row r="89" spans="1:14" ht="18" customHeight="1" x14ac:dyDescent="0.25">
      <c r="A89" s="194"/>
      <c r="B89" s="428"/>
      <c r="C89" s="428"/>
      <c r="D89" s="623"/>
      <c r="E89" s="512"/>
      <c r="F89" s="182"/>
      <c r="G89" s="331"/>
      <c r="H89" s="442"/>
      <c r="I89" s="205"/>
      <c r="J89" s="447"/>
      <c r="K89" s="209"/>
      <c r="L89" s="205"/>
      <c r="M89" s="205"/>
      <c r="N89" s="516"/>
    </row>
    <row r="90" spans="1:14" x14ac:dyDescent="0.25">
      <c r="A90" s="194"/>
      <c r="B90" s="428"/>
      <c r="C90" s="428"/>
      <c r="D90" s="623"/>
      <c r="E90" s="512"/>
      <c r="F90" s="182"/>
      <c r="G90" s="331"/>
      <c r="H90" s="442"/>
      <c r="I90" s="205"/>
      <c r="J90" s="447"/>
      <c r="K90" s="209"/>
      <c r="L90" s="205"/>
      <c r="M90" s="205"/>
      <c r="N90" s="516"/>
    </row>
    <row r="91" spans="1:14" ht="15.75" customHeight="1" x14ac:dyDescent="0.25">
      <c r="A91" s="194"/>
      <c r="B91" s="428"/>
      <c r="C91" s="428"/>
      <c r="D91" s="623"/>
      <c r="E91" s="182"/>
      <c r="F91" s="182"/>
      <c r="G91" s="331"/>
      <c r="H91" s="442"/>
      <c r="I91" s="205"/>
      <c r="J91" s="447"/>
      <c r="K91" s="209"/>
      <c r="L91" s="205"/>
      <c r="M91" s="205"/>
      <c r="N91" s="516"/>
    </row>
    <row r="92" spans="1:14" x14ac:dyDescent="0.25">
      <c r="A92" s="194"/>
      <c r="B92" s="428"/>
      <c r="C92" s="428"/>
      <c r="D92" s="623"/>
      <c r="E92" s="182"/>
      <c r="F92" s="182"/>
      <c r="G92" s="331"/>
      <c r="H92" s="442"/>
      <c r="I92" s="205"/>
      <c r="J92" s="447"/>
      <c r="K92" s="209"/>
      <c r="L92" s="205"/>
      <c r="M92" s="205"/>
      <c r="N92" s="516"/>
    </row>
    <row r="93" spans="1:14" x14ac:dyDescent="0.25">
      <c r="A93" s="194"/>
      <c r="B93" s="209"/>
      <c r="C93" s="209"/>
      <c r="D93" s="624"/>
      <c r="E93" s="182"/>
      <c r="F93" s="634"/>
      <c r="G93" s="331"/>
      <c r="H93" s="442"/>
      <c r="I93" s="205"/>
      <c r="J93" s="447"/>
      <c r="K93" s="209"/>
      <c r="L93" s="205"/>
      <c r="M93" s="205"/>
      <c r="N93" s="516"/>
    </row>
    <row r="94" spans="1:14" x14ac:dyDescent="0.25">
      <c r="A94" s="194"/>
      <c r="B94" s="209"/>
      <c r="C94" s="209"/>
      <c r="D94" s="624"/>
      <c r="E94" s="182"/>
      <c r="F94" s="182"/>
      <c r="G94" s="331"/>
      <c r="H94" s="442"/>
      <c r="I94" s="205"/>
      <c r="J94" s="447"/>
      <c r="K94" s="209"/>
      <c r="L94" s="205"/>
      <c r="M94" s="205"/>
      <c r="N94" s="516"/>
    </row>
    <row r="95" spans="1:14" x14ac:dyDescent="0.25">
      <c r="A95" s="194"/>
      <c r="B95" s="209"/>
      <c r="C95" s="209"/>
      <c r="D95" s="624"/>
      <c r="E95" s="190"/>
      <c r="F95" s="172"/>
      <c r="G95" s="332"/>
      <c r="H95" s="318"/>
      <c r="I95" s="175"/>
      <c r="J95" s="447"/>
      <c r="K95" s="428"/>
      <c r="L95" s="175"/>
      <c r="M95" s="175"/>
      <c r="N95" s="177"/>
    </row>
    <row r="96" spans="1:14" x14ac:dyDescent="0.25">
      <c r="A96" s="194"/>
      <c r="B96" s="209"/>
      <c r="C96" s="209"/>
      <c r="D96" s="624"/>
      <c r="E96" s="190"/>
      <c r="F96" s="172"/>
      <c r="G96" s="332"/>
      <c r="H96" s="318"/>
      <c r="I96" s="175"/>
      <c r="J96" s="447"/>
      <c r="K96" s="428"/>
      <c r="L96" s="175"/>
      <c r="M96" s="175"/>
      <c r="N96" s="177"/>
    </row>
    <row r="97" spans="1:14" x14ac:dyDescent="0.25">
      <c r="A97" s="194"/>
      <c r="B97" s="209"/>
      <c r="C97" s="209"/>
      <c r="D97" s="624"/>
      <c r="E97" s="562"/>
      <c r="F97" s="184"/>
      <c r="G97" s="563"/>
      <c r="H97" s="576"/>
      <c r="I97" s="183"/>
      <c r="J97" s="447"/>
      <c r="K97" s="537"/>
      <c r="L97" s="183"/>
      <c r="M97" s="183"/>
      <c r="N97" s="575"/>
    </row>
    <row r="98" spans="1:14" x14ac:dyDescent="0.25">
      <c r="A98" s="194"/>
      <c r="B98" s="209"/>
      <c r="C98" s="209"/>
      <c r="D98" s="624"/>
      <c r="E98" s="562"/>
      <c r="F98" s="184"/>
      <c r="G98" s="563"/>
      <c r="H98" s="576"/>
      <c r="I98" s="183"/>
      <c r="J98" s="447"/>
      <c r="K98" s="537"/>
      <c r="L98" s="183"/>
      <c r="M98" s="183"/>
      <c r="N98" s="575"/>
    </row>
    <row r="99" spans="1:14" x14ac:dyDescent="0.25">
      <c r="A99" s="194"/>
      <c r="B99" s="209"/>
      <c r="C99" s="209"/>
      <c r="D99" s="624"/>
      <c r="E99" s="562"/>
      <c r="F99" s="184"/>
      <c r="G99" s="563"/>
      <c r="H99" s="576"/>
      <c r="I99" s="183"/>
      <c r="J99" s="447"/>
      <c r="K99" s="537"/>
      <c r="L99" s="183"/>
      <c r="M99" s="183"/>
      <c r="N99" s="575"/>
    </row>
    <row r="100" spans="1:14" x14ac:dyDescent="0.25">
      <c r="A100" s="194"/>
      <c r="B100" s="209"/>
      <c r="C100" s="209"/>
      <c r="D100" s="624"/>
      <c r="E100" s="562"/>
      <c r="F100" s="184"/>
      <c r="G100" s="563"/>
      <c r="H100" s="576"/>
      <c r="I100" s="183"/>
      <c r="J100" s="447"/>
      <c r="K100" s="537"/>
      <c r="L100" s="183"/>
      <c r="M100" s="183"/>
      <c r="N100" s="575"/>
    </row>
    <row r="101" spans="1:14" x14ac:dyDescent="0.25">
      <c r="A101" s="194"/>
      <c r="B101" s="209"/>
      <c r="C101" s="209"/>
      <c r="D101" s="624"/>
      <c r="E101" s="562"/>
      <c r="F101" s="184"/>
      <c r="G101" s="563"/>
      <c r="H101" s="576"/>
      <c r="I101" s="183"/>
      <c r="J101" s="447"/>
      <c r="K101" s="537"/>
      <c r="L101" s="183"/>
      <c r="M101" s="183"/>
      <c r="N101" s="575"/>
    </row>
    <row r="102" spans="1:14" x14ac:dyDescent="0.25">
      <c r="A102" s="194"/>
      <c r="B102" s="209"/>
      <c r="C102" s="209"/>
      <c r="D102" s="624"/>
      <c r="E102" s="562"/>
      <c r="F102" s="184"/>
      <c r="G102" s="563"/>
      <c r="H102" s="576"/>
      <c r="I102" s="183"/>
      <c r="J102" s="447"/>
      <c r="K102" s="537"/>
      <c r="L102" s="183"/>
      <c r="M102" s="183"/>
      <c r="N102" s="575"/>
    </row>
    <row r="103" spans="1:14" x14ac:dyDescent="0.25">
      <c r="A103" s="194"/>
      <c r="B103" s="209"/>
      <c r="C103" s="209"/>
      <c r="D103" s="624"/>
      <c r="E103" s="562"/>
      <c r="F103" s="184"/>
      <c r="G103" s="563"/>
      <c r="H103" s="576"/>
      <c r="I103" s="183"/>
      <c r="J103" s="447"/>
      <c r="K103" s="537"/>
      <c r="L103" s="183"/>
      <c r="M103" s="183"/>
      <c r="N103" s="575"/>
    </row>
    <row r="104" spans="1:14" x14ac:dyDescent="0.25">
      <c r="A104" s="194"/>
      <c r="B104" s="209"/>
      <c r="C104" s="209"/>
      <c r="D104" s="624"/>
      <c r="E104" s="182"/>
      <c r="F104" s="182"/>
      <c r="G104" s="563"/>
      <c r="H104" s="576"/>
      <c r="I104" s="183"/>
      <c r="J104" s="447"/>
      <c r="K104" s="537"/>
      <c r="L104" s="183"/>
      <c r="M104" s="183"/>
      <c r="N104" s="575"/>
    </row>
    <row r="105" spans="1:14" x14ac:dyDescent="0.25">
      <c r="A105" s="194"/>
      <c r="B105" s="209"/>
      <c r="C105" s="209"/>
      <c r="D105" s="624"/>
      <c r="E105" s="182"/>
      <c r="F105" s="182"/>
      <c r="G105" s="563"/>
      <c r="H105" s="576"/>
      <c r="I105" s="183"/>
      <c r="J105" s="447"/>
      <c r="K105" s="537"/>
      <c r="L105" s="183"/>
      <c r="M105" s="183"/>
      <c r="N105" s="177"/>
    </row>
    <row r="106" spans="1:14" x14ac:dyDescent="0.25">
      <c r="A106" s="194"/>
      <c r="B106" s="209"/>
      <c r="C106" s="209"/>
      <c r="D106" s="624"/>
      <c r="E106" s="182"/>
      <c r="F106" s="182"/>
      <c r="G106" s="563"/>
      <c r="H106" s="576"/>
      <c r="I106" s="183"/>
      <c r="J106" s="447"/>
      <c r="K106" s="537"/>
      <c r="L106" s="183"/>
      <c r="M106" s="183"/>
      <c r="N106" s="177"/>
    </row>
    <row r="107" spans="1:14" x14ac:dyDescent="0.25">
      <c r="A107" s="194"/>
      <c r="B107" s="209"/>
      <c r="C107" s="209"/>
      <c r="D107" s="624"/>
      <c r="E107" s="182"/>
      <c r="F107" s="182"/>
      <c r="G107" s="563"/>
      <c r="H107" s="576"/>
      <c r="I107" s="183"/>
      <c r="J107" s="447"/>
      <c r="K107" s="537"/>
      <c r="L107" s="183"/>
      <c r="M107" s="183"/>
      <c r="N107" s="177"/>
    </row>
    <row r="108" spans="1:14" x14ac:dyDescent="0.25">
      <c r="A108" s="194"/>
      <c r="B108" s="209"/>
      <c r="C108" s="209"/>
      <c r="D108" s="624"/>
      <c r="E108" s="182"/>
      <c r="F108" s="182"/>
      <c r="G108" s="563"/>
      <c r="H108" s="318"/>
      <c r="I108" s="175"/>
      <c r="J108" s="447"/>
      <c r="K108" s="537"/>
      <c r="L108" s="183"/>
      <c r="M108" s="175"/>
      <c r="N108" s="577"/>
    </row>
    <row r="109" spans="1:14" x14ac:dyDescent="0.25">
      <c r="A109" s="194"/>
      <c r="B109" s="209"/>
      <c r="C109" s="209"/>
      <c r="D109" s="624"/>
      <c r="E109" s="190"/>
      <c r="F109" s="172"/>
      <c r="G109" s="332"/>
      <c r="H109" s="601"/>
      <c r="I109" s="578"/>
      <c r="J109" s="447"/>
      <c r="K109" s="579"/>
      <c r="L109" s="578"/>
      <c r="M109" s="578"/>
      <c r="N109" s="577"/>
    </row>
    <row r="110" spans="1:14" x14ac:dyDescent="0.25">
      <c r="A110" s="194"/>
      <c r="B110" s="209"/>
      <c r="C110" s="209"/>
      <c r="D110" s="624"/>
      <c r="E110" s="562"/>
      <c r="F110" s="184"/>
      <c r="G110" s="332"/>
      <c r="H110" s="601"/>
      <c r="I110" s="578"/>
      <c r="J110" s="447"/>
      <c r="K110" s="579"/>
      <c r="L110" s="578"/>
      <c r="M110" s="578"/>
      <c r="N110" s="577"/>
    </row>
    <row r="111" spans="1:14" x14ac:dyDescent="0.25">
      <c r="A111" s="194"/>
      <c r="B111" s="209"/>
      <c r="C111" s="209"/>
      <c r="D111" s="624"/>
      <c r="E111" s="562"/>
      <c r="F111" s="184"/>
      <c r="G111" s="332"/>
      <c r="H111" s="601"/>
      <c r="I111" s="578"/>
      <c r="J111" s="447"/>
      <c r="K111" s="579"/>
      <c r="L111" s="578"/>
      <c r="M111" s="578"/>
      <c r="N111" s="577"/>
    </row>
    <row r="112" spans="1:14" x14ac:dyDescent="0.25">
      <c r="A112" s="194"/>
      <c r="B112" s="209"/>
      <c r="C112" s="209"/>
      <c r="D112" s="624"/>
      <c r="E112" s="562"/>
      <c r="F112" s="184"/>
      <c r="G112" s="332"/>
      <c r="H112" s="601"/>
      <c r="I112" s="578"/>
      <c r="J112" s="447"/>
      <c r="K112" s="579"/>
      <c r="L112" s="578"/>
      <c r="M112" s="578"/>
      <c r="N112" s="577"/>
    </row>
    <row r="113" spans="1:14" x14ac:dyDescent="0.25">
      <c r="A113" s="194"/>
      <c r="B113" s="209"/>
      <c r="C113" s="209"/>
      <c r="D113" s="624"/>
      <c r="E113" s="562"/>
      <c r="F113" s="184"/>
      <c r="G113" s="332"/>
      <c r="H113" s="601"/>
      <c r="I113" s="578"/>
      <c r="J113" s="447"/>
      <c r="K113" s="579"/>
      <c r="L113" s="578"/>
      <c r="M113" s="578"/>
      <c r="N113" s="577"/>
    </row>
    <row r="114" spans="1:14" x14ac:dyDescent="0.25">
      <c r="A114" s="194"/>
      <c r="B114" s="209"/>
      <c r="C114" s="209"/>
      <c r="D114" s="624"/>
      <c r="E114" s="562"/>
      <c r="F114" s="184"/>
      <c r="G114" s="332"/>
      <c r="H114" s="601"/>
      <c r="I114" s="578"/>
      <c r="J114" s="447"/>
      <c r="K114" s="579"/>
      <c r="L114" s="578"/>
      <c r="M114" s="578"/>
      <c r="N114" s="577"/>
    </row>
    <row r="115" spans="1:14" x14ac:dyDescent="0.25">
      <c r="A115" s="194"/>
      <c r="B115" s="209"/>
      <c r="C115" s="209"/>
      <c r="D115" s="624"/>
      <c r="E115" s="562"/>
      <c r="F115" s="184"/>
      <c r="G115" s="332"/>
      <c r="H115" s="601"/>
      <c r="I115" s="578"/>
      <c r="J115" s="447"/>
      <c r="K115" s="579"/>
      <c r="L115" s="578"/>
      <c r="M115" s="578"/>
      <c r="N115" s="577"/>
    </row>
    <row r="116" spans="1:14" x14ac:dyDescent="0.25">
      <c r="A116" s="194"/>
      <c r="B116" s="209"/>
      <c r="C116" s="209"/>
      <c r="D116" s="633"/>
      <c r="E116" s="562"/>
      <c r="F116" s="184"/>
      <c r="G116" s="332"/>
      <c r="H116" s="601"/>
      <c r="I116" s="578"/>
      <c r="J116" s="447"/>
      <c r="K116" s="579"/>
      <c r="L116" s="578"/>
      <c r="M116" s="578"/>
      <c r="N116" s="577"/>
    </row>
    <row r="117" spans="1:14" x14ac:dyDescent="0.25">
      <c r="A117" s="194"/>
      <c r="B117" s="209"/>
      <c r="C117" s="209"/>
      <c r="D117" s="633"/>
      <c r="E117" s="562"/>
      <c r="F117" s="184"/>
      <c r="G117" s="332"/>
      <c r="H117" s="601"/>
      <c r="I117" s="578"/>
      <c r="J117" s="447"/>
      <c r="K117" s="579"/>
      <c r="L117" s="578"/>
      <c r="M117" s="578"/>
      <c r="N117" s="577"/>
    </row>
    <row r="118" spans="1:14" x14ac:dyDescent="0.25">
      <c r="A118" s="194"/>
      <c r="B118" s="209"/>
      <c r="C118" s="209"/>
      <c r="D118" s="633"/>
      <c r="E118" s="562"/>
      <c r="F118" s="184"/>
      <c r="G118" s="332"/>
      <c r="H118" s="601"/>
      <c r="I118" s="578"/>
      <c r="J118" s="447"/>
      <c r="K118" s="579"/>
      <c r="L118" s="578"/>
      <c r="M118" s="578"/>
      <c r="N118" s="577"/>
    </row>
    <row r="119" spans="1:14" x14ac:dyDescent="0.25">
      <c r="A119" s="194"/>
      <c r="B119" s="209"/>
      <c r="C119" s="209"/>
      <c r="D119" s="633"/>
      <c r="E119" s="562"/>
      <c r="F119" s="184"/>
      <c r="G119" s="332"/>
      <c r="H119" s="601"/>
      <c r="I119" s="578"/>
      <c r="J119" s="447"/>
      <c r="K119" s="579"/>
      <c r="L119" s="578"/>
      <c r="M119" s="578"/>
      <c r="N119" s="577"/>
    </row>
    <row r="120" spans="1:14" x14ac:dyDescent="0.25">
      <c r="A120" s="194"/>
      <c r="B120" s="209"/>
      <c r="C120" s="209"/>
      <c r="D120" s="633"/>
      <c r="E120" s="562"/>
      <c r="F120" s="184"/>
      <c r="G120" s="332"/>
      <c r="H120" s="601"/>
      <c r="I120" s="578"/>
      <c r="J120" s="447"/>
      <c r="K120" s="579"/>
      <c r="L120" s="578"/>
      <c r="M120" s="578"/>
      <c r="N120" s="577"/>
    </row>
    <row r="121" spans="1:14" x14ac:dyDescent="0.25">
      <c r="A121" s="194"/>
      <c r="B121" s="209"/>
      <c r="C121" s="209"/>
      <c r="D121" s="633"/>
      <c r="E121" s="562"/>
      <c r="F121" s="184"/>
      <c r="G121" s="332"/>
      <c r="H121" s="601"/>
      <c r="I121" s="578"/>
      <c r="J121" s="447"/>
      <c r="K121" s="579"/>
      <c r="L121" s="578"/>
      <c r="M121" s="578"/>
      <c r="N121" s="577"/>
    </row>
    <row r="122" spans="1:14" x14ac:dyDescent="0.25">
      <c r="A122" s="194"/>
      <c r="B122" s="209"/>
      <c r="C122" s="209"/>
      <c r="D122" s="633"/>
      <c r="E122" s="562"/>
      <c r="F122" s="184"/>
      <c r="G122" s="332"/>
      <c r="H122" s="601"/>
      <c r="I122" s="578"/>
      <c r="J122" s="447"/>
      <c r="K122" s="579"/>
      <c r="L122" s="578"/>
      <c r="M122" s="578"/>
      <c r="N122" s="577"/>
    </row>
    <row r="123" spans="1:14" x14ac:dyDescent="0.25">
      <c r="A123" s="194"/>
      <c r="B123" s="209"/>
      <c r="C123" s="209"/>
      <c r="D123" s="633"/>
      <c r="E123" s="562"/>
      <c r="F123" s="184"/>
      <c r="G123" s="332"/>
      <c r="H123" s="601"/>
      <c r="I123" s="578"/>
      <c r="J123" s="447"/>
      <c r="K123" s="579"/>
      <c r="L123" s="578"/>
      <c r="M123" s="578"/>
      <c r="N123" s="577"/>
    </row>
    <row r="124" spans="1:14" x14ac:dyDescent="0.25">
      <c r="A124" s="194"/>
      <c r="B124" s="209"/>
      <c r="C124" s="209"/>
      <c r="D124" s="633"/>
      <c r="E124" s="562"/>
      <c r="F124" s="184"/>
      <c r="G124" s="332"/>
      <c r="H124" s="601"/>
      <c r="I124" s="578"/>
      <c r="J124" s="447"/>
      <c r="K124" s="579"/>
      <c r="L124" s="578"/>
      <c r="M124" s="578"/>
      <c r="N124" s="577"/>
    </row>
    <row r="125" spans="1:14" x14ac:dyDescent="0.25">
      <c r="A125" s="194"/>
      <c r="B125" s="209"/>
      <c r="C125" s="209"/>
      <c r="D125" s="633"/>
      <c r="E125" s="562"/>
      <c r="F125" s="184"/>
      <c r="G125" s="332"/>
      <c r="H125" s="601"/>
      <c r="I125" s="578"/>
      <c r="J125" s="447"/>
      <c r="K125" s="579"/>
      <c r="L125" s="578"/>
      <c r="M125" s="578"/>
      <c r="N125" s="577"/>
    </row>
    <row r="126" spans="1:14" x14ac:dyDescent="0.25">
      <c r="A126" s="194"/>
      <c r="B126" s="209"/>
      <c r="C126" s="209"/>
      <c r="D126" s="633"/>
      <c r="E126" s="562"/>
      <c r="F126" s="184"/>
      <c r="G126" s="332"/>
      <c r="H126" s="601"/>
      <c r="I126" s="578"/>
      <c r="J126" s="447"/>
      <c r="K126" s="579"/>
      <c r="L126" s="578"/>
      <c r="M126" s="578"/>
      <c r="N126" s="577"/>
    </row>
    <row r="127" spans="1:14" x14ac:dyDescent="0.25">
      <c r="A127" s="194"/>
      <c r="B127" s="209"/>
      <c r="C127" s="209"/>
      <c r="D127" s="633"/>
      <c r="E127" s="562"/>
      <c r="F127" s="184"/>
      <c r="G127" s="332"/>
      <c r="H127" s="601"/>
      <c r="I127" s="578"/>
      <c r="J127" s="447"/>
      <c r="K127" s="579"/>
      <c r="L127" s="578"/>
      <c r="M127" s="578"/>
      <c r="N127" s="577"/>
    </row>
    <row r="128" spans="1:14" x14ac:dyDescent="0.25">
      <c r="A128" s="194"/>
      <c r="B128" s="209"/>
      <c r="C128" s="209"/>
      <c r="D128" s="633"/>
      <c r="E128" s="562"/>
      <c r="F128" s="184"/>
      <c r="G128" s="332"/>
      <c r="H128" s="601"/>
      <c r="I128" s="578"/>
      <c r="J128" s="447"/>
      <c r="K128" s="579"/>
      <c r="L128" s="578"/>
      <c r="M128" s="578"/>
      <c r="N128" s="577"/>
    </row>
    <row r="129" spans="1:14" x14ac:dyDescent="0.25">
      <c r="A129" s="194"/>
      <c r="B129" s="209"/>
      <c r="C129" s="209"/>
      <c r="D129" s="633"/>
      <c r="E129" s="562"/>
      <c r="F129" s="184"/>
      <c r="G129" s="332"/>
      <c r="H129" s="601"/>
      <c r="I129" s="578"/>
      <c r="J129" s="447"/>
      <c r="K129" s="579"/>
      <c r="L129" s="578"/>
      <c r="M129" s="578"/>
      <c r="N129" s="577"/>
    </row>
    <row r="130" spans="1:14" x14ac:dyDescent="0.25">
      <c r="A130" s="194"/>
      <c r="B130" s="209"/>
      <c r="C130" s="209"/>
      <c r="D130" s="633"/>
      <c r="E130" s="562"/>
      <c r="F130" s="184"/>
      <c r="G130" s="332"/>
      <c r="H130" s="601"/>
      <c r="I130" s="578"/>
      <c r="J130" s="447"/>
      <c r="K130" s="579"/>
      <c r="L130" s="578"/>
      <c r="M130" s="578"/>
      <c r="N130" s="577"/>
    </row>
    <row r="131" spans="1:14" x14ac:dyDescent="0.25">
      <c r="A131" s="194"/>
      <c r="B131" s="209"/>
      <c r="C131" s="209"/>
      <c r="D131" s="633"/>
      <c r="E131" s="562"/>
      <c r="F131" s="184"/>
      <c r="G131" s="332"/>
      <c r="H131" s="601"/>
      <c r="I131" s="578"/>
      <c r="J131" s="447"/>
      <c r="K131" s="579"/>
      <c r="L131" s="578"/>
      <c r="M131" s="578"/>
      <c r="N131" s="577"/>
    </row>
    <row r="132" spans="1:14" x14ac:dyDescent="0.25">
      <c r="A132" s="194"/>
      <c r="B132" s="195"/>
      <c r="C132" s="195"/>
      <c r="D132" s="196"/>
      <c r="E132" s="190"/>
      <c r="F132" s="172"/>
      <c r="G132" s="332"/>
      <c r="H132" s="538"/>
      <c r="I132" s="175"/>
      <c r="J132" s="447"/>
      <c r="K132" s="428"/>
      <c r="L132" s="175"/>
      <c r="M132" s="175"/>
      <c r="N132" s="177"/>
    </row>
    <row r="133" spans="1:14" x14ac:dyDescent="0.25">
      <c r="A133" s="194"/>
      <c r="B133" s="195"/>
      <c r="C133" s="195"/>
      <c r="D133" s="196"/>
      <c r="E133" s="190"/>
      <c r="F133" s="172"/>
      <c r="G133" s="332"/>
      <c r="H133" s="538"/>
      <c r="I133" s="175"/>
      <c r="J133" s="447"/>
      <c r="K133" s="428"/>
      <c r="L133" s="175"/>
      <c r="M133" s="175"/>
      <c r="N133" s="177"/>
    </row>
    <row r="134" spans="1:14" x14ac:dyDescent="0.25">
      <c r="A134" s="194"/>
      <c r="B134" s="195"/>
      <c r="C134" s="195"/>
      <c r="D134" s="196"/>
      <c r="E134" s="182"/>
      <c r="F134" s="172"/>
      <c r="G134" s="332"/>
      <c r="H134" s="538"/>
      <c r="I134" s="175"/>
      <c r="J134" s="447"/>
      <c r="K134" s="428"/>
      <c r="L134" s="175"/>
      <c r="M134" s="175"/>
      <c r="N134" s="177"/>
    </row>
    <row r="135" spans="1:14" x14ac:dyDescent="0.25">
      <c r="A135" s="194"/>
      <c r="B135" s="177"/>
      <c r="C135" s="177"/>
      <c r="D135" s="203"/>
      <c r="E135" s="190"/>
      <c r="F135" s="172"/>
      <c r="G135" s="332"/>
      <c r="H135" s="538"/>
      <c r="I135" s="175"/>
      <c r="J135" s="447"/>
      <c r="K135" s="428"/>
      <c r="L135" s="175"/>
      <c r="M135" s="175"/>
      <c r="N135" s="177"/>
    </row>
    <row r="136" spans="1:14" x14ac:dyDescent="0.25">
      <c r="A136" s="194"/>
      <c r="B136" s="177"/>
      <c r="C136" s="177"/>
      <c r="D136" s="203"/>
      <c r="E136" s="190"/>
      <c r="F136" s="172"/>
      <c r="G136" s="332"/>
      <c r="H136" s="538"/>
      <c r="I136" s="175"/>
      <c r="J136" s="447"/>
      <c r="K136" s="428"/>
      <c r="L136" s="175"/>
      <c r="M136" s="175"/>
      <c r="N136" s="177"/>
    </row>
    <row r="137" spans="1:14" ht="17.25" customHeight="1" x14ac:dyDescent="0.25">
      <c r="A137" s="194"/>
      <c r="B137" s="177"/>
      <c r="C137" s="177"/>
      <c r="D137" s="203"/>
      <c r="E137" s="182"/>
      <c r="F137" s="172"/>
      <c r="G137" s="332"/>
      <c r="H137" s="538"/>
      <c r="I137" s="175"/>
      <c r="J137" s="447"/>
      <c r="K137" s="428"/>
      <c r="L137" s="175"/>
      <c r="M137" s="175"/>
      <c r="N137" s="177"/>
    </row>
    <row r="138" spans="1:14" ht="17.25" customHeight="1" x14ac:dyDescent="0.25">
      <c r="A138" s="194"/>
      <c r="B138" s="177"/>
      <c r="C138" s="177"/>
      <c r="D138" s="203"/>
      <c r="E138" s="182"/>
      <c r="F138" s="172"/>
      <c r="G138" s="332"/>
      <c r="H138" s="538"/>
      <c r="I138" s="175"/>
      <c r="J138" s="447"/>
      <c r="K138" s="428"/>
      <c r="L138" s="175"/>
      <c r="M138" s="175"/>
      <c r="N138" s="177"/>
    </row>
    <row r="139" spans="1:14" ht="17.25" customHeight="1" x14ac:dyDescent="0.25">
      <c r="A139" s="194"/>
      <c r="B139" s="177"/>
      <c r="C139" s="177"/>
      <c r="D139" s="203"/>
      <c r="E139" s="182"/>
      <c r="F139" s="172"/>
      <c r="G139" s="332"/>
      <c r="H139" s="538"/>
      <c r="I139" s="175"/>
      <c r="J139" s="447"/>
      <c r="K139" s="428"/>
      <c r="L139" s="175"/>
      <c r="M139" s="175"/>
      <c r="N139" s="177"/>
    </row>
    <row r="140" spans="1:14" ht="17.25" customHeight="1" x14ac:dyDescent="0.25">
      <c r="A140" s="194"/>
      <c r="B140" s="177"/>
      <c r="C140" s="177"/>
      <c r="D140" s="203"/>
      <c r="E140" s="182"/>
      <c r="F140" s="172"/>
      <c r="G140" s="332"/>
      <c r="H140" s="538"/>
      <c r="I140" s="175"/>
      <c r="J140" s="447"/>
      <c r="K140" s="428"/>
      <c r="L140" s="175"/>
      <c r="M140" s="175"/>
      <c r="N140" s="177"/>
    </row>
    <row r="141" spans="1:14" ht="17.25" customHeight="1" x14ac:dyDescent="0.25">
      <c r="A141" s="194"/>
      <c r="B141" s="177"/>
      <c r="C141" s="177"/>
      <c r="D141" s="203"/>
      <c r="E141" s="182"/>
      <c r="F141" s="172"/>
      <c r="G141" s="332"/>
      <c r="H141" s="318"/>
      <c r="I141" s="175"/>
      <c r="J141" s="447"/>
      <c r="K141" s="428"/>
      <c r="L141" s="175"/>
      <c r="M141" s="175"/>
      <c r="N141" s="177"/>
    </row>
    <row r="142" spans="1:14" ht="17.25" customHeight="1" x14ac:dyDescent="0.25">
      <c r="A142" s="194"/>
      <c r="B142" s="177"/>
      <c r="C142" s="177"/>
      <c r="D142" s="203"/>
      <c r="E142" s="182"/>
      <c r="F142" s="172"/>
      <c r="G142" s="332"/>
      <c r="H142" s="318"/>
      <c r="I142" s="175"/>
      <c r="J142" s="447"/>
      <c r="K142" s="428"/>
      <c r="L142" s="175"/>
      <c r="M142" s="175"/>
      <c r="N142" s="177"/>
    </row>
    <row r="143" spans="1:14" ht="17.25" customHeight="1" x14ac:dyDescent="0.25">
      <c r="A143" s="194"/>
      <c r="B143" s="177"/>
      <c r="C143" s="177"/>
      <c r="D143" s="203"/>
      <c r="E143" s="182"/>
      <c r="F143" s="172"/>
      <c r="G143" s="332"/>
      <c r="H143" s="318"/>
      <c r="I143" s="175"/>
      <c r="J143" s="447"/>
      <c r="K143" s="428"/>
      <c r="L143" s="175"/>
      <c r="M143" s="175"/>
      <c r="N143" s="177"/>
    </row>
    <row r="144" spans="1:14" ht="17.25" customHeight="1" x14ac:dyDescent="0.25">
      <c r="A144" s="194"/>
      <c r="B144" s="177"/>
      <c r="C144" s="177"/>
      <c r="D144" s="203"/>
      <c r="E144" s="182"/>
      <c r="F144" s="172"/>
      <c r="G144" s="332"/>
      <c r="H144" s="318"/>
      <c r="I144" s="175"/>
      <c r="J144" s="447"/>
      <c r="K144" s="428"/>
      <c r="L144" s="175"/>
      <c r="M144" s="175"/>
      <c r="N144" s="177"/>
    </row>
    <row r="145" spans="1:14" x14ac:dyDescent="0.25">
      <c r="A145" s="194"/>
      <c r="B145" s="177"/>
      <c r="C145" s="177"/>
      <c r="D145" s="203"/>
      <c r="E145" s="190"/>
      <c r="F145" s="172"/>
      <c r="G145" s="332"/>
      <c r="H145" s="318"/>
      <c r="I145" s="175"/>
      <c r="J145" s="447"/>
      <c r="K145" s="428"/>
      <c r="L145" s="175"/>
      <c r="M145" s="175"/>
      <c r="N145" s="177"/>
    </row>
    <row r="146" spans="1:14" x14ac:dyDescent="0.25">
      <c r="A146" s="194"/>
      <c r="B146" s="177"/>
      <c r="C146" s="177"/>
      <c r="D146" s="203"/>
      <c r="E146" s="190"/>
      <c r="F146" s="172"/>
      <c r="G146" s="332"/>
      <c r="H146" s="318"/>
      <c r="I146" s="175"/>
      <c r="J146" s="447"/>
      <c r="K146" s="428"/>
      <c r="L146" s="175"/>
      <c r="M146" s="175"/>
      <c r="N146" s="177"/>
    </row>
    <row r="147" spans="1:14" x14ac:dyDescent="0.25">
      <c r="A147" s="194"/>
      <c r="B147" s="177"/>
      <c r="C147" s="177"/>
      <c r="D147" s="203"/>
      <c r="E147" s="190"/>
      <c r="F147" s="172"/>
      <c r="G147" s="332"/>
      <c r="H147" s="318"/>
      <c r="I147" s="175"/>
      <c r="J147" s="447"/>
      <c r="K147" s="428"/>
      <c r="L147" s="175"/>
      <c r="M147" s="175"/>
      <c r="N147" s="177"/>
    </row>
    <row r="148" spans="1:14" x14ac:dyDescent="0.25">
      <c r="A148" s="194"/>
      <c r="B148" s="177"/>
      <c r="C148" s="177"/>
      <c r="D148" s="203"/>
      <c r="E148" s="190"/>
      <c r="F148" s="172"/>
      <c r="G148" s="332"/>
      <c r="H148" s="318"/>
      <c r="I148" s="175"/>
      <c r="J148" s="447"/>
      <c r="K148" s="428"/>
      <c r="L148" s="175"/>
      <c r="M148" s="175"/>
      <c r="N148" s="177"/>
    </row>
    <row r="149" spans="1:14" x14ac:dyDescent="0.25">
      <c r="A149" s="194"/>
      <c r="B149" s="428"/>
      <c r="C149" s="428"/>
      <c r="D149" s="534"/>
      <c r="E149" s="182"/>
      <c r="F149" s="172"/>
      <c r="G149" s="332"/>
      <c r="H149" s="318"/>
      <c r="I149" s="175"/>
      <c r="J149" s="447"/>
      <c r="K149" s="428"/>
      <c r="L149" s="175"/>
      <c r="M149" s="175"/>
      <c r="N149" s="177"/>
    </row>
    <row r="150" spans="1:14" x14ac:dyDescent="0.25">
      <c r="A150" s="194"/>
      <c r="B150" s="428"/>
      <c r="C150" s="428"/>
      <c r="D150" s="534"/>
      <c r="E150" s="182"/>
      <c r="F150" s="172"/>
      <c r="G150" s="332"/>
      <c r="H150" s="318"/>
      <c r="I150" s="175"/>
      <c r="J150" s="447"/>
      <c r="K150" s="428"/>
      <c r="L150" s="175"/>
      <c r="M150" s="175"/>
      <c r="N150" s="177"/>
    </row>
    <row r="151" spans="1:14" x14ac:dyDescent="0.25">
      <c r="A151" s="194"/>
      <c r="B151" s="428"/>
      <c r="C151" s="428"/>
      <c r="D151" s="534"/>
      <c r="E151" s="182"/>
      <c r="F151" s="172"/>
      <c r="G151" s="332"/>
      <c r="H151" s="318"/>
      <c r="I151" s="175"/>
      <c r="J151" s="447"/>
      <c r="K151" s="428"/>
      <c r="L151" s="175"/>
      <c r="M151" s="175"/>
      <c r="N151" s="177"/>
    </row>
    <row r="152" spans="1:14" x14ac:dyDescent="0.25">
      <c r="A152" s="194"/>
      <c r="B152" s="428"/>
      <c r="C152" s="428"/>
      <c r="D152" s="534"/>
      <c r="E152" s="182"/>
      <c r="F152" s="172"/>
      <c r="G152" s="332"/>
      <c r="H152" s="318"/>
      <c r="I152" s="175"/>
      <c r="J152" s="447"/>
      <c r="K152" s="428"/>
      <c r="L152" s="175"/>
      <c r="M152" s="175"/>
      <c r="N152" s="177"/>
    </row>
    <row r="153" spans="1:14" x14ac:dyDescent="0.25">
      <c r="A153" s="194"/>
      <c r="B153" s="428"/>
      <c r="C153" s="428"/>
      <c r="D153" s="534"/>
      <c r="E153" s="182"/>
      <c r="F153" s="172"/>
      <c r="G153" s="332"/>
      <c r="H153" s="211"/>
      <c r="I153" s="175"/>
      <c r="J153" s="447"/>
      <c r="K153" s="428"/>
      <c r="L153" s="175"/>
      <c r="M153" s="175"/>
      <c r="N153" s="177"/>
    </row>
    <row r="154" spans="1:14" x14ac:dyDescent="0.25">
      <c r="A154" s="194"/>
      <c r="B154" s="428"/>
      <c r="C154" s="428"/>
      <c r="D154" s="534"/>
      <c r="E154" s="182"/>
      <c r="F154" s="172"/>
      <c r="G154" s="332"/>
      <c r="H154" s="211"/>
      <c r="I154" s="175"/>
      <c r="J154" s="447"/>
      <c r="K154" s="428"/>
      <c r="L154" s="175"/>
      <c r="M154" s="175"/>
      <c r="N154" s="177"/>
    </row>
    <row r="155" spans="1:14" x14ac:dyDescent="0.25">
      <c r="A155" s="194"/>
      <c r="B155" s="428"/>
      <c r="C155" s="428"/>
      <c r="D155" s="534"/>
      <c r="E155" s="181"/>
      <c r="F155" s="184"/>
      <c r="G155" s="332"/>
      <c r="H155" s="211"/>
      <c r="I155" s="175"/>
      <c r="J155" s="447"/>
      <c r="K155" s="428"/>
      <c r="L155" s="175"/>
      <c r="M155" s="175"/>
      <c r="N155" s="177"/>
    </row>
    <row r="156" spans="1:14" x14ac:dyDescent="0.25">
      <c r="A156" s="180"/>
      <c r="B156" s="428"/>
      <c r="C156" s="428"/>
      <c r="D156" s="534"/>
      <c r="E156" s="172"/>
      <c r="F156" s="172"/>
      <c r="G156" s="332"/>
      <c r="H156" s="211"/>
      <c r="I156" s="175"/>
      <c r="J156" s="447"/>
      <c r="K156" s="428"/>
      <c r="L156" s="175"/>
      <c r="M156" s="175"/>
      <c r="N156" s="177"/>
    </row>
    <row r="157" spans="1:14" x14ac:dyDescent="0.25">
      <c r="A157" s="194"/>
      <c r="B157" s="177"/>
      <c r="C157" s="177"/>
      <c r="D157" s="203"/>
      <c r="E157" s="190"/>
      <c r="F157" s="513"/>
      <c r="G157" s="332"/>
      <c r="H157" s="211"/>
      <c r="I157" s="175"/>
      <c r="J157" s="447"/>
      <c r="K157" s="428"/>
      <c r="L157" s="175"/>
      <c r="M157" s="175"/>
      <c r="N157" s="177"/>
    </row>
    <row r="158" spans="1:14" x14ac:dyDescent="0.25">
      <c r="A158" s="194"/>
      <c r="B158" s="177"/>
      <c r="C158" s="177"/>
      <c r="D158" s="203"/>
      <c r="E158" s="190"/>
      <c r="F158" s="424"/>
      <c r="G158" s="332"/>
      <c r="H158" s="211"/>
      <c r="I158" s="175"/>
      <c r="J158" s="447"/>
      <c r="K158" s="428"/>
      <c r="L158" s="175"/>
      <c r="M158" s="175"/>
      <c r="N158" s="177"/>
    </row>
    <row r="159" spans="1:14" x14ac:dyDescent="0.25">
      <c r="A159" s="194"/>
      <c r="B159" s="177"/>
      <c r="C159" s="177"/>
      <c r="D159" s="203"/>
      <c r="E159" s="190"/>
      <c r="F159" s="424"/>
      <c r="G159" s="332"/>
      <c r="H159" s="211"/>
      <c r="I159" s="175"/>
      <c r="J159" s="447"/>
      <c r="K159" s="428"/>
      <c r="L159" s="175"/>
      <c r="M159" s="175"/>
      <c r="N159" s="177"/>
    </row>
    <row r="160" spans="1:14" x14ac:dyDescent="0.25">
      <c r="A160" s="194"/>
      <c r="B160" s="177"/>
      <c r="C160" s="177"/>
      <c r="D160" s="203"/>
      <c r="E160" s="190"/>
      <c r="F160" s="424"/>
      <c r="G160" s="332"/>
      <c r="H160" s="211"/>
      <c r="I160" s="175"/>
      <c r="J160" s="447"/>
      <c r="K160" s="428"/>
      <c r="L160" s="175"/>
      <c r="M160" s="175"/>
      <c r="N160" s="177"/>
    </row>
    <row r="161" spans="1:14" x14ac:dyDescent="0.25">
      <c r="A161" s="194"/>
      <c r="B161" s="177"/>
      <c r="C161" s="177"/>
      <c r="D161" s="203"/>
      <c r="E161" s="190"/>
      <c r="F161" s="424"/>
      <c r="G161" s="332"/>
      <c r="H161" s="211"/>
      <c r="I161" s="175"/>
      <c r="J161" s="447"/>
      <c r="K161" s="428"/>
      <c r="L161" s="175"/>
      <c r="M161" s="175"/>
      <c r="N161" s="177"/>
    </row>
    <row r="162" spans="1:14" x14ac:dyDescent="0.25">
      <c r="A162" s="194"/>
      <c r="B162" s="177"/>
      <c r="C162" s="177"/>
      <c r="D162" s="203"/>
      <c r="E162" s="190"/>
      <c r="F162" s="424"/>
      <c r="G162" s="332"/>
      <c r="H162" s="211"/>
      <c r="I162" s="175"/>
      <c r="J162" s="447"/>
      <c r="K162" s="428"/>
      <c r="L162" s="175"/>
      <c r="M162" s="175"/>
      <c r="N162" s="177"/>
    </row>
    <row r="163" spans="1:14" x14ac:dyDescent="0.25">
      <c r="A163" s="180"/>
      <c r="B163" s="177"/>
      <c r="C163" s="177"/>
      <c r="D163" s="177"/>
      <c r="E163" s="190"/>
      <c r="F163" s="424"/>
      <c r="G163" s="332"/>
      <c r="H163" s="211"/>
      <c r="I163" s="175"/>
      <c r="J163" s="447"/>
      <c r="K163" s="428"/>
      <c r="L163" s="175"/>
      <c r="M163" s="175"/>
      <c r="N163" s="177"/>
    </row>
    <row r="164" spans="1:14" x14ac:dyDescent="0.25">
      <c r="A164" s="180"/>
      <c r="B164" s="175"/>
      <c r="C164" s="175"/>
      <c r="D164" s="175"/>
      <c r="E164" s="424"/>
      <c r="F164" s="424"/>
      <c r="G164" s="332"/>
      <c r="H164" s="211"/>
      <c r="I164" s="175"/>
      <c r="J164" s="447"/>
      <c r="K164" s="428"/>
      <c r="L164" s="175"/>
      <c r="M164" s="175"/>
      <c r="N164" s="177"/>
    </row>
    <row r="165" spans="1:14" x14ac:dyDescent="0.25">
      <c r="A165" s="180"/>
      <c r="B165" s="175"/>
      <c r="C165" s="175"/>
      <c r="D165" s="175"/>
      <c r="E165" s="190"/>
      <c r="F165" s="424"/>
      <c r="G165" s="332"/>
      <c r="H165" s="211"/>
      <c r="I165" s="175"/>
      <c r="J165" s="447"/>
      <c r="K165" s="428"/>
      <c r="L165" s="175"/>
      <c r="M165" s="175"/>
      <c r="N165" s="177"/>
    </row>
    <row r="166" spans="1:14" x14ac:dyDescent="0.25">
      <c r="A166" s="180"/>
      <c r="B166" s="175"/>
      <c r="C166" s="175"/>
      <c r="D166" s="175"/>
      <c r="E166" s="190"/>
      <c r="F166" s="424"/>
      <c r="G166" s="332"/>
      <c r="H166" s="211"/>
      <c r="I166" s="175"/>
      <c r="J166" s="447"/>
      <c r="K166" s="428"/>
      <c r="L166" s="175"/>
      <c r="M166" s="175"/>
      <c r="N166" s="177"/>
    </row>
    <row r="167" spans="1:14" x14ac:dyDescent="0.25">
      <c r="A167" s="180"/>
      <c r="B167" s="175"/>
      <c r="C167" s="175"/>
      <c r="D167" s="175" t="s">
        <v>131</v>
      </c>
      <c r="E167" s="424"/>
      <c r="F167" s="424"/>
      <c r="G167" s="332"/>
      <c r="H167" s="211"/>
      <c r="I167" s="175"/>
      <c r="J167" s="447"/>
      <c r="K167" s="428"/>
      <c r="L167" s="175"/>
      <c r="M167" s="175"/>
      <c r="N167" s="177"/>
    </row>
    <row r="168" spans="1:14" x14ac:dyDescent="0.25">
      <c r="A168" s="180"/>
      <c r="B168" s="175"/>
      <c r="C168" s="175"/>
      <c r="D168" s="175"/>
      <c r="E168" s="424"/>
      <c r="F168" s="424"/>
      <c r="G168" s="332"/>
      <c r="H168" s="211"/>
      <c r="I168" s="175"/>
      <c r="J168" s="447"/>
      <c r="K168" s="428"/>
      <c r="L168" s="175"/>
      <c r="M168" s="175"/>
      <c r="N168" s="177"/>
    </row>
    <row r="169" spans="1:14" x14ac:dyDescent="0.25">
      <c r="A169" s="180"/>
      <c r="B169" s="175"/>
      <c r="C169" s="175"/>
      <c r="D169" s="175"/>
      <c r="E169" s="424"/>
      <c r="F169" s="424"/>
      <c r="G169" s="332"/>
      <c r="H169" s="211"/>
      <c r="I169" s="175"/>
      <c r="J169" s="177"/>
      <c r="K169" s="428"/>
      <c r="L169" s="175"/>
      <c r="M169" s="175"/>
      <c r="N169" s="177"/>
    </row>
    <row r="170" spans="1:14" x14ac:dyDescent="0.25">
      <c r="A170" s="180"/>
      <c r="B170" s="175"/>
      <c r="C170" s="175"/>
      <c r="D170" s="175"/>
      <c r="E170" s="424"/>
      <c r="F170" s="424"/>
      <c r="G170" s="332"/>
      <c r="H170" s="211"/>
      <c r="I170" s="175"/>
      <c r="J170" s="177"/>
      <c r="K170" s="428"/>
      <c r="L170" s="175"/>
      <c r="M170" s="175"/>
      <c r="N170" s="177"/>
    </row>
    <row r="171" spans="1:14" x14ac:dyDescent="0.25">
      <c r="A171" s="180"/>
      <c r="B171" s="175"/>
      <c r="C171" s="175"/>
      <c r="D171" s="175"/>
      <c r="E171" s="424"/>
      <c r="F171" s="424"/>
      <c r="G171" s="332"/>
      <c r="H171" s="211"/>
      <c r="I171" s="175"/>
      <c r="J171" s="177"/>
      <c r="K171" s="428"/>
      <c r="L171" s="175"/>
      <c r="M171" s="175"/>
      <c r="N171" s="177"/>
    </row>
    <row r="172" spans="1:14" x14ac:dyDescent="0.25">
      <c r="A172" s="180"/>
      <c r="B172" s="175"/>
      <c r="C172" s="175"/>
      <c r="D172" s="175"/>
      <c r="E172" s="424"/>
      <c r="F172" s="424"/>
      <c r="G172" s="332"/>
      <c r="H172" s="211"/>
      <c r="I172" s="175"/>
      <c r="J172" s="177"/>
      <c r="K172" s="428"/>
      <c r="L172" s="175"/>
      <c r="M172" s="175"/>
      <c r="N172" s="177"/>
    </row>
    <row r="173" spans="1:14" x14ac:dyDescent="0.25">
      <c r="A173" s="180"/>
      <c r="B173" s="175"/>
      <c r="C173" s="175"/>
      <c r="D173" s="175"/>
      <c r="E173" s="424"/>
      <c r="F173" s="424"/>
      <c r="G173" s="332"/>
      <c r="H173" s="211"/>
      <c r="I173" s="175"/>
      <c r="J173" s="177"/>
      <c r="K173" s="428"/>
      <c r="L173" s="175"/>
      <c r="M173" s="175"/>
      <c r="N173" s="177"/>
    </row>
    <row r="174" spans="1:14" x14ac:dyDescent="0.25">
      <c r="A174" s="180"/>
      <c r="B174" s="175"/>
      <c r="C174" s="175"/>
      <c r="D174" s="175"/>
      <c r="E174" s="424"/>
      <c r="F174" s="424"/>
      <c r="G174" s="332"/>
      <c r="H174" s="211"/>
      <c r="I174" s="175"/>
      <c r="J174" s="177"/>
      <c r="K174" s="428"/>
      <c r="L174" s="175"/>
      <c r="M174" s="175"/>
      <c r="N174" s="177"/>
    </row>
    <row r="175" spans="1:14" x14ac:dyDescent="0.25">
      <c r="A175" s="180"/>
      <c r="B175" s="175"/>
      <c r="C175" s="175"/>
      <c r="D175" s="175"/>
      <c r="E175" s="424"/>
      <c r="F175" s="424"/>
      <c r="G175" s="332"/>
      <c r="H175" s="211"/>
      <c r="I175" s="175"/>
      <c r="J175" s="177"/>
      <c r="K175" s="428"/>
      <c r="L175" s="175"/>
      <c r="M175" s="175"/>
      <c r="N175" s="177"/>
    </row>
    <row r="176" spans="1:14" x14ac:dyDescent="0.25">
      <c r="A176" s="180"/>
      <c r="B176" s="175"/>
      <c r="C176" s="175"/>
      <c r="D176" s="175"/>
      <c r="E176" s="424"/>
      <c r="F176" s="424"/>
      <c r="G176" s="332"/>
      <c r="H176" s="211"/>
      <c r="I176" s="175"/>
      <c r="J176" s="177"/>
      <c r="K176" s="428"/>
      <c r="L176" s="175"/>
      <c r="M176" s="175"/>
      <c r="N176" s="177"/>
    </row>
    <row r="177" spans="1:14" x14ac:dyDescent="0.25">
      <c r="A177" s="180"/>
      <c r="B177" s="175"/>
      <c r="C177" s="175"/>
      <c r="D177" s="175"/>
      <c r="E177" s="424"/>
      <c r="F177" s="424"/>
      <c r="G177" s="332"/>
      <c r="H177" s="211"/>
      <c r="I177" s="175"/>
      <c r="J177" s="177"/>
      <c r="K177" s="428"/>
      <c r="L177" s="175"/>
      <c r="M177" s="175"/>
      <c r="N177" s="177"/>
    </row>
    <row r="178" spans="1:14" x14ac:dyDescent="0.25">
      <c r="A178" s="194"/>
      <c r="B178" s="175"/>
      <c r="C178" s="175"/>
      <c r="D178" s="175"/>
      <c r="E178" s="190"/>
      <c r="F178" s="529"/>
      <c r="G178" s="332"/>
      <c r="H178" s="211"/>
      <c r="I178" s="175"/>
      <c r="J178" s="177"/>
      <c r="K178" s="428"/>
      <c r="L178" s="175"/>
      <c r="M178" s="175"/>
      <c r="N178" s="177"/>
    </row>
    <row r="179" spans="1:14" x14ac:dyDescent="0.25">
      <c r="A179" s="194"/>
      <c r="B179" s="177"/>
      <c r="C179" s="177"/>
      <c r="D179" s="203"/>
      <c r="E179" s="190"/>
      <c r="F179" s="424"/>
      <c r="G179" s="332"/>
      <c r="H179" s="211"/>
      <c r="I179" s="175"/>
      <c r="J179" s="177"/>
      <c r="K179" s="428"/>
      <c r="L179" s="175"/>
      <c r="M179" s="175"/>
      <c r="N179" s="177"/>
    </row>
    <row r="180" spans="1:14" x14ac:dyDescent="0.25">
      <c r="A180" s="194"/>
      <c r="B180" s="177"/>
      <c r="C180" s="177"/>
      <c r="D180" s="203"/>
      <c r="E180" s="190"/>
      <c r="F180" s="424"/>
      <c r="G180" s="332"/>
      <c r="H180" s="211"/>
      <c r="I180" s="175"/>
      <c r="J180" s="177"/>
      <c r="K180" s="428"/>
      <c r="L180" s="175"/>
      <c r="M180" s="175"/>
      <c r="N180" s="177"/>
    </row>
    <row r="181" spans="1:14" x14ac:dyDescent="0.25">
      <c r="A181" s="194"/>
      <c r="B181" s="177"/>
      <c r="C181" s="177"/>
      <c r="D181" s="203"/>
      <c r="E181" s="190"/>
      <c r="F181" s="424"/>
      <c r="G181" s="332"/>
      <c r="H181" s="211"/>
      <c r="I181" s="175"/>
      <c r="J181" s="177"/>
      <c r="K181" s="428"/>
      <c r="L181" s="175"/>
      <c r="M181" s="175"/>
      <c r="N181" s="177"/>
    </row>
    <row r="182" spans="1:14" x14ac:dyDescent="0.25">
      <c r="A182" s="194"/>
      <c r="B182" s="177"/>
      <c r="C182" s="177"/>
      <c r="D182" s="203"/>
      <c r="E182" s="190"/>
      <c r="F182" s="424"/>
      <c r="G182" s="332"/>
      <c r="H182" s="211"/>
      <c r="I182" s="175"/>
      <c r="J182" s="177"/>
      <c r="K182" s="428"/>
      <c r="L182" s="175"/>
      <c r="M182" s="175"/>
      <c r="N182" s="177"/>
    </row>
    <row r="183" spans="1:14" x14ac:dyDescent="0.25">
      <c r="A183" s="194"/>
      <c r="B183" s="177"/>
      <c r="C183" s="177"/>
      <c r="D183" s="203"/>
      <c r="E183" s="190"/>
      <c r="F183" s="424"/>
      <c r="G183" s="332"/>
      <c r="H183" s="211"/>
      <c r="I183" s="175"/>
      <c r="J183" s="177"/>
      <c r="K183" s="428"/>
      <c r="L183" s="175"/>
      <c r="M183" s="175"/>
      <c r="N183" s="177"/>
    </row>
    <row r="184" spans="1:14" x14ac:dyDescent="0.25">
      <c r="A184" s="194"/>
      <c r="B184" s="177"/>
      <c r="C184" s="177"/>
      <c r="D184" s="203"/>
      <c r="E184" s="190"/>
      <c r="F184" s="424"/>
      <c r="G184" s="332"/>
      <c r="H184" s="211"/>
      <c r="I184" s="175"/>
      <c r="J184" s="177"/>
      <c r="K184" s="428"/>
      <c r="L184" s="175"/>
      <c r="M184" s="175"/>
      <c r="N184" s="177"/>
    </row>
    <row r="185" spans="1:14" x14ac:dyDescent="0.25">
      <c r="A185" s="194"/>
      <c r="B185" s="177"/>
      <c r="C185" s="177"/>
      <c r="D185" s="203"/>
      <c r="E185" s="190"/>
      <c r="F185" s="424"/>
      <c r="G185" s="332"/>
      <c r="H185" s="211"/>
      <c r="I185" s="175"/>
      <c r="J185" s="177"/>
      <c r="K185" s="428"/>
      <c r="L185" s="175"/>
      <c r="M185" s="175"/>
      <c r="N185" s="177"/>
    </row>
    <row r="186" spans="1:14" x14ac:dyDescent="0.25">
      <c r="A186" s="194"/>
      <c r="B186" s="177"/>
      <c r="C186" s="177"/>
      <c r="D186" s="203"/>
      <c r="E186" s="190"/>
      <c r="F186" s="424"/>
      <c r="G186" s="332"/>
      <c r="H186" s="211"/>
      <c r="I186" s="175"/>
      <c r="J186" s="177"/>
      <c r="K186" s="428"/>
      <c r="L186" s="175"/>
      <c r="M186" s="175"/>
      <c r="N186" s="177"/>
    </row>
    <row r="187" spans="1:14" x14ac:dyDescent="0.25">
      <c r="A187" s="194"/>
      <c r="B187" s="177"/>
      <c r="C187" s="177"/>
      <c r="D187" s="203"/>
      <c r="E187" s="190"/>
      <c r="F187" s="424"/>
      <c r="G187" s="332"/>
      <c r="H187" s="211"/>
      <c r="I187" s="175"/>
      <c r="J187" s="177"/>
      <c r="K187" s="428"/>
      <c r="L187" s="175"/>
      <c r="M187" s="175"/>
      <c r="N187" s="177"/>
    </row>
    <row r="188" spans="1:14" x14ac:dyDescent="0.25">
      <c r="A188" s="194"/>
      <c r="B188" s="177"/>
      <c r="C188" s="177"/>
      <c r="D188" s="203"/>
      <c r="E188" s="190"/>
      <c r="F188" s="424"/>
      <c r="G188" s="332"/>
      <c r="H188" s="211"/>
      <c r="I188" s="175"/>
      <c r="J188" s="177"/>
      <c r="K188" s="428"/>
      <c r="L188" s="175"/>
      <c r="M188" s="175"/>
      <c r="N188" s="177"/>
    </row>
    <row r="189" spans="1:14" x14ac:dyDescent="0.25">
      <c r="A189" s="194"/>
      <c r="B189" s="177"/>
      <c r="C189" s="177"/>
      <c r="D189" s="203"/>
      <c r="E189" s="190"/>
      <c r="F189" s="424"/>
      <c r="G189" s="332"/>
      <c r="H189" s="211"/>
      <c r="I189" s="175"/>
      <c r="J189" s="177"/>
      <c r="K189" s="428"/>
      <c r="L189" s="175"/>
      <c r="M189" s="175"/>
      <c r="N189" s="177"/>
    </row>
    <row r="190" spans="1:14" x14ac:dyDescent="0.25">
      <c r="A190" s="194"/>
      <c r="B190" s="177"/>
      <c r="C190" s="177"/>
      <c r="D190" s="203"/>
      <c r="E190" s="190"/>
      <c r="F190" s="424"/>
      <c r="G190" s="332"/>
      <c r="H190" s="211"/>
      <c r="I190" s="175"/>
      <c r="J190" s="177"/>
      <c r="K190" s="428"/>
      <c r="L190" s="175"/>
      <c r="M190" s="175"/>
      <c r="N190" s="177"/>
    </row>
    <row r="191" spans="1:14" x14ac:dyDescent="0.25">
      <c r="A191" s="194"/>
      <c r="B191" s="175"/>
      <c r="C191" s="175"/>
      <c r="D191" s="175"/>
      <c r="E191" s="424"/>
      <c r="F191" s="424"/>
      <c r="G191" s="332"/>
      <c r="H191" s="211"/>
      <c r="I191" s="175"/>
      <c r="J191" s="177"/>
      <c r="K191" s="428"/>
      <c r="L191" s="175"/>
      <c r="M191" s="175"/>
      <c r="N191" s="177"/>
    </row>
    <row r="192" spans="1:14" x14ac:dyDescent="0.25">
      <c r="A192" s="194"/>
      <c r="B192" s="175"/>
      <c r="C192" s="175"/>
      <c r="D192" s="175"/>
      <c r="E192" s="524"/>
      <c r="F192" s="524"/>
      <c r="G192" s="332"/>
      <c r="H192" s="211"/>
      <c r="I192" s="175"/>
      <c r="J192" s="177"/>
      <c r="K192" s="428"/>
      <c r="L192" s="175"/>
      <c r="M192" s="175"/>
      <c r="N192" s="177"/>
    </row>
    <row r="193" spans="1:14" x14ac:dyDescent="0.25">
      <c r="A193" s="194"/>
      <c r="B193" s="175"/>
      <c r="C193" s="175"/>
      <c r="D193" s="175"/>
      <c r="E193" s="524"/>
      <c r="F193" s="524"/>
      <c r="G193" s="332"/>
      <c r="H193" s="211"/>
      <c r="I193" s="175"/>
      <c r="J193" s="177"/>
      <c r="K193" s="428"/>
      <c r="L193" s="175"/>
      <c r="M193" s="175"/>
      <c r="N193" s="177"/>
    </row>
    <row r="194" spans="1:14" x14ac:dyDescent="0.25">
      <c r="A194" s="194"/>
      <c r="B194" s="175"/>
      <c r="C194" s="175"/>
      <c r="D194" s="187"/>
      <c r="E194" s="424"/>
      <c r="F194" s="424"/>
      <c r="G194" s="332"/>
      <c r="H194" s="211"/>
      <c r="I194" s="175"/>
      <c r="J194" s="177"/>
      <c r="K194" s="428"/>
      <c r="L194" s="175"/>
      <c r="M194" s="175"/>
      <c r="N194" s="177"/>
    </row>
    <row r="195" spans="1:14" x14ac:dyDescent="0.25">
      <c r="A195" s="194"/>
      <c r="B195" s="175"/>
      <c r="C195" s="175"/>
      <c r="D195" s="187"/>
      <c r="E195" s="424"/>
      <c r="F195" s="424"/>
      <c r="G195" s="332"/>
      <c r="H195" s="211"/>
      <c r="I195" s="175"/>
      <c r="J195" s="177"/>
      <c r="K195" s="428"/>
      <c r="L195" s="175"/>
      <c r="M195" s="175"/>
      <c r="N195" s="177"/>
    </row>
    <row r="196" spans="1:14" x14ac:dyDescent="0.25">
      <c r="A196" s="194"/>
      <c r="B196" s="175"/>
      <c r="C196" s="175"/>
      <c r="D196" s="187"/>
      <c r="E196" s="424"/>
      <c r="F196" s="424"/>
      <c r="G196" s="332"/>
      <c r="H196" s="211"/>
      <c r="I196" s="175"/>
      <c r="J196" s="177"/>
      <c r="K196" s="428"/>
      <c r="L196" s="175"/>
      <c r="M196" s="175"/>
      <c r="N196" s="177"/>
    </row>
    <row r="197" spans="1:14" x14ac:dyDescent="0.25">
      <c r="A197" s="175"/>
      <c r="B197" s="175"/>
      <c r="C197" s="175"/>
      <c r="D197" s="187"/>
      <c r="E197" s="570"/>
      <c r="F197" s="570"/>
      <c r="G197" s="569"/>
      <c r="H197" s="211"/>
      <c r="I197" s="175"/>
      <c r="J197" s="175"/>
      <c r="K197" s="428"/>
      <c r="L197" s="175"/>
      <c r="M197" s="175"/>
      <c r="N197" s="177"/>
    </row>
    <row r="198" spans="1:14" x14ac:dyDescent="0.25">
      <c r="A198" s="175"/>
      <c r="B198" s="175"/>
      <c r="C198" s="175"/>
      <c r="D198" s="187"/>
      <c r="E198" s="424"/>
      <c r="F198" s="424"/>
      <c r="G198" s="332"/>
      <c r="H198" s="211"/>
      <c r="I198" s="175"/>
      <c r="J198" s="175"/>
      <c r="K198" s="428"/>
      <c r="L198" s="175"/>
      <c r="M198" s="175"/>
      <c r="N198" s="177"/>
    </row>
    <row r="199" spans="1:14" x14ac:dyDescent="0.25">
      <c r="A199" s="175"/>
      <c r="B199" s="175"/>
      <c r="C199" s="175"/>
      <c r="D199" s="187"/>
      <c r="E199" s="366"/>
      <c r="F199" s="366"/>
      <c r="G199" s="366"/>
      <c r="H199" s="189"/>
      <c r="I199" s="175"/>
      <c r="J199" s="175"/>
      <c r="K199" s="175"/>
      <c r="L199" s="175"/>
      <c r="M199" s="175"/>
      <c r="N199" s="177"/>
    </row>
    <row r="200" spans="1:14" x14ac:dyDescent="0.25">
      <c r="A200" s="175"/>
      <c r="B200" s="175"/>
      <c r="C200" s="175"/>
      <c r="D200" s="175"/>
      <c r="E200" s="366"/>
      <c r="F200" s="366"/>
      <c r="G200" s="366"/>
      <c r="H200" s="175"/>
      <c r="I200" s="175"/>
      <c r="J200" s="175"/>
      <c r="K200" s="175"/>
      <c r="L200" s="175"/>
      <c r="M200" s="175"/>
      <c r="N200" s="177"/>
    </row>
    <row r="201" spans="1:14" x14ac:dyDescent="0.25">
      <c r="A201" s="175"/>
      <c r="B201" s="175"/>
      <c r="C201" s="175"/>
      <c r="D201" s="175"/>
      <c r="E201" s="366"/>
      <c r="F201" s="366"/>
      <c r="G201" s="366"/>
      <c r="H201" s="175"/>
      <c r="I201" s="175"/>
      <c r="J201" s="175"/>
      <c r="K201" s="175"/>
      <c r="L201" s="175"/>
      <c r="M201" s="175"/>
      <c r="N201" s="177"/>
    </row>
    <row r="202" spans="1:14" x14ac:dyDescent="0.25">
      <c r="A202" s="175"/>
      <c r="B202" s="175"/>
      <c r="C202" s="175"/>
      <c r="D202" s="175"/>
      <c r="E202" s="366"/>
      <c r="F202" s="366"/>
      <c r="G202" s="366"/>
      <c r="H202" s="175"/>
      <c r="I202" s="175"/>
      <c r="J202" s="175"/>
      <c r="K202" s="175"/>
      <c r="L202" s="175"/>
      <c r="M202" s="175"/>
      <c r="N202" s="177"/>
    </row>
    <row r="203" spans="1:14" x14ac:dyDescent="0.25">
      <c r="A203" s="175"/>
      <c r="B203" s="175"/>
      <c r="C203" s="175"/>
      <c r="D203" s="175"/>
      <c r="E203" s="366"/>
      <c r="F203" s="366"/>
      <c r="G203" s="366"/>
      <c r="H203" s="175"/>
      <c r="I203" s="175"/>
      <c r="J203" s="175"/>
      <c r="K203" s="175"/>
      <c r="L203" s="175"/>
      <c r="M203" s="175"/>
      <c r="N203" s="177"/>
    </row>
    <row r="204" spans="1:14" x14ac:dyDescent="0.25">
      <c r="A204" s="175"/>
      <c r="B204" s="175"/>
      <c r="C204" s="175"/>
      <c r="D204" s="175"/>
      <c r="E204" s="366"/>
      <c r="F204" s="366"/>
      <c r="G204" s="366"/>
      <c r="H204" s="175"/>
      <c r="I204" s="175"/>
      <c r="J204" s="175"/>
      <c r="K204" s="175"/>
      <c r="L204" s="175"/>
      <c r="M204" s="175"/>
      <c r="N204" s="177"/>
    </row>
    <row r="205" spans="1:14" x14ac:dyDescent="0.25">
      <c r="A205" s="25"/>
      <c r="B205" s="25"/>
      <c r="C205" s="25"/>
      <c r="D205" s="25"/>
      <c r="E205" s="334"/>
      <c r="F205" s="334"/>
      <c r="G205" s="334"/>
      <c r="H205" s="25"/>
      <c r="I205" s="25"/>
      <c r="J205" s="25"/>
      <c r="K205" s="25"/>
      <c r="L205" s="25"/>
      <c r="M205" s="25"/>
      <c r="N205" s="24"/>
    </row>
    <row r="206" spans="1:14" x14ac:dyDescent="0.25">
      <c r="A206" s="25"/>
      <c r="B206" s="25"/>
      <c r="C206" s="25"/>
      <c r="D206" s="25"/>
      <c r="E206" s="334"/>
      <c r="F206" s="334"/>
      <c r="G206" s="334"/>
      <c r="H206" s="25"/>
      <c r="I206" s="25"/>
      <c r="J206" s="25"/>
      <c r="K206" s="25"/>
      <c r="L206" s="25"/>
      <c r="M206" s="25"/>
      <c r="N206" s="24"/>
    </row>
    <row r="207" spans="1:14" x14ac:dyDescent="0.25">
      <c r="A207" s="25"/>
      <c r="B207" s="25"/>
      <c r="C207" s="25"/>
      <c r="D207" s="25"/>
      <c r="E207" s="334"/>
      <c r="F207" s="334"/>
      <c r="G207" s="334"/>
      <c r="H207" s="25"/>
      <c r="I207" s="25"/>
      <c r="J207" s="25"/>
      <c r="K207" s="25"/>
      <c r="L207" s="25"/>
      <c r="M207" s="25"/>
      <c r="N207" s="24"/>
    </row>
    <row r="208" spans="1:14" x14ac:dyDescent="0.25">
      <c r="A208" s="25"/>
      <c r="B208" s="25"/>
      <c r="C208" s="25"/>
      <c r="D208" s="25"/>
      <c r="E208" s="334"/>
      <c r="F208" s="334"/>
      <c r="G208" s="334"/>
      <c r="H208" s="25"/>
      <c r="I208" s="25"/>
      <c r="J208" s="25"/>
      <c r="K208" s="25"/>
      <c r="L208" s="25"/>
      <c r="M208" s="25"/>
      <c r="N208" s="24"/>
    </row>
  </sheetData>
  <autoFilter ref="A1:N23">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zoomScale="117" zoomScaleNormal="85" workbookViewId="0">
      <selection activeCell="E7" sqref="E7"/>
    </sheetView>
  </sheetViews>
  <sheetFormatPr defaultColWidth="10.85546875" defaultRowHeight="15" x14ac:dyDescent="0.25"/>
  <cols>
    <col min="1" max="1" width="13.140625" style="26" customWidth="1"/>
    <col min="2" max="2" width="29.85546875" style="26" customWidth="1"/>
    <col min="3" max="3" width="18" style="26" customWidth="1"/>
    <col min="4" max="4" width="14.7109375" style="26" customWidth="1"/>
    <col min="5" max="5" width="18.85546875" style="333" bestFit="1" customWidth="1"/>
    <col min="6" max="6" width="15.85546875" style="333"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4" s="79" customFormat="1" ht="31.5" x14ac:dyDescent="0.25">
      <c r="A1" s="764" t="s">
        <v>44</v>
      </c>
      <c r="B1" s="764"/>
      <c r="C1" s="764"/>
      <c r="D1" s="764"/>
      <c r="E1" s="764"/>
      <c r="F1" s="764"/>
      <c r="G1" s="764"/>
      <c r="H1" s="764"/>
      <c r="I1" s="764"/>
      <c r="J1" s="764"/>
      <c r="K1" s="764"/>
      <c r="L1" s="764"/>
      <c r="M1" s="764"/>
      <c r="N1" s="764"/>
    </row>
    <row r="2" spans="1:14" s="79" customFormat="1" ht="18.75" x14ac:dyDescent="0.25">
      <c r="A2" s="765" t="s">
        <v>128</v>
      </c>
      <c r="B2" s="765"/>
      <c r="C2" s="765"/>
      <c r="D2" s="765"/>
      <c r="E2" s="765"/>
      <c r="F2" s="765"/>
      <c r="G2" s="765"/>
      <c r="H2" s="765"/>
      <c r="I2" s="765"/>
      <c r="J2" s="765"/>
      <c r="K2" s="765"/>
      <c r="L2" s="765"/>
      <c r="M2" s="765"/>
      <c r="N2" s="765"/>
    </row>
    <row r="3" spans="1:14"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4" s="22" customFormat="1" ht="27.95" customHeight="1" x14ac:dyDescent="0.25">
      <c r="A4" s="455">
        <v>44927</v>
      </c>
      <c r="B4" s="456" t="s">
        <v>166</v>
      </c>
      <c r="C4" s="456"/>
      <c r="D4" s="498"/>
      <c r="E4" s="499"/>
      <c r="F4" s="499"/>
      <c r="G4" s="500">
        <v>-37000</v>
      </c>
      <c r="H4" s="501"/>
      <c r="I4" s="502"/>
      <c r="J4" s="503"/>
      <c r="K4" s="504"/>
      <c r="L4" s="210"/>
      <c r="M4" s="505"/>
      <c r="N4" s="506"/>
    </row>
    <row r="5" spans="1:14" s="22" customFormat="1" ht="19.5" customHeight="1" x14ac:dyDescent="0.25">
      <c r="A5" s="691">
        <v>44953</v>
      </c>
      <c r="B5" s="705" t="s">
        <v>375</v>
      </c>
      <c r="C5" s="705" t="s">
        <v>49</v>
      </c>
      <c r="D5" s="706" t="s">
        <v>119</v>
      </c>
      <c r="E5" s="692"/>
      <c r="F5" s="692">
        <v>38000</v>
      </c>
      <c r="G5" s="693">
        <f>G4-E5+F5</f>
        <v>1000</v>
      </c>
      <c r="H5" s="694"/>
      <c r="I5" s="694"/>
      <c r="J5" s="695"/>
      <c r="K5" s="695"/>
      <c r="L5" s="695"/>
      <c r="M5" s="696"/>
      <c r="N5" s="697"/>
    </row>
    <row r="6" spans="1:14" s="22" customFormat="1" ht="18.75" customHeight="1" thickBot="1" x14ac:dyDescent="0.3">
      <c r="A6" s="691">
        <v>44953</v>
      </c>
      <c r="B6" s="705" t="s">
        <v>376</v>
      </c>
      <c r="C6" s="705" t="s">
        <v>148</v>
      </c>
      <c r="D6" s="706" t="s">
        <v>81</v>
      </c>
      <c r="E6" s="703">
        <v>1000</v>
      </c>
      <c r="F6" s="703"/>
      <c r="G6" s="693">
        <f>G5-E6+F6</f>
        <v>0</v>
      </c>
      <c r="H6" s="694"/>
      <c r="I6" s="694"/>
      <c r="J6" s="695"/>
      <c r="K6" s="695"/>
      <c r="L6" s="695"/>
      <c r="M6" s="696"/>
      <c r="N6" s="697"/>
    </row>
    <row r="7" spans="1:14" ht="15.75" thickBot="1" x14ac:dyDescent="0.3">
      <c r="A7" s="698"/>
      <c r="B7" s="698"/>
      <c r="C7" s="698"/>
      <c r="D7" s="701"/>
      <c r="E7" s="603">
        <f>SUM(E4:E6)</f>
        <v>1000</v>
      </c>
      <c r="F7" s="604">
        <f>SUM(F4:F6)+G4</f>
        <v>1000</v>
      </c>
      <c r="G7" s="527">
        <f>F7-E7</f>
        <v>0</v>
      </c>
      <c r="H7" s="702"/>
      <c r="I7" s="698"/>
      <c r="J7" s="698"/>
      <c r="K7" s="428"/>
      <c r="L7" s="175"/>
      <c r="M7" s="698"/>
      <c r="N7" s="699"/>
    </row>
    <row r="8" spans="1:14" x14ac:dyDescent="0.25">
      <c r="A8" s="698"/>
      <c r="B8" s="698"/>
      <c r="C8" s="698"/>
      <c r="D8" s="698"/>
      <c r="E8" s="704"/>
      <c r="F8" s="704"/>
      <c r="G8" s="525"/>
      <c r="H8" s="698"/>
      <c r="I8" s="698"/>
      <c r="J8" s="698"/>
      <c r="K8" s="698"/>
      <c r="L8" s="698"/>
      <c r="M8" s="698"/>
      <c r="N8" s="699"/>
    </row>
    <row r="9" spans="1:14" x14ac:dyDescent="0.25">
      <c r="A9" s="698"/>
      <c r="B9" s="698"/>
      <c r="C9" s="698"/>
      <c r="D9" s="698"/>
      <c r="E9" s="700"/>
      <c r="F9" s="700"/>
      <c r="G9" s="332"/>
      <c r="H9" s="698"/>
      <c r="I9" s="698"/>
      <c r="J9" s="698"/>
      <c r="K9" s="698"/>
      <c r="L9" s="698"/>
      <c r="M9" s="698"/>
      <c r="N9" s="699"/>
    </row>
    <row r="10" spans="1:14" x14ac:dyDescent="0.25">
      <c r="E10" s="568"/>
    </row>
    <row r="11" spans="1:14" x14ac:dyDescent="0.25">
      <c r="E11" s="568"/>
    </row>
    <row r="12" spans="1:14" x14ac:dyDescent="0.25">
      <c r="E12" s="568"/>
    </row>
    <row r="13" spans="1:14" x14ac:dyDescent="0.25">
      <c r="E13" s="568"/>
    </row>
    <row r="14" spans="1:14" x14ac:dyDescent="0.25">
      <c r="E14" s="568"/>
    </row>
    <row r="15" spans="1:14" x14ac:dyDescent="0.25">
      <c r="E15" s="568"/>
    </row>
    <row r="16" spans="1:14" x14ac:dyDescent="0.25">
      <c r="E16" s="568"/>
    </row>
    <row r="17" spans="5:5" x14ac:dyDescent="0.25">
      <c r="E17" s="568"/>
    </row>
    <row r="18" spans="5:5" x14ac:dyDescent="0.25">
      <c r="E18" s="568"/>
    </row>
    <row r="19" spans="5:5" x14ac:dyDescent="0.25">
      <c r="E19" s="568"/>
    </row>
    <row r="20" spans="5:5" x14ac:dyDescent="0.25">
      <c r="E20" s="568"/>
    </row>
    <row r="21" spans="5:5" x14ac:dyDescent="0.25">
      <c r="E21" s="568"/>
    </row>
    <row r="22" spans="5:5" x14ac:dyDescent="0.25">
      <c r="E22" s="568"/>
    </row>
    <row r="23" spans="5:5" x14ac:dyDescent="0.25">
      <c r="E23" s="568"/>
    </row>
    <row r="24" spans="5:5" x14ac:dyDescent="0.25">
      <c r="E24" s="568"/>
    </row>
    <row r="25" spans="5:5" x14ac:dyDescent="0.25">
      <c r="E25" s="568"/>
    </row>
    <row r="26" spans="5:5" x14ac:dyDescent="0.25">
      <c r="E26" s="568"/>
    </row>
    <row r="27" spans="5:5" x14ac:dyDescent="0.25">
      <c r="E27" s="568"/>
    </row>
    <row r="28" spans="5:5" x14ac:dyDescent="0.25">
      <c r="E28" s="568"/>
    </row>
    <row r="29" spans="5:5" x14ac:dyDescent="0.25">
      <c r="E29" s="568"/>
    </row>
    <row r="30" spans="5:5" x14ac:dyDescent="0.25">
      <c r="E30" s="568"/>
    </row>
    <row r="31" spans="5:5" x14ac:dyDescent="0.25">
      <c r="E31" s="568"/>
    </row>
    <row r="32" spans="5:5" x14ac:dyDescent="0.25">
      <c r="E32" s="568"/>
    </row>
    <row r="33" spans="5:5" x14ac:dyDescent="0.25">
      <c r="E33" s="568"/>
    </row>
    <row r="34" spans="5:5" x14ac:dyDescent="0.25">
      <c r="E34" s="568"/>
    </row>
    <row r="35" spans="5:5" x14ac:dyDescent="0.25">
      <c r="E35" s="568"/>
    </row>
    <row r="36" spans="5:5" x14ac:dyDescent="0.25">
      <c r="E36" s="568"/>
    </row>
    <row r="37" spans="5:5" x14ac:dyDescent="0.25">
      <c r="E37" s="568"/>
    </row>
    <row r="38" spans="5:5" x14ac:dyDescent="0.25">
      <c r="E38" s="568"/>
    </row>
    <row r="39" spans="5:5" x14ac:dyDescent="0.25">
      <c r="E39" s="568"/>
    </row>
    <row r="40" spans="5:5" x14ac:dyDescent="0.25">
      <c r="E40" s="568"/>
    </row>
    <row r="41" spans="5:5" x14ac:dyDescent="0.25">
      <c r="E41" s="568"/>
    </row>
    <row r="42" spans="5:5" x14ac:dyDescent="0.25">
      <c r="E42" s="568"/>
    </row>
    <row r="43" spans="5:5" x14ac:dyDescent="0.25">
      <c r="E43" s="568"/>
    </row>
    <row r="44" spans="5:5" x14ac:dyDescent="0.25">
      <c r="E44" s="568"/>
    </row>
    <row r="45" spans="5:5" x14ac:dyDescent="0.25">
      <c r="E45" s="568"/>
    </row>
    <row r="46" spans="5:5" x14ac:dyDescent="0.25">
      <c r="E46" s="568"/>
    </row>
    <row r="47" spans="5:5" x14ac:dyDescent="0.25">
      <c r="E47" s="568"/>
    </row>
    <row r="48" spans="5:5" x14ac:dyDescent="0.25">
      <c r="E48" s="568"/>
    </row>
    <row r="49" spans="5:5" x14ac:dyDescent="0.25">
      <c r="E49" s="568"/>
    </row>
    <row r="50" spans="5:5" x14ac:dyDescent="0.25">
      <c r="E50" s="568"/>
    </row>
    <row r="51" spans="5:5" x14ac:dyDescent="0.25">
      <c r="E51" s="568"/>
    </row>
    <row r="52" spans="5:5" x14ac:dyDescent="0.25">
      <c r="E52" s="568"/>
    </row>
    <row r="53" spans="5:5" x14ac:dyDescent="0.25">
      <c r="E53" s="568"/>
    </row>
    <row r="54" spans="5:5" x14ac:dyDescent="0.25">
      <c r="E54" s="568"/>
    </row>
    <row r="55" spans="5:5" x14ac:dyDescent="0.25">
      <c r="E55" s="568"/>
    </row>
    <row r="56" spans="5:5" x14ac:dyDescent="0.25">
      <c r="E56" s="568"/>
    </row>
    <row r="57" spans="5:5" x14ac:dyDescent="0.25">
      <c r="E57" s="568"/>
    </row>
    <row r="58" spans="5:5" x14ac:dyDescent="0.25">
      <c r="E58" s="568"/>
    </row>
    <row r="59" spans="5:5" x14ac:dyDescent="0.25">
      <c r="E59" s="568"/>
    </row>
    <row r="60" spans="5:5" x14ac:dyDescent="0.25">
      <c r="E60" s="568"/>
    </row>
    <row r="61" spans="5:5" x14ac:dyDescent="0.25">
      <c r="E61" s="568"/>
    </row>
    <row r="62" spans="5:5" x14ac:dyDescent="0.25">
      <c r="E62" s="568"/>
    </row>
    <row r="63" spans="5:5" x14ac:dyDescent="0.25">
      <c r="E63" s="568"/>
    </row>
    <row r="64" spans="5:5" x14ac:dyDescent="0.25">
      <c r="E64" s="568"/>
    </row>
    <row r="65" spans="5:5" x14ac:dyDescent="0.25">
      <c r="E65" s="568"/>
    </row>
    <row r="66" spans="5:5" x14ac:dyDescent="0.25">
      <c r="E66" s="568"/>
    </row>
    <row r="67" spans="5:5" x14ac:dyDescent="0.25">
      <c r="E67" s="568"/>
    </row>
    <row r="68" spans="5:5" x14ac:dyDescent="0.25">
      <c r="E68" s="568"/>
    </row>
    <row r="69" spans="5:5" x14ac:dyDescent="0.25">
      <c r="E69" s="568"/>
    </row>
    <row r="70" spans="5:5" x14ac:dyDescent="0.25">
      <c r="E70" s="568"/>
    </row>
    <row r="71" spans="5:5" x14ac:dyDescent="0.25">
      <c r="E71" s="568"/>
    </row>
    <row r="72" spans="5:5" x14ac:dyDescent="0.25">
      <c r="E72" s="568"/>
    </row>
    <row r="73" spans="5:5" x14ac:dyDescent="0.25">
      <c r="E73" s="568"/>
    </row>
    <row r="74" spans="5:5" x14ac:dyDescent="0.25">
      <c r="E74" s="568"/>
    </row>
    <row r="75" spans="5:5" x14ac:dyDescent="0.25">
      <c r="E75" s="568"/>
    </row>
    <row r="76" spans="5:5" x14ac:dyDescent="0.25">
      <c r="E76" s="568"/>
    </row>
    <row r="77" spans="5:5" x14ac:dyDescent="0.25">
      <c r="E77" s="568"/>
    </row>
    <row r="78" spans="5:5" x14ac:dyDescent="0.25">
      <c r="E78" s="568"/>
    </row>
    <row r="79" spans="5:5" x14ac:dyDescent="0.25">
      <c r="E79" s="568"/>
    </row>
    <row r="80" spans="5:5" x14ac:dyDescent="0.25">
      <c r="E80" s="568"/>
    </row>
    <row r="81" spans="5:5" x14ac:dyDescent="0.25">
      <c r="E81" s="568"/>
    </row>
    <row r="82" spans="5:5" x14ac:dyDescent="0.25">
      <c r="E82" s="568"/>
    </row>
    <row r="83" spans="5:5" x14ac:dyDescent="0.25">
      <c r="E83" s="568"/>
    </row>
    <row r="84" spans="5:5" x14ac:dyDescent="0.25">
      <c r="E84" s="568"/>
    </row>
    <row r="85" spans="5:5" x14ac:dyDescent="0.25">
      <c r="E85" s="568"/>
    </row>
    <row r="86" spans="5:5" x14ac:dyDescent="0.25">
      <c r="E86" s="568"/>
    </row>
    <row r="87" spans="5:5" x14ac:dyDescent="0.25">
      <c r="E87" s="568"/>
    </row>
    <row r="88" spans="5:5" x14ac:dyDescent="0.25">
      <c r="E88" s="568"/>
    </row>
    <row r="89" spans="5:5" x14ac:dyDescent="0.25">
      <c r="E89" s="568"/>
    </row>
    <row r="90" spans="5:5" x14ac:dyDescent="0.25">
      <c r="E90" s="568"/>
    </row>
    <row r="91" spans="5:5" x14ac:dyDescent="0.25">
      <c r="E91" s="568"/>
    </row>
    <row r="92" spans="5:5" x14ac:dyDescent="0.25">
      <c r="E92" s="568"/>
    </row>
    <row r="93" spans="5:5" x14ac:dyDescent="0.25">
      <c r="E93" s="568"/>
    </row>
    <row r="94" spans="5:5" x14ac:dyDescent="0.25">
      <c r="E94" s="568"/>
    </row>
    <row r="95" spans="5:5" x14ac:dyDescent="0.25">
      <c r="E95" s="568"/>
    </row>
    <row r="96" spans="5:5" x14ac:dyDescent="0.25">
      <c r="E96" s="568"/>
    </row>
    <row r="97" spans="5:5" x14ac:dyDescent="0.25">
      <c r="E97" s="568"/>
    </row>
    <row r="98" spans="5:5" x14ac:dyDescent="0.25">
      <c r="E98" s="568"/>
    </row>
    <row r="99" spans="5:5" x14ac:dyDescent="0.25">
      <c r="E99" s="568"/>
    </row>
    <row r="100" spans="5:5" x14ac:dyDescent="0.25">
      <c r="E100" s="568"/>
    </row>
  </sheetData>
  <mergeCells count="2">
    <mergeCell ref="A1:N1"/>
    <mergeCell ref="A2:N2"/>
  </mergeCells>
  <pageMargins left="0.7" right="0.7" top="0.75" bottom="0.75" header="0.3" footer="0.3"/>
  <pageSetup paperSize="9" scale="75" orientation="landscape" horizontalDpi="4294967293" verticalDpi="0"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81"/>
  <sheetViews>
    <sheetView zoomScale="117" zoomScaleNormal="85" workbookViewId="0">
      <selection activeCell="D10" sqref="D10"/>
    </sheetView>
  </sheetViews>
  <sheetFormatPr defaultColWidth="10.85546875" defaultRowHeight="15" x14ac:dyDescent="0.25"/>
  <cols>
    <col min="1" max="1" width="13.140625" style="26" customWidth="1"/>
    <col min="2" max="2" width="29.85546875" style="26" customWidth="1"/>
    <col min="3" max="3" width="18" style="26" customWidth="1"/>
    <col min="4" max="4" width="14.7109375" style="26" customWidth="1"/>
    <col min="5" max="5" width="18.85546875" style="333" bestFit="1" customWidth="1"/>
    <col min="6" max="6" width="15.85546875" style="333"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4" s="79" customFormat="1" ht="31.5" x14ac:dyDescent="0.25">
      <c r="A1" s="764" t="s">
        <v>44</v>
      </c>
      <c r="B1" s="764"/>
      <c r="C1" s="764"/>
      <c r="D1" s="764"/>
      <c r="E1" s="764"/>
      <c r="F1" s="764"/>
      <c r="G1" s="764"/>
      <c r="H1" s="764"/>
      <c r="I1" s="764"/>
      <c r="J1" s="764"/>
      <c r="K1" s="764"/>
      <c r="L1" s="764"/>
      <c r="M1" s="764"/>
      <c r="N1" s="764"/>
    </row>
    <row r="2" spans="1:14" s="79" customFormat="1" ht="18.75" x14ac:dyDescent="0.25">
      <c r="A2" s="765" t="s">
        <v>132</v>
      </c>
      <c r="B2" s="765"/>
      <c r="C2" s="765"/>
      <c r="D2" s="765"/>
      <c r="E2" s="765"/>
      <c r="F2" s="765"/>
      <c r="G2" s="765"/>
      <c r="H2" s="765"/>
      <c r="I2" s="765"/>
      <c r="J2" s="765"/>
      <c r="K2" s="765"/>
      <c r="L2" s="765"/>
      <c r="M2" s="765"/>
      <c r="N2" s="765"/>
    </row>
    <row r="3" spans="1:14"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4" s="22" customFormat="1" ht="27.95" customHeight="1" x14ac:dyDescent="0.25">
      <c r="A4" s="455">
        <v>44927</v>
      </c>
      <c r="B4" s="456" t="s">
        <v>167</v>
      </c>
      <c r="C4" s="456"/>
      <c r="D4" s="498"/>
      <c r="E4" s="499"/>
      <c r="F4" s="499"/>
      <c r="G4" s="500">
        <v>-14000</v>
      </c>
      <c r="H4" s="501"/>
      <c r="I4" s="502"/>
      <c r="J4" s="503"/>
      <c r="K4" s="504"/>
      <c r="L4" s="210"/>
      <c r="M4" s="505"/>
      <c r="N4" s="506"/>
    </row>
    <row r="5" spans="1:14" s="22" customFormat="1" ht="15.75" customHeight="1" x14ac:dyDescent="0.25">
      <c r="A5" s="691">
        <v>44953</v>
      </c>
      <c r="B5" s="705" t="s">
        <v>377</v>
      </c>
      <c r="C5" s="705" t="s">
        <v>49</v>
      </c>
      <c r="D5" s="706" t="s">
        <v>119</v>
      </c>
      <c r="E5" s="692"/>
      <c r="F5" s="692">
        <v>15000</v>
      </c>
      <c r="G5" s="693">
        <f>G4-E5+F5</f>
        <v>1000</v>
      </c>
      <c r="H5" s="694"/>
      <c r="I5" s="694"/>
      <c r="J5" s="695"/>
      <c r="K5" s="695"/>
      <c r="L5" s="695"/>
      <c r="M5" s="696"/>
      <c r="N5" s="697"/>
    </row>
    <row r="6" spans="1:14" s="22" customFormat="1" ht="15.75" customHeight="1" thickBot="1" x14ac:dyDescent="0.3">
      <c r="A6" s="691">
        <v>44953</v>
      </c>
      <c r="B6" s="705" t="s">
        <v>200</v>
      </c>
      <c r="C6" s="705" t="s">
        <v>148</v>
      </c>
      <c r="D6" s="706" t="s">
        <v>81</v>
      </c>
      <c r="E6" s="703">
        <v>1000</v>
      </c>
      <c r="F6" s="703"/>
      <c r="G6" s="693">
        <f>G5-E6+F6</f>
        <v>0</v>
      </c>
      <c r="H6" s="694"/>
      <c r="I6" s="694"/>
      <c r="J6" s="695"/>
      <c r="K6" s="695"/>
      <c r="L6" s="695"/>
      <c r="M6" s="696"/>
      <c r="N6" s="697"/>
    </row>
    <row r="7" spans="1:14" ht="15.75" thickBot="1" x14ac:dyDescent="0.3">
      <c r="A7" s="194"/>
      <c r="B7" s="175"/>
      <c r="C7" s="175"/>
      <c r="D7" s="187"/>
      <c r="E7" s="564">
        <f>SUM(E4:E6)</f>
        <v>1000</v>
      </c>
      <c r="F7" s="642">
        <f>SUM(F4:F6)+G4</f>
        <v>1000</v>
      </c>
      <c r="G7" s="527">
        <f>F7-E7</f>
        <v>0</v>
      </c>
      <c r="H7" s="211"/>
      <c r="I7" s="175"/>
      <c r="J7" s="574"/>
      <c r="K7" s="428"/>
      <c r="L7" s="175"/>
      <c r="M7" s="175"/>
      <c r="N7" s="177"/>
    </row>
    <row r="8" spans="1:14" x14ac:dyDescent="0.25">
      <c r="E8" s="568"/>
    </row>
    <row r="9" spans="1:14" x14ac:dyDescent="0.25">
      <c r="E9" s="568"/>
    </row>
    <row r="10" spans="1:14" x14ac:dyDescent="0.25">
      <c r="E10" s="568"/>
    </row>
    <row r="11" spans="1:14" x14ac:dyDescent="0.25">
      <c r="E11" s="568"/>
    </row>
    <row r="12" spans="1:14" x14ac:dyDescent="0.25">
      <c r="E12" s="568"/>
    </row>
    <row r="13" spans="1:14" x14ac:dyDescent="0.25">
      <c r="E13" s="568"/>
    </row>
    <row r="14" spans="1:14" x14ac:dyDescent="0.25">
      <c r="E14" s="568"/>
    </row>
    <row r="15" spans="1:14" x14ac:dyDescent="0.25">
      <c r="E15" s="568"/>
    </row>
    <row r="16" spans="1:14" x14ac:dyDescent="0.25">
      <c r="E16" s="568"/>
    </row>
    <row r="17" spans="5:5" x14ac:dyDescent="0.25">
      <c r="E17" s="568"/>
    </row>
    <row r="18" spans="5:5" x14ac:dyDescent="0.25">
      <c r="E18" s="568"/>
    </row>
    <row r="19" spans="5:5" x14ac:dyDescent="0.25">
      <c r="E19" s="568"/>
    </row>
    <row r="20" spans="5:5" x14ac:dyDescent="0.25">
      <c r="E20" s="568"/>
    </row>
    <row r="21" spans="5:5" x14ac:dyDescent="0.25">
      <c r="E21" s="568"/>
    </row>
    <row r="22" spans="5:5" x14ac:dyDescent="0.25">
      <c r="E22" s="568"/>
    </row>
    <row r="23" spans="5:5" x14ac:dyDescent="0.25">
      <c r="E23" s="568"/>
    </row>
    <row r="24" spans="5:5" x14ac:dyDescent="0.25">
      <c r="E24" s="568"/>
    </row>
    <row r="25" spans="5:5" x14ac:dyDescent="0.25">
      <c r="E25" s="568"/>
    </row>
    <row r="26" spans="5:5" x14ac:dyDescent="0.25">
      <c r="E26" s="568"/>
    </row>
    <row r="27" spans="5:5" x14ac:dyDescent="0.25">
      <c r="E27" s="568"/>
    </row>
    <row r="28" spans="5:5" x14ac:dyDescent="0.25">
      <c r="E28" s="568"/>
    </row>
    <row r="29" spans="5:5" x14ac:dyDescent="0.25">
      <c r="E29" s="568"/>
    </row>
    <row r="30" spans="5:5" x14ac:dyDescent="0.25">
      <c r="E30" s="568"/>
    </row>
    <row r="31" spans="5:5" x14ac:dyDescent="0.25">
      <c r="E31" s="568"/>
    </row>
    <row r="32" spans="5:5" x14ac:dyDescent="0.25">
      <c r="E32" s="568"/>
    </row>
    <row r="33" spans="5:5" x14ac:dyDescent="0.25">
      <c r="E33" s="568"/>
    </row>
    <row r="34" spans="5:5" x14ac:dyDescent="0.25">
      <c r="E34" s="568"/>
    </row>
    <row r="35" spans="5:5" x14ac:dyDescent="0.25">
      <c r="E35" s="568"/>
    </row>
    <row r="36" spans="5:5" x14ac:dyDescent="0.25">
      <c r="E36" s="568"/>
    </row>
    <row r="37" spans="5:5" x14ac:dyDescent="0.25">
      <c r="E37" s="568"/>
    </row>
    <row r="38" spans="5:5" x14ac:dyDescent="0.25">
      <c r="E38" s="568"/>
    </row>
    <row r="39" spans="5:5" x14ac:dyDescent="0.25">
      <c r="E39" s="568"/>
    </row>
    <row r="40" spans="5:5" x14ac:dyDescent="0.25">
      <c r="E40" s="568"/>
    </row>
    <row r="41" spans="5:5" x14ac:dyDescent="0.25">
      <c r="E41" s="568"/>
    </row>
    <row r="42" spans="5:5" x14ac:dyDescent="0.25">
      <c r="E42" s="568"/>
    </row>
    <row r="43" spans="5:5" x14ac:dyDescent="0.25">
      <c r="E43" s="568"/>
    </row>
    <row r="44" spans="5:5" x14ac:dyDescent="0.25">
      <c r="E44" s="568"/>
    </row>
    <row r="45" spans="5:5" x14ac:dyDescent="0.25">
      <c r="E45" s="568"/>
    </row>
    <row r="46" spans="5:5" x14ac:dyDescent="0.25">
      <c r="E46" s="568"/>
    </row>
    <row r="47" spans="5:5" x14ac:dyDescent="0.25">
      <c r="E47" s="568"/>
    </row>
    <row r="48" spans="5:5" x14ac:dyDescent="0.25">
      <c r="E48" s="568"/>
    </row>
    <row r="49" spans="5:5" x14ac:dyDescent="0.25">
      <c r="E49" s="568"/>
    </row>
    <row r="50" spans="5:5" x14ac:dyDescent="0.25">
      <c r="E50" s="568"/>
    </row>
    <row r="51" spans="5:5" x14ac:dyDescent="0.25">
      <c r="E51" s="568"/>
    </row>
    <row r="52" spans="5:5" x14ac:dyDescent="0.25">
      <c r="E52" s="568"/>
    </row>
    <row r="53" spans="5:5" x14ac:dyDescent="0.25">
      <c r="E53" s="568"/>
    </row>
    <row r="54" spans="5:5" x14ac:dyDescent="0.25">
      <c r="E54" s="568"/>
    </row>
    <row r="55" spans="5:5" x14ac:dyDescent="0.25">
      <c r="E55" s="568"/>
    </row>
    <row r="56" spans="5:5" x14ac:dyDescent="0.25">
      <c r="E56" s="568"/>
    </row>
    <row r="57" spans="5:5" x14ac:dyDescent="0.25">
      <c r="E57" s="568"/>
    </row>
    <row r="58" spans="5:5" x14ac:dyDescent="0.25">
      <c r="E58" s="568"/>
    </row>
    <row r="59" spans="5:5" x14ac:dyDescent="0.25">
      <c r="E59" s="568"/>
    </row>
    <row r="60" spans="5:5" x14ac:dyDescent="0.25">
      <c r="E60" s="568"/>
    </row>
    <row r="61" spans="5:5" x14ac:dyDescent="0.25">
      <c r="E61" s="568"/>
    </row>
    <row r="62" spans="5:5" x14ac:dyDescent="0.25">
      <c r="E62" s="568"/>
    </row>
    <row r="63" spans="5:5" x14ac:dyDescent="0.25">
      <c r="E63" s="568"/>
    </row>
    <row r="64" spans="5:5" x14ac:dyDescent="0.25">
      <c r="E64" s="568"/>
    </row>
    <row r="65" spans="5:5" x14ac:dyDescent="0.25">
      <c r="E65" s="568"/>
    </row>
    <row r="66" spans="5:5" x14ac:dyDescent="0.25">
      <c r="E66" s="568"/>
    </row>
    <row r="67" spans="5:5" x14ac:dyDescent="0.25">
      <c r="E67" s="568"/>
    </row>
    <row r="68" spans="5:5" x14ac:dyDescent="0.25">
      <c r="E68" s="568"/>
    </row>
    <row r="69" spans="5:5" x14ac:dyDescent="0.25">
      <c r="E69" s="568"/>
    </row>
    <row r="70" spans="5:5" x14ac:dyDescent="0.25">
      <c r="E70" s="568"/>
    </row>
    <row r="71" spans="5:5" x14ac:dyDescent="0.25">
      <c r="E71" s="568"/>
    </row>
    <row r="72" spans="5:5" x14ac:dyDescent="0.25">
      <c r="E72" s="568"/>
    </row>
    <row r="73" spans="5:5" x14ac:dyDescent="0.25">
      <c r="E73" s="568"/>
    </row>
    <row r="74" spans="5:5" x14ac:dyDescent="0.25">
      <c r="E74" s="568"/>
    </row>
    <row r="75" spans="5:5" x14ac:dyDescent="0.25">
      <c r="E75" s="568"/>
    </row>
    <row r="76" spans="5:5" x14ac:dyDescent="0.25">
      <c r="E76" s="568"/>
    </row>
    <row r="77" spans="5:5" x14ac:dyDescent="0.25">
      <c r="E77" s="568"/>
    </row>
    <row r="78" spans="5:5" x14ac:dyDescent="0.25">
      <c r="E78" s="568"/>
    </row>
    <row r="79" spans="5:5" x14ac:dyDescent="0.25">
      <c r="E79" s="568"/>
    </row>
    <row r="80" spans="5:5" x14ac:dyDescent="0.25">
      <c r="E80" s="568"/>
    </row>
    <row r="81" spans="5:5" x14ac:dyDescent="0.25">
      <c r="E81" s="568"/>
    </row>
  </sheetData>
  <autoFilter ref="A1:N4">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23"/>
  <sheetViews>
    <sheetView topLeftCell="A31" zoomScale="117" zoomScaleNormal="85" workbookViewId="0">
      <selection activeCell="E42" sqref="E42"/>
    </sheetView>
  </sheetViews>
  <sheetFormatPr defaultColWidth="10.85546875" defaultRowHeight="15" x14ac:dyDescent="0.25"/>
  <cols>
    <col min="1" max="1" width="13.140625" style="26" customWidth="1"/>
    <col min="2" max="2" width="29.85546875" style="26" customWidth="1"/>
    <col min="3" max="3" width="18" style="26" customWidth="1"/>
    <col min="4" max="4" width="14.7109375" style="26" customWidth="1"/>
    <col min="5" max="5" width="18.85546875" style="333" bestFit="1" customWidth="1"/>
    <col min="6" max="6" width="15.85546875" style="333"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5" s="79" customFormat="1" ht="31.5" x14ac:dyDescent="0.25">
      <c r="A1" s="764" t="s">
        <v>44</v>
      </c>
      <c r="B1" s="764"/>
      <c r="C1" s="764"/>
      <c r="D1" s="764"/>
      <c r="E1" s="764"/>
      <c r="F1" s="764"/>
      <c r="G1" s="764"/>
      <c r="H1" s="764"/>
      <c r="I1" s="764"/>
      <c r="J1" s="764"/>
      <c r="K1" s="764"/>
      <c r="L1" s="764"/>
      <c r="M1" s="764"/>
      <c r="N1" s="764"/>
    </row>
    <row r="2" spans="1:15" s="79" customFormat="1" ht="18.75" x14ac:dyDescent="0.25">
      <c r="A2" s="765" t="s">
        <v>159</v>
      </c>
      <c r="B2" s="765"/>
      <c r="C2" s="765"/>
      <c r="D2" s="765"/>
      <c r="E2" s="765"/>
      <c r="F2" s="765"/>
      <c r="G2" s="765"/>
      <c r="H2" s="765"/>
      <c r="I2" s="765"/>
      <c r="J2" s="765"/>
      <c r="K2" s="765"/>
      <c r="L2" s="765"/>
      <c r="M2" s="765"/>
      <c r="N2" s="765"/>
    </row>
    <row r="3" spans="1:15"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5" s="22" customFormat="1" ht="27.95" customHeight="1" x14ac:dyDescent="0.25">
      <c r="A4" s="455">
        <v>44927</v>
      </c>
      <c r="B4" s="456" t="s">
        <v>167</v>
      </c>
      <c r="C4" s="456"/>
      <c r="D4" s="498"/>
      <c r="E4" s="499"/>
      <c r="F4" s="499"/>
      <c r="G4" s="500">
        <v>0</v>
      </c>
      <c r="H4" s="501"/>
      <c r="I4" s="502"/>
      <c r="J4" s="503"/>
      <c r="K4" s="504"/>
      <c r="L4" s="210"/>
      <c r="M4" s="505"/>
      <c r="N4" s="506"/>
    </row>
    <row r="5" spans="1:15" s="22" customFormat="1" ht="13.5" customHeight="1" x14ac:dyDescent="0.25">
      <c r="A5" s="539">
        <v>44935</v>
      </c>
      <c r="B5" s="540" t="s">
        <v>115</v>
      </c>
      <c r="C5" s="540" t="s">
        <v>49</v>
      </c>
      <c r="D5" s="541" t="s">
        <v>119</v>
      </c>
      <c r="E5" s="542"/>
      <c r="F5" s="542">
        <v>10000</v>
      </c>
      <c r="G5" s="543">
        <f>G4-E5+F5</f>
        <v>10000</v>
      </c>
      <c r="H5" s="544" t="s">
        <v>138</v>
      </c>
      <c r="I5" s="544" t="s">
        <v>18</v>
      </c>
      <c r="J5" s="546" t="s">
        <v>196</v>
      </c>
      <c r="K5" s="540" t="s">
        <v>64</v>
      </c>
      <c r="L5" s="540" t="s">
        <v>45</v>
      </c>
      <c r="M5" s="553"/>
      <c r="N5" s="547"/>
      <c r="O5" s="632"/>
    </row>
    <row r="6" spans="1:15" s="22" customFormat="1" ht="13.5" customHeight="1" x14ac:dyDescent="0.25">
      <c r="A6" s="194">
        <v>44935</v>
      </c>
      <c r="B6" s="195" t="s">
        <v>123</v>
      </c>
      <c r="C6" s="195" t="s">
        <v>124</v>
      </c>
      <c r="D6" s="196" t="s">
        <v>119</v>
      </c>
      <c r="E6" s="172">
        <v>5000</v>
      </c>
      <c r="F6" s="172"/>
      <c r="G6" s="332">
        <f t="shared" ref="G6:G48" si="0">G5-E6+F6</f>
        <v>5000</v>
      </c>
      <c r="H6" s="318" t="s">
        <v>138</v>
      </c>
      <c r="I6" s="318" t="s">
        <v>18</v>
      </c>
      <c r="J6" s="447" t="s">
        <v>196</v>
      </c>
      <c r="K6" s="428" t="s">
        <v>64</v>
      </c>
      <c r="L6" s="428" t="s">
        <v>45</v>
      </c>
      <c r="M6" s="535"/>
      <c r="N6" s="536" t="s">
        <v>126</v>
      </c>
      <c r="O6" s="632"/>
    </row>
    <row r="7" spans="1:15" x14ac:dyDescent="0.25">
      <c r="A7" s="194">
        <v>44935</v>
      </c>
      <c r="B7" s="195" t="s">
        <v>123</v>
      </c>
      <c r="C7" s="195" t="s">
        <v>124</v>
      </c>
      <c r="D7" s="196" t="s">
        <v>119</v>
      </c>
      <c r="E7" s="172">
        <v>5000</v>
      </c>
      <c r="F7" s="172"/>
      <c r="G7" s="332">
        <f>G6-E7+F7</f>
        <v>0</v>
      </c>
      <c r="H7" s="318" t="s">
        <v>138</v>
      </c>
      <c r="I7" s="175" t="s">
        <v>18</v>
      </c>
      <c r="J7" s="447" t="s">
        <v>196</v>
      </c>
      <c r="K7" s="428" t="s">
        <v>64</v>
      </c>
      <c r="L7" s="175" t="s">
        <v>45</v>
      </c>
      <c r="M7" s="175"/>
      <c r="N7" s="536" t="s">
        <v>127</v>
      </c>
      <c r="O7" s="461"/>
    </row>
    <row r="8" spans="1:15" x14ac:dyDescent="0.25">
      <c r="A8" s="539">
        <v>44942</v>
      </c>
      <c r="B8" s="540" t="s">
        <v>115</v>
      </c>
      <c r="C8" s="540" t="s">
        <v>49</v>
      </c>
      <c r="D8" s="541" t="s">
        <v>119</v>
      </c>
      <c r="E8" s="542"/>
      <c r="F8" s="542">
        <v>69000</v>
      </c>
      <c r="G8" s="543">
        <f t="shared" ref="G8:G14" si="1">G7-E8+F8</f>
        <v>69000</v>
      </c>
      <c r="H8" s="544" t="s">
        <v>138</v>
      </c>
      <c r="I8" s="545" t="s">
        <v>18</v>
      </c>
      <c r="J8" s="546" t="s">
        <v>277</v>
      </c>
      <c r="K8" s="540" t="s">
        <v>64</v>
      </c>
      <c r="L8" s="545" t="s">
        <v>45</v>
      </c>
      <c r="M8" s="545"/>
      <c r="N8" s="547"/>
      <c r="O8" s="461"/>
    </row>
    <row r="9" spans="1:15" x14ac:dyDescent="0.25">
      <c r="A9" s="194">
        <v>44942</v>
      </c>
      <c r="B9" s="195" t="s">
        <v>123</v>
      </c>
      <c r="C9" s="195" t="s">
        <v>124</v>
      </c>
      <c r="D9" s="196" t="s">
        <v>119</v>
      </c>
      <c r="E9" s="172">
        <v>5000</v>
      </c>
      <c r="F9" s="172"/>
      <c r="G9" s="332">
        <f t="shared" si="1"/>
        <v>64000</v>
      </c>
      <c r="H9" s="318" t="s">
        <v>138</v>
      </c>
      <c r="I9" s="175" t="s">
        <v>18</v>
      </c>
      <c r="J9" s="447" t="s">
        <v>277</v>
      </c>
      <c r="K9" s="428" t="s">
        <v>64</v>
      </c>
      <c r="L9" s="175" t="s">
        <v>45</v>
      </c>
      <c r="M9" s="175"/>
      <c r="N9" s="536" t="s">
        <v>126</v>
      </c>
      <c r="O9" s="461"/>
    </row>
    <row r="10" spans="1:15" x14ac:dyDescent="0.25">
      <c r="A10" s="194">
        <v>44942</v>
      </c>
      <c r="B10" s="195" t="s">
        <v>123</v>
      </c>
      <c r="C10" s="195" t="s">
        <v>124</v>
      </c>
      <c r="D10" s="196" t="s">
        <v>119</v>
      </c>
      <c r="E10" s="172">
        <v>19000</v>
      </c>
      <c r="F10" s="172"/>
      <c r="G10" s="332">
        <f t="shared" si="1"/>
        <v>45000</v>
      </c>
      <c r="H10" s="318" t="s">
        <v>138</v>
      </c>
      <c r="I10" s="175" t="s">
        <v>18</v>
      </c>
      <c r="J10" s="447" t="s">
        <v>277</v>
      </c>
      <c r="K10" s="428" t="s">
        <v>64</v>
      </c>
      <c r="L10" s="175" t="s">
        <v>45</v>
      </c>
      <c r="M10" s="175"/>
      <c r="N10" s="536" t="s">
        <v>273</v>
      </c>
      <c r="O10" s="461"/>
    </row>
    <row r="11" spans="1:15" x14ac:dyDescent="0.25">
      <c r="A11" s="194">
        <v>44942</v>
      </c>
      <c r="B11" s="195" t="s">
        <v>123</v>
      </c>
      <c r="C11" s="195" t="s">
        <v>124</v>
      </c>
      <c r="D11" s="196" t="s">
        <v>119</v>
      </c>
      <c r="E11" s="172">
        <v>6000</v>
      </c>
      <c r="F11" s="172"/>
      <c r="G11" s="332">
        <f t="shared" si="1"/>
        <v>39000</v>
      </c>
      <c r="H11" s="318" t="s">
        <v>138</v>
      </c>
      <c r="I11" s="175" t="s">
        <v>18</v>
      </c>
      <c r="J11" s="447" t="s">
        <v>277</v>
      </c>
      <c r="K11" s="428" t="s">
        <v>64</v>
      </c>
      <c r="L11" s="175" t="s">
        <v>45</v>
      </c>
      <c r="M11" s="175"/>
      <c r="N11" s="536" t="s">
        <v>274</v>
      </c>
      <c r="O11" s="461"/>
    </row>
    <row r="12" spans="1:15" x14ac:dyDescent="0.25">
      <c r="A12" s="194">
        <v>44942</v>
      </c>
      <c r="B12" s="195" t="s">
        <v>123</v>
      </c>
      <c r="C12" s="195" t="s">
        <v>124</v>
      </c>
      <c r="D12" s="196" t="s">
        <v>119</v>
      </c>
      <c r="E12" s="172">
        <v>12000</v>
      </c>
      <c r="F12" s="172"/>
      <c r="G12" s="332">
        <f t="shared" si="1"/>
        <v>27000</v>
      </c>
      <c r="H12" s="318" t="s">
        <v>138</v>
      </c>
      <c r="I12" s="175" t="s">
        <v>18</v>
      </c>
      <c r="J12" s="447" t="s">
        <v>277</v>
      </c>
      <c r="K12" s="428" t="s">
        <v>64</v>
      </c>
      <c r="L12" s="175" t="s">
        <v>45</v>
      </c>
      <c r="M12" s="175"/>
      <c r="N12" s="536" t="s">
        <v>275</v>
      </c>
      <c r="O12" s="461"/>
    </row>
    <row r="13" spans="1:15" x14ac:dyDescent="0.25">
      <c r="A13" s="194">
        <v>44942</v>
      </c>
      <c r="B13" s="195" t="s">
        <v>123</v>
      </c>
      <c r="C13" s="195" t="s">
        <v>124</v>
      </c>
      <c r="D13" s="196" t="s">
        <v>119</v>
      </c>
      <c r="E13" s="190">
        <v>9000</v>
      </c>
      <c r="F13" s="172"/>
      <c r="G13" s="332">
        <f t="shared" si="1"/>
        <v>18000</v>
      </c>
      <c r="H13" s="318" t="s">
        <v>138</v>
      </c>
      <c r="I13" s="175" t="s">
        <v>18</v>
      </c>
      <c r="J13" s="447" t="s">
        <v>277</v>
      </c>
      <c r="K13" s="428" t="s">
        <v>64</v>
      </c>
      <c r="L13" s="175" t="s">
        <v>45</v>
      </c>
      <c r="M13" s="175"/>
      <c r="N13" s="536" t="s">
        <v>276</v>
      </c>
      <c r="O13" s="461"/>
    </row>
    <row r="14" spans="1:15" x14ac:dyDescent="0.25">
      <c r="A14" s="194">
        <v>44942</v>
      </c>
      <c r="B14" s="195" t="s">
        <v>122</v>
      </c>
      <c r="C14" s="195" t="s">
        <v>122</v>
      </c>
      <c r="D14" s="196" t="s">
        <v>119</v>
      </c>
      <c r="E14" s="190">
        <v>6000</v>
      </c>
      <c r="F14" s="182"/>
      <c r="G14" s="332">
        <f t="shared" si="1"/>
        <v>12000</v>
      </c>
      <c r="H14" s="442" t="s">
        <v>138</v>
      </c>
      <c r="I14" s="205" t="s">
        <v>18</v>
      </c>
      <c r="J14" s="447" t="s">
        <v>277</v>
      </c>
      <c r="K14" s="209" t="s">
        <v>64</v>
      </c>
      <c r="L14" s="205" t="s">
        <v>45</v>
      </c>
      <c r="M14" s="205"/>
      <c r="N14" s="177"/>
      <c r="O14" s="461"/>
    </row>
    <row r="15" spans="1:15" x14ac:dyDescent="0.25">
      <c r="A15" s="194">
        <v>44942</v>
      </c>
      <c r="B15" s="195" t="s">
        <v>122</v>
      </c>
      <c r="C15" s="195" t="s">
        <v>122</v>
      </c>
      <c r="D15" s="196" t="s">
        <v>119</v>
      </c>
      <c r="E15" s="190">
        <v>4000</v>
      </c>
      <c r="F15" s="172"/>
      <c r="G15" s="332">
        <f t="shared" si="0"/>
        <v>8000</v>
      </c>
      <c r="H15" s="318" t="s">
        <v>138</v>
      </c>
      <c r="I15" s="175" t="s">
        <v>18</v>
      </c>
      <c r="J15" s="447" t="s">
        <v>277</v>
      </c>
      <c r="K15" s="428" t="s">
        <v>64</v>
      </c>
      <c r="L15" s="175" t="s">
        <v>45</v>
      </c>
      <c r="M15" s="175"/>
      <c r="N15" s="177"/>
      <c r="O15" s="461"/>
    </row>
    <row r="16" spans="1:15" x14ac:dyDescent="0.25">
      <c r="A16" s="194">
        <v>44943</v>
      </c>
      <c r="B16" s="195" t="s">
        <v>125</v>
      </c>
      <c r="C16" s="195" t="s">
        <v>49</v>
      </c>
      <c r="D16" s="196" t="s">
        <v>119</v>
      </c>
      <c r="E16" s="190"/>
      <c r="F16" s="514">
        <v>-8000</v>
      </c>
      <c r="G16" s="332">
        <f t="shared" si="0"/>
        <v>0</v>
      </c>
      <c r="H16" s="318" t="s">
        <v>138</v>
      </c>
      <c r="I16" s="175" t="s">
        <v>18</v>
      </c>
      <c r="J16" s="447" t="s">
        <v>277</v>
      </c>
      <c r="K16" s="428" t="s">
        <v>64</v>
      </c>
      <c r="L16" s="175" t="s">
        <v>45</v>
      </c>
      <c r="M16" s="175"/>
      <c r="N16" s="177"/>
      <c r="O16" s="461"/>
    </row>
    <row r="17" spans="1:15" ht="15.75" customHeight="1" x14ac:dyDescent="0.25">
      <c r="A17" s="539">
        <v>44943</v>
      </c>
      <c r="B17" s="540" t="s">
        <v>115</v>
      </c>
      <c r="C17" s="540" t="s">
        <v>49</v>
      </c>
      <c r="D17" s="541" t="s">
        <v>119</v>
      </c>
      <c r="E17" s="555"/>
      <c r="F17" s="549">
        <v>70000</v>
      </c>
      <c r="G17" s="543">
        <f t="shared" si="0"/>
        <v>70000</v>
      </c>
      <c r="H17" s="544" t="s">
        <v>138</v>
      </c>
      <c r="I17" s="545" t="s">
        <v>18</v>
      </c>
      <c r="J17" s="546" t="s">
        <v>283</v>
      </c>
      <c r="K17" s="540" t="s">
        <v>64</v>
      </c>
      <c r="L17" s="545" t="s">
        <v>45</v>
      </c>
      <c r="M17" s="545"/>
      <c r="N17" s="552"/>
      <c r="O17" s="461"/>
    </row>
    <row r="18" spans="1:15" x14ac:dyDescent="0.25">
      <c r="A18" s="194">
        <v>44943</v>
      </c>
      <c r="B18" s="195" t="s">
        <v>123</v>
      </c>
      <c r="C18" s="195" t="s">
        <v>124</v>
      </c>
      <c r="D18" s="196" t="s">
        <v>119</v>
      </c>
      <c r="E18" s="182">
        <v>5000</v>
      </c>
      <c r="F18" s="172"/>
      <c r="G18" s="332">
        <f t="shared" si="0"/>
        <v>65000</v>
      </c>
      <c r="H18" s="318" t="s">
        <v>138</v>
      </c>
      <c r="I18" s="175" t="s">
        <v>18</v>
      </c>
      <c r="J18" s="447" t="s">
        <v>283</v>
      </c>
      <c r="K18" s="428" t="s">
        <v>64</v>
      </c>
      <c r="L18" s="175" t="s">
        <v>45</v>
      </c>
      <c r="M18" s="175"/>
      <c r="N18" s="177" t="s">
        <v>126</v>
      </c>
      <c r="O18" s="461"/>
    </row>
    <row r="19" spans="1:15" x14ac:dyDescent="0.25">
      <c r="A19" s="194">
        <v>44943</v>
      </c>
      <c r="B19" s="195" t="s">
        <v>123</v>
      </c>
      <c r="C19" s="195" t="s">
        <v>124</v>
      </c>
      <c r="D19" s="196" t="s">
        <v>119</v>
      </c>
      <c r="E19" s="190">
        <v>17000</v>
      </c>
      <c r="F19" s="172"/>
      <c r="G19" s="332">
        <f t="shared" si="0"/>
        <v>48000</v>
      </c>
      <c r="H19" s="318" t="s">
        <v>138</v>
      </c>
      <c r="I19" s="175" t="s">
        <v>18</v>
      </c>
      <c r="J19" s="447" t="s">
        <v>283</v>
      </c>
      <c r="K19" s="428" t="s">
        <v>64</v>
      </c>
      <c r="L19" s="175" t="s">
        <v>45</v>
      </c>
      <c r="M19" s="175"/>
      <c r="N19" s="177" t="s">
        <v>284</v>
      </c>
      <c r="O19" s="461"/>
    </row>
    <row r="20" spans="1:15" x14ac:dyDescent="0.25">
      <c r="A20" s="194">
        <v>44943</v>
      </c>
      <c r="B20" s="195" t="s">
        <v>123</v>
      </c>
      <c r="C20" s="195" t="s">
        <v>124</v>
      </c>
      <c r="D20" s="196" t="s">
        <v>119</v>
      </c>
      <c r="E20" s="190">
        <v>14000</v>
      </c>
      <c r="F20" s="172"/>
      <c r="G20" s="332">
        <f t="shared" si="0"/>
        <v>34000</v>
      </c>
      <c r="H20" s="318" t="s">
        <v>138</v>
      </c>
      <c r="I20" s="175" t="s">
        <v>18</v>
      </c>
      <c r="J20" s="447" t="s">
        <v>283</v>
      </c>
      <c r="K20" s="428" t="s">
        <v>64</v>
      </c>
      <c r="L20" s="175" t="s">
        <v>45</v>
      </c>
      <c r="M20" s="175"/>
      <c r="N20" s="177" t="s">
        <v>285</v>
      </c>
      <c r="O20" s="461"/>
    </row>
    <row r="21" spans="1:15" x14ac:dyDescent="0.25">
      <c r="A21" s="194">
        <v>44943</v>
      </c>
      <c r="B21" s="195" t="s">
        <v>123</v>
      </c>
      <c r="C21" s="195" t="s">
        <v>124</v>
      </c>
      <c r="D21" s="196" t="s">
        <v>119</v>
      </c>
      <c r="E21" s="190">
        <v>12000</v>
      </c>
      <c r="F21" s="172"/>
      <c r="G21" s="332">
        <f t="shared" si="0"/>
        <v>22000</v>
      </c>
      <c r="H21" s="318" t="s">
        <v>138</v>
      </c>
      <c r="I21" s="175" t="s">
        <v>18</v>
      </c>
      <c r="J21" s="447" t="s">
        <v>283</v>
      </c>
      <c r="K21" s="428" t="s">
        <v>64</v>
      </c>
      <c r="L21" s="175" t="s">
        <v>45</v>
      </c>
      <c r="M21" s="175"/>
      <c r="N21" s="177" t="s">
        <v>286</v>
      </c>
      <c r="O21" s="461"/>
    </row>
    <row r="22" spans="1:15" x14ac:dyDescent="0.25">
      <c r="A22" s="194">
        <v>44943</v>
      </c>
      <c r="B22" s="195" t="s">
        <v>123</v>
      </c>
      <c r="C22" s="195" t="s">
        <v>124</v>
      </c>
      <c r="D22" s="196" t="s">
        <v>119</v>
      </c>
      <c r="E22" s="190">
        <v>8000</v>
      </c>
      <c r="F22" s="172"/>
      <c r="G22" s="332">
        <f t="shared" si="0"/>
        <v>14000</v>
      </c>
      <c r="H22" s="318" t="s">
        <v>138</v>
      </c>
      <c r="I22" s="175" t="s">
        <v>18</v>
      </c>
      <c r="J22" s="447" t="s">
        <v>283</v>
      </c>
      <c r="K22" s="428" t="s">
        <v>64</v>
      </c>
      <c r="L22" s="175" t="s">
        <v>45</v>
      </c>
      <c r="M22" s="175"/>
      <c r="N22" s="177" t="s">
        <v>287</v>
      </c>
      <c r="O22" s="461"/>
    </row>
    <row r="23" spans="1:15" x14ac:dyDescent="0.25">
      <c r="A23" s="194">
        <v>44943</v>
      </c>
      <c r="B23" s="195" t="s">
        <v>122</v>
      </c>
      <c r="C23" s="195" t="s">
        <v>122</v>
      </c>
      <c r="D23" s="196" t="s">
        <v>119</v>
      </c>
      <c r="E23" s="190">
        <v>3000</v>
      </c>
      <c r="F23" s="172"/>
      <c r="G23" s="332">
        <f t="shared" si="0"/>
        <v>11000</v>
      </c>
      <c r="H23" s="318" t="s">
        <v>138</v>
      </c>
      <c r="I23" s="175" t="s">
        <v>18</v>
      </c>
      <c r="J23" s="447" t="s">
        <v>283</v>
      </c>
      <c r="K23" s="428" t="s">
        <v>64</v>
      </c>
      <c r="L23" s="175" t="s">
        <v>45</v>
      </c>
      <c r="M23" s="175"/>
      <c r="N23" s="177"/>
      <c r="O23" s="461"/>
    </row>
    <row r="24" spans="1:15" x14ac:dyDescent="0.25">
      <c r="A24" s="194">
        <v>44943</v>
      </c>
      <c r="B24" s="195" t="s">
        <v>122</v>
      </c>
      <c r="C24" s="195" t="s">
        <v>122</v>
      </c>
      <c r="D24" s="196" t="s">
        <v>119</v>
      </c>
      <c r="E24" s="190">
        <v>5000</v>
      </c>
      <c r="F24" s="172"/>
      <c r="G24" s="332">
        <f t="shared" si="0"/>
        <v>6000</v>
      </c>
      <c r="H24" s="318" t="s">
        <v>138</v>
      </c>
      <c r="I24" s="175" t="s">
        <v>18</v>
      </c>
      <c r="J24" s="447" t="s">
        <v>283</v>
      </c>
      <c r="K24" s="428" t="s">
        <v>64</v>
      </c>
      <c r="L24" s="175" t="s">
        <v>45</v>
      </c>
      <c r="M24" s="175"/>
      <c r="N24" s="177"/>
      <c r="O24" s="461"/>
    </row>
    <row r="25" spans="1:15" x14ac:dyDescent="0.25">
      <c r="A25" s="194">
        <v>44944</v>
      </c>
      <c r="B25" s="195" t="s">
        <v>125</v>
      </c>
      <c r="C25" s="195" t="s">
        <v>49</v>
      </c>
      <c r="D25" s="196" t="s">
        <v>119</v>
      </c>
      <c r="E25" s="182"/>
      <c r="F25" s="172">
        <v>-6000</v>
      </c>
      <c r="G25" s="332">
        <f t="shared" si="0"/>
        <v>0</v>
      </c>
      <c r="H25" s="318" t="s">
        <v>138</v>
      </c>
      <c r="I25" s="175" t="s">
        <v>18</v>
      </c>
      <c r="J25" s="447" t="s">
        <v>283</v>
      </c>
      <c r="K25" s="428" t="s">
        <v>64</v>
      </c>
      <c r="L25" s="175" t="s">
        <v>45</v>
      </c>
      <c r="M25" s="175"/>
      <c r="N25" s="177"/>
      <c r="O25" s="461"/>
    </row>
    <row r="26" spans="1:15" x14ac:dyDescent="0.25">
      <c r="A26" s="653">
        <v>44944</v>
      </c>
      <c r="B26" s="654" t="s">
        <v>115</v>
      </c>
      <c r="C26" s="654" t="s">
        <v>49</v>
      </c>
      <c r="D26" s="655" t="s">
        <v>119</v>
      </c>
      <c r="E26" s="678"/>
      <c r="F26" s="657">
        <v>73000</v>
      </c>
      <c r="G26" s="658">
        <f t="shared" si="0"/>
        <v>73000</v>
      </c>
      <c r="H26" s="659" t="s">
        <v>138</v>
      </c>
      <c r="I26" s="660" t="s">
        <v>18</v>
      </c>
      <c r="J26" s="661" t="s">
        <v>301</v>
      </c>
      <c r="K26" s="654" t="s">
        <v>64</v>
      </c>
      <c r="L26" s="660" t="s">
        <v>45</v>
      </c>
      <c r="M26" s="660"/>
      <c r="N26" s="662"/>
      <c r="O26" s="461"/>
    </row>
    <row r="27" spans="1:15" x14ac:dyDescent="0.25">
      <c r="A27" s="194">
        <v>44944</v>
      </c>
      <c r="B27" s="195" t="s">
        <v>123</v>
      </c>
      <c r="C27" s="195" t="s">
        <v>124</v>
      </c>
      <c r="D27" s="196" t="s">
        <v>119</v>
      </c>
      <c r="E27" s="512">
        <v>20000</v>
      </c>
      <c r="F27" s="182"/>
      <c r="G27" s="331">
        <f t="shared" si="0"/>
        <v>53000</v>
      </c>
      <c r="H27" s="318" t="s">
        <v>138</v>
      </c>
      <c r="I27" s="205" t="s">
        <v>18</v>
      </c>
      <c r="J27" s="447" t="s">
        <v>301</v>
      </c>
      <c r="K27" s="209" t="s">
        <v>64</v>
      </c>
      <c r="L27" s="205" t="s">
        <v>45</v>
      </c>
      <c r="M27" s="205"/>
      <c r="N27" s="516" t="s">
        <v>126</v>
      </c>
      <c r="O27" s="461"/>
    </row>
    <row r="28" spans="1:15" x14ac:dyDescent="0.25">
      <c r="A28" s="194">
        <v>44944</v>
      </c>
      <c r="B28" s="195" t="s">
        <v>123</v>
      </c>
      <c r="C28" s="195" t="s">
        <v>124</v>
      </c>
      <c r="D28" s="508" t="s">
        <v>119</v>
      </c>
      <c r="E28" s="512">
        <v>10000</v>
      </c>
      <c r="F28" s="182"/>
      <c r="G28" s="331">
        <f t="shared" si="0"/>
        <v>43000</v>
      </c>
      <c r="H28" s="318" t="s">
        <v>138</v>
      </c>
      <c r="I28" s="205" t="s">
        <v>18</v>
      </c>
      <c r="J28" s="447" t="s">
        <v>301</v>
      </c>
      <c r="K28" s="209" t="s">
        <v>64</v>
      </c>
      <c r="L28" s="205" t="s">
        <v>45</v>
      </c>
      <c r="M28" s="205"/>
      <c r="N28" s="516" t="s">
        <v>302</v>
      </c>
      <c r="O28" s="461"/>
    </row>
    <row r="29" spans="1:15" x14ac:dyDescent="0.25">
      <c r="A29" s="194">
        <v>44944</v>
      </c>
      <c r="B29" s="195" t="s">
        <v>123</v>
      </c>
      <c r="C29" s="195" t="s">
        <v>124</v>
      </c>
      <c r="D29" s="508" t="s">
        <v>119</v>
      </c>
      <c r="E29" s="512">
        <v>13000</v>
      </c>
      <c r="F29" s="182"/>
      <c r="G29" s="331">
        <f t="shared" si="0"/>
        <v>30000</v>
      </c>
      <c r="H29" s="318" t="s">
        <v>138</v>
      </c>
      <c r="I29" s="205" t="s">
        <v>18</v>
      </c>
      <c r="J29" s="447" t="s">
        <v>301</v>
      </c>
      <c r="K29" s="209" t="s">
        <v>64</v>
      </c>
      <c r="L29" s="205" t="s">
        <v>45</v>
      </c>
      <c r="M29" s="205"/>
      <c r="N29" s="516" t="s">
        <v>303</v>
      </c>
      <c r="O29" s="461"/>
    </row>
    <row r="30" spans="1:15" ht="15.75" customHeight="1" x14ac:dyDescent="0.25">
      <c r="A30" s="194">
        <v>44944</v>
      </c>
      <c r="B30" s="195" t="s">
        <v>123</v>
      </c>
      <c r="C30" s="195" t="s">
        <v>124</v>
      </c>
      <c r="D30" s="508" t="s">
        <v>119</v>
      </c>
      <c r="E30" s="190">
        <v>10000</v>
      </c>
      <c r="F30" s="182"/>
      <c r="G30" s="331">
        <f t="shared" si="0"/>
        <v>20000</v>
      </c>
      <c r="H30" s="318" t="s">
        <v>138</v>
      </c>
      <c r="I30" s="205" t="s">
        <v>18</v>
      </c>
      <c r="J30" s="447" t="s">
        <v>301</v>
      </c>
      <c r="K30" s="209" t="s">
        <v>64</v>
      </c>
      <c r="L30" s="205" t="s">
        <v>45</v>
      </c>
      <c r="M30" s="205"/>
      <c r="N30" s="516" t="s">
        <v>304</v>
      </c>
      <c r="O30" s="461"/>
    </row>
    <row r="31" spans="1:15" x14ac:dyDescent="0.25">
      <c r="A31" s="194">
        <v>44944</v>
      </c>
      <c r="B31" s="195" t="s">
        <v>122</v>
      </c>
      <c r="C31" s="195" t="s">
        <v>122</v>
      </c>
      <c r="D31" s="508" t="s">
        <v>119</v>
      </c>
      <c r="E31" s="201">
        <v>10000</v>
      </c>
      <c r="F31" s="201"/>
      <c r="G31" s="616">
        <f t="shared" si="0"/>
        <v>10000</v>
      </c>
      <c r="H31" s="608" t="s">
        <v>138</v>
      </c>
      <c r="I31" s="617" t="s">
        <v>18</v>
      </c>
      <c r="J31" s="447" t="s">
        <v>301</v>
      </c>
      <c r="K31" s="574" t="s">
        <v>64</v>
      </c>
      <c r="L31" s="617" t="s">
        <v>45</v>
      </c>
      <c r="M31" s="617"/>
      <c r="N31" s="618" t="s">
        <v>305</v>
      </c>
      <c r="O31" s="461"/>
    </row>
    <row r="32" spans="1:15" x14ac:dyDescent="0.25">
      <c r="A32" s="194">
        <v>44945</v>
      </c>
      <c r="B32" s="195" t="s">
        <v>125</v>
      </c>
      <c r="C32" s="195" t="s">
        <v>49</v>
      </c>
      <c r="D32" s="508" t="s">
        <v>119</v>
      </c>
      <c r="E32" s="182"/>
      <c r="F32" s="182">
        <v>-5000</v>
      </c>
      <c r="G32" s="331">
        <f t="shared" si="0"/>
        <v>5000</v>
      </c>
      <c r="H32" s="318" t="s">
        <v>138</v>
      </c>
      <c r="I32" s="205" t="s">
        <v>18</v>
      </c>
      <c r="J32" s="447" t="s">
        <v>301</v>
      </c>
      <c r="K32" s="209" t="s">
        <v>64</v>
      </c>
      <c r="L32" s="205" t="s">
        <v>45</v>
      </c>
      <c r="M32" s="205"/>
      <c r="N32" s="516"/>
      <c r="O32" s="461"/>
    </row>
    <row r="33" spans="1:15" x14ac:dyDescent="0.25">
      <c r="A33" s="653">
        <v>44580</v>
      </c>
      <c r="B33" s="685" t="s">
        <v>115</v>
      </c>
      <c r="C33" s="685" t="s">
        <v>49</v>
      </c>
      <c r="D33" s="686" t="s">
        <v>119</v>
      </c>
      <c r="E33" s="678"/>
      <c r="F33" s="678">
        <v>71000</v>
      </c>
      <c r="G33" s="687">
        <f t="shared" si="0"/>
        <v>76000</v>
      </c>
      <c r="H33" s="659" t="s">
        <v>138</v>
      </c>
      <c r="I33" s="688" t="s">
        <v>18</v>
      </c>
      <c r="J33" s="661" t="s">
        <v>312</v>
      </c>
      <c r="K33" s="685" t="s">
        <v>64</v>
      </c>
      <c r="L33" s="688" t="s">
        <v>45</v>
      </c>
      <c r="M33" s="688"/>
      <c r="N33" s="689"/>
      <c r="O33" s="461"/>
    </row>
    <row r="34" spans="1:15" x14ac:dyDescent="0.25">
      <c r="A34" s="194">
        <v>44580</v>
      </c>
      <c r="B34" s="204" t="s">
        <v>123</v>
      </c>
      <c r="C34" s="204" t="s">
        <v>124</v>
      </c>
      <c r="D34" s="515" t="s">
        <v>119</v>
      </c>
      <c r="E34" s="190">
        <v>5000</v>
      </c>
      <c r="F34" s="172"/>
      <c r="G34" s="332">
        <f t="shared" si="0"/>
        <v>71000</v>
      </c>
      <c r="H34" s="318" t="s">
        <v>138</v>
      </c>
      <c r="I34" s="175" t="s">
        <v>18</v>
      </c>
      <c r="J34" s="447" t="s">
        <v>312</v>
      </c>
      <c r="K34" s="428" t="s">
        <v>64</v>
      </c>
      <c r="L34" s="175" t="s">
        <v>45</v>
      </c>
      <c r="M34" s="175"/>
      <c r="N34" s="177" t="s">
        <v>126</v>
      </c>
      <c r="O34" s="461"/>
    </row>
    <row r="35" spans="1:15" x14ac:dyDescent="0.25">
      <c r="A35" s="194">
        <v>44580</v>
      </c>
      <c r="B35" s="204" t="s">
        <v>123</v>
      </c>
      <c r="C35" s="204" t="s">
        <v>124</v>
      </c>
      <c r="D35" s="515" t="s">
        <v>119</v>
      </c>
      <c r="E35" s="190">
        <v>15000</v>
      </c>
      <c r="F35" s="172"/>
      <c r="G35" s="332">
        <f t="shared" si="0"/>
        <v>56000</v>
      </c>
      <c r="H35" s="318" t="s">
        <v>138</v>
      </c>
      <c r="I35" s="175" t="s">
        <v>18</v>
      </c>
      <c r="J35" s="447" t="s">
        <v>312</v>
      </c>
      <c r="K35" s="428" t="s">
        <v>64</v>
      </c>
      <c r="L35" s="175" t="s">
        <v>45</v>
      </c>
      <c r="M35" s="175"/>
      <c r="N35" s="177" t="s">
        <v>313</v>
      </c>
      <c r="O35" s="461"/>
    </row>
    <row r="36" spans="1:15" x14ac:dyDescent="0.25">
      <c r="A36" s="194">
        <v>44580</v>
      </c>
      <c r="B36" s="204" t="s">
        <v>123</v>
      </c>
      <c r="C36" s="204" t="s">
        <v>124</v>
      </c>
      <c r="D36" s="515" t="s">
        <v>119</v>
      </c>
      <c r="E36" s="190">
        <v>10000</v>
      </c>
      <c r="F36" s="172"/>
      <c r="G36" s="332">
        <f t="shared" si="0"/>
        <v>46000</v>
      </c>
      <c r="H36" s="318" t="s">
        <v>138</v>
      </c>
      <c r="I36" s="175" t="s">
        <v>18</v>
      </c>
      <c r="J36" s="447" t="s">
        <v>312</v>
      </c>
      <c r="K36" s="428" t="s">
        <v>64</v>
      </c>
      <c r="L36" s="175" t="s">
        <v>45</v>
      </c>
      <c r="M36" s="175"/>
      <c r="N36" s="177" t="s">
        <v>314</v>
      </c>
      <c r="O36" s="461"/>
    </row>
    <row r="37" spans="1:15" x14ac:dyDescent="0.25">
      <c r="A37" s="194">
        <v>44580</v>
      </c>
      <c r="B37" s="204" t="s">
        <v>123</v>
      </c>
      <c r="C37" s="204" t="s">
        <v>124</v>
      </c>
      <c r="D37" s="515" t="s">
        <v>119</v>
      </c>
      <c r="E37" s="190">
        <v>14000</v>
      </c>
      <c r="F37" s="172"/>
      <c r="G37" s="332">
        <f t="shared" si="0"/>
        <v>32000</v>
      </c>
      <c r="H37" s="318" t="s">
        <v>138</v>
      </c>
      <c r="I37" s="175" t="s">
        <v>18</v>
      </c>
      <c r="J37" s="447" t="s">
        <v>312</v>
      </c>
      <c r="K37" s="428" t="s">
        <v>64</v>
      </c>
      <c r="L37" s="175" t="s">
        <v>45</v>
      </c>
      <c r="M37" s="175"/>
      <c r="N37" s="177" t="s">
        <v>315</v>
      </c>
      <c r="O37" s="461"/>
    </row>
    <row r="38" spans="1:15" x14ac:dyDescent="0.25">
      <c r="A38" s="194">
        <v>44580</v>
      </c>
      <c r="B38" s="204" t="s">
        <v>123</v>
      </c>
      <c r="C38" s="204" t="s">
        <v>124</v>
      </c>
      <c r="D38" s="515" t="s">
        <v>119</v>
      </c>
      <c r="E38" s="182">
        <v>8000</v>
      </c>
      <c r="F38" s="172"/>
      <c r="G38" s="332">
        <f>G37-E38+F38</f>
        <v>24000</v>
      </c>
      <c r="H38" s="318" t="s">
        <v>138</v>
      </c>
      <c r="I38" s="175" t="s">
        <v>18</v>
      </c>
      <c r="J38" s="447" t="s">
        <v>312</v>
      </c>
      <c r="K38" s="428" t="s">
        <v>64</v>
      </c>
      <c r="L38" s="175" t="s">
        <v>45</v>
      </c>
      <c r="M38" s="175"/>
      <c r="N38" s="177" t="s">
        <v>305</v>
      </c>
      <c r="O38" s="461"/>
    </row>
    <row r="39" spans="1:15" x14ac:dyDescent="0.25">
      <c r="A39" s="194">
        <v>44580</v>
      </c>
      <c r="B39" s="204" t="s">
        <v>122</v>
      </c>
      <c r="C39" s="204" t="s">
        <v>124</v>
      </c>
      <c r="D39" s="515" t="s">
        <v>119</v>
      </c>
      <c r="E39" s="182">
        <v>5000</v>
      </c>
      <c r="F39" s="172"/>
      <c r="G39" s="332">
        <f t="shared" ref="G39:G47" si="2">G38-E39+F39</f>
        <v>19000</v>
      </c>
      <c r="H39" s="318" t="s">
        <v>138</v>
      </c>
      <c r="I39" s="175" t="s">
        <v>18</v>
      </c>
      <c r="J39" s="447" t="s">
        <v>312</v>
      </c>
      <c r="K39" s="428" t="s">
        <v>64</v>
      </c>
      <c r="L39" s="175" t="s">
        <v>45</v>
      </c>
      <c r="M39" s="175"/>
      <c r="N39" s="177"/>
      <c r="O39" s="461"/>
    </row>
    <row r="40" spans="1:15" x14ac:dyDescent="0.25">
      <c r="A40" s="194">
        <v>44580</v>
      </c>
      <c r="B40" s="204" t="s">
        <v>122</v>
      </c>
      <c r="C40" s="204" t="s">
        <v>124</v>
      </c>
      <c r="D40" s="515" t="s">
        <v>119</v>
      </c>
      <c r="E40" s="182">
        <v>5000</v>
      </c>
      <c r="F40" s="172"/>
      <c r="G40" s="332">
        <f>G39-E40+F40</f>
        <v>14000</v>
      </c>
      <c r="H40" s="318" t="s">
        <v>138</v>
      </c>
      <c r="I40" s="175" t="s">
        <v>18</v>
      </c>
      <c r="J40" s="447" t="s">
        <v>312</v>
      </c>
      <c r="K40" s="428" t="s">
        <v>64</v>
      </c>
      <c r="L40" s="175" t="s">
        <v>45</v>
      </c>
      <c r="M40" s="175"/>
      <c r="N40" s="177"/>
      <c r="O40" s="461"/>
    </row>
    <row r="41" spans="1:15" x14ac:dyDescent="0.25">
      <c r="A41" s="194">
        <v>44946</v>
      </c>
      <c r="B41" s="204" t="s">
        <v>125</v>
      </c>
      <c r="C41" s="204" t="s">
        <v>49</v>
      </c>
      <c r="D41" s="515" t="s">
        <v>119</v>
      </c>
      <c r="E41" s="190"/>
      <c r="F41" s="172">
        <v>-9000</v>
      </c>
      <c r="G41" s="332">
        <f t="shared" si="2"/>
        <v>5000</v>
      </c>
      <c r="H41" s="318" t="s">
        <v>138</v>
      </c>
      <c r="I41" s="175" t="s">
        <v>18</v>
      </c>
      <c r="J41" s="447" t="s">
        <v>312</v>
      </c>
      <c r="K41" s="428" t="s">
        <v>64</v>
      </c>
      <c r="L41" s="175" t="s">
        <v>45</v>
      </c>
      <c r="M41" s="175"/>
      <c r="N41" s="177"/>
      <c r="O41" s="461"/>
    </row>
    <row r="42" spans="1:15" x14ac:dyDescent="0.25">
      <c r="A42" s="653">
        <v>44949</v>
      </c>
      <c r="B42" s="685" t="s">
        <v>115</v>
      </c>
      <c r="C42" s="685" t="s">
        <v>49</v>
      </c>
      <c r="D42" s="686" t="s">
        <v>119</v>
      </c>
      <c r="E42" s="678"/>
      <c r="F42" s="657">
        <v>70000</v>
      </c>
      <c r="G42" s="658">
        <f t="shared" si="2"/>
        <v>75000</v>
      </c>
      <c r="H42" s="659" t="s">
        <v>138</v>
      </c>
      <c r="I42" s="660" t="s">
        <v>18</v>
      </c>
      <c r="J42" s="661" t="s">
        <v>336</v>
      </c>
      <c r="K42" s="654" t="s">
        <v>64</v>
      </c>
      <c r="L42" s="660" t="s">
        <v>45</v>
      </c>
      <c r="M42" s="660"/>
      <c r="N42" s="662"/>
      <c r="O42" s="461"/>
    </row>
    <row r="43" spans="1:15" x14ac:dyDescent="0.25">
      <c r="A43" s="194">
        <v>44949</v>
      </c>
      <c r="B43" s="204" t="s">
        <v>123</v>
      </c>
      <c r="C43" s="204" t="s">
        <v>124</v>
      </c>
      <c r="D43" s="515" t="s">
        <v>119</v>
      </c>
      <c r="E43" s="182">
        <v>5000</v>
      </c>
      <c r="F43" s="172"/>
      <c r="G43" s="332">
        <f t="shared" si="2"/>
        <v>70000</v>
      </c>
      <c r="H43" s="318" t="s">
        <v>138</v>
      </c>
      <c r="I43" s="175" t="s">
        <v>18</v>
      </c>
      <c r="J43" s="447" t="s">
        <v>336</v>
      </c>
      <c r="K43" s="428" t="s">
        <v>64</v>
      </c>
      <c r="L43" s="175" t="s">
        <v>45</v>
      </c>
      <c r="M43" s="175"/>
      <c r="N43" s="177" t="s">
        <v>337</v>
      </c>
      <c r="O43" s="461"/>
    </row>
    <row r="44" spans="1:15" x14ac:dyDescent="0.25">
      <c r="A44" s="194">
        <v>44949</v>
      </c>
      <c r="B44" s="204" t="s">
        <v>123</v>
      </c>
      <c r="C44" s="204" t="s">
        <v>124</v>
      </c>
      <c r="D44" s="515" t="s">
        <v>119</v>
      </c>
      <c r="E44" s="182">
        <v>20000</v>
      </c>
      <c r="F44" s="172"/>
      <c r="G44" s="332">
        <f t="shared" si="2"/>
        <v>50000</v>
      </c>
      <c r="H44" s="318" t="s">
        <v>138</v>
      </c>
      <c r="I44" s="175" t="s">
        <v>18</v>
      </c>
      <c r="J44" s="447" t="s">
        <v>336</v>
      </c>
      <c r="K44" s="428" t="s">
        <v>64</v>
      </c>
      <c r="L44" s="175" t="s">
        <v>45</v>
      </c>
      <c r="M44" s="175"/>
      <c r="N44" s="177" t="s">
        <v>302</v>
      </c>
      <c r="O44" s="461"/>
    </row>
    <row r="45" spans="1:15" x14ac:dyDescent="0.25">
      <c r="A45" s="194">
        <v>44949</v>
      </c>
      <c r="B45" s="204" t="s">
        <v>123</v>
      </c>
      <c r="C45" s="204" t="s">
        <v>124</v>
      </c>
      <c r="D45" s="515" t="s">
        <v>119</v>
      </c>
      <c r="E45" s="190">
        <v>18000</v>
      </c>
      <c r="F45" s="172"/>
      <c r="G45" s="332">
        <f t="shared" si="2"/>
        <v>32000</v>
      </c>
      <c r="H45" s="318" t="s">
        <v>138</v>
      </c>
      <c r="I45" s="175" t="s">
        <v>18</v>
      </c>
      <c r="J45" s="447" t="s">
        <v>336</v>
      </c>
      <c r="K45" s="428" t="s">
        <v>64</v>
      </c>
      <c r="L45" s="175" t="s">
        <v>45</v>
      </c>
      <c r="M45" s="175"/>
      <c r="N45" s="177" t="s">
        <v>338</v>
      </c>
      <c r="O45" s="461"/>
    </row>
    <row r="46" spans="1:15" x14ac:dyDescent="0.25">
      <c r="A46" s="194">
        <v>44949</v>
      </c>
      <c r="B46" s="204" t="s">
        <v>123</v>
      </c>
      <c r="C46" s="204" t="s">
        <v>124</v>
      </c>
      <c r="D46" s="515" t="s">
        <v>119</v>
      </c>
      <c r="E46" s="190">
        <v>5000</v>
      </c>
      <c r="F46" s="172"/>
      <c r="G46" s="332">
        <f t="shared" si="2"/>
        <v>27000</v>
      </c>
      <c r="H46" s="318" t="s">
        <v>138</v>
      </c>
      <c r="I46" s="175" t="s">
        <v>18</v>
      </c>
      <c r="J46" s="447" t="s">
        <v>336</v>
      </c>
      <c r="K46" s="428" t="s">
        <v>64</v>
      </c>
      <c r="L46" s="175" t="s">
        <v>45</v>
      </c>
      <c r="M46" s="175"/>
      <c r="N46" s="177" t="s">
        <v>127</v>
      </c>
      <c r="O46" s="461"/>
    </row>
    <row r="47" spans="1:15" x14ac:dyDescent="0.25">
      <c r="A47" s="194">
        <v>44949</v>
      </c>
      <c r="B47" s="204" t="s">
        <v>122</v>
      </c>
      <c r="C47" s="204" t="s">
        <v>122</v>
      </c>
      <c r="D47" s="515" t="s">
        <v>119</v>
      </c>
      <c r="E47" s="182">
        <v>5000</v>
      </c>
      <c r="F47" s="172"/>
      <c r="G47" s="332">
        <f t="shared" si="2"/>
        <v>22000</v>
      </c>
      <c r="H47" s="318" t="s">
        <v>138</v>
      </c>
      <c r="I47" s="175" t="s">
        <v>18</v>
      </c>
      <c r="J47" s="447" t="s">
        <v>336</v>
      </c>
      <c r="K47" s="428" t="s">
        <v>64</v>
      </c>
      <c r="L47" s="175" t="s">
        <v>45</v>
      </c>
      <c r="M47" s="175"/>
      <c r="N47" s="177"/>
      <c r="O47" s="461"/>
    </row>
    <row r="48" spans="1:15" ht="15.75" thickBot="1" x14ac:dyDescent="0.3">
      <c r="A48" s="194">
        <v>44584</v>
      </c>
      <c r="B48" s="204" t="s">
        <v>125</v>
      </c>
      <c r="C48" s="204" t="s">
        <v>49</v>
      </c>
      <c r="D48" s="515" t="s">
        <v>119</v>
      </c>
      <c r="E48" s="190"/>
      <c r="F48" s="172">
        <v>-22000</v>
      </c>
      <c r="G48" s="332">
        <f t="shared" si="0"/>
        <v>0</v>
      </c>
      <c r="H48" s="318" t="s">
        <v>138</v>
      </c>
      <c r="I48" s="175" t="s">
        <v>18</v>
      </c>
      <c r="J48" s="447" t="s">
        <v>336</v>
      </c>
      <c r="K48" s="428" t="s">
        <v>64</v>
      </c>
      <c r="L48" s="175" t="s">
        <v>45</v>
      </c>
      <c r="M48" s="175"/>
      <c r="N48" s="177"/>
      <c r="O48" s="461"/>
    </row>
    <row r="49" spans="1:14" ht="15.75" thickBot="1" x14ac:dyDescent="0.3">
      <c r="A49" s="194"/>
      <c r="B49" s="175"/>
      <c r="C49" s="175"/>
      <c r="D49" s="187"/>
      <c r="E49" s="564">
        <f>SUM(E4:E48)</f>
        <v>313000</v>
      </c>
      <c r="F49" s="526">
        <f>SUM(F4:F48)+G4</f>
        <v>313000</v>
      </c>
      <c r="G49" s="527">
        <f>F49-E49</f>
        <v>0</v>
      </c>
      <c r="H49" s="566"/>
      <c r="I49" s="175"/>
      <c r="J49" s="574"/>
      <c r="K49" s="428"/>
      <c r="L49" s="175"/>
      <c r="M49" s="175"/>
      <c r="N49" s="177"/>
    </row>
    <row r="50" spans="1:14" x14ac:dyDescent="0.25">
      <c r="E50" s="568"/>
    </row>
    <row r="51" spans="1:14" x14ac:dyDescent="0.25">
      <c r="E51" s="568"/>
    </row>
    <row r="52" spans="1:14" x14ac:dyDescent="0.25">
      <c r="E52" s="568"/>
    </row>
    <row r="53" spans="1:14" x14ac:dyDescent="0.25">
      <c r="E53" s="568"/>
    </row>
    <row r="54" spans="1:14" x14ac:dyDescent="0.25">
      <c r="E54" s="568"/>
    </row>
    <row r="55" spans="1:14" x14ac:dyDescent="0.25">
      <c r="E55" s="568"/>
    </row>
    <row r="56" spans="1:14" x14ac:dyDescent="0.25">
      <c r="E56" s="568"/>
    </row>
    <row r="57" spans="1:14" x14ac:dyDescent="0.25">
      <c r="E57" s="568"/>
    </row>
    <row r="58" spans="1:14" x14ac:dyDescent="0.25">
      <c r="E58" s="568"/>
    </row>
    <row r="59" spans="1:14" x14ac:dyDescent="0.25">
      <c r="E59" s="568"/>
    </row>
    <row r="60" spans="1:14" x14ac:dyDescent="0.25">
      <c r="E60" s="568"/>
    </row>
    <row r="61" spans="1:14" x14ac:dyDescent="0.25">
      <c r="E61" s="568"/>
    </row>
    <row r="62" spans="1:14" x14ac:dyDescent="0.25">
      <c r="E62" s="568"/>
    </row>
    <row r="63" spans="1:14" x14ac:dyDescent="0.25">
      <c r="E63" s="568"/>
    </row>
    <row r="64" spans="1:14" x14ac:dyDescent="0.25">
      <c r="E64" s="568"/>
    </row>
    <row r="65" spans="5:5" x14ac:dyDescent="0.25">
      <c r="E65" s="568"/>
    </row>
    <row r="66" spans="5:5" x14ac:dyDescent="0.25">
      <c r="E66" s="568"/>
    </row>
    <row r="67" spans="5:5" x14ac:dyDescent="0.25">
      <c r="E67" s="568"/>
    </row>
    <row r="68" spans="5:5" x14ac:dyDescent="0.25">
      <c r="E68" s="568"/>
    </row>
    <row r="69" spans="5:5" x14ac:dyDescent="0.25">
      <c r="E69" s="568"/>
    </row>
    <row r="70" spans="5:5" x14ac:dyDescent="0.25">
      <c r="E70" s="568"/>
    </row>
    <row r="71" spans="5:5" x14ac:dyDescent="0.25">
      <c r="E71" s="568"/>
    </row>
    <row r="72" spans="5:5" x14ac:dyDescent="0.25">
      <c r="E72" s="568"/>
    </row>
    <row r="73" spans="5:5" x14ac:dyDescent="0.25">
      <c r="E73" s="568"/>
    </row>
    <row r="74" spans="5:5" x14ac:dyDescent="0.25">
      <c r="E74" s="568"/>
    </row>
    <row r="75" spans="5:5" x14ac:dyDescent="0.25">
      <c r="E75" s="568"/>
    </row>
    <row r="76" spans="5:5" x14ac:dyDescent="0.25">
      <c r="E76" s="568"/>
    </row>
    <row r="77" spans="5:5" x14ac:dyDescent="0.25">
      <c r="E77" s="568"/>
    </row>
    <row r="78" spans="5:5" x14ac:dyDescent="0.25">
      <c r="E78" s="568"/>
    </row>
    <row r="79" spans="5:5" x14ac:dyDescent="0.25">
      <c r="E79" s="568"/>
    </row>
    <row r="80" spans="5:5" x14ac:dyDescent="0.25">
      <c r="E80" s="568"/>
    </row>
    <row r="81" spans="5:5" x14ac:dyDescent="0.25">
      <c r="E81" s="568"/>
    </row>
    <row r="82" spans="5:5" x14ac:dyDescent="0.25">
      <c r="E82" s="568"/>
    </row>
    <row r="83" spans="5:5" x14ac:dyDescent="0.25">
      <c r="E83" s="568"/>
    </row>
    <row r="84" spans="5:5" x14ac:dyDescent="0.25">
      <c r="E84" s="568"/>
    </row>
    <row r="85" spans="5:5" x14ac:dyDescent="0.25">
      <c r="E85" s="568"/>
    </row>
    <row r="86" spans="5:5" x14ac:dyDescent="0.25">
      <c r="E86" s="568"/>
    </row>
    <row r="87" spans="5:5" x14ac:dyDescent="0.25">
      <c r="E87" s="568"/>
    </row>
    <row r="88" spans="5:5" x14ac:dyDescent="0.25">
      <c r="E88" s="568"/>
    </row>
    <row r="89" spans="5:5" x14ac:dyDescent="0.25">
      <c r="E89" s="568"/>
    </row>
    <row r="90" spans="5:5" x14ac:dyDescent="0.25">
      <c r="E90" s="568"/>
    </row>
    <row r="91" spans="5:5" x14ac:dyDescent="0.25">
      <c r="E91" s="568"/>
    </row>
    <row r="92" spans="5:5" x14ac:dyDescent="0.25">
      <c r="E92" s="568"/>
    </row>
    <row r="93" spans="5:5" x14ac:dyDescent="0.25">
      <c r="E93" s="568"/>
    </row>
    <row r="94" spans="5:5" x14ac:dyDescent="0.25">
      <c r="E94" s="568"/>
    </row>
    <row r="95" spans="5:5" x14ac:dyDescent="0.25">
      <c r="E95" s="568"/>
    </row>
    <row r="96" spans="5:5" x14ac:dyDescent="0.25">
      <c r="E96" s="568"/>
    </row>
    <row r="97" spans="5:5" x14ac:dyDescent="0.25">
      <c r="E97" s="568"/>
    </row>
    <row r="98" spans="5:5" x14ac:dyDescent="0.25">
      <c r="E98" s="568"/>
    </row>
    <row r="99" spans="5:5" x14ac:dyDescent="0.25">
      <c r="E99" s="568"/>
    </row>
    <row r="100" spans="5:5" x14ac:dyDescent="0.25">
      <c r="E100" s="568"/>
    </row>
    <row r="101" spans="5:5" x14ac:dyDescent="0.25">
      <c r="E101" s="568"/>
    </row>
    <row r="102" spans="5:5" x14ac:dyDescent="0.25">
      <c r="E102" s="568"/>
    </row>
    <row r="103" spans="5:5" x14ac:dyDescent="0.25">
      <c r="E103" s="568"/>
    </row>
    <row r="104" spans="5:5" x14ac:dyDescent="0.25">
      <c r="E104" s="568"/>
    </row>
    <row r="105" spans="5:5" x14ac:dyDescent="0.25">
      <c r="E105" s="568"/>
    </row>
    <row r="106" spans="5:5" x14ac:dyDescent="0.25">
      <c r="E106" s="568"/>
    </row>
    <row r="107" spans="5:5" x14ac:dyDescent="0.25">
      <c r="E107" s="568"/>
    </row>
    <row r="108" spans="5:5" x14ac:dyDescent="0.25">
      <c r="E108" s="568"/>
    </row>
    <row r="109" spans="5:5" x14ac:dyDescent="0.25">
      <c r="E109" s="568"/>
    </row>
    <row r="110" spans="5:5" x14ac:dyDescent="0.25">
      <c r="E110" s="568"/>
    </row>
    <row r="111" spans="5:5" x14ac:dyDescent="0.25">
      <c r="E111" s="568"/>
    </row>
    <row r="112" spans="5:5" x14ac:dyDescent="0.25">
      <c r="E112" s="568"/>
    </row>
    <row r="113" spans="5:5" x14ac:dyDescent="0.25">
      <c r="E113" s="568"/>
    </row>
    <row r="114" spans="5:5" x14ac:dyDescent="0.25">
      <c r="E114" s="568"/>
    </row>
    <row r="115" spans="5:5" x14ac:dyDescent="0.25">
      <c r="E115" s="568"/>
    </row>
    <row r="116" spans="5:5" x14ac:dyDescent="0.25">
      <c r="E116" s="568"/>
    </row>
    <row r="117" spans="5:5" x14ac:dyDescent="0.25">
      <c r="E117" s="568"/>
    </row>
    <row r="118" spans="5:5" x14ac:dyDescent="0.25">
      <c r="E118" s="568"/>
    </row>
    <row r="119" spans="5:5" x14ac:dyDescent="0.25">
      <c r="E119" s="568"/>
    </row>
    <row r="120" spans="5:5" x14ac:dyDescent="0.25">
      <c r="E120" s="568"/>
    </row>
    <row r="121" spans="5:5" x14ac:dyDescent="0.25">
      <c r="E121" s="568"/>
    </row>
    <row r="122" spans="5:5" x14ac:dyDescent="0.25">
      <c r="E122" s="568"/>
    </row>
    <row r="123" spans="5:5" x14ac:dyDescent="0.25">
      <c r="E123" s="568"/>
    </row>
  </sheetData>
  <autoFilter ref="A1:N18">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73"/>
  <sheetViews>
    <sheetView topLeftCell="C67" zoomScale="117" zoomScaleNormal="85" workbookViewId="0">
      <selection activeCell="J60" sqref="J60"/>
    </sheetView>
  </sheetViews>
  <sheetFormatPr defaultColWidth="10.85546875" defaultRowHeight="15" x14ac:dyDescent="0.25"/>
  <cols>
    <col min="1" max="1" width="13.140625" style="26" customWidth="1"/>
    <col min="2" max="2" width="29.85546875" style="26" customWidth="1"/>
    <col min="3" max="3" width="18" style="26" customWidth="1"/>
    <col min="4" max="4" width="14.7109375" style="26" customWidth="1"/>
    <col min="5" max="5" width="18.85546875" style="333" bestFit="1" customWidth="1"/>
    <col min="6" max="6" width="15.85546875" style="333" customWidth="1"/>
    <col min="7" max="7" width="18.7109375" style="333" customWidth="1"/>
    <col min="8" max="8" width="12.42578125" style="26" customWidth="1"/>
    <col min="9" max="9" width="18.7109375" style="26" customWidth="1"/>
    <col min="10" max="10" width="15.5703125" style="26" customWidth="1"/>
    <col min="11" max="11" width="15.42578125" style="26" customWidth="1"/>
    <col min="12" max="12" width="17.7109375" style="26" customWidth="1"/>
    <col min="13" max="13" width="15" style="26" customWidth="1"/>
    <col min="14" max="14" width="29.85546875" style="66" customWidth="1"/>
    <col min="15" max="15" width="41.140625" style="26" customWidth="1"/>
    <col min="16" max="16384" width="10.85546875" style="26"/>
  </cols>
  <sheetData>
    <row r="1" spans="1:15" s="79" customFormat="1" ht="31.5" x14ac:dyDescent="0.25">
      <c r="A1" s="764" t="s">
        <v>44</v>
      </c>
      <c r="B1" s="764"/>
      <c r="C1" s="764"/>
      <c r="D1" s="764"/>
      <c r="E1" s="764"/>
      <c r="F1" s="764"/>
      <c r="G1" s="764"/>
      <c r="H1" s="764"/>
      <c r="I1" s="764"/>
      <c r="J1" s="764"/>
      <c r="K1" s="764"/>
      <c r="L1" s="764"/>
      <c r="M1" s="764"/>
      <c r="N1" s="764"/>
    </row>
    <row r="2" spans="1:15" s="79" customFormat="1" ht="18.75" x14ac:dyDescent="0.25">
      <c r="A2" s="765" t="s">
        <v>133</v>
      </c>
      <c r="B2" s="765"/>
      <c r="C2" s="765"/>
      <c r="D2" s="765"/>
      <c r="E2" s="765"/>
      <c r="F2" s="765"/>
      <c r="G2" s="765"/>
      <c r="H2" s="765"/>
      <c r="I2" s="765"/>
      <c r="J2" s="765"/>
      <c r="K2" s="765"/>
      <c r="L2" s="765"/>
      <c r="M2" s="765"/>
      <c r="N2" s="765"/>
    </row>
    <row r="3" spans="1:15" s="79" customFormat="1" ht="45.75" thickBot="1" x14ac:dyDescent="0.3">
      <c r="A3" s="168" t="s">
        <v>0</v>
      </c>
      <c r="B3" s="169" t="s">
        <v>5</v>
      </c>
      <c r="C3" s="169" t="s">
        <v>10</v>
      </c>
      <c r="D3" s="170" t="s">
        <v>8</v>
      </c>
      <c r="E3" s="170" t="s">
        <v>13</v>
      </c>
      <c r="F3" s="170" t="s">
        <v>34</v>
      </c>
      <c r="G3" s="170" t="s">
        <v>41</v>
      </c>
      <c r="H3" s="170" t="s">
        <v>2</v>
      </c>
      <c r="I3" s="170" t="s">
        <v>3</v>
      </c>
      <c r="J3" s="169" t="s">
        <v>9</v>
      </c>
      <c r="K3" s="169" t="s">
        <v>1</v>
      </c>
      <c r="L3" s="169" t="s">
        <v>4</v>
      </c>
      <c r="M3" s="169" t="s">
        <v>12</v>
      </c>
      <c r="N3" s="171" t="s">
        <v>11</v>
      </c>
    </row>
    <row r="4" spans="1:15" s="22" customFormat="1" ht="27.95" customHeight="1" x14ac:dyDescent="0.25">
      <c r="A4" s="455">
        <v>44927</v>
      </c>
      <c r="B4" s="456" t="s">
        <v>169</v>
      </c>
      <c r="C4" s="456"/>
      <c r="D4" s="498"/>
      <c r="E4" s="499"/>
      <c r="F4" s="499"/>
      <c r="G4" s="500">
        <v>-4000</v>
      </c>
      <c r="H4" s="501"/>
      <c r="I4" s="502"/>
      <c r="J4" s="503"/>
      <c r="K4" s="504"/>
      <c r="L4" s="210"/>
      <c r="M4" s="505"/>
      <c r="N4" s="506"/>
    </row>
    <row r="5" spans="1:15" s="22" customFormat="1" ht="13.5" customHeight="1" x14ac:dyDescent="0.25">
      <c r="A5" s="539">
        <v>44943</v>
      </c>
      <c r="B5" s="540" t="s">
        <v>278</v>
      </c>
      <c r="C5" s="540" t="s">
        <v>49</v>
      </c>
      <c r="D5" s="541" t="s">
        <v>119</v>
      </c>
      <c r="E5" s="542"/>
      <c r="F5" s="542">
        <v>45000</v>
      </c>
      <c r="G5" s="543">
        <f>G4-E5+F5</f>
        <v>41000</v>
      </c>
      <c r="H5" s="544" t="s">
        <v>134</v>
      </c>
      <c r="I5" s="544" t="s">
        <v>18</v>
      </c>
      <c r="J5" s="546" t="s">
        <v>279</v>
      </c>
      <c r="K5" s="540" t="s">
        <v>64</v>
      </c>
      <c r="L5" s="540" t="s">
        <v>45</v>
      </c>
      <c r="M5" s="553"/>
      <c r="N5" s="547"/>
    </row>
    <row r="6" spans="1:15" s="22" customFormat="1" ht="13.5" customHeight="1" x14ac:dyDescent="0.25">
      <c r="A6" s="194">
        <v>44943</v>
      </c>
      <c r="B6" s="195" t="s">
        <v>123</v>
      </c>
      <c r="C6" s="195" t="s">
        <v>124</v>
      </c>
      <c r="D6" s="196" t="s">
        <v>119</v>
      </c>
      <c r="E6" s="172">
        <v>8000</v>
      </c>
      <c r="F6" s="172"/>
      <c r="G6" s="332">
        <f t="shared" ref="G6:G79" si="0">G5-E6+F6</f>
        <v>33000</v>
      </c>
      <c r="H6" s="318" t="s">
        <v>134</v>
      </c>
      <c r="I6" s="318" t="s">
        <v>18</v>
      </c>
      <c r="J6" s="447" t="s">
        <v>279</v>
      </c>
      <c r="K6" s="428" t="s">
        <v>64</v>
      </c>
      <c r="L6" s="428" t="s">
        <v>45</v>
      </c>
      <c r="M6" s="535"/>
      <c r="N6" s="536" t="s">
        <v>126</v>
      </c>
    </row>
    <row r="7" spans="1:15" x14ac:dyDescent="0.25">
      <c r="A7" s="194">
        <v>44943</v>
      </c>
      <c r="B7" s="195" t="s">
        <v>123</v>
      </c>
      <c r="C7" s="195" t="s">
        <v>124</v>
      </c>
      <c r="D7" s="196" t="s">
        <v>119</v>
      </c>
      <c r="E7" s="172">
        <v>8000</v>
      </c>
      <c r="F7" s="172"/>
      <c r="G7" s="332">
        <f>G6-E7+F7</f>
        <v>25000</v>
      </c>
      <c r="H7" s="318" t="s">
        <v>134</v>
      </c>
      <c r="I7" s="175" t="s">
        <v>18</v>
      </c>
      <c r="J7" s="447" t="s">
        <v>279</v>
      </c>
      <c r="K7" s="428" t="s">
        <v>64</v>
      </c>
      <c r="L7" s="175" t="s">
        <v>45</v>
      </c>
      <c r="M7" s="175"/>
      <c r="N7" s="536" t="s">
        <v>127</v>
      </c>
    </row>
    <row r="8" spans="1:15" x14ac:dyDescent="0.25">
      <c r="A8" s="194">
        <v>44943</v>
      </c>
      <c r="B8" s="195" t="s">
        <v>123</v>
      </c>
      <c r="C8" s="195" t="s">
        <v>124</v>
      </c>
      <c r="D8" s="196" t="s">
        <v>119</v>
      </c>
      <c r="E8" s="172">
        <v>7000</v>
      </c>
      <c r="F8" s="172"/>
      <c r="G8" s="332">
        <f t="shared" ref="G8:G14" si="1">G7-E8+F8</f>
        <v>18000</v>
      </c>
      <c r="H8" s="318" t="s">
        <v>134</v>
      </c>
      <c r="I8" s="175" t="s">
        <v>18</v>
      </c>
      <c r="J8" s="447" t="s">
        <v>279</v>
      </c>
      <c r="K8" s="428" t="s">
        <v>64</v>
      </c>
      <c r="L8" s="175" t="s">
        <v>45</v>
      </c>
      <c r="M8" s="175"/>
      <c r="N8" s="536" t="s">
        <v>280</v>
      </c>
    </row>
    <row r="9" spans="1:15" x14ac:dyDescent="0.25">
      <c r="A9" s="194">
        <v>44943</v>
      </c>
      <c r="B9" s="195" t="s">
        <v>123</v>
      </c>
      <c r="C9" s="195" t="s">
        <v>124</v>
      </c>
      <c r="D9" s="196" t="s">
        <v>119</v>
      </c>
      <c r="E9" s="172">
        <v>9000</v>
      </c>
      <c r="F9" s="172"/>
      <c r="G9" s="332">
        <f t="shared" si="1"/>
        <v>9000</v>
      </c>
      <c r="H9" s="318" t="s">
        <v>134</v>
      </c>
      <c r="I9" s="175" t="s">
        <v>18</v>
      </c>
      <c r="J9" s="447" t="s">
        <v>279</v>
      </c>
      <c r="K9" s="428" t="s">
        <v>64</v>
      </c>
      <c r="L9" s="175" t="s">
        <v>45</v>
      </c>
      <c r="M9" s="175"/>
      <c r="N9" s="536" t="s">
        <v>281</v>
      </c>
    </row>
    <row r="10" spans="1:15" x14ac:dyDescent="0.25">
      <c r="A10" s="194">
        <v>44943</v>
      </c>
      <c r="B10" s="195" t="s">
        <v>122</v>
      </c>
      <c r="C10" s="195" t="s">
        <v>122</v>
      </c>
      <c r="D10" s="196" t="s">
        <v>119</v>
      </c>
      <c r="E10" s="172">
        <v>5000</v>
      </c>
      <c r="F10" s="172"/>
      <c r="G10" s="332">
        <f t="shared" si="1"/>
        <v>4000</v>
      </c>
      <c r="H10" s="318" t="s">
        <v>134</v>
      </c>
      <c r="I10" s="175" t="s">
        <v>18</v>
      </c>
      <c r="J10" s="447" t="s">
        <v>279</v>
      </c>
      <c r="K10" s="428" t="s">
        <v>64</v>
      </c>
      <c r="L10" s="175" t="s">
        <v>45</v>
      </c>
      <c r="M10" s="175"/>
      <c r="N10" s="536"/>
    </row>
    <row r="11" spans="1:15" x14ac:dyDescent="0.25">
      <c r="A11" s="194">
        <v>44943</v>
      </c>
      <c r="B11" s="195" t="s">
        <v>122</v>
      </c>
      <c r="C11" s="195" t="s">
        <v>122</v>
      </c>
      <c r="D11" s="196" t="s">
        <v>119</v>
      </c>
      <c r="E11" s="172">
        <v>5000</v>
      </c>
      <c r="F11" s="172"/>
      <c r="G11" s="332">
        <f t="shared" si="1"/>
        <v>-1000</v>
      </c>
      <c r="H11" s="318" t="s">
        <v>134</v>
      </c>
      <c r="I11" s="175" t="s">
        <v>18</v>
      </c>
      <c r="J11" s="447" t="s">
        <v>279</v>
      </c>
      <c r="K11" s="428" t="s">
        <v>64</v>
      </c>
      <c r="L11" s="175" t="s">
        <v>45</v>
      </c>
      <c r="M11" s="175"/>
      <c r="N11" s="536"/>
    </row>
    <row r="12" spans="1:15" x14ac:dyDescent="0.25">
      <c r="A12" s="194">
        <v>44944</v>
      </c>
      <c r="B12" s="195" t="s">
        <v>125</v>
      </c>
      <c r="C12" s="195" t="s">
        <v>49</v>
      </c>
      <c r="D12" s="196" t="s">
        <v>119</v>
      </c>
      <c r="E12" s="172"/>
      <c r="F12" s="172">
        <v>-3000</v>
      </c>
      <c r="G12" s="332">
        <f t="shared" si="1"/>
        <v>-4000</v>
      </c>
      <c r="H12" s="318" t="s">
        <v>134</v>
      </c>
      <c r="I12" s="175" t="s">
        <v>18</v>
      </c>
      <c r="J12" s="447" t="s">
        <v>279</v>
      </c>
      <c r="K12" s="428" t="s">
        <v>64</v>
      </c>
      <c r="L12" s="175" t="s">
        <v>45</v>
      </c>
      <c r="M12" s="175"/>
      <c r="N12" s="536"/>
    </row>
    <row r="13" spans="1:15" x14ac:dyDescent="0.25">
      <c r="A13" s="653">
        <v>44944</v>
      </c>
      <c r="B13" s="654" t="s">
        <v>278</v>
      </c>
      <c r="C13" s="654" t="s">
        <v>49</v>
      </c>
      <c r="D13" s="655" t="s">
        <v>119</v>
      </c>
      <c r="E13" s="656"/>
      <c r="F13" s="657">
        <v>45000</v>
      </c>
      <c r="G13" s="658">
        <f t="shared" si="1"/>
        <v>41000</v>
      </c>
      <c r="H13" s="659" t="s">
        <v>134</v>
      </c>
      <c r="I13" s="660" t="s">
        <v>18</v>
      </c>
      <c r="J13" s="661" t="s">
        <v>307</v>
      </c>
      <c r="K13" s="654" t="s">
        <v>64</v>
      </c>
      <c r="L13" s="660" t="s">
        <v>45</v>
      </c>
      <c r="M13" s="660"/>
      <c r="N13" s="673"/>
    </row>
    <row r="14" spans="1:15" x14ac:dyDescent="0.25">
      <c r="A14" s="194">
        <v>44944</v>
      </c>
      <c r="B14" s="195" t="s">
        <v>123</v>
      </c>
      <c r="C14" s="195" t="s">
        <v>124</v>
      </c>
      <c r="D14" s="196" t="s">
        <v>119</v>
      </c>
      <c r="E14" s="190">
        <v>8000</v>
      </c>
      <c r="F14" s="182"/>
      <c r="G14" s="332">
        <f t="shared" si="1"/>
        <v>33000</v>
      </c>
      <c r="H14" s="318" t="s">
        <v>134</v>
      </c>
      <c r="I14" s="205" t="s">
        <v>18</v>
      </c>
      <c r="J14" s="447" t="s">
        <v>307</v>
      </c>
      <c r="K14" s="209" t="s">
        <v>64</v>
      </c>
      <c r="L14" s="205" t="s">
        <v>45</v>
      </c>
      <c r="M14" s="205"/>
      <c r="N14" s="177" t="s">
        <v>126</v>
      </c>
    </row>
    <row r="15" spans="1:15" x14ac:dyDescent="0.25">
      <c r="A15" s="194">
        <v>44944</v>
      </c>
      <c r="B15" s="195" t="s">
        <v>123</v>
      </c>
      <c r="C15" s="195" t="s">
        <v>124</v>
      </c>
      <c r="D15" s="196" t="s">
        <v>119</v>
      </c>
      <c r="E15" s="190">
        <v>12000</v>
      </c>
      <c r="F15" s="172"/>
      <c r="G15" s="332">
        <f t="shared" si="0"/>
        <v>21000</v>
      </c>
      <c r="H15" s="318" t="s">
        <v>134</v>
      </c>
      <c r="I15" s="175" t="s">
        <v>18</v>
      </c>
      <c r="J15" s="447" t="s">
        <v>307</v>
      </c>
      <c r="K15" s="428" t="s">
        <v>64</v>
      </c>
      <c r="L15" s="175" t="s">
        <v>45</v>
      </c>
      <c r="M15" s="175"/>
      <c r="N15" s="177" t="s">
        <v>308</v>
      </c>
    </row>
    <row r="16" spans="1:15" x14ac:dyDescent="0.25">
      <c r="A16" s="194">
        <v>44944</v>
      </c>
      <c r="B16" s="195" t="s">
        <v>123</v>
      </c>
      <c r="C16" s="195" t="s">
        <v>124</v>
      </c>
      <c r="D16" s="196" t="s">
        <v>119</v>
      </c>
      <c r="E16" s="190">
        <v>10000</v>
      </c>
      <c r="F16" s="514"/>
      <c r="G16" s="332">
        <f t="shared" si="0"/>
        <v>11000</v>
      </c>
      <c r="H16" s="318" t="s">
        <v>134</v>
      </c>
      <c r="I16" s="175" t="s">
        <v>18</v>
      </c>
      <c r="J16" s="447" t="s">
        <v>307</v>
      </c>
      <c r="K16" s="428" t="s">
        <v>64</v>
      </c>
      <c r="L16" s="175" t="s">
        <v>45</v>
      </c>
      <c r="M16" s="175"/>
      <c r="N16" s="177" t="s">
        <v>309</v>
      </c>
      <c r="O16" s="461"/>
    </row>
    <row r="17" spans="1:14" ht="15.75" customHeight="1" x14ac:dyDescent="0.25">
      <c r="A17" s="194">
        <v>44944</v>
      </c>
      <c r="B17" s="195" t="s">
        <v>122</v>
      </c>
      <c r="C17" s="195" t="s">
        <v>122</v>
      </c>
      <c r="D17" s="196" t="s">
        <v>119</v>
      </c>
      <c r="E17" s="201">
        <v>5000</v>
      </c>
      <c r="F17" s="182"/>
      <c r="G17" s="332">
        <f t="shared" si="0"/>
        <v>6000</v>
      </c>
      <c r="H17" s="318" t="s">
        <v>134</v>
      </c>
      <c r="I17" s="175" t="s">
        <v>18</v>
      </c>
      <c r="J17" s="447" t="s">
        <v>307</v>
      </c>
      <c r="K17" s="428" t="s">
        <v>64</v>
      </c>
      <c r="L17" s="175" t="s">
        <v>45</v>
      </c>
      <c r="M17" s="175"/>
      <c r="N17" s="177"/>
    </row>
    <row r="18" spans="1:14" x14ac:dyDescent="0.25">
      <c r="A18" s="194">
        <v>44944</v>
      </c>
      <c r="B18" s="195" t="s">
        <v>122</v>
      </c>
      <c r="C18" s="195" t="s">
        <v>122</v>
      </c>
      <c r="D18" s="196" t="s">
        <v>119</v>
      </c>
      <c r="E18" s="182">
        <v>5000</v>
      </c>
      <c r="F18" s="172"/>
      <c r="G18" s="332">
        <f t="shared" si="0"/>
        <v>1000</v>
      </c>
      <c r="H18" s="318" t="s">
        <v>134</v>
      </c>
      <c r="I18" s="175" t="s">
        <v>18</v>
      </c>
      <c r="J18" s="447" t="s">
        <v>307</v>
      </c>
      <c r="K18" s="428" t="s">
        <v>64</v>
      </c>
      <c r="L18" s="175" t="s">
        <v>45</v>
      </c>
      <c r="M18" s="175"/>
      <c r="N18" s="177"/>
    </row>
    <row r="19" spans="1:14" x14ac:dyDescent="0.25">
      <c r="A19" s="194">
        <v>44944</v>
      </c>
      <c r="B19" s="195" t="s">
        <v>310</v>
      </c>
      <c r="C19" s="195" t="s">
        <v>49</v>
      </c>
      <c r="D19" s="196" t="s">
        <v>119</v>
      </c>
      <c r="E19" s="190">
        <v>1000</v>
      </c>
      <c r="F19" s="172"/>
      <c r="G19" s="332">
        <f t="shared" si="0"/>
        <v>0</v>
      </c>
      <c r="H19" s="318" t="s">
        <v>134</v>
      </c>
      <c r="I19" s="175" t="s">
        <v>18</v>
      </c>
      <c r="J19" s="447" t="s">
        <v>307</v>
      </c>
      <c r="K19" s="428" t="s">
        <v>64</v>
      </c>
      <c r="L19" s="175" t="s">
        <v>45</v>
      </c>
      <c r="M19" s="175"/>
      <c r="N19" s="177"/>
    </row>
    <row r="20" spans="1:14" x14ac:dyDescent="0.25">
      <c r="A20" s="653">
        <v>44945</v>
      </c>
      <c r="B20" s="654" t="s">
        <v>278</v>
      </c>
      <c r="C20" s="654" t="s">
        <v>49</v>
      </c>
      <c r="D20" s="655" t="s">
        <v>119</v>
      </c>
      <c r="E20" s="656"/>
      <c r="F20" s="657">
        <v>80000</v>
      </c>
      <c r="G20" s="658">
        <f t="shared" si="0"/>
        <v>80000</v>
      </c>
      <c r="H20" s="659" t="s">
        <v>134</v>
      </c>
      <c r="I20" s="660" t="s">
        <v>18</v>
      </c>
      <c r="J20" s="661" t="s">
        <v>321</v>
      </c>
      <c r="K20" s="654" t="s">
        <v>64</v>
      </c>
      <c r="L20" s="660" t="s">
        <v>45</v>
      </c>
      <c r="M20" s="660"/>
      <c r="N20" s="662"/>
    </row>
    <row r="21" spans="1:14" x14ac:dyDescent="0.25">
      <c r="A21" s="194">
        <v>44945</v>
      </c>
      <c r="B21" s="195" t="s">
        <v>123</v>
      </c>
      <c r="C21" s="195" t="s">
        <v>124</v>
      </c>
      <c r="D21" s="196" t="s">
        <v>119</v>
      </c>
      <c r="E21" s="190">
        <v>7000</v>
      </c>
      <c r="F21" s="172"/>
      <c r="G21" s="332">
        <f t="shared" si="0"/>
        <v>73000</v>
      </c>
      <c r="H21" s="318" t="s">
        <v>134</v>
      </c>
      <c r="I21" s="175" t="s">
        <v>18</v>
      </c>
      <c r="J21" s="447" t="s">
        <v>321</v>
      </c>
      <c r="K21" s="428" t="s">
        <v>64</v>
      </c>
      <c r="L21" s="175" t="s">
        <v>45</v>
      </c>
      <c r="M21" s="175"/>
      <c r="N21" s="177" t="s">
        <v>126</v>
      </c>
    </row>
    <row r="22" spans="1:14" x14ac:dyDescent="0.25">
      <c r="A22" s="194">
        <v>44945</v>
      </c>
      <c r="B22" s="195" t="s">
        <v>123</v>
      </c>
      <c r="C22" s="195" t="s">
        <v>124</v>
      </c>
      <c r="D22" s="196" t="s">
        <v>119</v>
      </c>
      <c r="E22" s="190">
        <v>18000</v>
      </c>
      <c r="F22" s="172"/>
      <c r="G22" s="332">
        <f t="shared" si="0"/>
        <v>55000</v>
      </c>
      <c r="H22" s="318" t="s">
        <v>134</v>
      </c>
      <c r="I22" s="175" t="s">
        <v>18</v>
      </c>
      <c r="J22" s="447" t="s">
        <v>321</v>
      </c>
      <c r="K22" s="428" t="s">
        <v>64</v>
      </c>
      <c r="L22" s="175" t="s">
        <v>45</v>
      </c>
      <c r="M22" s="175"/>
      <c r="N22" s="177" t="s">
        <v>322</v>
      </c>
    </row>
    <row r="23" spans="1:14" x14ac:dyDescent="0.25">
      <c r="A23" s="194">
        <v>44945</v>
      </c>
      <c r="B23" s="195" t="s">
        <v>123</v>
      </c>
      <c r="C23" s="195" t="s">
        <v>124</v>
      </c>
      <c r="D23" s="196" t="s">
        <v>119</v>
      </c>
      <c r="E23" s="190">
        <v>20000</v>
      </c>
      <c r="F23" s="172"/>
      <c r="G23" s="332">
        <f t="shared" si="0"/>
        <v>35000</v>
      </c>
      <c r="H23" s="318" t="s">
        <v>134</v>
      </c>
      <c r="I23" s="175" t="s">
        <v>18</v>
      </c>
      <c r="J23" s="447" t="s">
        <v>321</v>
      </c>
      <c r="K23" s="428" t="s">
        <v>64</v>
      </c>
      <c r="L23" s="175" t="s">
        <v>45</v>
      </c>
      <c r="M23" s="175"/>
      <c r="N23" s="177" t="s">
        <v>323</v>
      </c>
    </row>
    <row r="24" spans="1:14" x14ac:dyDescent="0.25">
      <c r="A24" s="194">
        <v>44945</v>
      </c>
      <c r="B24" s="195" t="s">
        <v>123</v>
      </c>
      <c r="C24" s="195" t="s">
        <v>124</v>
      </c>
      <c r="D24" s="196" t="s">
        <v>119</v>
      </c>
      <c r="E24" s="190">
        <v>25000</v>
      </c>
      <c r="F24" s="172"/>
      <c r="G24" s="332">
        <f t="shared" si="0"/>
        <v>10000</v>
      </c>
      <c r="H24" s="318" t="s">
        <v>134</v>
      </c>
      <c r="I24" s="175" t="s">
        <v>18</v>
      </c>
      <c r="J24" s="447" t="s">
        <v>321</v>
      </c>
      <c r="K24" s="428" t="s">
        <v>64</v>
      </c>
      <c r="L24" s="175" t="s">
        <v>45</v>
      </c>
      <c r="M24" s="175"/>
      <c r="N24" s="177" t="s">
        <v>324</v>
      </c>
    </row>
    <row r="25" spans="1:14" x14ac:dyDescent="0.25">
      <c r="A25" s="194">
        <v>44945</v>
      </c>
      <c r="B25" s="195" t="s">
        <v>122</v>
      </c>
      <c r="C25" s="195" t="s">
        <v>122</v>
      </c>
      <c r="D25" s="196" t="s">
        <v>119</v>
      </c>
      <c r="E25" s="190">
        <v>5000</v>
      </c>
      <c r="F25" s="172"/>
      <c r="G25" s="332">
        <f t="shared" si="0"/>
        <v>5000</v>
      </c>
      <c r="H25" s="318" t="s">
        <v>134</v>
      </c>
      <c r="I25" s="175" t="s">
        <v>18</v>
      </c>
      <c r="J25" s="447" t="s">
        <v>321</v>
      </c>
      <c r="K25" s="428" t="s">
        <v>64</v>
      </c>
      <c r="L25" s="175" t="s">
        <v>45</v>
      </c>
      <c r="M25" s="175"/>
      <c r="N25" s="177"/>
    </row>
    <row r="26" spans="1:14" x14ac:dyDescent="0.25">
      <c r="A26" s="194">
        <v>44945</v>
      </c>
      <c r="B26" s="195" t="s">
        <v>122</v>
      </c>
      <c r="C26" s="195" t="s">
        <v>122</v>
      </c>
      <c r="D26" s="196" t="s">
        <v>119</v>
      </c>
      <c r="E26" s="182">
        <v>5000</v>
      </c>
      <c r="F26" s="172"/>
      <c r="G26" s="332">
        <f t="shared" si="0"/>
        <v>0</v>
      </c>
      <c r="H26" s="318" t="s">
        <v>134</v>
      </c>
      <c r="I26" s="175" t="s">
        <v>18</v>
      </c>
      <c r="J26" s="447" t="s">
        <v>321</v>
      </c>
      <c r="K26" s="428" t="s">
        <v>64</v>
      </c>
      <c r="L26" s="175" t="s">
        <v>45</v>
      </c>
      <c r="M26" s="175"/>
      <c r="N26" s="177"/>
    </row>
    <row r="27" spans="1:14" x14ac:dyDescent="0.25">
      <c r="A27" s="653">
        <v>44946</v>
      </c>
      <c r="B27" s="654" t="s">
        <v>278</v>
      </c>
      <c r="C27" s="654" t="s">
        <v>49</v>
      </c>
      <c r="D27" s="655" t="s">
        <v>119</v>
      </c>
      <c r="E27" s="678"/>
      <c r="F27" s="657">
        <v>80000</v>
      </c>
      <c r="G27" s="658">
        <f t="shared" si="0"/>
        <v>80000</v>
      </c>
      <c r="H27" s="659" t="s">
        <v>134</v>
      </c>
      <c r="I27" s="660" t="s">
        <v>18</v>
      </c>
      <c r="J27" s="661" t="s">
        <v>325</v>
      </c>
      <c r="K27" s="654" t="s">
        <v>64</v>
      </c>
      <c r="L27" s="660" t="s">
        <v>45</v>
      </c>
      <c r="M27" s="660"/>
      <c r="N27" s="662"/>
    </row>
    <row r="28" spans="1:14" x14ac:dyDescent="0.25">
      <c r="A28" s="194">
        <v>44946</v>
      </c>
      <c r="B28" s="195" t="s">
        <v>123</v>
      </c>
      <c r="C28" s="195" t="s">
        <v>124</v>
      </c>
      <c r="D28" s="196" t="s">
        <v>119</v>
      </c>
      <c r="E28" s="512">
        <v>8000</v>
      </c>
      <c r="F28" s="182"/>
      <c r="G28" s="331">
        <f t="shared" si="0"/>
        <v>72000</v>
      </c>
      <c r="H28" s="318" t="s">
        <v>134</v>
      </c>
      <c r="I28" s="205" t="s">
        <v>18</v>
      </c>
      <c r="J28" s="447" t="s">
        <v>325</v>
      </c>
      <c r="K28" s="209" t="s">
        <v>64</v>
      </c>
      <c r="L28" s="205" t="s">
        <v>45</v>
      </c>
      <c r="M28" s="205"/>
      <c r="N28" s="516" t="s">
        <v>126</v>
      </c>
    </row>
    <row r="29" spans="1:14" x14ac:dyDescent="0.25">
      <c r="A29" s="194">
        <v>44946</v>
      </c>
      <c r="B29" s="195" t="s">
        <v>123</v>
      </c>
      <c r="C29" s="195" t="s">
        <v>124</v>
      </c>
      <c r="D29" s="196" t="s">
        <v>119</v>
      </c>
      <c r="E29" s="512">
        <v>20000</v>
      </c>
      <c r="F29" s="182"/>
      <c r="G29" s="331">
        <f t="shared" si="0"/>
        <v>52000</v>
      </c>
      <c r="H29" s="318" t="s">
        <v>134</v>
      </c>
      <c r="I29" s="205" t="s">
        <v>18</v>
      </c>
      <c r="J29" s="447" t="s">
        <v>325</v>
      </c>
      <c r="K29" s="209" t="s">
        <v>64</v>
      </c>
      <c r="L29" s="205" t="s">
        <v>45</v>
      </c>
      <c r="M29" s="205"/>
      <c r="N29" s="516" t="s">
        <v>326</v>
      </c>
    </row>
    <row r="30" spans="1:14" x14ac:dyDescent="0.25">
      <c r="A30" s="194">
        <v>44946</v>
      </c>
      <c r="B30" s="195" t="s">
        <v>123</v>
      </c>
      <c r="C30" s="195" t="s">
        <v>124</v>
      </c>
      <c r="D30" s="196" t="s">
        <v>119</v>
      </c>
      <c r="E30" s="512">
        <v>10000</v>
      </c>
      <c r="F30" s="182"/>
      <c r="G30" s="331">
        <f t="shared" si="0"/>
        <v>42000</v>
      </c>
      <c r="H30" s="318" t="s">
        <v>134</v>
      </c>
      <c r="I30" s="205" t="s">
        <v>18</v>
      </c>
      <c r="J30" s="447" t="s">
        <v>325</v>
      </c>
      <c r="K30" s="209" t="s">
        <v>64</v>
      </c>
      <c r="L30" s="205" t="s">
        <v>45</v>
      </c>
      <c r="M30" s="205"/>
      <c r="N30" s="516" t="s">
        <v>327</v>
      </c>
    </row>
    <row r="31" spans="1:14" ht="15.75" customHeight="1" x14ac:dyDescent="0.25">
      <c r="A31" s="194">
        <v>44946</v>
      </c>
      <c r="B31" s="195" t="s">
        <v>123</v>
      </c>
      <c r="C31" s="195" t="s">
        <v>124</v>
      </c>
      <c r="D31" s="196" t="s">
        <v>119</v>
      </c>
      <c r="E31" s="190">
        <v>10000</v>
      </c>
      <c r="F31" s="182"/>
      <c r="G31" s="331">
        <f t="shared" si="0"/>
        <v>32000</v>
      </c>
      <c r="H31" s="318" t="s">
        <v>134</v>
      </c>
      <c r="I31" s="205" t="s">
        <v>18</v>
      </c>
      <c r="J31" s="447" t="s">
        <v>325</v>
      </c>
      <c r="K31" s="209" t="s">
        <v>64</v>
      </c>
      <c r="L31" s="205" t="s">
        <v>45</v>
      </c>
      <c r="M31" s="205"/>
      <c r="N31" s="516" t="s">
        <v>328</v>
      </c>
    </row>
    <row r="32" spans="1:14" x14ac:dyDescent="0.25">
      <c r="A32" s="194">
        <v>44946</v>
      </c>
      <c r="B32" s="195" t="s">
        <v>122</v>
      </c>
      <c r="C32" s="195" t="s">
        <v>122</v>
      </c>
      <c r="D32" s="196" t="s">
        <v>119</v>
      </c>
      <c r="E32" s="182">
        <v>10000</v>
      </c>
      <c r="F32" s="182"/>
      <c r="G32" s="331">
        <f t="shared" si="0"/>
        <v>22000</v>
      </c>
      <c r="H32" s="318" t="s">
        <v>134</v>
      </c>
      <c r="I32" s="205" t="s">
        <v>18</v>
      </c>
      <c r="J32" s="447" t="s">
        <v>325</v>
      </c>
      <c r="K32" s="209" t="s">
        <v>64</v>
      </c>
      <c r="L32" s="205" t="s">
        <v>45</v>
      </c>
      <c r="M32" s="205"/>
      <c r="N32" s="516"/>
    </row>
    <row r="33" spans="1:14" x14ac:dyDescent="0.25">
      <c r="A33" s="194">
        <v>44949</v>
      </c>
      <c r="B33" s="195" t="s">
        <v>125</v>
      </c>
      <c r="C33" s="195" t="s">
        <v>49</v>
      </c>
      <c r="D33" s="196" t="s">
        <v>119</v>
      </c>
      <c r="E33" s="182"/>
      <c r="F33" s="182">
        <v>-20000</v>
      </c>
      <c r="G33" s="331">
        <f t="shared" si="0"/>
        <v>2000</v>
      </c>
      <c r="H33" s="318" t="s">
        <v>134</v>
      </c>
      <c r="I33" s="205" t="s">
        <v>18</v>
      </c>
      <c r="J33" s="447" t="s">
        <v>325</v>
      </c>
      <c r="K33" s="209" t="s">
        <v>64</v>
      </c>
      <c r="L33" s="205" t="s">
        <v>45</v>
      </c>
      <c r="M33" s="205"/>
      <c r="N33" s="516"/>
    </row>
    <row r="34" spans="1:14" x14ac:dyDescent="0.25">
      <c r="A34" s="653">
        <v>44949</v>
      </c>
      <c r="B34" s="654" t="s">
        <v>278</v>
      </c>
      <c r="C34" s="654" t="s">
        <v>49</v>
      </c>
      <c r="D34" s="655" t="s">
        <v>119</v>
      </c>
      <c r="E34" s="678"/>
      <c r="F34" s="678">
        <v>77000</v>
      </c>
      <c r="G34" s="687">
        <f t="shared" si="0"/>
        <v>79000</v>
      </c>
      <c r="H34" s="659" t="s">
        <v>134</v>
      </c>
      <c r="I34" s="688" t="s">
        <v>18</v>
      </c>
      <c r="J34" s="661" t="s">
        <v>331</v>
      </c>
      <c r="K34" s="685" t="s">
        <v>64</v>
      </c>
      <c r="L34" s="688" t="s">
        <v>45</v>
      </c>
      <c r="M34" s="688"/>
      <c r="N34" s="689"/>
    </row>
    <row r="35" spans="1:14" x14ac:dyDescent="0.25">
      <c r="A35" s="194">
        <v>44949</v>
      </c>
      <c r="B35" s="195" t="s">
        <v>123</v>
      </c>
      <c r="C35" s="195" t="s">
        <v>124</v>
      </c>
      <c r="D35" s="196" t="s">
        <v>119</v>
      </c>
      <c r="E35" s="190">
        <v>8000</v>
      </c>
      <c r="F35" s="172"/>
      <c r="G35" s="332">
        <f t="shared" si="0"/>
        <v>71000</v>
      </c>
      <c r="H35" s="318" t="s">
        <v>134</v>
      </c>
      <c r="I35" s="175" t="s">
        <v>18</v>
      </c>
      <c r="J35" s="447" t="s">
        <v>331</v>
      </c>
      <c r="K35" s="428" t="s">
        <v>64</v>
      </c>
      <c r="L35" s="175" t="s">
        <v>45</v>
      </c>
      <c r="M35" s="175"/>
      <c r="N35" s="177" t="s">
        <v>126</v>
      </c>
    </row>
    <row r="36" spans="1:14" x14ac:dyDescent="0.25">
      <c r="A36" s="194">
        <v>44949</v>
      </c>
      <c r="B36" s="195" t="s">
        <v>123</v>
      </c>
      <c r="C36" s="195" t="s">
        <v>124</v>
      </c>
      <c r="D36" s="196" t="s">
        <v>119</v>
      </c>
      <c r="E36" s="190">
        <v>25000</v>
      </c>
      <c r="F36" s="172"/>
      <c r="G36" s="332">
        <f t="shared" si="0"/>
        <v>46000</v>
      </c>
      <c r="H36" s="318" t="s">
        <v>134</v>
      </c>
      <c r="I36" s="175" t="s">
        <v>18</v>
      </c>
      <c r="J36" s="447" t="s">
        <v>331</v>
      </c>
      <c r="K36" s="428" t="s">
        <v>64</v>
      </c>
      <c r="L36" s="175" t="s">
        <v>45</v>
      </c>
      <c r="M36" s="175"/>
      <c r="N36" s="177" t="s">
        <v>332</v>
      </c>
    </row>
    <row r="37" spans="1:14" x14ac:dyDescent="0.25">
      <c r="A37" s="194">
        <v>44949</v>
      </c>
      <c r="B37" s="195" t="s">
        <v>123</v>
      </c>
      <c r="C37" s="195" t="s">
        <v>124</v>
      </c>
      <c r="D37" s="196" t="s">
        <v>119</v>
      </c>
      <c r="E37" s="190">
        <v>15000</v>
      </c>
      <c r="F37" s="172"/>
      <c r="G37" s="332">
        <f t="shared" si="0"/>
        <v>31000</v>
      </c>
      <c r="H37" s="318" t="s">
        <v>134</v>
      </c>
      <c r="I37" s="175" t="s">
        <v>18</v>
      </c>
      <c r="J37" s="447" t="s">
        <v>331</v>
      </c>
      <c r="K37" s="428" t="s">
        <v>64</v>
      </c>
      <c r="L37" s="175" t="s">
        <v>45</v>
      </c>
      <c r="M37" s="175"/>
      <c r="N37" s="177" t="s">
        <v>333</v>
      </c>
    </row>
    <row r="38" spans="1:14" x14ac:dyDescent="0.25">
      <c r="A38" s="194">
        <v>44949</v>
      </c>
      <c r="B38" s="195" t="s">
        <v>123</v>
      </c>
      <c r="C38" s="195" t="s">
        <v>124</v>
      </c>
      <c r="D38" s="196" t="s">
        <v>119</v>
      </c>
      <c r="E38" s="190">
        <v>10000</v>
      </c>
      <c r="F38" s="172"/>
      <c r="G38" s="332">
        <f t="shared" si="0"/>
        <v>21000</v>
      </c>
      <c r="H38" s="318" t="s">
        <v>134</v>
      </c>
      <c r="I38" s="175" t="s">
        <v>18</v>
      </c>
      <c r="J38" s="447" t="s">
        <v>331</v>
      </c>
      <c r="K38" s="428" t="s">
        <v>64</v>
      </c>
      <c r="L38" s="175" t="s">
        <v>45</v>
      </c>
      <c r="M38" s="175"/>
      <c r="N38" s="177" t="s">
        <v>334</v>
      </c>
    </row>
    <row r="39" spans="1:14" x14ac:dyDescent="0.25">
      <c r="A39" s="194">
        <v>44949</v>
      </c>
      <c r="B39" s="195" t="s">
        <v>123</v>
      </c>
      <c r="C39" s="195" t="s">
        <v>124</v>
      </c>
      <c r="D39" s="196" t="s">
        <v>119</v>
      </c>
      <c r="E39" s="182">
        <v>10000</v>
      </c>
      <c r="F39" s="172"/>
      <c r="G39" s="332">
        <f>G38-E39+F39</f>
        <v>11000</v>
      </c>
      <c r="H39" s="318" t="s">
        <v>134</v>
      </c>
      <c r="I39" s="175" t="s">
        <v>18</v>
      </c>
      <c r="J39" s="447" t="s">
        <v>331</v>
      </c>
      <c r="K39" s="428" t="s">
        <v>64</v>
      </c>
      <c r="L39" s="175" t="s">
        <v>45</v>
      </c>
      <c r="M39" s="175"/>
      <c r="N39" s="177" t="s">
        <v>335</v>
      </c>
    </row>
    <row r="40" spans="1:14" x14ac:dyDescent="0.25">
      <c r="A40" s="194">
        <v>44949</v>
      </c>
      <c r="B40" s="195" t="s">
        <v>122</v>
      </c>
      <c r="C40" s="195" t="s">
        <v>122</v>
      </c>
      <c r="D40" s="508" t="s">
        <v>119</v>
      </c>
      <c r="E40" s="182">
        <v>5000</v>
      </c>
      <c r="F40" s="172"/>
      <c r="G40" s="332">
        <f t="shared" ref="G40:G53" si="2">G39-E40+F40</f>
        <v>6000</v>
      </c>
      <c r="H40" s="318" t="s">
        <v>134</v>
      </c>
      <c r="I40" s="175" t="s">
        <v>18</v>
      </c>
      <c r="J40" s="447" t="s">
        <v>331</v>
      </c>
      <c r="K40" s="428" t="s">
        <v>64</v>
      </c>
      <c r="L40" s="175" t="s">
        <v>45</v>
      </c>
      <c r="M40" s="175"/>
      <c r="N40" s="177"/>
    </row>
    <row r="41" spans="1:14" x14ac:dyDescent="0.25">
      <c r="A41" s="194">
        <v>44949</v>
      </c>
      <c r="B41" s="195" t="s">
        <v>122</v>
      </c>
      <c r="C41" s="195" t="s">
        <v>122</v>
      </c>
      <c r="D41" s="508" t="s">
        <v>119</v>
      </c>
      <c r="E41" s="182">
        <v>5000</v>
      </c>
      <c r="F41" s="172"/>
      <c r="G41" s="332">
        <f t="shared" si="2"/>
        <v>1000</v>
      </c>
      <c r="H41" s="318" t="s">
        <v>134</v>
      </c>
      <c r="I41" s="175" t="s">
        <v>18</v>
      </c>
      <c r="J41" s="447" t="s">
        <v>331</v>
      </c>
      <c r="K41" s="428" t="s">
        <v>64</v>
      </c>
      <c r="L41" s="175" t="s">
        <v>45</v>
      </c>
      <c r="M41" s="175"/>
      <c r="N41" s="177"/>
    </row>
    <row r="42" spans="1:14" x14ac:dyDescent="0.25">
      <c r="A42" s="653">
        <v>44949</v>
      </c>
      <c r="B42" s="654" t="s">
        <v>278</v>
      </c>
      <c r="C42" s="654" t="s">
        <v>49</v>
      </c>
      <c r="D42" s="679" t="s">
        <v>119</v>
      </c>
      <c r="E42" s="678"/>
      <c r="F42" s="657">
        <v>43000</v>
      </c>
      <c r="G42" s="658">
        <f>G41-E42+F42</f>
        <v>44000</v>
      </c>
      <c r="H42" s="659" t="s">
        <v>134</v>
      </c>
      <c r="I42" s="660" t="s">
        <v>18</v>
      </c>
      <c r="J42" s="546" t="s">
        <v>364</v>
      </c>
      <c r="K42" s="654" t="s">
        <v>64</v>
      </c>
      <c r="L42" s="660" t="s">
        <v>45</v>
      </c>
      <c r="M42" s="660"/>
      <c r="N42" s="662"/>
    </row>
    <row r="43" spans="1:14" x14ac:dyDescent="0.25">
      <c r="A43" s="194">
        <v>44949</v>
      </c>
      <c r="B43" s="195" t="s">
        <v>300</v>
      </c>
      <c r="C43" s="195" t="s">
        <v>148</v>
      </c>
      <c r="D43" s="508" t="s">
        <v>119</v>
      </c>
      <c r="E43" s="182">
        <v>1000</v>
      </c>
      <c r="F43" s="172"/>
      <c r="G43" s="332">
        <f t="shared" ref="G43:G50" si="3">G42-E43+F43</f>
        <v>43000</v>
      </c>
      <c r="H43" s="538" t="s">
        <v>134</v>
      </c>
      <c r="I43" s="175" t="s">
        <v>18</v>
      </c>
      <c r="J43" s="447" t="s">
        <v>364</v>
      </c>
      <c r="K43" s="428" t="s">
        <v>64</v>
      </c>
      <c r="L43" s="175" t="s">
        <v>45</v>
      </c>
      <c r="M43" s="175"/>
      <c r="N43" s="177"/>
    </row>
    <row r="44" spans="1:14" x14ac:dyDescent="0.25">
      <c r="A44" s="194">
        <v>45008</v>
      </c>
      <c r="B44" s="195" t="s">
        <v>411</v>
      </c>
      <c r="C44" s="195" t="s">
        <v>148</v>
      </c>
      <c r="D44" s="508" t="s">
        <v>119</v>
      </c>
      <c r="E44" s="182">
        <v>2000</v>
      </c>
      <c r="F44" s="172"/>
      <c r="G44" s="332">
        <f t="shared" si="3"/>
        <v>41000</v>
      </c>
      <c r="H44" s="538" t="s">
        <v>134</v>
      </c>
      <c r="I44" s="175" t="s">
        <v>18</v>
      </c>
      <c r="J44" s="447" t="s">
        <v>364</v>
      </c>
      <c r="K44" s="428" t="s">
        <v>64</v>
      </c>
      <c r="L44" s="175" t="s">
        <v>45</v>
      </c>
      <c r="M44" s="175"/>
      <c r="N44" s="177"/>
    </row>
    <row r="45" spans="1:14" x14ac:dyDescent="0.25">
      <c r="A45" s="194">
        <v>44949</v>
      </c>
      <c r="B45" s="195" t="s">
        <v>123</v>
      </c>
      <c r="C45" s="195" t="s">
        <v>124</v>
      </c>
      <c r="D45" s="508" t="s">
        <v>119</v>
      </c>
      <c r="E45" s="182">
        <v>26000</v>
      </c>
      <c r="F45" s="172"/>
      <c r="G45" s="332">
        <f t="shared" si="3"/>
        <v>15000</v>
      </c>
      <c r="H45" s="538" t="s">
        <v>134</v>
      </c>
      <c r="I45" s="175" t="s">
        <v>18</v>
      </c>
      <c r="J45" s="447" t="s">
        <v>364</v>
      </c>
      <c r="K45" s="428" t="s">
        <v>64</v>
      </c>
      <c r="L45" s="175" t="s">
        <v>45</v>
      </c>
      <c r="M45" s="175"/>
      <c r="N45" s="177" t="s">
        <v>412</v>
      </c>
    </row>
    <row r="46" spans="1:14" x14ac:dyDescent="0.25">
      <c r="A46" s="194">
        <v>44949</v>
      </c>
      <c r="B46" s="195" t="s">
        <v>123</v>
      </c>
      <c r="C46" s="195" t="s">
        <v>124</v>
      </c>
      <c r="D46" s="508" t="s">
        <v>119</v>
      </c>
      <c r="E46" s="182">
        <v>14000</v>
      </c>
      <c r="F46" s="172"/>
      <c r="G46" s="332">
        <f t="shared" si="3"/>
        <v>1000</v>
      </c>
      <c r="H46" s="538" t="s">
        <v>134</v>
      </c>
      <c r="I46" s="175" t="s">
        <v>18</v>
      </c>
      <c r="J46" s="447" t="s">
        <v>364</v>
      </c>
      <c r="K46" s="428" t="s">
        <v>64</v>
      </c>
      <c r="L46" s="175" t="s">
        <v>45</v>
      </c>
      <c r="M46" s="175"/>
      <c r="N46" s="177" t="s">
        <v>413</v>
      </c>
    </row>
    <row r="47" spans="1:14" ht="18" customHeight="1" x14ac:dyDescent="0.25">
      <c r="A47" s="194">
        <v>44950</v>
      </c>
      <c r="B47" s="177" t="s">
        <v>330</v>
      </c>
      <c r="C47" s="177" t="s">
        <v>49</v>
      </c>
      <c r="D47" s="203" t="s">
        <v>119</v>
      </c>
      <c r="E47" s="190"/>
      <c r="F47" s="172">
        <v>1000</v>
      </c>
      <c r="G47" s="332">
        <f t="shared" si="3"/>
        <v>2000</v>
      </c>
      <c r="H47" s="318" t="s">
        <v>134</v>
      </c>
      <c r="I47" s="175" t="s">
        <v>18</v>
      </c>
      <c r="J47" s="447" t="s">
        <v>331</v>
      </c>
      <c r="K47" s="428" t="s">
        <v>64</v>
      </c>
      <c r="L47" s="175" t="s">
        <v>45</v>
      </c>
      <c r="M47" s="175"/>
      <c r="N47" s="177"/>
    </row>
    <row r="48" spans="1:14" x14ac:dyDescent="0.25">
      <c r="A48" s="653">
        <v>44953</v>
      </c>
      <c r="B48" s="662" t="s">
        <v>278</v>
      </c>
      <c r="C48" s="662" t="s">
        <v>49</v>
      </c>
      <c r="D48" s="674" t="s">
        <v>119</v>
      </c>
      <c r="E48" s="678"/>
      <c r="F48" s="657">
        <v>75000</v>
      </c>
      <c r="G48" s="658">
        <f>G47-E48+F48</f>
        <v>77000</v>
      </c>
      <c r="H48" s="659" t="s">
        <v>134</v>
      </c>
      <c r="I48" s="660" t="s">
        <v>18</v>
      </c>
      <c r="J48" s="546" t="s">
        <v>381</v>
      </c>
      <c r="K48" s="654" t="s">
        <v>64</v>
      </c>
      <c r="L48" s="660" t="s">
        <v>45</v>
      </c>
      <c r="M48" s="660"/>
      <c r="N48" s="662"/>
    </row>
    <row r="49" spans="1:14" x14ac:dyDescent="0.25">
      <c r="A49" s="194">
        <v>44953</v>
      </c>
      <c r="B49" s="177" t="s">
        <v>123</v>
      </c>
      <c r="C49" s="177" t="s">
        <v>124</v>
      </c>
      <c r="D49" s="203" t="s">
        <v>119</v>
      </c>
      <c r="E49" s="182">
        <v>8000</v>
      </c>
      <c r="F49" s="172"/>
      <c r="G49" s="332">
        <f t="shared" si="3"/>
        <v>69000</v>
      </c>
      <c r="H49" s="318" t="s">
        <v>134</v>
      </c>
      <c r="I49" s="175" t="s">
        <v>18</v>
      </c>
      <c r="J49" s="447" t="s">
        <v>381</v>
      </c>
      <c r="K49" s="428" t="s">
        <v>64</v>
      </c>
      <c r="L49" s="175" t="s">
        <v>45</v>
      </c>
      <c r="M49" s="175"/>
      <c r="N49" s="177" t="s">
        <v>126</v>
      </c>
    </row>
    <row r="50" spans="1:14" x14ac:dyDescent="0.25">
      <c r="A50" s="194">
        <v>44953</v>
      </c>
      <c r="B50" s="177" t="s">
        <v>123</v>
      </c>
      <c r="C50" s="177" t="s">
        <v>124</v>
      </c>
      <c r="D50" s="203" t="s">
        <v>119</v>
      </c>
      <c r="E50" s="182">
        <v>18000</v>
      </c>
      <c r="F50" s="172"/>
      <c r="G50" s="332">
        <f t="shared" si="3"/>
        <v>51000</v>
      </c>
      <c r="H50" s="318" t="s">
        <v>134</v>
      </c>
      <c r="I50" s="175" t="s">
        <v>18</v>
      </c>
      <c r="J50" s="447" t="s">
        <v>381</v>
      </c>
      <c r="K50" s="428" t="s">
        <v>64</v>
      </c>
      <c r="L50" s="175" t="s">
        <v>45</v>
      </c>
      <c r="M50" s="175"/>
      <c r="N50" s="177" t="s">
        <v>365</v>
      </c>
    </row>
    <row r="51" spans="1:14" ht="15.75" customHeight="1" x14ac:dyDescent="0.25">
      <c r="A51" s="194">
        <v>44953</v>
      </c>
      <c r="B51" s="177" t="s">
        <v>123</v>
      </c>
      <c r="C51" s="177" t="s">
        <v>124</v>
      </c>
      <c r="D51" s="203" t="s">
        <v>119</v>
      </c>
      <c r="E51" s="190">
        <v>8000</v>
      </c>
      <c r="F51" s="172"/>
      <c r="G51" s="332">
        <f t="shared" si="2"/>
        <v>43000</v>
      </c>
      <c r="H51" s="318" t="s">
        <v>134</v>
      </c>
      <c r="I51" s="175" t="s">
        <v>18</v>
      </c>
      <c r="J51" s="447" t="s">
        <v>381</v>
      </c>
      <c r="K51" s="428" t="s">
        <v>64</v>
      </c>
      <c r="L51" s="175" t="s">
        <v>45</v>
      </c>
      <c r="M51" s="175"/>
      <c r="N51" s="177" t="s">
        <v>366</v>
      </c>
    </row>
    <row r="52" spans="1:14" x14ac:dyDescent="0.25">
      <c r="A52" s="194">
        <v>44953</v>
      </c>
      <c r="B52" s="177" t="s">
        <v>123</v>
      </c>
      <c r="C52" s="177" t="s">
        <v>124</v>
      </c>
      <c r="D52" s="203" t="s">
        <v>119</v>
      </c>
      <c r="E52" s="190">
        <v>5000</v>
      </c>
      <c r="F52" s="172"/>
      <c r="G52" s="332">
        <f t="shared" si="2"/>
        <v>38000</v>
      </c>
      <c r="H52" s="318" t="s">
        <v>134</v>
      </c>
      <c r="I52" s="175" t="s">
        <v>18</v>
      </c>
      <c r="J52" s="447" t="s">
        <v>381</v>
      </c>
      <c r="K52" s="428" t="s">
        <v>64</v>
      </c>
      <c r="L52" s="175" t="s">
        <v>45</v>
      </c>
      <c r="M52" s="175"/>
      <c r="N52" s="177" t="s">
        <v>367</v>
      </c>
    </row>
    <row r="53" spans="1:14" x14ac:dyDescent="0.25">
      <c r="A53" s="194">
        <v>44953</v>
      </c>
      <c r="B53" s="177" t="s">
        <v>123</v>
      </c>
      <c r="C53" s="177" t="s">
        <v>124</v>
      </c>
      <c r="D53" s="203" t="s">
        <v>119</v>
      </c>
      <c r="E53" s="182">
        <v>10000</v>
      </c>
      <c r="F53" s="172"/>
      <c r="G53" s="332">
        <f t="shared" si="2"/>
        <v>28000</v>
      </c>
      <c r="H53" s="318" t="s">
        <v>134</v>
      </c>
      <c r="I53" s="175" t="s">
        <v>18</v>
      </c>
      <c r="J53" s="447" t="s">
        <v>381</v>
      </c>
      <c r="K53" s="428" t="s">
        <v>64</v>
      </c>
      <c r="L53" s="175" t="s">
        <v>45</v>
      </c>
      <c r="M53" s="175"/>
      <c r="N53" s="177" t="s">
        <v>368</v>
      </c>
    </row>
    <row r="54" spans="1:14" x14ac:dyDescent="0.25">
      <c r="A54" s="194">
        <v>44953</v>
      </c>
      <c r="B54" s="177" t="s">
        <v>123</v>
      </c>
      <c r="C54" s="177" t="s">
        <v>124</v>
      </c>
      <c r="D54" s="203" t="s">
        <v>119</v>
      </c>
      <c r="E54" s="190">
        <v>3000</v>
      </c>
      <c r="F54" s="172"/>
      <c r="G54" s="332">
        <f t="shared" si="0"/>
        <v>25000</v>
      </c>
      <c r="H54" s="318" t="s">
        <v>134</v>
      </c>
      <c r="I54" s="175" t="s">
        <v>18</v>
      </c>
      <c r="J54" s="447" t="s">
        <v>381</v>
      </c>
      <c r="K54" s="428" t="s">
        <v>64</v>
      </c>
      <c r="L54" s="175" t="s">
        <v>45</v>
      </c>
      <c r="M54" s="175"/>
      <c r="N54" s="177" t="s">
        <v>369</v>
      </c>
    </row>
    <row r="55" spans="1:14" x14ac:dyDescent="0.25">
      <c r="A55" s="194">
        <v>44953</v>
      </c>
      <c r="B55" s="177" t="s">
        <v>123</v>
      </c>
      <c r="C55" s="177" t="s">
        <v>124</v>
      </c>
      <c r="D55" s="203" t="s">
        <v>119</v>
      </c>
      <c r="E55" s="190">
        <v>7000</v>
      </c>
      <c r="F55" s="172"/>
      <c r="G55" s="332">
        <f t="shared" si="0"/>
        <v>18000</v>
      </c>
      <c r="H55" s="318" t="s">
        <v>134</v>
      </c>
      <c r="I55" s="175" t="s">
        <v>18</v>
      </c>
      <c r="J55" s="447" t="s">
        <v>381</v>
      </c>
      <c r="K55" s="428" t="s">
        <v>64</v>
      </c>
      <c r="L55" s="175" t="s">
        <v>45</v>
      </c>
      <c r="M55" s="175"/>
      <c r="N55" s="177" t="s">
        <v>370</v>
      </c>
    </row>
    <row r="56" spans="1:14" ht="17.25" customHeight="1" x14ac:dyDescent="0.25">
      <c r="A56" s="194">
        <v>44953</v>
      </c>
      <c r="B56" s="177" t="s">
        <v>123</v>
      </c>
      <c r="C56" s="177" t="s">
        <v>124</v>
      </c>
      <c r="D56" s="203" t="s">
        <v>119</v>
      </c>
      <c r="E56" s="182">
        <v>12000</v>
      </c>
      <c r="F56" s="172"/>
      <c r="G56" s="332">
        <f t="shared" si="0"/>
        <v>6000</v>
      </c>
      <c r="H56" s="318" t="s">
        <v>134</v>
      </c>
      <c r="I56" s="175" t="s">
        <v>18</v>
      </c>
      <c r="J56" s="447" t="s">
        <v>381</v>
      </c>
      <c r="K56" s="428" t="s">
        <v>64</v>
      </c>
      <c r="L56" s="175" t="s">
        <v>45</v>
      </c>
      <c r="M56" s="175"/>
      <c r="N56" s="177" t="s">
        <v>371</v>
      </c>
    </row>
    <row r="57" spans="1:14" x14ac:dyDescent="0.25">
      <c r="A57" s="194">
        <v>44953</v>
      </c>
      <c r="B57" s="177" t="s">
        <v>122</v>
      </c>
      <c r="C57" s="177" t="s">
        <v>122</v>
      </c>
      <c r="D57" s="203" t="s">
        <v>119</v>
      </c>
      <c r="E57" s="190">
        <v>5000</v>
      </c>
      <c r="F57" s="172"/>
      <c r="G57" s="332">
        <f t="shared" si="0"/>
        <v>1000</v>
      </c>
      <c r="H57" s="318" t="s">
        <v>134</v>
      </c>
      <c r="I57" s="175" t="s">
        <v>18</v>
      </c>
      <c r="J57" s="447" t="s">
        <v>381</v>
      </c>
      <c r="K57" s="428" t="s">
        <v>64</v>
      </c>
      <c r="L57" s="175" t="s">
        <v>45</v>
      </c>
      <c r="M57" s="175"/>
      <c r="N57" s="177"/>
    </row>
    <row r="58" spans="1:14" x14ac:dyDescent="0.25">
      <c r="A58" s="194">
        <v>44953</v>
      </c>
      <c r="B58" s="177" t="s">
        <v>122</v>
      </c>
      <c r="C58" s="177" t="s">
        <v>122</v>
      </c>
      <c r="D58" s="203" t="s">
        <v>119</v>
      </c>
      <c r="E58" s="190">
        <v>5000</v>
      </c>
      <c r="F58" s="172"/>
      <c r="G58" s="332">
        <f t="shared" si="0"/>
        <v>-4000</v>
      </c>
      <c r="H58" s="318" t="s">
        <v>134</v>
      </c>
      <c r="I58" s="175" t="s">
        <v>18</v>
      </c>
      <c r="J58" s="447" t="s">
        <v>381</v>
      </c>
      <c r="K58" s="428" t="s">
        <v>64</v>
      </c>
      <c r="L58" s="175" t="s">
        <v>45</v>
      </c>
      <c r="M58" s="175"/>
      <c r="N58" s="177"/>
    </row>
    <row r="59" spans="1:14" x14ac:dyDescent="0.25">
      <c r="A59" s="194">
        <v>44954</v>
      </c>
      <c r="B59" s="177" t="s">
        <v>330</v>
      </c>
      <c r="C59" s="177" t="s">
        <v>49</v>
      </c>
      <c r="D59" s="203" t="s">
        <v>119</v>
      </c>
      <c r="E59" s="190"/>
      <c r="F59" s="172">
        <v>3000</v>
      </c>
      <c r="G59" s="332">
        <f>G58-E59+F59</f>
        <v>-1000</v>
      </c>
      <c r="H59" s="318" t="s">
        <v>134</v>
      </c>
      <c r="I59" s="175" t="s">
        <v>18</v>
      </c>
      <c r="J59" s="447" t="s">
        <v>381</v>
      </c>
      <c r="K59" s="428" t="s">
        <v>64</v>
      </c>
      <c r="L59" s="175" t="s">
        <v>45</v>
      </c>
      <c r="M59" s="175"/>
      <c r="N59" s="177"/>
    </row>
    <row r="60" spans="1:14" x14ac:dyDescent="0.25">
      <c r="A60" s="653">
        <v>44954</v>
      </c>
      <c r="B60" s="662" t="s">
        <v>278</v>
      </c>
      <c r="C60" s="662" t="s">
        <v>49</v>
      </c>
      <c r="D60" s="674" t="s">
        <v>119</v>
      </c>
      <c r="E60" s="656"/>
      <c r="F60" s="657">
        <v>50000</v>
      </c>
      <c r="G60" s="658">
        <f t="shared" si="0"/>
        <v>49000</v>
      </c>
      <c r="H60" s="659" t="s">
        <v>134</v>
      </c>
      <c r="I60" s="660" t="s">
        <v>18</v>
      </c>
      <c r="J60" s="546" t="s">
        <v>399</v>
      </c>
      <c r="K60" s="654" t="s">
        <v>64</v>
      </c>
      <c r="L60" s="660" t="s">
        <v>45</v>
      </c>
      <c r="M60" s="660"/>
      <c r="N60" s="662"/>
    </row>
    <row r="61" spans="1:14" ht="13.5" customHeight="1" x14ac:dyDescent="0.25">
      <c r="A61" s="194">
        <v>44954</v>
      </c>
      <c r="B61" s="177" t="s">
        <v>123</v>
      </c>
      <c r="C61" s="177" t="s">
        <v>124</v>
      </c>
      <c r="D61" s="203" t="s">
        <v>119</v>
      </c>
      <c r="E61" s="182">
        <v>7000</v>
      </c>
      <c r="F61" s="172"/>
      <c r="G61" s="332">
        <f>G60-E61+F61</f>
        <v>42000</v>
      </c>
      <c r="H61" s="318" t="s">
        <v>134</v>
      </c>
      <c r="I61" s="175" t="s">
        <v>18</v>
      </c>
      <c r="J61" s="447" t="s">
        <v>399</v>
      </c>
      <c r="K61" s="428" t="s">
        <v>64</v>
      </c>
      <c r="L61" s="175" t="s">
        <v>45</v>
      </c>
      <c r="M61" s="175"/>
      <c r="N61" s="177" t="s">
        <v>126</v>
      </c>
    </row>
    <row r="62" spans="1:14" x14ac:dyDescent="0.25">
      <c r="A62" s="194">
        <v>44954</v>
      </c>
      <c r="B62" s="177" t="s">
        <v>123</v>
      </c>
      <c r="C62" s="177" t="s">
        <v>124</v>
      </c>
      <c r="D62" s="203" t="s">
        <v>119</v>
      </c>
      <c r="E62" s="201">
        <v>8000</v>
      </c>
      <c r="F62" s="514"/>
      <c r="G62" s="607">
        <f t="shared" ref="G62:G66" si="4">G61-E62+F62</f>
        <v>34000</v>
      </c>
      <c r="H62" s="608" t="s">
        <v>134</v>
      </c>
      <c r="I62" s="609" t="s">
        <v>18</v>
      </c>
      <c r="J62" s="447" t="s">
        <v>399</v>
      </c>
      <c r="K62" s="610" t="s">
        <v>64</v>
      </c>
      <c r="L62" s="609" t="s">
        <v>45</v>
      </c>
      <c r="M62" s="609"/>
      <c r="N62" s="606" t="s">
        <v>127</v>
      </c>
    </row>
    <row r="63" spans="1:14" x14ac:dyDescent="0.25">
      <c r="A63" s="194">
        <v>44954</v>
      </c>
      <c r="B63" s="177" t="s">
        <v>123</v>
      </c>
      <c r="C63" s="177" t="s">
        <v>124</v>
      </c>
      <c r="D63" s="203" t="s">
        <v>119</v>
      </c>
      <c r="E63" s="182">
        <v>10000</v>
      </c>
      <c r="F63" s="172"/>
      <c r="G63" s="332">
        <f t="shared" si="4"/>
        <v>24000</v>
      </c>
      <c r="H63" s="318" t="s">
        <v>134</v>
      </c>
      <c r="I63" s="175" t="s">
        <v>18</v>
      </c>
      <c r="J63" s="447" t="s">
        <v>399</v>
      </c>
      <c r="K63" s="428" t="s">
        <v>64</v>
      </c>
      <c r="L63" s="175" t="s">
        <v>45</v>
      </c>
      <c r="M63" s="175"/>
      <c r="N63" s="177" t="s">
        <v>382</v>
      </c>
    </row>
    <row r="64" spans="1:14" x14ac:dyDescent="0.25">
      <c r="A64" s="194">
        <v>44954</v>
      </c>
      <c r="B64" s="177" t="s">
        <v>123</v>
      </c>
      <c r="C64" s="177" t="s">
        <v>124</v>
      </c>
      <c r="D64" s="203" t="s">
        <v>119</v>
      </c>
      <c r="E64" s="182">
        <v>12000</v>
      </c>
      <c r="F64" s="172"/>
      <c r="G64" s="332">
        <f>G63-E64+F64</f>
        <v>12000</v>
      </c>
      <c r="H64" s="318" t="s">
        <v>134</v>
      </c>
      <c r="I64" s="175" t="s">
        <v>18</v>
      </c>
      <c r="J64" s="447" t="s">
        <v>399</v>
      </c>
      <c r="K64" s="428" t="s">
        <v>64</v>
      </c>
      <c r="L64" s="175" t="s">
        <v>45</v>
      </c>
      <c r="M64" s="175"/>
      <c r="N64" s="177" t="s">
        <v>371</v>
      </c>
    </row>
    <row r="65" spans="1:14" x14ac:dyDescent="0.25">
      <c r="A65" s="194">
        <v>44954</v>
      </c>
      <c r="B65" s="177" t="s">
        <v>122</v>
      </c>
      <c r="C65" s="177" t="s">
        <v>122</v>
      </c>
      <c r="D65" s="203" t="s">
        <v>119</v>
      </c>
      <c r="E65" s="182">
        <v>5000</v>
      </c>
      <c r="F65" s="172"/>
      <c r="G65" s="332">
        <f t="shared" si="4"/>
        <v>7000</v>
      </c>
      <c r="H65" s="211" t="s">
        <v>134</v>
      </c>
      <c r="I65" s="175" t="s">
        <v>18</v>
      </c>
      <c r="J65" s="447" t="s">
        <v>399</v>
      </c>
      <c r="K65" s="428" t="s">
        <v>64</v>
      </c>
      <c r="L65" s="175" t="s">
        <v>45</v>
      </c>
      <c r="M65" s="175"/>
      <c r="N65" s="177"/>
    </row>
    <row r="66" spans="1:14" x14ac:dyDescent="0.25">
      <c r="A66" s="194">
        <v>44954</v>
      </c>
      <c r="B66" s="177" t="s">
        <v>122</v>
      </c>
      <c r="C66" s="177" t="s">
        <v>122</v>
      </c>
      <c r="D66" s="203" t="s">
        <v>119</v>
      </c>
      <c r="E66" s="182">
        <v>5000</v>
      </c>
      <c r="F66" s="172"/>
      <c r="G66" s="332">
        <f t="shared" si="4"/>
        <v>2000</v>
      </c>
      <c r="H66" s="211" t="s">
        <v>134</v>
      </c>
      <c r="I66" s="175" t="s">
        <v>18</v>
      </c>
      <c r="J66" s="447" t="s">
        <v>399</v>
      </c>
      <c r="K66" s="428" t="s">
        <v>64</v>
      </c>
      <c r="L66" s="175" t="s">
        <v>45</v>
      </c>
      <c r="M66" s="175"/>
      <c r="N66" s="177"/>
    </row>
    <row r="67" spans="1:14" x14ac:dyDescent="0.25">
      <c r="A67" s="194">
        <v>44956</v>
      </c>
      <c r="B67" s="177" t="s">
        <v>125</v>
      </c>
      <c r="C67" s="177" t="s">
        <v>49</v>
      </c>
      <c r="D67" s="203" t="s">
        <v>119</v>
      </c>
      <c r="E67" s="181"/>
      <c r="F67" s="184">
        <v>-3000</v>
      </c>
      <c r="G67" s="332">
        <f t="shared" si="0"/>
        <v>-1000</v>
      </c>
      <c r="H67" s="211" t="s">
        <v>134</v>
      </c>
      <c r="I67" s="175" t="s">
        <v>18</v>
      </c>
      <c r="J67" s="447" t="s">
        <v>399</v>
      </c>
      <c r="K67" s="428" t="s">
        <v>64</v>
      </c>
      <c r="L67" s="175" t="s">
        <v>45</v>
      </c>
      <c r="M67" s="175"/>
      <c r="N67" s="177"/>
    </row>
    <row r="68" spans="1:14" x14ac:dyDescent="0.25">
      <c r="A68" s="653">
        <v>44956</v>
      </c>
      <c r="B68" s="662" t="s">
        <v>278</v>
      </c>
      <c r="C68" s="662" t="s">
        <v>49</v>
      </c>
      <c r="D68" s="674" t="s">
        <v>119</v>
      </c>
      <c r="E68" s="657"/>
      <c r="F68" s="657">
        <v>80000</v>
      </c>
      <c r="G68" s="658">
        <f t="shared" si="0"/>
        <v>79000</v>
      </c>
      <c r="H68" s="713" t="s">
        <v>134</v>
      </c>
      <c r="I68" s="660" t="s">
        <v>18</v>
      </c>
      <c r="J68" s="661" t="s">
        <v>399</v>
      </c>
      <c r="K68" s="654" t="s">
        <v>64</v>
      </c>
      <c r="L68" s="660" t="s">
        <v>45</v>
      </c>
      <c r="M68" s="660"/>
      <c r="N68" s="662"/>
    </row>
    <row r="69" spans="1:14" x14ac:dyDescent="0.25">
      <c r="A69" s="194">
        <v>44956</v>
      </c>
      <c r="B69" s="177" t="s">
        <v>123</v>
      </c>
      <c r="C69" s="177" t="s">
        <v>124</v>
      </c>
      <c r="D69" s="203" t="s">
        <v>119</v>
      </c>
      <c r="E69" s="190">
        <v>8000</v>
      </c>
      <c r="F69" s="513"/>
      <c r="G69" s="332">
        <f t="shared" si="0"/>
        <v>71000</v>
      </c>
      <c r="H69" s="211" t="s">
        <v>134</v>
      </c>
      <c r="I69" s="175" t="s">
        <v>18</v>
      </c>
      <c r="J69" s="447" t="s">
        <v>399</v>
      </c>
      <c r="K69" s="428" t="s">
        <v>64</v>
      </c>
      <c r="L69" s="175" t="s">
        <v>45</v>
      </c>
      <c r="M69" s="175"/>
      <c r="N69" s="177" t="s">
        <v>126</v>
      </c>
    </row>
    <row r="70" spans="1:14" x14ac:dyDescent="0.25">
      <c r="A70" s="194">
        <v>44956</v>
      </c>
      <c r="B70" s="177" t="s">
        <v>123</v>
      </c>
      <c r="C70" s="177" t="s">
        <v>124</v>
      </c>
      <c r="D70" s="203" t="s">
        <v>119</v>
      </c>
      <c r="E70" s="190">
        <v>10000</v>
      </c>
      <c r="F70" s="424"/>
      <c r="G70" s="332">
        <f t="shared" si="0"/>
        <v>61000</v>
      </c>
      <c r="H70" s="211" t="s">
        <v>134</v>
      </c>
      <c r="I70" s="175" t="s">
        <v>18</v>
      </c>
      <c r="J70" s="447" t="s">
        <v>399</v>
      </c>
      <c r="K70" s="428" t="s">
        <v>64</v>
      </c>
      <c r="L70" s="175" t="s">
        <v>45</v>
      </c>
      <c r="M70" s="175"/>
      <c r="N70" s="177" t="s">
        <v>400</v>
      </c>
    </row>
    <row r="71" spans="1:14" x14ac:dyDescent="0.25">
      <c r="A71" s="194">
        <v>44956</v>
      </c>
      <c r="B71" s="177" t="s">
        <v>123</v>
      </c>
      <c r="C71" s="177" t="s">
        <v>124</v>
      </c>
      <c r="D71" s="203" t="s">
        <v>119</v>
      </c>
      <c r="E71" s="190">
        <v>22000</v>
      </c>
      <c r="F71" s="424"/>
      <c r="G71" s="332">
        <f t="shared" si="0"/>
        <v>39000</v>
      </c>
      <c r="H71" s="211" t="s">
        <v>134</v>
      </c>
      <c r="I71" s="175" t="s">
        <v>18</v>
      </c>
      <c r="J71" s="447" t="s">
        <v>399</v>
      </c>
      <c r="K71" s="428" t="s">
        <v>64</v>
      </c>
      <c r="L71" s="175" t="s">
        <v>45</v>
      </c>
      <c r="M71" s="175"/>
      <c r="N71" s="177" t="s">
        <v>401</v>
      </c>
    </row>
    <row r="72" spans="1:14" x14ac:dyDescent="0.25">
      <c r="A72" s="194">
        <v>44956</v>
      </c>
      <c r="B72" s="177" t="s">
        <v>123</v>
      </c>
      <c r="C72" s="177" t="s">
        <v>124</v>
      </c>
      <c r="D72" s="203" t="s">
        <v>119</v>
      </c>
      <c r="E72" s="190">
        <v>10000</v>
      </c>
      <c r="F72" s="424"/>
      <c r="G72" s="332">
        <f t="shared" si="0"/>
        <v>29000</v>
      </c>
      <c r="H72" s="211" t="s">
        <v>134</v>
      </c>
      <c r="I72" s="175" t="s">
        <v>18</v>
      </c>
      <c r="J72" s="447" t="s">
        <v>399</v>
      </c>
      <c r="K72" s="428" t="s">
        <v>64</v>
      </c>
      <c r="L72" s="175" t="s">
        <v>45</v>
      </c>
      <c r="M72" s="175"/>
      <c r="N72" s="177" t="s">
        <v>402</v>
      </c>
    </row>
    <row r="73" spans="1:14" x14ac:dyDescent="0.25">
      <c r="A73" s="194">
        <v>44956</v>
      </c>
      <c r="B73" s="177" t="s">
        <v>123</v>
      </c>
      <c r="C73" s="177" t="s">
        <v>124</v>
      </c>
      <c r="D73" s="203" t="s">
        <v>119</v>
      </c>
      <c r="E73" s="190">
        <v>25000</v>
      </c>
      <c r="F73" s="424"/>
      <c r="G73" s="332">
        <f t="shared" si="0"/>
        <v>4000</v>
      </c>
      <c r="H73" s="211" t="s">
        <v>134</v>
      </c>
      <c r="I73" s="175" t="s">
        <v>18</v>
      </c>
      <c r="J73" s="447" t="s">
        <v>399</v>
      </c>
      <c r="K73" s="428" t="s">
        <v>64</v>
      </c>
      <c r="L73" s="175" t="s">
        <v>45</v>
      </c>
      <c r="M73" s="175"/>
      <c r="N73" s="177" t="s">
        <v>403</v>
      </c>
    </row>
    <row r="74" spans="1:14" x14ac:dyDescent="0.25">
      <c r="A74" s="194">
        <v>44956</v>
      </c>
      <c r="B74" s="177" t="s">
        <v>122</v>
      </c>
      <c r="C74" s="177" t="s">
        <v>122</v>
      </c>
      <c r="D74" s="203" t="s">
        <v>119</v>
      </c>
      <c r="E74" s="190">
        <v>10000</v>
      </c>
      <c r="F74" s="424"/>
      <c r="G74" s="332">
        <f t="shared" si="0"/>
        <v>-6000</v>
      </c>
      <c r="H74" s="211" t="s">
        <v>134</v>
      </c>
      <c r="I74" s="175" t="s">
        <v>18</v>
      </c>
      <c r="J74" s="447" t="s">
        <v>399</v>
      </c>
      <c r="K74" s="428" t="s">
        <v>64</v>
      </c>
      <c r="L74" s="175" t="s">
        <v>45</v>
      </c>
      <c r="M74" s="175"/>
      <c r="N74" s="177"/>
    </row>
    <row r="75" spans="1:14" x14ac:dyDescent="0.25">
      <c r="A75" s="653">
        <v>44956</v>
      </c>
      <c r="B75" s="662" t="s">
        <v>278</v>
      </c>
      <c r="C75" s="662" t="s">
        <v>49</v>
      </c>
      <c r="D75" s="674" t="s">
        <v>119</v>
      </c>
      <c r="E75" s="656"/>
      <c r="F75" s="714">
        <v>40000</v>
      </c>
      <c r="G75" s="658">
        <f t="shared" si="0"/>
        <v>34000</v>
      </c>
      <c r="H75" s="713" t="s">
        <v>405</v>
      </c>
      <c r="I75" s="660" t="s">
        <v>18</v>
      </c>
      <c r="J75" s="661" t="s">
        <v>404</v>
      </c>
      <c r="K75" s="654" t="s">
        <v>64</v>
      </c>
      <c r="L75" s="660" t="s">
        <v>45</v>
      </c>
      <c r="M75" s="660"/>
      <c r="N75" s="662"/>
    </row>
    <row r="76" spans="1:14" x14ac:dyDescent="0.25">
      <c r="A76" s="194">
        <v>44956</v>
      </c>
      <c r="B76" s="177" t="s">
        <v>123</v>
      </c>
      <c r="C76" s="177" t="s">
        <v>124</v>
      </c>
      <c r="D76" s="203" t="s">
        <v>119</v>
      </c>
      <c r="E76" s="190">
        <v>20000</v>
      </c>
      <c r="F76" s="424"/>
      <c r="G76" s="332">
        <f t="shared" si="0"/>
        <v>14000</v>
      </c>
      <c r="H76" s="211" t="s">
        <v>406</v>
      </c>
      <c r="I76" s="175" t="s">
        <v>18</v>
      </c>
      <c r="J76" s="447" t="s">
        <v>404</v>
      </c>
      <c r="K76" s="428" t="s">
        <v>64</v>
      </c>
      <c r="L76" s="175" t="s">
        <v>45</v>
      </c>
      <c r="M76" s="175"/>
      <c r="N76" s="177" t="s">
        <v>401</v>
      </c>
    </row>
    <row r="77" spans="1:14" x14ac:dyDescent="0.25">
      <c r="A77" s="194">
        <v>44956</v>
      </c>
      <c r="B77" s="177" t="s">
        <v>123</v>
      </c>
      <c r="C77" s="177" t="s">
        <v>124</v>
      </c>
      <c r="D77" s="203" t="s">
        <v>119</v>
      </c>
      <c r="E77" s="190">
        <v>5000</v>
      </c>
      <c r="F77" s="424"/>
      <c r="G77" s="332">
        <f t="shared" si="0"/>
        <v>9000</v>
      </c>
      <c r="H77" s="211" t="s">
        <v>407</v>
      </c>
      <c r="I77" s="175" t="s">
        <v>18</v>
      </c>
      <c r="J77" s="447" t="s">
        <v>404</v>
      </c>
      <c r="K77" s="428" t="s">
        <v>64</v>
      </c>
      <c r="L77" s="175" t="s">
        <v>45</v>
      </c>
      <c r="M77" s="175"/>
      <c r="N77" s="177" t="s">
        <v>402</v>
      </c>
    </row>
    <row r="78" spans="1:14" x14ac:dyDescent="0.25">
      <c r="A78" s="194">
        <v>44956</v>
      </c>
      <c r="B78" s="177" t="s">
        <v>123</v>
      </c>
      <c r="C78" s="177" t="s">
        <v>124</v>
      </c>
      <c r="D78" s="203" t="s">
        <v>119</v>
      </c>
      <c r="E78" s="190">
        <v>15000</v>
      </c>
      <c r="F78" s="424"/>
      <c r="G78" s="332">
        <f t="shared" si="0"/>
        <v>-6000</v>
      </c>
      <c r="H78" s="211" t="s">
        <v>408</v>
      </c>
      <c r="I78" s="175" t="s">
        <v>18</v>
      </c>
      <c r="J78" s="447" t="s">
        <v>404</v>
      </c>
      <c r="K78" s="428" t="s">
        <v>64</v>
      </c>
      <c r="L78" s="175" t="s">
        <v>45</v>
      </c>
      <c r="M78" s="175"/>
      <c r="N78" s="177" t="s">
        <v>403</v>
      </c>
    </row>
    <row r="79" spans="1:14" ht="15.75" thickBot="1" x14ac:dyDescent="0.3">
      <c r="A79" s="194">
        <v>44957</v>
      </c>
      <c r="B79" s="177" t="s">
        <v>310</v>
      </c>
      <c r="C79" s="177" t="s">
        <v>49</v>
      </c>
      <c r="D79" s="203" t="s">
        <v>119</v>
      </c>
      <c r="E79" s="190"/>
      <c r="F79" s="424">
        <v>6000</v>
      </c>
      <c r="G79" s="332">
        <f t="shared" si="0"/>
        <v>0</v>
      </c>
      <c r="H79" s="211" t="s">
        <v>409</v>
      </c>
      <c r="I79" s="175" t="s">
        <v>18</v>
      </c>
      <c r="J79" s="447" t="s">
        <v>399</v>
      </c>
      <c r="K79" s="428" t="s">
        <v>64</v>
      </c>
      <c r="L79" s="175" t="s">
        <v>45</v>
      </c>
      <c r="M79" s="175"/>
      <c r="N79" s="177"/>
    </row>
    <row r="80" spans="1:14" ht="15.75" thickBot="1" x14ac:dyDescent="0.3">
      <c r="A80" s="175"/>
      <c r="B80" s="175"/>
      <c r="C80" s="175"/>
      <c r="D80" s="187"/>
      <c r="E80" s="603">
        <f>SUM(E4:E79)</f>
        <v>595000</v>
      </c>
      <c r="F80" s="638">
        <f>SUM(F4:F79)+G4</f>
        <v>595000</v>
      </c>
      <c r="G80" s="527">
        <f>F80-E80</f>
        <v>0</v>
      </c>
      <c r="H80" s="189"/>
      <c r="I80" s="175"/>
      <c r="J80" s="175"/>
      <c r="K80" s="428"/>
      <c r="L80" s="175"/>
      <c r="M80" s="175"/>
      <c r="N80" s="177"/>
    </row>
    <row r="81" spans="1:14" x14ac:dyDescent="0.25">
      <c r="A81" s="175"/>
      <c r="B81" s="175"/>
      <c r="C81" s="175"/>
      <c r="D81" s="175"/>
      <c r="E81" s="626"/>
      <c r="F81" s="627"/>
      <c r="G81" s="525"/>
      <c r="H81" s="175"/>
      <c r="I81" s="175"/>
      <c r="J81" s="175"/>
      <c r="K81" s="428"/>
      <c r="L81" s="175"/>
      <c r="M81" s="175"/>
      <c r="N81" s="177"/>
    </row>
    <row r="82" spans="1:14" x14ac:dyDescent="0.25">
      <c r="A82" s="175"/>
      <c r="B82" s="175"/>
      <c r="C82" s="175"/>
      <c r="D82" s="175"/>
      <c r="E82" s="602"/>
      <c r="F82" s="512"/>
      <c r="G82" s="332"/>
      <c r="H82" s="175"/>
      <c r="I82" s="175"/>
      <c r="J82" s="175"/>
      <c r="K82" s="428"/>
      <c r="L82" s="175"/>
      <c r="M82" s="175"/>
      <c r="N82" s="177"/>
    </row>
    <row r="83" spans="1:14" x14ac:dyDescent="0.25">
      <c r="A83" s="461"/>
      <c r="B83" s="461"/>
      <c r="C83" s="461"/>
      <c r="D83" s="461"/>
      <c r="E83" s="628"/>
      <c r="F83" s="629"/>
      <c r="G83" s="630"/>
      <c r="H83" s="461"/>
      <c r="I83" s="461"/>
      <c r="J83" s="461"/>
      <c r="K83" s="461"/>
      <c r="L83" s="461"/>
      <c r="M83" s="461"/>
      <c r="N83" s="465"/>
    </row>
    <row r="84" spans="1:14" x14ac:dyDescent="0.25">
      <c r="E84" s="568"/>
      <c r="F84" s="619"/>
    </row>
    <row r="85" spans="1:14" x14ac:dyDescent="0.25">
      <c r="E85" s="568"/>
      <c r="F85" s="619"/>
    </row>
    <row r="86" spans="1:14" x14ac:dyDescent="0.25">
      <c r="E86" s="568"/>
      <c r="F86" s="619"/>
    </row>
    <row r="87" spans="1:14" x14ac:dyDescent="0.25">
      <c r="E87" s="568"/>
      <c r="F87" s="619"/>
    </row>
    <row r="88" spans="1:14" x14ac:dyDescent="0.25">
      <c r="E88" s="568"/>
      <c r="F88" s="619"/>
    </row>
    <row r="89" spans="1:14" x14ac:dyDescent="0.25">
      <c r="E89" s="568"/>
      <c r="F89" s="619"/>
    </row>
    <row r="90" spans="1:14" x14ac:dyDescent="0.25">
      <c r="E90" s="568"/>
      <c r="F90" s="619"/>
    </row>
    <row r="91" spans="1:14" x14ac:dyDescent="0.25">
      <c r="E91" s="568"/>
      <c r="F91" s="619"/>
    </row>
    <row r="92" spans="1:14" x14ac:dyDescent="0.25">
      <c r="E92" s="568"/>
      <c r="F92" s="619"/>
    </row>
    <row r="93" spans="1:14" x14ac:dyDescent="0.25">
      <c r="E93" s="568"/>
      <c r="F93" s="619"/>
    </row>
    <row r="94" spans="1:14" x14ac:dyDescent="0.25">
      <c r="E94" s="568"/>
      <c r="F94" s="619"/>
    </row>
    <row r="95" spans="1:14" x14ac:dyDescent="0.25">
      <c r="E95" s="568"/>
      <c r="F95" s="619"/>
    </row>
    <row r="96" spans="1:14" x14ac:dyDescent="0.25">
      <c r="E96" s="568"/>
      <c r="F96" s="619"/>
    </row>
    <row r="97" spans="5:5" x14ac:dyDescent="0.25">
      <c r="E97" s="568"/>
    </row>
    <row r="98" spans="5:5" x14ac:dyDescent="0.25">
      <c r="E98" s="568"/>
    </row>
    <row r="99" spans="5:5" x14ac:dyDescent="0.25">
      <c r="E99" s="568"/>
    </row>
    <row r="100" spans="5:5" x14ac:dyDescent="0.25">
      <c r="E100" s="568"/>
    </row>
    <row r="101" spans="5:5" x14ac:dyDescent="0.25">
      <c r="E101" s="568"/>
    </row>
    <row r="102" spans="5:5" x14ac:dyDescent="0.25">
      <c r="E102" s="568"/>
    </row>
    <row r="103" spans="5:5" x14ac:dyDescent="0.25">
      <c r="E103" s="568"/>
    </row>
    <row r="104" spans="5:5" x14ac:dyDescent="0.25">
      <c r="E104" s="568"/>
    </row>
    <row r="105" spans="5:5" x14ac:dyDescent="0.25">
      <c r="E105" s="568"/>
    </row>
    <row r="106" spans="5:5" x14ac:dyDescent="0.25">
      <c r="E106" s="568"/>
    </row>
    <row r="107" spans="5:5" x14ac:dyDescent="0.25">
      <c r="E107" s="568"/>
    </row>
    <row r="108" spans="5:5" x14ac:dyDescent="0.25">
      <c r="E108" s="568"/>
    </row>
    <row r="109" spans="5:5" x14ac:dyDescent="0.25">
      <c r="E109" s="568"/>
    </row>
    <row r="110" spans="5:5" x14ac:dyDescent="0.25">
      <c r="E110" s="568"/>
    </row>
    <row r="111" spans="5:5" x14ac:dyDescent="0.25">
      <c r="E111" s="568"/>
    </row>
    <row r="112" spans="5:5" x14ac:dyDescent="0.25">
      <c r="E112" s="568"/>
    </row>
    <row r="113" spans="5:5" x14ac:dyDescent="0.25">
      <c r="E113" s="568"/>
    </row>
    <row r="114" spans="5:5" x14ac:dyDescent="0.25">
      <c r="E114" s="568"/>
    </row>
    <row r="115" spans="5:5" x14ac:dyDescent="0.25">
      <c r="E115" s="568"/>
    </row>
    <row r="116" spans="5:5" x14ac:dyDescent="0.25">
      <c r="E116" s="568"/>
    </row>
    <row r="117" spans="5:5" x14ac:dyDescent="0.25">
      <c r="E117" s="568"/>
    </row>
    <row r="118" spans="5:5" x14ac:dyDescent="0.25">
      <c r="E118" s="568"/>
    </row>
    <row r="119" spans="5:5" x14ac:dyDescent="0.25">
      <c r="E119" s="568"/>
    </row>
    <row r="120" spans="5:5" x14ac:dyDescent="0.25">
      <c r="E120" s="568"/>
    </row>
    <row r="121" spans="5:5" x14ac:dyDescent="0.25">
      <c r="E121" s="568"/>
    </row>
    <row r="122" spans="5:5" x14ac:dyDescent="0.25">
      <c r="E122" s="568"/>
    </row>
    <row r="123" spans="5:5" x14ac:dyDescent="0.25">
      <c r="E123" s="568"/>
    </row>
    <row r="124" spans="5:5" x14ac:dyDescent="0.25">
      <c r="E124" s="568"/>
    </row>
    <row r="125" spans="5:5" x14ac:dyDescent="0.25">
      <c r="E125" s="568"/>
    </row>
    <row r="126" spans="5:5" x14ac:dyDescent="0.25">
      <c r="E126" s="568"/>
    </row>
    <row r="127" spans="5:5" x14ac:dyDescent="0.25">
      <c r="E127" s="568"/>
    </row>
    <row r="128" spans="5:5" x14ac:dyDescent="0.25">
      <c r="E128" s="568"/>
    </row>
    <row r="129" spans="5:5" x14ac:dyDescent="0.25">
      <c r="E129" s="568"/>
    </row>
    <row r="130" spans="5:5" x14ac:dyDescent="0.25">
      <c r="E130" s="568"/>
    </row>
    <row r="131" spans="5:5" x14ac:dyDescent="0.25">
      <c r="E131" s="568"/>
    </row>
    <row r="132" spans="5:5" x14ac:dyDescent="0.25">
      <c r="E132" s="568"/>
    </row>
    <row r="133" spans="5:5" x14ac:dyDescent="0.25">
      <c r="E133" s="568"/>
    </row>
    <row r="134" spans="5:5" x14ac:dyDescent="0.25">
      <c r="E134" s="568"/>
    </row>
    <row r="135" spans="5:5" x14ac:dyDescent="0.25">
      <c r="E135" s="568"/>
    </row>
    <row r="136" spans="5:5" x14ac:dyDescent="0.25">
      <c r="E136" s="568"/>
    </row>
    <row r="137" spans="5:5" x14ac:dyDescent="0.25">
      <c r="E137" s="568"/>
    </row>
    <row r="138" spans="5:5" x14ac:dyDescent="0.25">
      <c r="E138" s="568"/>
    </row>
    <row r="139" spans="5:5" x14ac:dyDescent="0.25">
      <c r="E139" s="568"/>
    </row>
    <row r="140" spans="5:5" x14ac:dyDescent="0.25">
      <c r="E140" s="568"/>
    </row>
    <row r="141" spans="5:5" x14ac:dyDescent="0.25">
      <c r="E141" s="568"/>
    </row>
    <row r="142" spans="5:5" x14ac:dyDescent="0.25">
      <c r="E142" s="568"/>
    </row>
    <row r="143" spans="5:5" x14ac:dyDescent="0.25">
      <c r="E143" s="568"/>
    </row>
    <row r="144" spans="5:5" x14ac:dyDescent="0.25">
      <c r="E144" s="568"/>
    </row>
    <row r="145" spans="5:5" x14ac:dyDescent="0.25">
      <c r="E145" s="568"/>
    </row>
    <row r="146" spans="5:5" x14ac:dyDescent="0.25">
      <c r="E146" s="568"/>
    </row>
    <row r="147" spans="5:5" x14ac:dyDescent="0.25">
      <c r="E147" s="568"/>
    </row>
    <row r="148" spans="5:5" x14ac:dyDescent="0.25">
      <c r="E148" s="568"/>
    </row>
    <row r="149" spans="5:5" x14ac:dyDescent="0.25">
      <c r="E149" s="568"/>
    </row>
    <row r="150" spans="5:5" x14ac:dyDescent="0.25">
      <c r="E150" s="568"/>
    </row>
    <row r="151" spans="5:5" x14ac:dyDescent="0.25">
      <c r="E151" s="568"/>
    </row>
    <row r="152" spans="5:5" x14ac:dyDescent="0.25">
      <c r="E152" s="568"/>
    </row>
    <row r="153" spans="5:5" x14ac:dyDescent="0.25">
      <c r="E153" s="568"/>
    </row>
    <row r="154" spans="5:5" x14ac:dyDescent="0.25">
      <c r="E154" s="568"/>
    </row>
    <row r="155" spans="5:5" x14ac:dyDescent="0.25">
      <c r="E155" s="568"/>
    </row>
    <row r="156" spans="5:5" x14ac:dyDescent="0.25">
      <c r="E156" s="568"/>
    </row>
    <row r="157" spans="5:5" x14ac:dyDescent="0.25">
      <c r="E157" s="568"/>
    </row>
    <row r="158" spans="5:5" x14ac:dyDescent="0.25">
      <c r="E158" s="568"/>
    </row>
    <row r="159" spans="5:5" x14ac:dyDescent="0.25">
      <c r="E159" s="568"/>
    </row>
    <row r="160" spans="5:5" x14ac:dyDescent="0.25">
      <c r="E160" s="568"/>
    </row>
    <row r="161" spans="5:5" x14ac:dyDescent="0.25">
      <c r="E161" s="568"/>
    </row>
    <row r="162" spans="5:5" x14ac:dyDescent="0.25">
      <c r="E162" s="568"/>
    </row>
    <row r="163" spans="5:5" x14ac:dyDescent="0.25">
      <c r="E163" s="568"/>
    </row>
    <row r="164" spans="5:5" x14ac:dyDescent="0.25">
      <c r="E164" s="568"/>
    </row>
    <row r="165" spans="5:5" x14ac:dyDescent="0.25">
      <c r="E165" s="568"/>
    </row>
    <row r="166" spans="5:5" x14ac:dyDescent="0.25">
      <c r="E166" s="568"/>
    </row>
    <row r="167" spans="5:5" x14ac:dyDescent="0.25">
      <c r="E167" s="568"/>
    </row>
    <row r="168" spans="5:5" x14ac:dyDescent="0.25">
      <c r="E168" s="568"/>
    </row>
    <row r="169" spans="5:5" x14ac:dyDescent="0.25">
      <c r="E169" s="568"/>
    </row>
    <row r="170" spans="5:5" x14ac:dyDescent="0.25">
      <c r="E170" s="568"/>
    </row>
    <row r="171" spans="5:5" x14ac:dyDescent="0.25">
      <c r="E171" s="568"/>
    </row>
    <row r="172" spans="5:5" x14ac:dyDescent="0.25">
      <c r="E172" s="568"/>
    </row>
    <row r="173" spans="5:5" x14ac:dyDescent="0.25">
      <c r="E173" s="568"/>
    </row>
  </sheetData>
  <autoFilter ref="A1:N18">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scale="75" orientation="landscape" horizontalDpi="4294967293" verticalDpi="0"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3"/>
  <sheetViews>
    <sheetView zoomScale="85" zoomScaleNormal="85" workbookViewId="0">
      <selection activeCell="E13" sqref="E13"/>
    </sheetView>
  </sheetViews>
  <sheetFormatPr defaultColWidth="10.85546875" defaultRowHeight="15" x14ac:dyDescent="0.25"/>
  <cols>
    <col min="1" max="1" width="13.28515625" style="26" bestFit="1" customWidth="1"/>
    <col min="2" max="2" width="37.7109375" style="26" bestFit="1" customWidth="1"/>
    <col min="3" max="3" width="18" style="26" customWidth="1"/>
    <col min="4" max="4" width="14.7109375" style="26" customWidth="1"/>
    <col min="5" max="5" width="14.7109375" style="26" bestFit="1" customWidth="1"/>
    <col min="6" max="6" width="13.7109375" style="26" customWidth="1"/>
    <col min="7" max="9" width="18.7109375" style="26" customWidth="1"/>
    <col min="10" max="10" width="21.5703125" style="26" customWidth="1"/>
    <col min="11" max="11" width="14.7109375" style="26" customWidth="1"/>
    <col min="12" max="12" width="14.42578125" style="26" customWidth="1"/>
    <col min="13" max="13" width="10.85546875" style="26"/>
    <col min="14" max="14" width="29.85546875" style="66" customWidth="1"/>
    <col min="15" max="15" width="41.140625" style="26" customWidth="1"/>
    <col min="16" max="16384" width="10.85546875" style="26"/>
  </cols>
  <sheetData>
    <row r="1" spans="1:16" s="79" customFormat="1" ht="31.5" x14ac:dyDescent="0.25">
      <c r="A1" s="764" t="s">
        <v>44</v>
      </c>
      <c r="B1" s="764"/>
      <c r="C1" s="764"/>
      <c r="D1" s="764"/>
      <c r="E1" s="764"/>
      <c r="F1" s="764"/>
      <c r="G1" s="764"/>
      <c r="H1" s="764"/>
      <c r="I1" s="764"/>
      <c r="J1" s="764"/>
      <c r="K1" s="764"/>
      <c r="L1" s="764"/>
      <c r="M1" s="764"/>
      <c r="N1" s="764"/>
    </row>
    <row r="2" spans="1:16" s="79" customFormat="1" ht="18.75" x14ac:dyDescent="0.25">
      <c r="A2" s="765" t="s">
        <v>61</v>
      </c>
      <c r="B2" s="765"/>
      <c r="C2" s="765"/>
      <c r="D2" s="765"/>
      <c r="E2" s="765"/>
      <c r="F2" s="765"/>
      <c r="G2" s="765"/>
      <c r="H2" s="765"/>
      <c r="I2" s="765"/>
      <c r="J2" s="765"/>
      <c r="K2" s="765"/>
      <c r="L2" s="765"/>
      <c r="M2" s="765"/>
      <c r="N2" s="765"/>
    </row>
    <row r="3" spans="1:16" s="79" customFormat="1" ht="45" x14ac:dyDescent="0.25">
      <c r="A3" s="430" t="s">
        <v>0</v>
      </c>
      <c r="B3" s="431" t="s">
        <v>5</v>
      </c>
      <c r="C3" s="431" t="s">
        <v>10</v>
      </c>
      <c r="D3" s="432" t="s">
        <v>8</v>
      </c>
      <c r="E3" s="432" t="s">
        <v>13</v>
      </c>
      <c r="F3" s="433" t="s">
        <v>34</v>
      </c>
      <c r="G3" s="432" t="s">
        <v>41</v>
      </c>
      <c r="H3" s="432" t="s">
        <v>2</v>
      </c>
      <c r="I3" s="432" t="s">
        <v>3</v>
      </c>
      <c r="J3" s="431" t="s">
        <v>9</v>
      </c>
      <c r="K3" s="431" t="s">
        <v>1</v>
      </c>
      <c r="L3" s="431" t="s">
        <v>4</v>
      </c>
      <c r="M3" s="431" t="s">
        <v>12</v>
      </c>
      <c r="N3" s="433" t="s">
        <v>11</v>
      </c>
    </row>
    <row r="4" spans="1:16" s="79" customFormat="1" x14ac:dyDescent="0.25">
      <c r="A4" s="206">
        <v>44927</v>
      </c>
      <c r="B4" s="191" t="s">
        <v>170</v>
      </c>
      <c r="C4" s="191"/>
      <c r="D4" s="192"/>
      <c r="E4" s="427"/>
      <c r="F4" s="485"/>
      <c r="G4" s="485">
        <v>0</v>
      </c>
      <c r="H4" s="486"/>
      <c r="I4" s="486"/>
      <c r="J4" s="487"/>
      <c r="K4" s="488"/>
      <c r="L4" s="488"/>
      <c r="M4" s="488"/>
      <c r="N4" s="489"/>
    </row>
    <row r="5" spans="1:16" s="22" customFormat="1" ht="18.75" customHeight="1" x14ac:dyDescent="0.25">
      <c r="A5" s="539">
        <v>44936</v>
      </c>
      <c r="B5" s="552" t="s">
        <v>115</v>
      </c>
      <c r="C5" s="552" t="s">
        <v>49</v>
      </c>
      <c r="D5" s="554" t="s">
        <v>14</v>
      </c>
      <c r="E5" s="548"/>
      <c r="F5" s="555">
        <v>310000</v>
      </c>
      <c r="G5" s="556">
        <f>G4-E5+F5</f>
        <v>310000</v>
      </c>
      <c r="H5" s="550"/>
      <c r="I5" s="557" t="s">
        <v>18</v>
      </c>
      <c r="J5" s="550"/>
      <c r="K5" s="558" t="s">
        <v>64</v>
      </c>
      <c r="L5" s="558" t="s">
        <v>58</v>
      </c>
      <c r="M5" s="559"/>
      <c r="N5" s="560"/>
    </row>
    <row r="6" spans="1:16" s="87" customFormat="1" x14ac:dyDescent="0.25">
      <c r="A6" s="194">
        <v>44936</v>
      </c>
      <c r="B6" s="177" t="s">
        <v>153</v>
      </c>
      <c r="C6" s="177" t="s">
        <v>136</v>
      </c>
      <c r="D6" s="203" t="s">
        <v>14</v>
      </c>
      <c r="E6" s="190">
        <v>40000</v>
      </c>
      <c r="F6" s="182"/>
      <c r="G6" s="182">
        <f t="shared" ref="G6:G17" si="0">G5-E6+F6</f>
        <v>270000</v>
      </c>
      <c r="H6" s="208" t="s">
        <v>42</v>
      </c>
      <c r="I6" s="198" t="s">
        <v>18</v>
      </c>
      <c r="J6" s="611"/>
      <c r="K6" s="177" t="s">
        <v>64</v>
      </c>
      <c r="L6" s="177" t="s">
        <v>58</v>
      </c>
      <c r="M6" s="185"/>
      <c r="N6" s="186"/>
    </row>
    <row r="7" spans="1:16" x14ac:dyDescent="0.25">
      <c r="A7" s="194">
        <v>44936</v>
      </c>
      <c r="B7" s="177" t="s">
        <v>150</v>
      </c>
      <c r="C7" s="177" t="s">
        <v>136</v>
      </c>
      <c r="D7" s="177" t="s">
        <v>118</v>
      </c>
      <c r="E7" s="201">
        <v>20000</v>
      </c>
      <c r="F7" s="182"/>
      <c r="G7" s="182">
        <f t="shared" si="0"/>
        <v>250000</v>
      </c>
      <c r="H7" s="208" t="s">
        <v>149</v>
      </c>
      <c r="I7" s="198" t="s">
        <v>18</v>
      </c>
      <c r="J7" s="537"/>
      <c r="K7" s="175" t="s">
        <v>64</v>
      </c>
      <c r="L7" s="175" t="s">
        <v>58</v>
      </c>
      <c r="M7" s="175"/>
      <c r="N7" s="177"/>
      <c r="O7" s="461"/>
      <c r="P7" s="461"/>
    </row>
    <row r="8" spans="1:16" x14ac:dyDescent="0.25">
      <c r="A8" s="194">
        <v>44936</v>
      </c>
      <c r="B8" s="177" t="s">
        <v>155</v>
      </c>
      <c r="C8" s="177" t="s">
        <v>136</v>
      </c>
      <c r="D8" s="177" t="s">
        <v>119</v>
      </c>
      <c r="E8" s="530">
        <v>25000</v>
      </c>
      <c r="F8" s="181"/>
      <c r="G8" s="181">
        <f t="shared" si="0"/>
        <v>225000</v>
      </c>
      <c r="H8" s="208" t="s">
        <v>138</v>
      </c>
      <c r="I8" s="198" t="s">
        <v>18</v>
      </c>
      <c r="J8" s="537"/>
      <c r="K8" s="175" t="s">
        <v>64</v>
      </c>
      <c r="L8" s="175" t="s">
        <v>58</v>
      </c>
      <c r="M8" s="175"/>
      <c r="N8" s="177"/>
      <c r="O8" s="461"/>
      <c r="P8" s="461"/>
    </row>
    <row r="9" spans="1:16" x14ac:dyDescent="0.25">
      <c r="A9" s="194">
        <v>44936</v>
      </c>
      <c r="B9" s="175" t="s">
        <v>154</v>
      </c>
      <c r="C9" s="177" t="s">
        <v>136</v>
      </c>
      <c r="D9" s="187" t="s">
        <v>119</v>
      </c>
      <c r="E9" s="182">
        <v>25000</v>
      </c>
      <c r="F9" s="182"/>
      <c r="G9" s="181">
        <f t="shared" si="0"/>
        <v>200000</v>
      </c>
      <c r="H9" s="189" t="s">
        <v>134</v>
      </c>
      <c r="I9" s="198" t="s">
        <v>18</v>
      </c>
      <c r="J9" s="537"/>
      <c r="K9" s="175" t="s">
        <v>64</v>
      </c>
      <c r="L9" s="175" t="s">
        <v>58</v>
      </c>
      <c r="M9" s="175"/>
      <c r="N9" s="177"/>
      <c r="O9" s="461"/>
      <c r="P9" s="461"/>
    </row>
    <row r="10" spans="1:16" x14ac:dyDescent="0.25">
      <c r="A10" s="194">
        <v>44943</v>
      </c>
      <c r="B10" s="177" t="s">
        <v>153</v>
      </c>
      <c r="C10" s="177" t="s">
        <v>136</v>
      </c>
      <c r="D10" s="203" t="s">
        <v>14</v>
      </c>
      <c r="E10" s="182">
        <v>40000</v>
      </c>
      <c r="F10" s="182"/>
      <c r="G10" s="181">
        <f t="shared" si="0"/>
        <v>160000</v>
      </c>
      <c r="H10" s="189" t="s">
        <v>42</v>
      </c>
      <c r="I10" s="198" t="s">
        <v>18</v>
      </c>
      <c r="J10" s="537"/>
      <c r="K10" s="175" t="s">
        <v>64</v>
      </c>
      <c r="L10" s="175" t="s">
        <v>58</v>
      </c>
      <c r="M10" s="175"/>
      <c r="N10" s="177"/>
      <c r="O10" s="461"/>
      <c r="P10" s="461"/>
    </row>
    <row r="11" spans="1:16" x14ac:dyDescent="0.25">
      <c r="A11" s="194">
        <v>44943</v>
      </c>
      <c r="B11" s="177" t="s">
        <v>150</v>
      </c>
      <c r="C11" s="177" t="s">
        <v>136</v>
      </c>
      <c r="D11" s="177" t="s">
        <v>118</v>
      </c>
      <c r="E11" s="182">
        <v>20000</v>
      </c>
      <c r="F11" s="182"/>
      <c r="G11" s="181">
        <f t="shared" si="0"/>
        <v>140000</v>
      </c>
      <c r="H11" s="189" t="s">
        <v>149</v>
      </c>
      <c r="I11" s="198" t="s">
        <v>18</v>
      </c>
      <c r="J11" s="537"/>
      <c r="K11" s="175" t="s">
        <v>64</v>
      </c>
      <c r="L11" s="175" t="s">
        <v>58</v>
      </c>
      <c r="M11" s="175"/>
      <c r="N11" s="177"/>
      <c r="O11" s="461"/>
      <c r="P11" s="461"/>
    </row>
    <row r="12" spans="1:16" x14ac:dyDescent="0.25">
      <c r="A12" s="194">
        <v>44943</v>
      </c>
      <c r="B12" s="177" t="s">
        <v>155</v>
      </c>
      <c r="C12" s="177" t="s">
        <v>136</v>
      </c>
      <c r="D12" s="177" t="s">
        <v>119</v>
      </c>
      <c r="E12" s="182">
        <v>25000</v>
      </c>
      <c r="F12" s="182"/>
      <c r="G12" s="181">
        <f t="shared" si="0"/>
        <v>115000</v>
      </c>
      <c r="H12" s="189" t="s">
        <v>138</v>
      </c>
      <c r="I12" s="198" t="s">
        <v>18</v>
      </c>
      <c r="J12" s="537"/>
      <c r="K12" s="175" t="s">
        <v>64</v>
      </c>
      <c r="L12" s="175" t="s">
        <v>58</v>
      </c>
      <c r="M12" s="175"/>
      <c r="N12" s="177"/>
      <c r="O12" s="461"/>
      <c r="P12" s="461"/>
    </row>
    <row r="13" spans="1:16" x14ac:dyDescent="0.25">
      <c r="A13" s="194">
        <v>44943</v>
      </c>
      <c r="B13" s="175" t="s">
        <v>154</v>
      </c>
      <c r="C13" s="177" t="s">
        <v>136</v>
      </c>
      <c r="D13" s="187" t="s">
        <v>119</v>
      </c>
      <c r="E13" s="182">
        <v>25000</v>
      </c>
      <c r="F13" s="182"/>
      <c r="G13" s="181">
        <f t="shared" si="0"/>
        <v>90000</v>
      </c>
      <c r="H13" s="189" t="s">
        <v>134</v>
      </c>
      <c r="I13" s="198" t="s">
        <v>18</v>
      </c>
      <c r="J13" s="611"/>
      <c r="K13" s="175" t="s">
        <v>64</v>
      </c>
      <c r="L13" s="175" t="s">
        <v>58</v>
      </c>
      <c r="M13" s="175"/>
      <c r="N13" s="177"/>
    </row>
    <row r="14" spans="1:16" x14ac:dyDescent="0.25">
      <c r="A14" s="194">
        <v>45130</v>
      </c>
      <c r="B14" s="175" t="s">
        <v>153</v>
      </c>
      <c r="C14" s="177" t="s">
        <v>136</v>
      </c>
      <c r="D14" s="187" t="s">
        <v>14</v>
      </c>
      <c r="E14" s="182">
        <v>40000</v>
      </c>
      <c r="F14" s="182"/>
      <c r="G14" s="181">
        <f t="shared" si="0"/>
        <v>50000</v>
      </c>
      <c r="H14" s="189" t="s">
        <v>42</v>
      </c>
      <c r="I14" s="198" t="s">
        <v>18</v>
      </c>
      <c r="J14" s="537"/>
      <c r="K14" s="175" t="s">
        <v>64</v>
      </c>
      <c r="L14" s="175" t="s">
        <v>58</v>
      </c>
      <c r="M14" s="175"/>
      <c r="N14" s="177"/>
    </row>
    <row r="15" spans="1:16" ht="15.75" thickBot="1" x14ac:dyDescent="0.3">
      <c r="A15" s="194">
        <v>44949</v>
      </c>
      <c r="B15" s="175" t="s">
        <v>150</v>
      </c>
      <c r="C15" s="177" t="s">
        <v>136</v>
      </c>
      <c r="D15" s="187" t="s">
        <v>118</v>
      </c>
      <c r="E15" s="182">
        <v>20000</v>
      </c>
      <c r="F15" s="182"/>
      <c r="G15" s="181">
        <f t="shared" si="0"/>
        <v>30000</v>
      </c>
      <c r="H15" s="189" t="s">
        <v>149</v>
      </c>
      <c r="I15" s="198" t="s">
        <v>18</v>
      </c>
      <c r="J15" s="537"/>
      <c r="K15" s="175" t="s">
        <v>64</v>
      </c>
      <c r="L15" s="175" t="s">
        <v>58</v>
      </c>
      <c r="M15" s="175"/>
      <c r="N15" s="177"/>
    </row>
    <row r="16" spans="1:16" x14ac:dyDescent="0.25">
      <c r="A16" s="194">
        <v>44956</v>
      </c>
      <c r="B16" s="177" t="s">
        <v>150</v>
      </c>
      <c r="C16" s="177" t="s">
        <v>136</v>
      </c>
      <c r="D16" s="187" t="s">
        <v>118</v>
      </c>
      <c r="E16" s="182">
        <v>20000</v>
      </c>
      <c r="F16" s="182"/>
      <c r="G16" s="181">
        <f t="shared" si="0"/>
        <v>10000</v>
      </c>
      <c r="H16" s="189" t="s">
        <v>149</v>
      </c>
      <c r="I16" s="580" t="s">
        <v>18</v>
      </c>
      <c r="J16" s="447"/>
      <c r="K16" s="175" t="s">
        <v>64</v>
      </c>
      <c r="L16" s="175" t="s">
        <v>58</v>
      </c>
      <c r="M16" s="175"/>
      <c r="N16" s="177"/>
    </row>
    <row r="17" spans="1:14" ht="15.75" thickBot="1" x14ac:dyDescent="0.3">
      <c r="A17" s="194">
        <v>44956</v>
      </c>
      <c r="B17" s="648" t="s">
        <v>153</v>
      </c>
      <c r="C17" s="177" t="s">
        <v>136</v>
      </c>
      <c r="D17" s="187" t="s">
        <v>14</v>
      </c>
      <c r="E17" s="182">
        <v>10000</v>
      </c>
      <c r="F17" s="182"/>
      <c r="G17" s="181">
        <f t="shared" si="0"/>
        <v>0</v>
      </c>
      <c r="H17" s="189" t="s">
        <v>42</v>
      </c>
      <c r="I17" s="198" t="s">
        <v>18</v>
      </c>
      <c r="J17" s="447"/>
      <c r="K17" s="175" t="s">
        <v>64</v>
      </c>
      <c r="L17" s="175" t="s">
        <v>58</v>
      </c>
      <c r="M17" s="175"/>
      <c r="N17" s="177"/>
    </row>
    <row r="18" spans="1:14" ht="15.75" thickBot="1" x14ac:dyDescent="0.3">
      <c r="A18" s="123"/>
      <c r="B18" s="123"/>
      <c r="C18" s="507"/>
      <c r="D18" s="565"/>
      <c r="E18" s="572">
        <f>SUM(E5:E17)</f>
        <v>310000</v>
      </c>
      <c r="F18" s="646">
        <f>SUM(F5:F17)</f>
        <v>310000</v>
      </c>
      <c r="G18" s="645">
        <f>F18-E18</f>
        <v>0</v>
      </c>
      <c r="H18" s="507"/>
      <c r="I18" s="175"/>
      <c r="J18" s="209"/>
      <c r="K18" s="175"/>
      <c r="L18" s="175"/>
      <c r="M18" s="469"/>
      <c r="N18" s="470"/>
    </row>
    <row r="19" spans="1:14" x14ac:dyDescent="0.25">
      <c r="A19"/>
      <c r="B19"/>
      <c r="C19" s="189"/>
      <c r="D19" s="187"/>
      <c r="E19" s="199"/>
      <c r="F19" s="199"/>
      <c r="G19" s="531"/>
      <c r="H19" s="189"/>
      <c r="I19" s="175"/>
      <c r="J19" s="209"/>
      <c r="K19" s="175"/>
      <c r="L19" s="175"/>
      <c r="M19" s="175"/>
      <c r="N19" s="177"/>
    </row>
    <row r="20" spans="1:14" x14ac:dyDescent="0.25">
      <c r="A20" s="467" t="s">
        <v>106</v>
      </c>
      <c r="B20" t="s">
        <v>109</v>
      </c>
      <c r="C20" s="492"/>
      <c r="D20" s="493"/>
      <c r="E20" s="494"/>
      <c r="F20" s="494"/>
      <c r="G20" s="495"/>
      <c r="H20" s="189"/>
      <c r="I20" s="469"/>
      <c r="J20" s="209"/>
      <c r="K20" s="175"/>
      <c r="L20" s="175"/>
      <c r="M20" s="469"/>
      <c r="N20" s="470"/>
    </row>
    <row r="21" spans="1:14" x14ac:dyDescent="0.25">
      <c r="A21" s="202" t="s">
        <v>134</v>
      </c>
      <c r="B21" s="468">
        <v>50000</v>
      </c>
      <c r="C21" s="189"/>
      <c r="D21" s="187"/>
      <c r="E21" s="182"/>
      <c r="F21" s="182"/>
      <c r="G21" s="181"/>
      <c r="H21" s="189"/>
      <c r="I21" s="175"/>
      <c r="J21" s="209"/>
      <c r="K21" s="175"/>
      <c r="L21" s="175"/>
      <c r="M21" s="175"/>
      <c r="N21" s="177"/>
    </row>
    <row r="22" spans="1:14" x14ac:dyDescent="0.25">
      <c r="A22" s="202" t="s">
        <v>42</v>
      </c>
      <c r="B22" s="468">
        <v>130000</v>
      </c>
      <c r="C22" s="189"/>
      <c r="D22" s="187"/>
      <c r="E22" s="182"/>
      <c r="F22" s="182"/>
      <c r="G22" s="181"/>
      <c r="H22" s="189"/>
      <c r="I22" s="175"/>
      <c r="J22" s="209"/>
      <c r="K22" s="175"/>
      <c r="L22" s="175"/>
      <c r="M22" s="175"/>
      <c r="N22" s="177"/>
    </row>
    <row r="23" spans="1:14" x14ac:dyDescent="0.25">
      <c r="A23" s="202" t="s">
        <v>107</v>
      </c>
      <c r="B23" s="468"/>
      <c r="C23" s="189"/>
      <c r="D23" s="187"/>
      <c r="E23" s="182"/>
      <c r="F23" s="182"/>
      <c r="G23" s="181"/>
      <c r="H23" s="189"/>
      <c r="I23" s="175"/>
      <c r="J23" s="209"/>
      <c r="K23" s="175"/>
      <c r="L23" s="175"/>
      <c r="M23" s="175"/>
      <c r="N23" s="177"/>
    </row>
    <row r="24" spans="1:14" x14ac:dyDescent="0.25">
      <c r="A24" s="202" t="s">
        <v>138</v>
      </c>
      <c r="B24" s="468">
        <v>50000</v>
      </c>
      <c r="C24" s="189"/>
      <c r="D24" s="187"/>
      <c r="E24" s="182"/>
      <c r="F24" s="182"/>
      <c r="G24" s="181"/>
      <c r="H24" s="189"/>
      <c r="I24" s="175"/>
      <c r="J24" s="209"/>
      <c r="K24" s="175"/>
      <c r="L24" s="175"/>
      <c r="M24" s="175"/>
      <c r="N24" s="177"/>
    </row>
    <row r="25" spans="1:14" x14ac:dyDescent="0.25">
      <c r="A25" s="202" t="s">
        <v>149</v>
      </c>
      <c r="B25" s="468">
        <v>80000</v>
      </c>
      <c r="C25" s="189"/>
      <c r="D25" s="187"/>
      <c r="E25" s="182"/>
      <c r="F25" s="182"/>
      <c r="G25" s="181"/>
      <c r="H25" s="189"/>
      <c r="I25" s="175"/>
      <c r="J25" s="209"/>
      <c r="K25" s="175"/>
      <c r="L25" s="175"/>
      <c r="M25" s="175"/>
      <c r="N25" s="177"/>
    </row>
    <row r="26" spans="1:14" x14ac:dyDescent="0.25">
      <c r="A26" s="202" t="s">
        <v>108</v>
      </c>
      <c r="B26" s="468">
        <v>310000</v>
      </c>
      <c r="C26" s="189"/>
      <c r="D26" s="187"/>
      <c r="E26" s="182"/>
      <c r="F26" s="182"/>
      <c r="G26" s="181"/>
      <c r="H26" s="189"/>
      <c r="I26" s="175"/>
      <c r="J26" s="209"/>
      <c r="K26" s="175"/>
      <c r="L26" s="175"/>
      <c r="M26" s="175"/>
      <c r="N26" s="177"/>
    </row>
    <row r="27" spans="1:14" x14ac:dyDescent="0.25">
      <c r="A27"/>
      <c r="B27"/>
      <c r="C27" s="189"/>
      <c r="D27" s="187"/>
      <c r="E27" s="182"/>
      <c r="F27" s="182"/>
      <c r="G27" s="181"/>
      <c r="H27" s="189"/>
      <c r="I27" s="175"/>
      <c r="J27" s="428"/>
      <c r="K27" s="175"/>
      <c r="L27" s="175"/>
      <c r="M27" s="175"/>
      <c r="N27" s="177"/>
    </row>
    <row r="28" spans="1:14" x14ac:dyDescent="0.25">
      <c r="A28"/>
      <c r="B28"/>
      <c r="C28" s="189"/>
      <c r="D28" s="175"/>
      <c r="E28" s="199"/>
      <c r="F28" s="199"/>
      <c r="G28" s="181"/>
      <c r="H28" s="175"/>
      <c r="I28" s="175"/>
      <c r="J28" s="428"/>
      <c r="K28" s="175"/>
      <c r="L28" s="175"/>
      <c r="M28" s="175"/>
      <c r="N28" s="177"/>
    </row>
    <row r="29" spans="1:14" x14ac:dyDescent="0.25">
      <c r="A29"/>
      <c r="B29"/>
      <c r="C29" s="189"/>
      <c r="D29" s="175"/>
      <c r="E29" s="182"/>
      <c r="F29" s="182"/>
      <c r="G29" s="181"/>
      <c r="H29" s="175"/>
      <c r="I29" s="175"/>
      <c r="J29" s="428"/>
      <c r="K29" s="175"/>
      <c r="L29" s="175"/>
      <c r="M29" s="175"/>
      <c r="N29" s="177"/>
    </row>
    <row r="30" spans="1:14" x14ac:dyDescent="0.25">
      <c r="A30"/>
      <c r="B30"/>
      <c r="C30" s="189"/>
      <c r="D30" s="175"/>
      <c r="E30" s="182"/>
      <c r="F30" s="182"/>
      <c r="G30" s="181"/>
      <c r="H30" s="175"/>
      <c r="I30" s="175"/>
      <c r="J30" s="428"/>
      <c r="K30" s="175"/>
      <c r="L30" s="175"/>
      <c r="M30" s="175"/>
      <c r="N30" s="177"/>
    </row>
    <row r="31" spans="1:14" x14ac:dyDescent="0.25">
      <c r="A31" s="202"/>
      <c r="B31" s="468"/>
      <c r="C31" s="189"/>
      <c r="D31" s="175"/>
      <c r="E31" s="182"/>
      <c r="F31" s="182"/>
      <c r="G31" s="181"/>
      <c r="H31" s="175"/>
      <c r="I31" s="175"/>
      <c r="J31" s="177"/>
      <c r="K31" s="175"/>
      <c r="L31" s="175"/>
      <c r="M31" s="175"/>
      <c r="N31" s="177"/>
    </row>
    <row r="32" spans="1:14" x14ac:dyDescent="0.25">
      <c r="A32" s="207"/>
      <c r="B32" s="175"/>
      <c r="C32" s="189"/>
      <c r="D32" s="175"/>
      <c r="E32" s="181"/>
      <c r="F32" s="181"/>
      <c r="G32" s="181"/>
      <c r="H32" s="175"/>
      <c r="I32" s="175"/>
      <c r="J32" s="177"/>
      <c r="K32" s="175"/>
      <c r="L32" s="175"/>
      <c r="M32" s="175"/>
      <c r="N32" s="177"/>
    </row>
    <row r="33" spans="1:14" x14ac:dyDescent="0.25">
      <c r="A33" s="207"/>
      <c r="B33" s="175"/>
      <c r="C33" s="189"/>
      <c r="D33" s="187"/>
      <c r="E33" s="182"/>
      <c r="F33" s="182"/>
      <c r="G33" s="181"/>
      <c r="H33" s="189"/>
      <c r="I33" s="175"/>
      <c r="J33" s="177"/>
      <c r="K33" s="175"/>
      <c r="L33" s="175"/>
      <c r="M33" s="175"/>
      <c r="N33" s="177"/>
    </row>
    <row r="34" spans="1:14" x14ac:dyDescent="0.25">
      <c r="A34" s="207"/>
      <c r="B34" s="175"/>
      <c r="C34" s="189"/>
      <c r="D34" s="187"/>
      <c r="E34" s="182"/>
      <c r="F34" s="182"/>
      <c r="G34" s="181"/>
      <c r="H34" s="189"/>
      <c r="I34" s="175"/>
      <c r="J34" s="177"/>
      <c r="K34" s="175"/>
      <c r="L34" s="175"/>
      <c r="M34" s="175"/>
      <c r="N34" s="177"/>
    </row>
    <row r="35" spans="1:14" x14ac:dyDescent="0.25">
      <c r="A35" s="207"/>
      <c r="B35" s="175"/>
      <c r="C35" s="189"/>
      <c r="D35" s="187"/>
      <c r="E35" s="182"/>
      <c r="F35" s="182"/>
      <c r="G35" s="181"/>
      <c r="H35" s="189"/>
      <c r="I35" s="175"/>
      <c r="J35" s="177"/>
      <c r="K35" s="175"/>
      <c r="L35" s="175"/>
      <c r="M35" s="175"/>
      <c r="N35" s="177"/>
    </row>
    <row r="36" spans="1:14" x14ac:dyDescent="0.25">
      <c r="A36" s="207"/>
      <c r="B36" s="175"/>
      <c r="C36" s="189"/>
      <c r="D36" s="187"/>
      <c r="E36" s="181"/>
      <c r="F36" s="181"/>
      <c r="G36" s="181"/>
      <c r="H36" s="189"/>
      <c r="I36" s="175"/>
      <c r="J36" s="177"/>
      <c r="K36" s="175"/>
      <c r="L36" s="175"/>
      <c r="M36" s="175"/>
      <c r="N36" s="177"/>
    </row>
    <row r="37" spans="1:14" x14ac:dyDescent="0.25">
      <c r="A37" s="176"/>
      <c r="B37" s="177"/>
      <c r="C37" s="177"/>
      <c r="D37" s="177"/>
      <c r="E37" s="459"/>
      <c r="F37" s="182"/>
      <c r="G37" s="181"/>
      <c r="H37" s="189"/>
      <c r="I37" s="175"/>
      <c r="J37" s="175"/>
      <c r="K37" s="175"/>
      <c r="L37" s="175"/>
      <c r="M37" s="175"/>
      <c r="N37" s="177"/>
    </row>
    <row r="38" spans="1:14" x14ac:dyDescent="0.25">
      <c r="A38" s="207"/>
      <c r="B38" s="429"/>
      <c r="C38" s="175"/>
      <c r="D38" s="175"/>
      <c r="E38" s="172"/>
      <c r="F38" s="175"/>
      <c r="G38" s="182"/>
      <c r="H38" s="175"/>
      <c r="I38" s="175"/>
      <c r="J38" s="175"/>
      <c r="K38" s="175"/>
      <c r="L38" s="175"/>
      <c r="M38" s="175"/>
      <c r="N38" s="177"/>
    </row>
    <row r="39" spans="1:14" x14ac:dyDescent="0.25">
      <c r="A39" s="207"/>
      <c r="B39" s="429"/>
      <c r="C39" s="175"/>
      <c r="D39" s="175"/>
      <c r="E39" s="172"/>
      <c r="F39" s="175"/>
      <c r="G39" s="182"/>
      <c r="H39" s="175"/>
      <c r="I39" s="175"/>
      <c r="J39" s="175"/>
      <c r="K39" s="175"/>
      <c r="L39" s="175"/>
      <c r="M39" s="175"/>
      <c r="N39" s="177"/>
    </row>
    <row r="40" spans="1:14" x14ac:dyDescent="0.25">
      <c r="A40" s="207"/>
      <c r="B40" s="429"/>
      <c r="C40" s="175"/>
      <c r="D40" s="175"/>
      <c r="E40" s="172"/>
      <c r="F40" s="175"/>
      <c r="G40" s="182"/>
      <c r="H40" s="175"/>
      <c r="I40" s="175"/>
      <c r="J40" s="175"/>
      <c r="K40" s="175"/>
      <c r="L40" s="175"/>
      <c r="M40" s="175"/>
      <c r="N40" s="177"/>
    </row>
    <row r="41" spans="1:14" ht="15.75" x14ac:dyDescent="0.25">
      <c r="A41" s="207"/>
      <c r="B41" s="457"/>
      <c r="C41" s="175"/>
      <c r="D41" s="448"/>
      <c r="E41" s="172"/>
      <c r="F41" s="175"/>
      <c r="G41" s="182"/>
      <c r="H41" s="448"/>
      <c r="I41" s="448"/>
      <c r="J41" s="448"/>
      <c r="K41" s="448"/>
      <c r="L41" s="448"/>
      <c r="M41" s="448"/>
      <c r="N41" s="449"/>
    </row>
    <row r="42" spans="1:14" x14ac:dyDescent="0.25">
      <c r="A42" s="207"/>
      <c r="B42" s="429"/>
      <c r="C42" s="175"/>
      <c r="D42" s="175"/>
      <c r="E42" s="172"/>
      <c r="F42" s="175"/>
      <c r="G42" s="182"/>
      <c r="H42" s="175"/>
      <c r="I42" s="175"/>
      <c r="J42" s="175"/>
      <c r="K42" s="175"/>
      <c r="L42" s="175"/>
      <c r="M42" s="175"/>
      <c r="N42" s="177"/>
    </row>
    <row r="43" spans="1:14" x14ac:dyDescent="0.25">
      <c r="A43" s="207"/>
      <c r="B43" s="429"/>
      <c r="C43" s="175"/>
      <c r="D43" s="175"/>
      <c r="E43" s="172"/>
      <c r="F43" s="175"/>
      <c r="G43" s="182"/>
      <c r="H43" s="175"/>
      <c r="I43" s="175"/>
      <c r="J43" s="175"/>
      <c r="K43" s="175"/>
      <c r="L43" s="175"/>
      <c r="M43" s="175"/>
      <c r="N43" s="177"/>
    </row>
    <row r="44" spans="1:14" ht="15.75" thickBot="1" x14ac:dyDescent="0.3">
      <c r="A44" s="207"/>
      <c r="B44" s="429"/>
      <c r="C44" s="175"/>
      <c r="D44" s="175"/>
      <c r="E44" s="181"/>
      <c r="F44" s="183"/>
      <c r="G44" s="181"/>
      <c r="H44" s="175"/>
      <c r="I44" s="175"/>
      <c r="J44" s="175"/>
      <c r="K44" s="175"/>
      <c r="L44" s="175"/>
      <c r="M44" s="175"/>
      <c r="N44" s="177"/>
    </row>
    <row r="45" spans="1:14" ht="15.75" thickBot="1" x14ac:dyDescent="0.3">
      <c r="A45" s="458"/>
      <c r="B45" s="458"/>
      <c r="C45" s="460"/>
      <c r="D45" s="461"/>
      <c r="E45" s="462"/>
      <c r="F45" s="463"/>
      <c r="G45" s="464"/>
      <c r="H45" s="461"/>
      <c r="I45" s="461"/>
      <c r="J45" s="461"/>
      <c r="K45" s="461"/>
      <c r="L45" s="461"/>
      <c r="M45" s="461"/>
      <c r="N45" s="465"/>
    </row>
    <row r="46" spans="1:14" x14ac:dyDescent="0.25">
      <c r="A46" s="458"/>
      <c r="B46" s="458"/>
      <c r="C46" s="460"/>
      <c r="D46" s="461"/>
      <c r="E46" s="461"/>
      <c r="F46" s="461"/>
      <c r="G46" s="466"/>
      <c r="H46" s="461"/>
      <c r="I46" s="461"/>
      <c r="J46" s="461"/>
      <c r="K46" s="461"/>
      <c r="L46" s="461"/>
      <c r="M46" s="461"/>
      <c r="N46" s="465"/>
    </row>
    <row r="47" spans="1:14" x14ac:dyDescent="0.25">
      <c r="A47"/>
      <c r="B47" s="320"/>
      <c r="C47"/>
      <c r="G47" s="443"/>
    </row>
    <row r="48" spans="1:14" x14ac:dyDescent="0.25">
      <c r="G48" s="443"/>
    </row>
    <row r="49" spans="1:7" x14ac:dyDescent="0.25">
      <c r="G49" s="443"/>
    </row>
    <row r="50" spans="1:7" x14ac:dyDescent="0.25">
      <c r="G50" s="443"/>
    </row>
    <row r="51" spans="1:7" x14ac:dyDescent="0.25">
      <c r="G51" s="443"/>
    </row>
    <row r="52" spans="1:7" x14ac:dyDescent="0.25">
      <c r="G52" s="443"/>
    </row>
    <row r="53" spans="1:7" x14ac:dyDescent="0.25">
      <c r="A53"/>
      <c r="B53"/>
      <c r="C53" s="293"/>
      <c r="G53" s="443"/>
    </row>
    <row r="54" spans="1:7" x14ac:dyDescent="0.25">
      <c r="A54"/>
      <c r="B54"/>
    </row>
    <row r="55" spans="1:7" x14ac:dyDescent="0.25">
      <c r="A55"/>
      <c r="B55"/>
    </row>
    <row r="56" spans="1:7" x14ac:dyDescent="0.25">
      <c r="A56"/>
      <c r="B56"/>
    </row>
    <row r="57" spans="1:7" x14ac:dyDescent="0.25">
      <c r="A57"/>
      <c r="B57"/>
    </row>
    <row r="58" spans="1:7" x14ac:dyDescent="0.25">
      <c r="A58"/>
      <c r="B58"/>
    </row>
    <row r="59" spans="1:7" x14ac:dyDescent="0.25">
      <c r="A59"/>
      <c r="B59"/>
    </row>
    <row r="60" spans="1:7" x14ac:dyDescent="0.25">
      <c r="A60"/>
      <c r="B60"/>
    </row>
    <row r="61" spans="1:7" x14ac:dyDescent="0.25">
      <c r="A61"/>
      <c r="B61"/>
    </row>
    <row r="62" spans="1:7" x14ac:dyDescent="0.25">
      <c r="A62"/>
      <c r="B62"/>
    </row>
    <row r="63" spans="1:7" x14ac:dyDescent="0.25">
      <c r="A63"/>
      <c r="B63"/>
    </row>
  </sheetData>
  <autoFilter ref="A1:N9">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filterColumn colId="9" showButton="0"/>
    <filterColumn colId="10" showButton="0"/>
    <filterColumn colId="11" showButton="0"/>
    <filterColumn colId="12" showButton="0"/>
  </autoFilter>
  <mergeCells count="2">
    <mergeCell ref="A1:N1"/>
    <mergeCell ref="A2:N2"/>
  </mergeCells>
  <pageMargins left="0.7" right="0.7" top="0.75" bottom="0.75" header="0.3" footer="0.3"/>
  <pageSetup paperSize="9" orientation="portrait" horizontalDpi="4294967293"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Data Analysis</vt:lpstr>
      <vt:lpstr>Personal Costs</vt:lpstr>
      <vt:lpstr>Total Expenses</vt:lpstr>
      <vt:lpstr>Personal Recieved</vt:lpstr>
      <vt:lpstr>UGX Cash Box January</vt:lpstr>
      <vt:lpstr>USD-cash box January</vt:lpstr>
      <vt:lpstr>Balance UGX</vt:lpstr>
      <vt:lpstr>Balance USD</vt:lpstr>
      <vt:lpstr>Bank reconciliation USD</vt:lpstr>
      <vt:lpstr>Bank reconciliation UGX</vt:lpstr>
      <vt:lpstr>UGX-Operational Account</vt:lpstr>
      <vt:lpstr>January cashdesk closing</vt:lpstr>
      <vt:lpstr>Advances</vt:lpstr>
      <vt:lpstr>Lydia</vt:lpstr>
      <vt:lpstr>Grace</vt:lpstr>
      <vt:lpstr>Edris</vt:lpstr>
      <vt:lpstr>Collins</vt:lpstr>
      <vt:lpstr>i35</vt:lpstr>
      <vt:lpstr>i54</vt:lpstr>
      <vt:lpstr>i73</vt:lpstr>
      <vt:lpstr>i82</vt:lpstr>
      <vt:lpstr>Airtime summary</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COMPTABLE AALF</dc:creator>
  <cp:lastModifiedBy>USER</cp:lastModifiedBy>
  <cp:lastPrinted>2023-01-11T11:35:05Z</cp:lastPrinted>
  <dcterms:created xsi:type="dcterms:W3CDTF">2016-05-26T14:51:01Z</dcterms:created>
  <dcterms:modified xsi:type="dcterms:W3CDTF">2023-02-11T21:09:37Z</dcterms:modified>
</cp:coreProperties>
</file>