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2\Monthly Financial Reports\Financial reports\"/>
    </mc:Choice>
  </mc:AlternateContent>
  <bookViews>
    <workbookView xWindow="8370" yWindow="0" windowWidth="20490" windowHeight="7245" tabRatio="862" firstSheet="1" activeTab="2"/>
  </bookViews>
  <sheets>
    <sheet name="Data Analysis" sheetId="274" r:id="rId1"/>
    <sheet name="Personal costs" sheetId="273" r:id="rId2"/>
    <sheet name="Total Expenses" sheetId="49" r:id="rId3"/>
    <sheet name="Personal Recieved" sheetId="275" r:id="rId4"/>
    <sheet name="UGX Cash Box December" sheetId="63" r:id="rId5"/>
    <sheet name="USD-cash box December" sheetId="116" r:id="rId6"/>
    <sheet name="Balance UGX" sheetId="55" r:id="rId7"/>
    <sheet name="Balance USD" sheetId="143" r:id="rId8"/>
    <sheet name="Bank reconciliation USD" sheetId="52" r:id="rId9"/>
    <sheet name="Bank reconciliation UGX" sheetId="56" r:id="rId10"/>
    <sheet name="UGX-Operational Account" sheetId="221" r:id="rId11"/>
    <sheet name="December cashdesk closing" sheetId="176" r:id="rId12"/>
    <sheet name="Advances" sheetId="216" r:id="rId13"/>
    <sheet name="Lydia" sheetId="80" r:id="rId14"/>
    <sheet name="Grace" sheetId="267" r:id="rId15"/>
    <sheet name="Edris" sheetId="247" r:id="rId16"/>
    <sheet name="Collins" sheetId="269" r:id="rId17"/>
    <sheet name="i35" sheetId="246" r:id="rId18"/>
    <sheet name="i54" sheetId="254" r:id="rId19"/>
    <sheet name="i73" sheetId="268" r:id="rId20"/>
    <sheet name="i82" sheetId="255" r:id="rId21"/>
    <sheet name="Airtime summary" sheetId="194" r:id="rId22"/>
  </sheets>
  <definedNames>
    <definedName name="_xlnm._FilterDatabase" localSheetId="21" hidden="1">'Airtime summary'!$A$1:$N$9</definedName>
    <definedName name="_xlnm._FilterDatabase" localSheetId="16" hidden="1">Collins!$A$1:$N$23</definedName>
    <definedName name="_xlnm._FilterDatabase" localSheetId="15" hidden="1">Edris!$A$1:$N$4</definedName>
    <definedName name="_xlnm._FilterDatabase" localSheetId="14" hidden="1">Grace!$A$1:$N$4</definedName>
    <definedName name="_xlnm._FilterDatabase" localSheetId="17" hidden="1">'i35'!$A$1:$N$5</definedName>
    <definedName name="_xlnm._FilterDatabase" localSheetId="18" hidden="1">'i54'!$A$1:$N$4</definedName>
    <definedName name="_xlnm._FilterDatabase" localSheetId="19" hidden="1">'i73'!$A$1:$N$18</definedName>
    <definedName name="_xlnm._FilterDatabase" localSheetId="20" hidden="1">'i82'!$A$1:$N$18</definedName>
    <definedName name="_xlnm._FilterDatabase" localSheetId="13" hidden="1">Lydia!$A$1:$N$21</definedName>
    <definedName name="_xlnm._FilterDatabase" localSheetId="2" hidden="1">'Total Expenses'!$A$2:$N$199</definedName>
    <definedName name="_xlnm._FilterDatabase" localSheetId="4" hidden="1">'UGX Cash Box December'!$A$2:$N$53</definedName>
    <definedName name="_xlnm._FilterDatabase" localSheetId="5" hidden="1">'USD-cash box December'!$A$3:$S$4</definedName>
  </definedNames>
  <calcPr calcId="152511"/>
  <pivotCaches>
    <pivotCache cacheId="60" r:id="rId23"/>
    <pivotCache cacheId="61" r:id="rId24"/>
    <pivotCache cacheId="62" r:id="rId25"/>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57" i="268" l="1"/>
  <c r="G58" i="268"/>
  <c r="G59" i="268"/>
  <c r="G60" i="268"/>
  <c r="G61" i="268"/>
  <c r="G62" i="268"/>
  <c r="G63" i="268"/>
  <c r="G178" i="49"/>
  <c r="G4" i="63"/>
  <c r="G5" i="63"/>
  <c r="G6" i="63"/>
  <c r="G7" i="63"/>
  <c r="G8" i="63"/>
  <c r="G9" i="63"/>
  <c r="G10" i="63"/>
  <c r="G11" i="63"/>
  <c r="G12" i="63"/>
  <c r="G13" i="63"/>
  <c r="G14" i="63"/>
  <c r="G15" i="63"/>
  <c r="G16" i="63"/>
  <c r="G17" i="63"/>
  <c r="G18" i="63"/>
  <c r="G19" i="63"/>
  <c r="G20" i="63"/>
  <c r="G21" i="63"/>
  <c r="G22" i="63"/>
  <c r="G23" i="63"/>
  <c r="G24" i="63"/>
  <c r="G25" i="63"/>
  <c r="G26" i="63"/>
  <c r="G27" i="63"/>
  <c r="G28" i="63"/>
  <c r="G29" i="63"/>
  <c r="G30" i="63"/>
  <c r="G31" i="63"/>
  <c r="G32" i="63"/>
  <c r="G33" i="63"/>
  <c r="G34" i="63"/>
  <c r="G35" i="63"/>
  <c r="G36" i="63"/>
  <c r="G37" i="63"/>
  <c r="G38" i="63"/>
  <c r="G39" i="63"/>
  <c r="G40" i="63"/>
  <c r="G41" i="63"/>
  <c r="G42" i="63"/>
  <c r="G43" i="63"/>
  <c r="G44" i="63"/>
  <c r="G45" i="63"/>
  <c r="G46" i="63"/>
  <c r="G47" i="63"/>
  <c r="G48" i="63"/>
  <c r="G49" i="63"/>
  <c r="G22" i="80"/>
  <c r="G23" i="80"/>
  <c r="G24" i="80"/>
  <c r="G25" i="80"/>
  <c r="G26" i="80"/>
  <c r="G27" i="80"/>
  <c r="G28" i="80"/>
  <c r="G29" i="80"/>
  <c r="G30" i="80"/>
  <c r="G31" i="80"/>
  <c r="G32" i="80"/>
  <c r="G33" i="80"/>
  <c r="G34" i="80"/>
  <c r="G35" i="80"/>
  <c r="G36" i="80"/>
  <c r="G37" i="80"/>
  <c r="G38" i="80"/>
  <c r="G39" i="80"/>
  <c r="G40" i="80"/>
  <c r="G50" i="63"/>
  <c r="G51" i="63"/>
  <c r="G52" i="63"/>
  <c r="G5" i="80"/>
  <c r="G6" i="80"/>
  <c r="G7" i="80"/>
  <c r="G8" i="80"/>
  <c r="G9" i="80"/>
  <c r="G10" i="80"/>
  <c r="G11" i="80"/>
  <c r="G12" i="80"/>
  <c r="G13" i="80"/>
  <c r="G14" i="80"/>
  <c r="G15" i="80"/>
  <c r="G16" i="80"/>
  <c r="G17" i="80"/>
  <c r="G18" i="80"/>
  <c r="G19" i="80"/>
  <c r="G20" i="80"/>
  <c r="G21" i="80"/>
  <c r="E12" i="143"/>
  <c r="E34" i="49"/>
  <c r="F21" i="55"/>
  <c r="E21" i="55"/>
  <c r="C11" i="275"/>
  <c r="D21" i="55"/>
  <c r="G15" i="55"/>
  <c r="E15" i="55"/>
  <c r="G14" i="55"/>
  <c r="E14" i="55"/>
  <c r="E9" i="55"/>
  <c r="E8" i="55"/>
  <c r="E5" i="55"/>
  <c r="E2" i="55"/>
  <c r="D6" i="275"/>
  <c r="M9" i="55"/>
  <c r="D9" i="55"/>
  <c r="D7" i="275"/>
  <c r="M8" i="55"/>
  <c r="D8" i="55"/>
  <c r="D5" i="275"/>
  <c r="M5" i="55"/>
  <c r="D5" i="55"/>
  <c r="D8" i="275"/>
  <c r="M2" i="55"/>
  <c r="D2" i="55"/>
  <c r="C5" i="55"/>
  <c r="H5" i="55"/>
  <c r="I5" i="55"/>
  <c r="J5" i="55"/>
  <c r="G195" i="49"/>
  <c r="G196" i="49"/>
  <c r="G197" i="49"/>
  <c r="G198" i="49"/>
  <c r="G194" i="49"/>
  <c r="G24" i="194"/>
  <c r="G21" i="194"/>
  <c r="G22" i="194"/>
  <c r="G23" i="194"/>
  <c r="D4" i="275"/>
  <c r="E199" i="49"/>
  <c r="G3" i="49"/>
  <c r="G4" i="49"/>
  <c r="G5" i="49"/>
  <c r="G6" i="49"/>
  <c r="G7" i="49"/>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106" i="49"/>
  <c r="G107" i="49"/>
  <c r="G108" i="49"/>
  <c r="G109" i="49"/>
  <c r="G110" i="49"/>
  <c r="G111" i="49"/>
  <c r="G112" i="49"/>
  <c r="G113" i="49"/>
  <c r="G114" i="49"/>
  <c r="G115" i="49"/>
  <c r="G116" i="49"/>
  <c r="G117" i="49"/>
  <c r="G118" i="49"/>
  <c r="G119" i="49"/>
  <c r="G120" i="49"/>
  <c r="G121" i="49"/>
  <c r="G122" i="49"/>
  <c r="G123" i="49"/>
  <c r="G124" i="49"/>
  <c r="G125" i="49"/>
  <c r="G126" i="49"/>
  <c r="G127" i="49"/>
  <c r="G128" i="49"/>
  <c r="G129" i="49"/>
  <c r="G130" i="49"/>
  <c r="G131" i="49"/>
  <c r="G132" i="49"/>
  <c r="G133" i="49"/>
  <c r="G134" i="49"/>
  <c r="G135" i="49"/>
  <c r="G136" i="49"/>
  <c r="G137" i="49"/>
  <c r="G138" i="49"/>
  <c r="G139" i="49"/>
  <c r="G140" i="49"/>
  <c r="G141" i="49"/>
  <c r="G142" i="49"/>
  <c r="G143" i="49"/>
  <c r="G144" i="49"/>
  <c r="G145" i="49"/>
  <c r="G146" i="49"/>
  <c r="G147" i="49"/>
  <c r="G148" i="49"/>
  <c r="G149" i="49"/>
  <c r="G150" i="49"/>
  <c r="G151" i="49"/>
  <c r="G152" i="49"/>
  <c r="G153" i="49"/>
  <c r="G154" i="49"/>
  <c r="G155" i="49"/>
  <c r="G156" i="49"/>
  <c r="G157" i="49"/>
  <c r="G158" i="49"/>
  <c r="G159" i="49"/>
  <c r="G160" i="49"/>
  <c r="G161" i="49"/>
  <c r="G162" i="49"/>
  <c r="G163" i="49"/>
  <c r="G164" i="49"/>
  <c r="G165" i="49"/>
  <c r="G166" i="49"/>
  <c r="G167" i="49"/>
  <c r="G168" i="49"/>
  <c r="G169" i="49"/>
  <c r="G170" i="49"/>
  <c r="G171" i="49"/>
  <c r="G172" i="49"/>
  <c r="G173" i="49"/>
  <c r="G174" i="49"/>
  <c r="G175" i="49"/>
  <c r="G176" i="49"/>
  <c r="G177" i="49"/>
  <c r="G179" i="49"/>
  <c r="G180" i="49"/>
  <c r="G181" i="49"/>
  <c r="G182" i="49"/>
  <c r="G183" i="49"/>
  <c r="G184" i="49"/>
  <c r="G185" i="49"/>
  <c r="G186" i="49"/>
  <c r="G187" i="49"/>
  <c r="G188" i="49"/>
  <c r="G189" i="49"/>
  <c r="G190" i="49"/>
  <c r="G191" i="49"/>
  <c r="G192" i="49"/>
  <c r="G193" i="49"/>
  <c r="G199" i="49"/>
  <c r="G41" i="80"/>
  <c r="G42" i="80"/>
  <c r="G43" i="80"/>
  <c r="G44" i="80"/>
  <c r="G45" i="80"/>
  <c r="G46" i="80"/>
  <c r="G6" i="268"/>
  <c r="G7" i="268"/>
  <c r="G8" i="268"/>
  <c r="G9" i="268"/>
  <c r="G10" i="268"/>
  <c r="G11" i="268"/>
  <c r="G12" i="268"/>
  <c r="G13" i="268"/>
  <c r="G14" i="268"/>
  <c r="G15" i="268"/>
  <c r="G16" i="268"/>
  <c r="G17" i="268"/>
  <c r="G18" i="268"/>
  <c r="G19" i="268"/>
  <c r="G20" i="268"/>
  <c r="G21" i="268"/>
  <c r="G22" i="268"/>
  <c r="G23" i="268"/>
  <c r="G24" i="268"/>
  <c r="G25" i="268"/>
  <c r="G26" i="268"/>
  <c r="G27" i="268"/>
  <c r="G28" i="268"/>
  <c r="G29" i="268"/>
  <c r="G30" i="268"/>
  <c r="G31" i="268"/>
  <c r="G32" i="268"/>
  <c r="G33" i="268"/>
  <c r="G34" i="268"/>
  <c r="G35" i="268"/>
  <c r="G36" i="268"/>
  <c r="G37" i="268"/>
  <c r="G38" i="268"/>
  <c r="G39" i="268"/>
  <c r="G40" i="268"/>
  <c r="G41" i="268"/>
  <c r="G42" i="268"/>
  <c r="G43" i="268"/>
  <c r="G44" i="268"/>
  <c r="G45" i="268"/>
  <c r="G46" i="268"/>
  <c r="G47" i="268"/>
  <c r="G48" i="268"/>
  <c r="G49" i="268"/>
  <c r="G50" i="268"/>
  <c r="G51" i="268"/>
  <c r="G52" i="268"/>
  <c r="G53" i="268"/>
  <c r="G54" i="268"/>
  <c r="G55" i="268"/>
  <c r="G56" i="268"/>
  <c r="F5" i="254"/>
  <c r="F5" i="246"/>
  <c r="F5" i="247"/>
  <c r="E5" i="247"/>
  <c r="G5" i="247"/>
  <c r="F5" i="267"/>
  <c r="E5" i="267"/>
  <c r="G5" i="267"/>
  <c r="F31" i="269"/>
  <c r="E31" i="269"/>
  <c r="G29" i="269"/>
  <c r="G30" i="269"/>
  <c r="F15" i="55"/>
  <c r="D19" i="52"/>
  <c r="C12" i="143"/>
  <c r="I12" i="143"/>
  <c r="D3" i="55"/>
  <c r="I3" i="55"/>
  <c r="H4" i="55"/>
  <c r="D4" i="55"/>
  <c r="C9" i="55"/>
  <c r="C8" i="55"/>
  <c r="C7" i="55"/>
  <c r="I7" i="55"/>
  <c r="I9" i="55"/>
  <c r="I8" i="55"/>
  <c r="G31" i="269"/>
  <c r="G5" i="269"/>
  <c r="G6" i="269"/>
  <c r="G7" i="269"/>
  <c r="G8" i="269"/>
  <c r="G9" i="269"/>
  <c r="G10" i="269"/>
  <c r="G11" i="269"/>
  <c r="G12" i="269"/>
  <c r="G13" i="269"/>
  <c r="G14" i="269"/>
  <c r="G15" i="269"/>
  <c r="G16" i="269"/>
  <c r="F64" i="268"/>
  <c r="E64" i="268"/>
  <c r="G5" i="268"/>
  <c r="G5" i="194"/>
  <c r="G17" i="269"/>
  <c r="G18" i="269"/>
  <c r="G19" i="269"/>
  <c r="G20" i="269"/>
  <c r="G21" i="269"/>
  <c r="G22" i="269"/>
  <c r="G23" i="269"/>
  <c r="G24" i="269"/>
  <c r="G64" i="268"/>
  <c r="H9" i="55"/>
  <c r="J9" i="55"/>
  <c r="G25" i="269"/>
  <c r="G26" i="269"/>
  <c r="C6" i="55"/>
  <c r="I6" i="55"/>
  <c r="E5" i="254"/>
  <c r="G5" i="254"/>
  <c r="H7" i="55"/>
  <c r="G27" i="269"/>
  <c r="G28" i="269"/>
  <c r="F52" i="80"/>
  <c r="E52" i="80"/>
  <c r="F25" i="194"/>
  <c r="G52" i="80"/>
  <c r="H2" i="55"/>
  <c r="H3" i="55"/>
  <c r="C15" i="55"/>
  <c r="I15" i="55"/>
  <c r="E53" i="63"/>
  <c r="F53" i="63"/>
  <c r="M11" i="55"/>
  <c r="G53" i="63"/>
  <c r="H21" i="55"/>
  <c r="E23" i="176"/>
  <c r="F84" i="255"/>
  <c r="E84" i="255"/>
  <c r="G5" i="255"/>
  <c r="G6" i="255"/>
  <c r="G7" i="255"/>
  <c r="G8" i="255"/>
  <c r="G9" i="255"/>
  <c r="G10" i="255"/>
  <c r="G11" i="255"/>
  <c r="G12" i="255"/>
  <c r="G13" i="255"/>
  <c r="G14" i="255"/>
  <c r="G15" i="255"/>
  <c r="G16" i="255"/>
  <c r="G17" i="255"/>
  <c r="G18" i="255"/>
  <c r="G19" i="255"/>
  <c r="G20" i="255"/>
  <c r="G21" i="255"/>
  <c r="G22" i="255"/>
  <c r="G23" i="255"/>
  <c r="G24" i="255"/>
  <c r="G25" i="255"/>
  <c r="G26" i="255"/>
  <c r="G27" i="255"/>
  <c r="G28" i="255"/>
  <c r="G29" i="255"/>
  <c r="G30" i="255"/>
  <c r="G31" i="255"/>
  <c r="G32" i="255"/>
  <c r="G33" i="255"/>
  <c r="G34" i="255"/>
  <c r="G35" i="255"/>
  <c r="G36" i="255"/>
  <c r="G37" i="255"/>
  <c r="G38" i="255"/>
  <c r="G39" i="255"/>
  <c r="G40" i="255"/>
  <c r="G41" i="255"/>
  <c r="G42" i="255"/>
  <c r="G43" i="255"/>
  <c r="G44" i="255"/>
  <c r="G45" i="255"/>
  <c r="G46" i="255"/>
  <c r="G47" i="255"/>
  <c r="G48" i="255"/>
  <c r="G49" i="255"/>
  <c r="G50" i="255"/>
  <c r="G51" i="255"/>
  <c r="G52" i="255"/>
  <c r="G53" i="255"/>
  <c r="G54" i="255"/>
  <c r="G55" i="255"/>
  <c r="G56" i="255"/>
  <c r="G57" i="255"/>
  <c r="G58" i="255"/>
  <c r="G59" i="255"/>
  <c r="G60" i="255"/>
  <c r="G61" i="255"/>
  <c r="G62" i="255"/>
  <c r="G63" i="255"/>
  <c r="G64" i="255"/>
  <c r="G65" i="255"/>
  <c r="G66" i="255"/>
  <c r="G67" i="255"/>
  <c r="G84" i="255"/>
  <c r="H8" i="55"/>
  <c r="J8" i="55"/>
  <c r="J7" i="55"/>
  <c r="G68" i="255"/>
  <c r="G69" i="255"/>
  <c r="G70" i="255"/>
  <c r="G71" i="255"/>
  <c r="G72" i="255"/>
  <c r="G73" i="255"/>
  <c r="G74" i="255"/>
  <c r="G75" i="255"/>
  <c r="G76" i="255"/>
  <c r="G77" i="255"/>
  <c r="G78" i="255"/>
  <c r="G79" i="255"/>
  <c r="D28" i="221"/>
  <c r="E25" i="194"/>
  <c r="C4" i="55"/>
  <c r="I4" i="55"/>
  <c r="C2" i="55"/>
  <c r="I2" i="55"/>
  <c r="G80" i="255"/>
  <c r="G81" i="255"/>
  <c r="G82" i="255"/>
  <c r="G83" i="255"/>
  <c r="F16" i="55"/>
  <c r="D25" i="55"/>
  <c r="G22" i="143"/>
  <c r="J3" i="143"/>
  <c r="J4" i="143"/>
  <c r="J5" i="143"/>
  <c r="J6" i="143"/>
  <c r="J7" i="143"/>
  <c r="J8" i="143"/>
  <c r="J2" i="143"/>
  <c r="I3" i="143"/>
  <c r="I4" i="143"/>
  <c r="I5" i="143"/>
  <c r="I6" i="143"/>
  <c r="I7" i="143"/>
  <c r="I8" i="143"/>
  <c r="I2" i="143"/>
  <c r="E5" i="246"/>
  <c r="H15" i="55"/>
  <c r="J15" i="55"/>
  <c r="C14" i="55"/>
  <c r="K19" i="52"/>
  <c r="C18" i="143"/>
  <c r="F5" i="116"/>
  <c r="E5" i="116"/>
  <c r="G5" i="116"/>
  <c r="H18" i="143"/>
  <c r="C13" i="143"/>
  <c r="C22" i="143"/>
  <c r="C21" i="55"/>
  <c r="K40" i="216"/>
  <c r="L40" i="216"/>
  <c r="J40" i="216"/>
  <c r="I40" i="216"/>
  <c r="G6" i="194"/>
  <c r="G7" i="194"/>
  <c r="G8" i="194"/>
  <c r="G9" i="194"/>
  <c r="G10" i="194"/>
  <c r="G11" i="194"/>
  <c r="G12" i="194"/>
  <c r="G13" i="194"/>
  <c r="G14" i="194"/>
  <c r="G15" i="194"/>
  <c r="G16" i="194"/>
  <c r="G17" i="194"/>
  <c r="G18" i="194"/>
  <c r="K17" i="56"/>
  <c r="D17" i="56"/>
  <c r="H14" i="55"/>
  <c r="C10" i="55"/>
  <c r="E15" i="176"/>
  <c r="E14" i="176"/>
  <c r="E6" i="176"/>
  <c r="E7" i="176"/>
  <c r="E8" i="176"/>
  <c r="E9" i="176"/>
  <c r="E17" i="176"/>
  <c r="E10" i="176"/>
  <c r="E11" i="176"/>
  <c r="E16" i="176"/>
  <c r="K28" i="221"/>
  <c r="C10" i="143"/>
  <c r="E10" i="143"/>
  <c r="H10" i="143"/>
  <c r="K20" i="143"/>
  <c r="F13" i="143"/>
  <c r="F14" i="143"/>
  <c r="K10" i="176"/>
  <c r="K9" i="176"/>
  <c r="K20" i="176"/>
  <c r="K22" i="176"/>
  <c r="K23" i="176"/>
  <c r="K24" i="176"/>
  <c r="K6" i="176"/>
  <c r="K7" i="176"/>
  <c r="K8" i="176"/>
  <c r="I18" i="143"/>
  <c r="J18" i="143"/>
  <c r="M39" i="216"/>
  <c r="M40" i="216"/>
  <c r="I10" i="143"/>
  <c r="J10" i="143"/>
  <c r="D10" i="143"/>
  <c r="G16" i="55"/>
  <c r="E20" i="176"/>
  <c r="E22" i="176"/>
  <c r="H16" i="55"/>
  <c r="C16" i="55"/>
  <c r="D16" i="55"/>
  <c r="G13" i="143"/>
  <c r="G14" i="143"/>
  <c r="G25" i="194"/>
  <c r="I10" i="55"/>
  <c r="G19" i="194"/>
  <c r="G20" i="194"/>
  <c r="H10" i="55"/>
  <c r="G5" i="246"/>
  <c r="H6" i="55"/>
  <c r="E12" i="55"/>
  <c r="I21" i="55"/>
  <c r="E13" i="143"/>
  <c r="E16" i="143"/>
  <c r="E22" i="143"/>
  <c r="E16" i="55"/>
  <c r="I14" i="55"/>
  <c r="C12" i="55"/>
  <c r="J10" i="55"/>
  <c r="C25" i="55"/>
  <c r="J3" i="55"/>
  <c r="J6" i="55"/>
  <c r="D12" i="55"/>
  <c r="I16" i="55"/>
  <c r="J16" i="55"/>
  <c r="J14" i="55"/>
  <c r="E19" i="55"/>
  <c r="E25" i="55"/>
  <c r="J4" i="55"/>
  <c r="G47" i="80"/>
  <c r="G48" i="80"/>
  <c r="G49" i="80"/>
  <c r="G50" i="80"/>
  <c r="G51" i="80"/>
  <c r="H12" i="55"/>
  <c r="I25" i="55"/>
  <c r="I12" i="55"/>
  <c r="J12" i="55"/>
  <c r="J2" i="55"/>
  <c r="H25" i="55"/>
  <c r="J25" i="55"/>
  <c r="E24" i="176"/>
  <c r="J21" i="55"/>
  <c r="H12" i="143"/>
  <c r="H13" i="143"/>
  <c r="I13" i="143"/>
  <c r="D13" i="143"/>
  <c r="D22" i="143"/>
  <c r="I22" i="143"/>
  <c r="H22" i="143"/>
  <c r="J13" i="143"/>
  <c r="J12" i="143"/>
  <c r="J22" i="143"/>
</calcChain>
</file>

<file path=xl/sharedStrings.xml><?xml version="1.0" encoding="utf-8"?>
<sst xmlns="http://schemas.openxmlformats.org/spreadsheetml/2006/main" count="4474" uniqueCount="355">
  <si>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</si>
  <si>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</si>
  <si>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</si>
  <si>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</si>
  <si>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</si>
  <si>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</si>
  <si>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</si>
  <si>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</si>
  <si>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</si>
  <si>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</si>
  <si>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</si>
  <si>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</si>
  <si>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</si>
  <si>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</si>
  <si>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</si>
  <si>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</si>
  <si>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</si>
  <si>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</si>
  <si>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</si>
  <si>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</si>
  <si>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</si>
  <si>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</si>
  <si>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</si>
  <si>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</si>
  <si>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</si>
  <si>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</si>
  <si>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</si>
  <si>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</si>
  <si>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</si>
  <si>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</si>
  <si>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</si>
  <si>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</si>
  <si>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</si>
  <si>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</si>
  <si>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</si>
  <si>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</si>
  <si>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</si>
  <si>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</si>
  <si>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</si>
  <si>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</si>
  <si>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</si>
  <si>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</si>
  <si>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</si>
  <si>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</si>
  <si>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</si>
  <si>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</si>
  <si>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</si>
  <si>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</si>
  <si>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</si>
  <si>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</si>
  <si>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</si>
  <si>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</si>
  <si>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</si>
  <si>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</si>
  <si>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</si>
  <si>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</si>
  <si>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</si>
  <si>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</si>
  <si>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</si>
  <si>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</si>
  <si>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</si>
  <si>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</si>
  <si>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</si>
  <si>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</si>
  <si>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</si>
  <si>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</si>
  <si>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</si>
  <si>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</si>
  <si>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</si>
  <si>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</si>
  <si>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</si>
  <si>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</si>
  <si>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</si>
  <si>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</si>
  <si>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</si>
  <si>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</si>
  <si>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</si>
  <si>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</si>
  <si>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</si>
  <si>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</si>
  <si>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</si>
  <si>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</si>
  <si>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</si>
  <si>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</si>
  <si>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</si>
  <si>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</si>
  <si>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</si>
  <si>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</si>
  <si>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</si>
  <si>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</si>
  <si>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</si>
  <si>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</si>
  <si>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</si>
  <si>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</si>
  <si>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</si>
  <si>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</si>
  <si>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</si>
  <si>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</si>
  <si>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</si>
  <si>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</si>
  <si>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</si>
  <si>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</si>
  <si>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</si>
  <si>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</si>
  <si>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</si>
  <si>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</si>
  <si>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</si>
  <si>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</si>
  <si>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</si>
  <si>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</si>
  <si>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</si>
  <si>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</si>
  <si>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Sum of Received</t>
  </si>
  <si>
    <t>Sum of spent in national currency (Ugx)</t>
  </si>
  <si>
    <t>PROJECT</t>
  </si>
  <si>
    <t>Mission Budget for 1 day</t>
  </si>
  <si>
    <t>List Of advanced salaries EAGLE Uganda 2022</t>
  </si>
  <si>
    <t>List Of Personal Financial Report Balances salaries EAGLE Uganda 2022</t>
  </si>
  <si>
    <t>Legal</t>
  </si>
  <si>
    <t>Investigations</t>
  </si>
  <si>
    <t>Grace</t>
  </si>
  <si>
    <t>i35</t>
  </si>
  <si>
    <t>Trust Building</t>
  </si>
  <si>
    <t>Local Transport</t>
  </si>
  <si>
    <t>Transport</t>
  </si>
  <si>
    <t>Reimbursement to the project</t>
  </si>
  <si>
    <t>Home/Office</t>
  </si>
  <si>
    <t>Office/Home</t>
  </si>
  <si>
    <t>Personal balance i35</t>
  </si>
  <si>
    <t>Edris</t>
  </si>
  <si>
    <t>Personal balance Edris-Legal</t>
  </si>
  <si>
    <t>*</t>
  </si>
  <si>
    <t>Personal balance i54</t>
  </si>
  <si>
    <t>Personal balance i82</t>
  </si>
  <si>
    <t>i82</t>
  </si>
  <si>
    <t>i54</t>
  </si>
  <si>
    <t>Telephone</t>
  </si>
  <si>
    <t>Equipment</t>
  </si>
  <si>
    <t>i73</t>
  </si>
  <si>
    <t>Office/Kyengera</t>
  </si>
  <si>
    <t>Mission Budget for 1 week</t>
  </si>
  <si>
    <t>Office/Bank</t>
  </si>
  <si>
    <t>Bank Fees</t>
  </si>
  <si>
    <t>Bank Charges</t>
  </si>
  <si>
    <t>Bank UGX</t>
  </si>
  <si>
    <t>0-10-20223</t>
  </si>
  <si>
    <t>Office/Kisugu</t>
  </si>
  <si>
    <t>Personnel</t>
  </si>
  <si>
    <t>Services</t>
  </si>
  <si>
    <t>Bank/Office</t>
  </si>
  <si>
    <t>Column Labels</t>
  </si>
  <si>
    <t>Bank USD</t>
  </si>
  <si>
    <t>Transfer Fees</t>
  </si>
  <si>
    <t>Cash Box November 2022</t>
  </si>
  <si>
    <t>Collins</t>
  </si>
  <si>
    <t>Balance from previous month November</t>
  </si>
  <si>
    <t>Mission Budget for  1 day</t>
  </si>
  <si>
    <t>Trust  Building</t>
  </si>
  <si>
    <t>Trust Bulding</t>
  </si>
  <si>
    <t>Dec_i82_V1</t>
  </si>
  <si>
    <t>Kisugu/Kigo</t>
  </si>
  <si>
    <t>Kigo/Gaba</t>
  </si>
  <si>
    <t>Ggaba/Home</t>
  </si>
  <si>
    <t xml:space="preserve">Advance </t>
  </si>
  <si>
    <t>Reimbursement to the  project</t>
  </si>
  <si>
    <t>December Cash Box 2022</t>
  </si>
  <si>
    <t>Dec_i73_V1</t>
  </si>
  <si>
    <t>Kyengera/Natete</t>
  </si>
  <si>
    <t>Natete/Nankulabye</t>
  </si>
  <si>
    <t>Nakulabye/Kamwokya</t>
  </si>
  <si>
    <t>Kamwokya/Home</t>
  </si>
  <si>
    <t>Balance from November .2022</t>
  </si>
  <si>
    <t>Airtime for Collins</t>
  </si>
  <si>
    <t>Dec_L_R1</t>
  </si>
  <si>
    <t>Dec_L_V1</t>
  </si>
  <si>
    <t>Personal balance Collins-Legal</t>
  </si>
  <si>
    <t>Misiin budget for 1 day</t>
  </si>
  <si>
    <t>Reimbursement to Collins</t>
  </si>
  <si>
    <t>Dec_C_V1</t>
  </si>
  <si>
    <t>Balance from previous month November 22</t>
  </si>
  <si>
    <t>Office/Kireka</t>
  </si>
  <si>
    <t xml:space="preserve">Kireka/Bweyogerere </t>
  </si>
  <si>
    <t>Bweyogerere/Office</t>
  </si>
  <si>
    <t>November gabagge collection</t>
  </si>
  <si>
    <t>Dec_L_R2</t>
  </si>
  <si>
    <t>Dec_L_V2</t>
  </si>
  <si>
    <t>02-22-22</t>
  </si>
  <si>
    <t>Dec_C_V2</t>
  </si>
  <si>
    <t>Dec_i82_V2</t>
  </si>
  <si>
    <t>Home/Kilimanjaro</t>
  </si>
  <si>
    <t>Kilimanjaro/home</t>
  </si>
  <si>
    <t>Dec_i73_V2</t>
  </si>
  <si>
    <t>Dec_i73_V3</t>
  </si>
  <si>
    <t>Office/Nalukolongo</t>
  </si>
  <si>
    <t>Nalukolongo/Kyengera</t>
  </si>
  <si>
    <t>Natete/Bwaise</t>
  </si>
  <si>
    <t>Bwaise/Home</t>
  </si>
  <si>
    <t>Reimbursement to i73</t>
  </si>
  <si>
    <t>Dec_i82_V3</t>
  </si>
  <si>
    <t>Office/Kibiibi</t>
  </si>
  <si>
    <t>Kibiibi/Nsangi</t>
  </si>
  <si>
    <t>Nsangi/Kyengera</t>
  </si>
  <si>
    <t>Kyengera/Home</t>
  </si>
  <si>
    <t>Reimbursement to i82</t>
  </si>
  <si>
    <t>Cash withdraw</t>
  </si>
  <si>
    <t>Internal Transfer</t>
  </si>
  <si>
    <t>Dec_i82_V4</t>
  </si>
  <si>
    <t>Home/office</t>
  </si>
  <si>
    <t>Office/Wantoni</t>
  </si>
  <si>
    <t>Wantoni/Najjemba</t>
  </si>
  <si>
    <t>Wantoni/Najjemba (Target)</t>
  </si>
  <si>
    <t>Najjemba/Mukono</t>
  </si>
  <si>
    <t>Dec_i73_V4</t>
  </si>
  <si>
    <t>Office/Busega</t>
  </si>
  <si>
    <t>Busega/Kibuye</t>
  </si>
  <si>
    <t>Kibuye/Kamwokya</t>
  </si>
  <si>
    <t>Dec_C_V3</t>
  </si>
  <si>
    <t>Dec_L_V3</t>
  </si>
  <si>
    <t>Dec_L_V4</t>
  </si>
  <si>
    <t>Dec_i82_V5</t>
  </si>
  <si>
    <t>Najjemba/Kisugu</t>
  </si>
  <si>
    <t>Kisugu/Kilimanjaro</t>
  </si>
  <si>
    <t>Kilimanjaro/Home</t>
  </si>
  <si>
    <t>Airtime for Lydia</t>
  </si>
  <si>
    <t>Airtime for i82</t>
  </si>
  <si>
    <t>Airtime for i73</t>
  </si>
  <si>
    <t>Dec_L_R3</t>
  </si>
  <si>
    <t>November security services:BUKA</t>
  </si>
  <si>
    <t>Bank Opp</t>
  </si>
  <si>
    <t>Dec_L_R4</t>
  </si>
  <si>
    <t>Dec_i73_V5</t>
  </si>
  <si>
    <t>Dec_C_V4</t>
  </si>
  <si>
    <t>Office/Court</t>
  </si>
  <si>
    <t>Court/Office</t>
  </si>
  <si>
    <t>Dec_i82_V6</t>
  </si>
  <si>
    <t>Kisugu/Busega</t>
  </si>
  <si>
    <t>Busega/Kisenyi</t>
  </si>
  <si>
    <t>Kisenyi/Home</t>
  </si>
  <si>
    <t>Dec_i82_V7</t>
  </si>
  <si>
    <t>Kisugu/Ggaba</t>
  </si>
  <si>
    <t>Ggaba/Kasanga</t>
  </si>
  <si>
    <t>Kasanga/Home</t>
  </si>
  <si>
    <t>Dec_C_V5</t>
  </si>
  <si>
    <t>Dec_L_V5</t>
  </si>
  <si>
    <t>Dec_i73_V6</t>
  </si>
  <si>
    <t>Office/Kibuye</t>
  </si>
  <si>
    <t>Kibuye/Busega</t>
  </si>
  <si>
    <t>Busega/Arua park</t>
  </si>
  <si>
    <t>Arua park/Home</t>
  </si>
  <si>
    <t>2 pick n peel juices @8000</t>
  </si>
  <si>
    <t>1 pick n peel</t>
  </si>
  <si>
    <t>Team Building</t>
  </si>
  <si>
    <t xml:space="preserve">2 chips </t>
  </si>
  <si>
    <t>Kacumbaali 5</t>
  </si>
  <si>
    <t>Vegtables</t>
  </si>
  <si>
    <t>2 Rice</t>
  </si>
  <si>
    <t>5kgs goat meat stew</t>
  </si>
  <si>
    <t>1 grilled full chicken</t>
  </si>
  <si>
    <t>2 deep fried fish</t>
  </si>
  <si>
    <t>5 posho</t>
  </si>
  <si>
    <t>Office/Choma zone/Office</t>
  </si>
  <si>
    <t>4 pork ribs @7500</t>
  </si>
  <si>
    <t>4 chop sticks</t>
  </si>
  <si>
    <t>5 sliver plates</t>
  </si>
  <si>
    <t>salaads</t>
  </si>
  <si>
    <t>Wandegeya/choma zone/Office</t>
  </si>
  <si>
    <t>Office/Choma zone</t>
  </si>
  <si>
    <t>Dec_C_V6</t>
  </si>
  <si>
    <t>Dec_i73_V7</t>
  </si>
  <si>
    <t>Dec_i82_V8</t>
  </si>
  <si>
    <t>Home/Kisugu</t>
  </si>
  <si>
    <t>Kisugu/Home</t>
  </si>
  <si>
    <t>Dec_i82_V9</t>
  </si>
  <si>
    <t>Dec_L_V6</t>
  </si>
  <si>
    <t>Dec_L_V7</t>
  </si>
  <si>
    <t>Dec_L_V8</t>
  </si>
  <si>
    <t>Dec_L_V9</t>
  </si>
  <si>
    <t>Dec_L-V6</t>
  </si>
  <si>
    <t>Dec_L-V8</t>
  </si>
  <si>
    <t>Bank/Home</t>
  </si>
  <si>
    <t>Transfer from the UGX Account</t>
  </si>
  <si>
    <t>Transfer to the Operational Account</t>
  </si>
  <si>
    <t xml:space="preserve">December </t>
  </si>
  <si>
    <t>December salary for Lydia chq:226</t>
  </si>
  <si>
    <t>Airtme for Collins</t>
  </si>
  <si>
    <t>Withdraw Charges</t>
  </si>
  <si>
    <t>Sending Charges</t>
  </si>
  <si>
    <t>Dec_i82_V10</t>
  </si>
  <si>
    <t>Home/Kibibi</t>
  </si>
  <si>
    <t>Kibibi/Butambala</t>
  </si>
  <si>
    <t>Butambala/Home</t>
  </si>
  <si>
    <t>Dec_i82_V11</t>
  </si>
  <si>
    <t>Home/Kyengera</t>
  </si>
  <si>
    <t>Kyengera/Mukono</t>
  </si>
  <si>
    <t>Mukono/Home</t>
  </si>
  <si>
    <t>Kyengera/Fortbet masaka rd</t>
  </si>
  <si>
    <t>Masaka Rd/Bwaise</t>
  </si>
  <si>
    <t>Dec_i73_V8</t>
  </si>
  <si>
    <t>Dec_L_V10</t>
  </si>
  <si>
    <t>Dec_L_V11</t>
  </si>
  <si>
    <t>Dec_L_V12</t>
  </si>
  <si>
    <t>Dec_L_V13</t>
  </si>
  <si>
    <t>Replacement of laptop batrey</t>
  </si>
  <si>
    <t>Office/Tech Hut Oasis mall</t>
  </si>
  <si>
    <t>Oasis mall/Parliamentary avenue</t>
  </si>
  <si>
    <t>Parliamentary avenue/Office</t>
  </si>
  <si>
    <t>Compound cleaners Dec salary</t>
  </si>
  <si>
    <t>airtime for i82</t>
  </si>
  <si>
    <t>December Security Services -Buka</t>
  </si>
  <si>
    <t>Home/Buka Office-Kabalagala</t>
  </si>
  <si>
    <t>Kabalagala/Home</t>
  </si>
  <si>
    <t>November PAYE for Lydia chq:227</t>
  </si>
  <si>
    <t>Cashbox December -2022 USD</t>
  </si>
  <si>
    <t>01.12.2022  Balance and advance</t>
  </si>
  <si>
    <t>31.12.2022  Balance and advance</t>
  </si>
  <si>
    <t>Dec_BS_1</t>
  </si>
  <si>
    <t>November Security Services chq 224</t>
  </si>
  <si>
    <t>Cash withdraw chq: 225</t>
  </si>
  <si>
    <t>Dec_BS_2</t>
  </si>
  <si>
    <t>Dec_BS_3</t>
  </si>
  <si>
    <t>December</t>
  </si>
  <si>
    <t>December Lydia's salary chq 226</t>
  </si>
  <si>
    <t>November NSSF for Lydia: chq228</t>
  </si>
  <si>
    <t>November PAYE for Lydia: chq: 227</t>
  </si>
  <si>
    <t>November NSSF for Lydia Chq:228</t>
  </si>
  <si>
    <t>December security services-Buka chq:229</t>
  </si>
  <si>
    <t>FINANCIAL POSITION AT 1/12/2022</t>
  </si>
  <si>
    <t>FINANCIAL POSITION AT 31/12/2022</t>
  </si>
  <si>
    <t>1.12.2022  Balance and advance</t>
  </si>
  <si>
    <t>30.12.2022  Balance and advance</t>
  </si>
  <si>
    <t>Annual subscription charges</t>
  </si>
  <si>
    <t>Annual Subscription charges</t>
  </si>
  <si>
    <t>Personal balance Grace-Legal</t>
  </si>
  <si>
    <t>Dec_BS_4</t>
  </si>
  <si>
    <t>Dec_BS_5</t>
  </si>
  <si>
    <t>Dec_BS_6</t>
  </si>
  <si>
    <t>Dec_BS_7</t>
  </si>
  <si>
    <t>Dec_BS_8</t>
  </si>
  <si>
    <t>Dec_L_R5</t>
  </si>
  <si>
    <t>Dec_L_R6</t>
  </si>
  <si>
    <t>Dec_L-V9</t>
  </si>
  <si>
    <t>Dec_L_R8</t>
  </si>
  <si>
    <t>Dec_L-R9</t>
  </si>
  <si>
    <t>Dec_L-R12</t>
  </si>
  <si>
    <t>Dec_L-R11</t>
  </si>
  <si>
    <t>Dec_L_R7</t>
  </si>
  <si>
    <t>Dec_L_R10</t>
  </si>
  <si>
    <t>Dec_L_R14</t>
  </si>
  <si>
    <t>Dec_L_V10-ii</t>
  </si>
  <si>
    <t>EAGLE UGANDA FINANCIAL REPORT DECEMBER 2022</t>
  </si>
  <si>
    <t>Personal balance i73</t>
  </si>
  <si>
    <t>Withdraw charges</t>
  </si>
  <si>
    <t>Sending charges</t>
  </si>
  <si>
    <t>Dec_L-R13</t>
  </si>
  <si>
    <t>Dec_L_R15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</si>
</sst>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rgb="FFFF0000"/>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thin">
        <color auto="1"/>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27">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49" fontId="15" fillId="0" borderId="0" xfId="0" applyNumberFormat="1"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21" fillId="0" borderId="0" xfId="0" applyNumberFormat="1" applyFont="1" applyAlignment="1">
      <alignment horizontal="center" vertical="center"/>
    </xf>
    <xf numFmtId="165" fontId="14"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65" fontId="15" fillId="11" borderId="19" xfId="0" applyNumberFormat="1" applyFont="1" applyFill="1" applyBorder="1" applyAlignment="1">
      <alignment horizontal="center" vertical="center"/>
    </xf>
    <xf numFmtId="165" fontId="15" fillId="11" borderId="14" xfId="0" applyNumberFormat="1" applyFont="1" applyFill="1" applyBorder="1" applyAlignment="1">
      <alignment horizontal="center" vertical="center"/>
    </xf>
    <xf numFmtId="0" fontId="20" fillId="11" borderId="23" xfId="0" applyFont="1" applyFill="1" applyBorder="1" applyAlignment="1">
      <alignment vertical="center"/>
    </xf>
    <xf numFmtId="0" fontId="20" fillId="11" borderId="19" xfId="0" applyFont="1" applyFill="1" applyBorder="1" applyAlignment="1">
      <alignment vertical="center"/>
    </xf>
    <xf numFmtId="165" fontId="20" fillId="11" borderId="19" xfId="0" applyNumberFormat="1" applyFont="1" applyFill="1" applyBorder="1" applyAlignment="1">
      <alignment vertical="center"/>
    </xf>
    <xf numFmtId="165" fontId="20" fillId="11" borderId="14" xfId="0" applyNumberFormat="1" applyFont="1" applyFill="1" applyBorder="1" applyAlignment="1">
      <alignment vertical="center"/>
    </xf>
    <xf numFmtId="0" fontId="15" fillId="11" borderId="23" xfId="0" applyFont="1" applyFill="1" applyBorder="1" applyAlignment="1">
      <alignment horizontal="center" vertical="center"/>
    </xf>
    <xf numFmtId="0" fontId="15" fillId="11" borderId="19" xfId="0" applyFont="1" applyFill="1" applyBorder="1" applyAlignment="1">
      <alignment horizontal="center"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3" borderId="20" xfId="0" applyFont="1" applyFill="1" applyBorder="1"/>
    <xf numFmtId="165" fontId="46" fillId="13" borderId="21" xfId="0" applyNumberFormat="1" applyFont="1" applyFill="1" applyBorder="1"/>
    <xf numFmtId="0" fontId="47" fillId="8" borderId="22" xfId="0" applyFont="1" applyFill="1" applyBorder="1"/>
    <xf numFmtId="0" fontId="47" fillId="13" borderId="23" xfId="0" applyFont="1" applyFill="1" applyBorder="1" applyAlignment="1">
      <alignment wrapText="1"/>
    </xf>
    <xf numFmtId="165" fontId="46" fillId="13" borderId="19" xfId="0" applyNumberFormat="1" applyFont="1" applyFill="1" applyBorder="1" applyAlignment="1">
      <alignment wrapText="1"/>
    </xf>
    <xf numFmtId="0" fontId="47" fillId="8" borderId="14" xfId="0" applyFont="1" applyFill="1" applyBorder="1" applyAlignment="1">
      <alignment wrapText="1"/>
    </xf>
    <xf numFmtId="0" fontId="46" fillId="14" borderId="24" xfId="0" applyFont="1" applyFill="1" applyBorder="1" applyAlignment="1">
      <alignment wrapText="1"/>
    </xf>
    <xf numFmtId="165" fontId="46" fillId="14"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8"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8" fillId="16"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3" borderId="34" xfId="0" applyNumberFormat="1" applyFont="1" applyFill="1" applyBorder="1"/>
    <xf numFmtId="0" fontId="47"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3" fillId="11" borderId="5" xfId="0" applyNumberFormat="1" applyFont="1" applyFill="1" applyBorder="1"/>
    <xf numFmtId="0" fontId="41" fillId="19" borderId="10" xfId="0" applyFont="1" applyFill="1" applyBorder="1"/>
    <xf numFmtId="3" fontId="56" fillId="19" borderId="16" xfId="0" applyNumberFormat="1" applyFont="1" applyFill="1" applyBorder="1"/>
    <xf numFmtId="3" fontId="43" fillId="19" borderId="16" xfId="0" applyNumberFormat="1" applyFont="1" applyFill="1" applyBorder="1"/>
    <xf numFmtId="3" fontId="41" fillId="19" borderId="16" xfId="0" applyNumberFormat="1" applyFont="1" applyFill="1" applyBorder="1"/>
    <xf numFmtId="0" fontId="43" fillId="20" borderId="0" xfId="0" applyFont="1" applyFill="1"/>
    <xf numFmtId="3" fontId="19" fillId="20"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19" borderId="0" xfId="0" applyFont="1" applyFill="1"/>
    <xf numFmtId="3" fontId="43"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3"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4" borderId="35" xfId="0" applyFont="1" applyFill="1" applyBorder="1" applyAlignment="1">
      <alignment wrapText="1"/>
    </xf>
    <xf numFmtId="165" fontId="46"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0" fontId="14" fillId="0" borderId="37" xfId="0" applyFont="1" applyBorder="1" applyAlignment="1">
      <alignment vertical="center"/>
    </xf>
    <xf numFmtId="0" fontId="14" fillId="0" borderId="5" xfId="0" applyFont="1" applyBorder="1" applyAlignment="1">
      <alignment vertical="center"/>
    </xf>
    <xf numFmtId="165" fontId="14" fillId="0" borderId="5" xfId="0" applyNumberFormat="1" applyFont="1" applyBorder="1" applyAlignment="1">
      <alignment vertical="center"/>
    </xf>
    <xf numFmtId="165" fontId="16" fillId="0" borderId="31" xfId="0" applyNumberFormat="1" applyFont="1" applyBorder="1" applyAlignment="1">
      <alignment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4" fontId="14" fillId="0" borderId="14" xfId="2" applyFont="1" applyBorder="1" applyAlignment="1">
      <alignment horizontal="right" wrapText="1"/>
    </xf>
    <xf numFmtId="3" fontId="15" fillId="7" borderId="14" xfId="0" applyNumberFormat="1" applyFont="1" applyFill="1" applyBorder="1" applyAlignment="1">
      <alignment horizontal="right" vertical="center" wrapText="1"/>
    </xf>
    <xf numFmtId="3" fontId="16" fillId="0" borderId="26" xfId="0" applyNumberFormat="1" applyFont="1" applyBorder="1" applyAlignment="1">
      <alignment horizontal="right" vertical="center" wrapText="1"/>
    </xf>
    <xf numFmtId="0" fontId="16" fillId="0" borderId="0" xfId="0" applyFont="1" applyAlignment="1">
      <alignment horizontal="right" vertical="center" wrapText="1"/>
    </xf>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4" fontId="60" fillId="0" borderId="18" xfId="0" applyNumberFormat="1" applyFont="1" applyBorder="1" applyAlignment="1">
      <alignment horizontal="center" vertical="center"/>
    </xf>
    <xf numFmtId="0" fontId="61" fillId="0" borderId="15" xfId="0" applyFont="1" applyBorder="1" applyAlignment="1">
      <alignment vertical="center"/>
    </xf>
    <xf numFmtId="0" fontId="67" fillId="0" borderId="15" xfId="0" applyFont="1" applyBorder="1" applyAlignment="1">
      <alignment vertical="center"/>
    </xf>
    <xf numFmtId="40" fontId="60" fillId="0" borderId="30" xfId="0" applyNumberFormat="1" applyFont="1" applyBorder="1" applyAlignment="1">
      <alignment vertical="center"/>
    </xf>
    <xf numFmtId="165" fontId="60" fillId="0" borderId="27" xfId="0" applyNumberFormat="1" applyFont="1" applyBorder="1" applyAlignment="1">
      <alignment vertical="center"/>
    </xf>
    <xf numFmtId="0" fontId="61" fillId="0" borderId="28" xfId="0" applyFont="1" applyBorder="1" applyAlignment="1">
      <alignment vertical="center"/>
    </xf>
    <xf numFmtId="165" fontId="0" fillId="6" borderId="6" xfId="1" applyNumberFormat="1" applyFont="1" applyFill="1" applyBorder="1" applyAlignment="1">
      <alignment horizontal="left" vertical="center" wrapText="1"/>
    </xf>
    <xf numFmtId="14" fontId="14" fillId="0" borderId="9" xfId="0" applyNumberFormat="1" applyFont="1" applyBorder="1" applyAlignment="1">
      <alignment horizontal="left" vertical="center"/>
    </xf>
    <xf numFmtId="0" fontId="62" fillId="0" borderId="0" xfId="0" applyFont="1" applyAlignment="1">
      <alignment horizontal="left" vertical="center"/>
    </xf>
    <xf numFmtId="0" fontId="15" fillId="0" borderId="0" xfId="0" applyFont="1" applyAlignment="1">
      <alignment horizontal="left" vertical="center"/>
    </xf>
    <xf numFmtId="165" fontId="0" fillId="6" borderId="19" xfId="0" applyNumberFormat="1" applyFont="1" applyFill="1" applyBorder="1" applyAlignment="1">
      <alignment horizontal="right" wrapText="1"/>
    </xf>
    <xf numFmtId="165" fontId="0" fillId="6" borderId="3" xfId="0" applyNumberFormat="1" applyFont="1" applyFill="1" applyBorder="1" applyAlignment="1">
      <alignment horizontal="right" vertical="center"/>
    </xf>
    <xf numFmtId="164" fontId="19" fillId="6"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14" fontId="0" fillId="6" borderId="19" xfId="1" applyNumberFormat="1" applyFont="1" applyFill="1" applyBorder="1" applyAlignment="1">
      <alignment horizontal="left" vertical="center" wrapText="1"/>
    </xf>
    <xf numFmtId="14" fontId="61" fillId="0" borderId="35" xfId="0" applyNumberFormat="1" applyFont="1" applyBorder="1" applyAlignment="1">
      <alignment horizontal="center" vertical="center"/>
    </xf>
    <xf numFmtId="0" fontId="61" fillId="0" borderId="16" xfId="0" applyFont="1" applyBorder="1" applyAlignment="1">
      <alignment vertical="center"/>
    </xf>
    <xf numFmtId="165" fontId="61" fillId="0" borderId="16" xfId="0" applyNumberFormat="1" applyFont="1" applyBorder="1" applyAlignment="1">
      <alignment vertical="center"/>
    </xf>
    <xf numFmtId="165" fontId="61" fillId="0" borderId="36" xfId="0" applyNumberFormat="1" applyFont="1" applyBorder="1" applyAlignment="1">
      <alignment vertical="center"/>
    </xf>
    <xf numFmtId="3" fontId="3"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1" fillId="0" borderId="19" xfId="0" applyNumberFormat="1" applyFont="1" applyBorder="1" applyAlignment="1">
      <alignment horizontal="left" vertical="center"/>
    </xf>
    <xf numFmtId="165" fontId="0" fillId="6" borderId="16" xfId="0" applyNumberFormat="1" applyFont="1" applyFill="1" applyBorder="1" applyAlignment="1">
      <alignment horizontal="right" vertical="center"/>
    </xf>
    <xf numFmtId="165" fontId="4" fillId="6" borderId="3" xfId="2"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xf>
    <xf numFmtId="165" fontId="41" fillId="6" borderId="27" xfId="2" applyNumberFormat="1" applyFont="1" applyFill="1" applyBorder="1" applyAlignment="1">
      <alignment horizontal="right" vertical="center" wrapText="1"/>
    </xf>
    <xf numFmtId="168" fontId="14" fillId="0" borderId="14" xfId="2" applyNumberFormat="1" applyFont="1" applyBorder="1" applyAlignment="1">
      <alignment horizontal="right" vertical="center" wrapText="1"/>
    </xf>
    <xf numFmtId="165" fontId="0" fillId="6" borderId="19" xfId="0" applyNumberFormat="1" applyFont="1" applyFill="1" applyBorder="1" applyAlignment="1">
      <alignmen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3" fillId="0" borderId="19" xfId="0" applyNumberFormat="1" applyFont="1" applyBorder="1" applyAlignment="1">
      <alignment horizontal="left"/>
    </xf>
    <xf numFmtId="165" fontId="1" fillId="0" borderId="19" xfId="0" applyNumberFormat="1" applyFont="1" applyBorder="1" applyAlignment="1">
      <alignment horizontal="left"/>
    </xf>
    <xf numFmtId="165" fontId="4" fillId="6"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3" fontId="4" fillId="6" borderId="16" xfId="1" applyNumberFormat="1" applyFont="1" applyFill="1" applyBorder="1" applyAlignment="1">
      <alignment horizontal="left" vertical="center" wrapText="1"/>
    </xf>
    <xf numFmtId="165" fontId="0" fillId="6" borderId="19" xfId="4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3" fontId="43" fillId="22" borderId="11" xfId="1" applyNumberFormat="1" applyFont="1" applyFill="1" applyBorder="1" applyAlignment="1">
      <alignment horizontal="left" wrapText="1"/>
    </xf>
    <xf numFmtId="4" fontId="41" fillId="22" borderId="19" xfId="0" applyNumberFormat="1"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164" fontId="41" fillId="22" borderId="19" xfId="2" applyFont="1" applyFill="1" applyBorder="1" applyAlignment="1">
      <alignment horizontal="right" wrapText="1"/>
    </xf>
    <xf numFmtId="165" fontId="41" fillId="22" borderId="19" xfId="40" applyNumberFormat="1" applyFont="1" applyFill="1" applyBorder="1" applyAlignment="1">
      <alignment horizontal="lef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41" fillId="22" borderId="19" xfId="0"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41" fillId="22" borderId="6" xfId="0" applyFont="1" applyFill="1" applyBorder="1" applyAlignment="1">
      <alignment horizontal="left" vertical="center" wrapText="1"/>
    </xf>
    <xf numFmtId="164" fontId="43" fillId="22" borderId="19" xfId="2" applyFont="1" applyFill="1" applyBorder="1" applyAlignment="1">
      <alignment horizontal="right" wrapText="1"/>
    </xf>
    <xf numFmtId="164" fontId="43" fillId="22" borderId="16" xfId="2" applyFont="1" applyFill="1" applyBorder="1" applyAlignment="1">
      <alignment horizontal="right" wrapText="1"/>
    </xf>
    <xf numFmtId="3" fontId="41" fillId="22" borderId="11" xfId="1" applyNumberFormat="1" applyFont="1" applyFill="1" applyBorder="1" applyAlignment="1">
      <alignment horizontal="left" vertical="center"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5" fontId="41" fillId="22" borderId="6" xfId="1" applyNumberFormat="1" applyFont="1" applyFill="1" applyBorder="1" applyAlignment="1">
      <alignment horizontal="left" vertical="center" wrapText="1"/>
    </xf>
    <xf numFmtId="165" fontId="41" fillId="22" borderId="19" xfId="1" applyNumberFormat="1" applyFont="1" applyFill="1" applyBorder="1" applyAlignment="1">
      <alignment horizontal="left" wrapText="1"/>
    </xf>
    <xf numFmtId="165" fontId="41" fillId="22" borderId="19" xfId="2" applyNumberFormat="1" applyFont="1" applyFill="1" applyBorder="1" applyAlignment="1">
      <alignment horizontal="right" wrapText="1"/>
    </xf>
    <xf numFmtId="0" fontId="41" fillId="22" borderId="19" xfId="0" applyFont="1" applyFill="1" applyBorder="1" applyAlignment="1">
      <alignment horizontal="left" wrapText="1"/>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vertical="center" wrapText="1"/>
    </xf>
    <xf numFmtId="165" fontId="41" fillId="6" borderId="18" xfId="0" applyNumberFormat="1" applyFont="1" applyFill="1" applyBorder="1" applyAlignment="1">
      <alignment horizontal="right" vertical="center"/>
    </xf>
    <xf numFmtId="164" fontId="41" fillId="22" borderId="16" xfId="2" applyFont="1" applyFill="1" applyBorder="1" applyAlignment="1">
      <alignment horizontal="right" wrapText="1"/>
    </xf>
    <xf numFmtId="0" fontId="0" fillId="6" borderId="13" xfId="0" applyFont="1" applyFill="1" applyBorder="1" applyAlignment="1">
      <alignment horizontal="left" vertical="center"/>
    </xf>
    <xf numFmtId="165" fontId="0" fillId="6" borderId="9" xfId="40" applyNumberFormat="1" applyFont="1" applyFill="1" applyBorder="1" applyAlignment="1">
      <alignment horizontal="left" vertical="center" wrapText="1"/>
    </xf>
    <xf numFmtId="165" fontId="41" fillId="22" borderId="9" xfId="40" applyNumberFormat="1" applyFont="1" applyFill="1" applyBorder="1" applyAlignment="1">
      <alignment horizontal="left" vertical="center" wrapText="1"/>
    </xf>
    <xf numFmtId="165" fontId="41" fillId="22" borderId="19" xfId="0" applyNumberFormat="1" applyFont="1" applyFill="1" applyBorder="1" applyAlignment="1">
      <alignment horizontal="right" vertical="center"/>
    </xf>
    <xf numFmtId="165" fontId="4" fillId="6" borderId="16" xfId="2" applyNumberFormat="1" applyFont="1" applyFill="1" applyBorder="1" applyAlignment="1">
      <alignment horizontal="right" wrapText="1"/>
    </xf>
    <xf numFmtId="165" fontId="0" fillId="0" borderId="0" xfId="0" applyNumberFormat="1" applyAlignment="1">
      <alignment horizontal="right" vertical="center"/>
    </xf>
    <xf numFmtId="165" fontId="41" fillId="6" borderId="19" xfId="2" applyNumberFormat="1" applyFont="1" applyFill="1" applyBorder="1" applyAlignment="1">
      <alignment horizontal="right" vertical="center" wrapText="1"/>
    </xf>
    <xf numFmtId="165" fontId="0" fillId="0" borderId="19" xfId="0" applyNumberFormat="1" applyBorder="1" applyAlignment="1">
      <alignment wrapText="1"/>
    </xf>
    <xf numFmtId="165" fontId="41" fillId="6" borderId="19" xfId="0" applyNumberFormat="1" applyFont="1" applyFill="1" applyBorder="1" applyAlignment="1">
      <alignment horizontal="right" vertical="center"/>
    </xf>
    <xf numFmtId="165" fontId="0" fillId="6" borderId="3" xfId="0" applyNumberFormat="1" applyFont="1" applyFill="1" applyBorder="1" applyAlignment="1">
      <alignment horizontal="right" vertical="center" wrapText="1"/>
    </xf>
    <xf numFmtId="164" fontId="41" fillId="6" borderId="18" xfId="2" applyFont="1" applyFill="1" applyBorder="1" applyAlignment="1">
      <alignment horizontal="right" wrapText="1"/>
    </xf>
    <xf numFmtId="164" fontId="41" fillId="6" borderId="15" xfId="2" applyFont="1" applyFill="1" applyBorder="1" applyAlignment="1">
      <alignment horizontal="right" wrapText="1"/>
    </xf>
    <xf numFmtId="0" fontId="0" fillId="0" borderId="6" xfId="0" applyBorder="1" applyAlignment="1">
      <alignment horizontal="left" vertical="center"/>
    </xf>
    <xf numFmtId="0" fontId="0" fillId="0" borderId="9" xfId="0" applyBorder="1" applyAlignment="1">
      <alignment horizontal="left" vertical="center"/>
    </xf>
    <xf numFmtId="165" fontId="0" fillId="0" borderId="3" xfId="0" applyNumberFormat="1" applyBorder="1" applyAlignment="1">
      <alignment wrapText="1"/>
    </xf>
    <xf numFmtId="3" fontId="19" fillId="6" borderId="19" xfId="1" applyNumberFormat="1" applyFont="1" applyFill="1" applyBorder="1" applyAlignment="1">
      <alignment horizontal="left" wrapText="1"/>
    </xf>
    <xf numFmtId="0" fontId="0" fillId="6" borderId="16" xfId="0" applyFont="1" applyFill="1" applyBorder="1" applyAlignment="1">
      <alignment horizontal="left" vertical="center" wrapText="1"/>
    </xf>
    <xf numFmtId="165" fontId="4" fillId="6" borderId="16" xfId="40" applyNumberFormat="1" applyFont="1" applyFill="1" applyBorder="1" applyAlignment="1">
      <alignment horizontal="left" vertical="center" wrapText="1"/>
    </xf>
    <xf numFmtId="0" fontId="0" fillId="6" borderId="3" xfId="0" applyFont="1" applyFill="1" applyBorder="1" applyAlignment="1">
      <alignment horizontal="left" vertical="center" wrapText="1"/>
    </xf>
    <xf numFmtId="0" fontId="0" fillId="6" borderId="3" xfId="0" applyFont="1" applyFill="1" applyBorder="1" applyAlignment="1">
      <alignment horizontal="left" vertical="center"/>
    </xf>
    <xf numFmtId="3" fontId="4" fillId="6" borderId="3" xfId="1" applyNumberFormat="1" applyFont="1" applyFill="1" applyBorder="1" applyAlignment="1">
      <alignment horizontal="left" vertical="center" wrapText="1"/>
    </xf>
    <xf numFmtId="3" fontId="0" fillId="6" borderId="11" xfId="1" applyNumberFormat="1" applyFont="1" applyFill="1" applyBorder="1" applyAlignment="1">
      <alignment horizontal="left" vertical="center" wrapText="1"/>
    </xf>
    <xf numFmtId="165" fontId="46" fillId="14" borderId="33" xfId="0" applyNumberFormat="1" applyFont="1" applyFill="1" applyBorder="1"/>
    <xf numFmtId="0" fontId="47"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0" fontId="62" fillId="6" borderId="0" xfId="0" applyFont="1" applyFill="1" applyAlignment="1">
      <alignment horizontal="center" vertical="center"/>
    </xf>
    <xf numFmtId="0" fontId="61" fillId="6" borderId="0" xfId="0" applyFont="1" applyFill="1" applyAlignment="1">
      <alignment vertical="center"/>
    </xf>
    <xf numFmtId="0" fontId="63" fillId="6" borderId="0" xfId="0" applyFont="1" applyFill="1" applyAlignment="1">
      <alignment horizontal="center" vertical="center"/>
    </xf>
    <xf numFmtId="3" fontId="64" fillId="6" borderId="0" xfId="0" applyNumberFormat="1" applyFont="1" applyFill="1" applyAlignment="1">
      <alignment vertical="center"/>
    </xf>
    <xf numFmtId="0" fontId="60" fillId="11" borderId="9" xfId="0" applyFont="1" applyFill="1" applyBorder="1" applyAlignment="1">
      <alignment vertical="center"/>
    </xf>
    <xf numFmtId="0" fontId="62" fillId="11" borderId="9" xfId="0" applyFont="1" applyFill="1" applyBorder="1" applyAlignment="1">
      <alignment horizontal="center" vertical="center"/>
    </xf>
    <xf numFmtId="0" fontId="14" fillId="0" borderId="9" xfId="0" applyFont="1" applyBorder="1" applyAlignment="1">
      <alignment horizontal="center" vertical="center"/>
    </xf>
    <xf numFmtId="0" fontId="16" fillId="7" borderId="9" xfId="0" applyFont="1" applyFill="1" applyBorder="1" applyAlignment="1">
      <alignment vertical="center"/>
    </xf>
    <xf numFmtId="0" fontId="14" fillId="0" borderId="41" xfId="0" applyFont="1" applyBorder="1" applyAlignment="1">
      <alignment vertical="center"/>
    </xf>
    <xf numFmtId="0" fontId="60" fillId="11" borderId="42" xfId="0" applyFont="1" applyFill="1" applyBorder="1" applyAlignment="1">
      <alignment vertical="center"/>
    </xf>
    <xf numFmtId="0" fontId="62" fillId="11" borderId="43" xfId="0" applyFont="1" applyFill="1" applyBorder="1" applyAlignment="1">
      <alignment horizontal="center" vertical="center"/>
    </xf>
    <xf numFmtId="14" fontId="14" fillId="0" borderId="43" xfId="0" applyNumberFormat="1" applyFont="1" applyBorder="1" applyAlignment="1">
      <alignment horizontal="left" vertical="center"/>
    </xf>
    <xf numFmtId="14" fontId="15" fillId="7" borderId="43" xfId="0" applyNumberFormat="1" applyFont="1" applyFill="1" applyBorder="1" applyAlignment="1">
      <alignment horizontal="left" vertical="center"/>
    </xf>
    <xf numFmtId="0" fontId="14" fillId="0" borderId="44" xfId="0" applyFont="1" applyBorder="1" applyAlignment="1">
      <alignment vertical="center"/>
    </xf>
    <xf numFmtId="3" fontId="41" fillId="22" borderId="16" xfId="1" applyNumberFormat="1" applyFont="1" applyFill="1" applyBorder="1" applyAlignment="1">
      <alignment horizontal="left" vertical="center" wrapText="1"/>
    </xf>
    <xf numFmtId="164" fontId="43" fillId="22" borderId="19" xfId="2" applyFont="1" applyFill="1" applyBorder="1" applyAlignment="1">
      <alignment horizontal="right" vertical="center" wrapText="1"/>
    </xf>
    <xf numFmtId="3" fontId="0" fillId="6" borderId="3" xfId="1" applyNumberFormat="1" applyFont="1" applyFill="1" applyBorder="1" applyAlignment="1">
      <alignment horizontal="left" vertical="center" wrapText="1"/>
    </xf>
    <xf numFmtId="165" fontId="4" fillId="6" borderId="3" xfId="40" applyNumberFormat="1" applyFont="1" applyFill="1" applyBorder="1" applyAlignment="1">
      <alignment horizontal="left" vertical="center" wrapText="1"/>
    </xf>
    <xf numFmtId="165" fontId="0" fillId="6" borderId="19" xfId="0" applyNumberFormat="1" applyFont="1" applyFill="1" applyBorder="1" applyAlignment="1">
      <alignment wrapText="1"/>
    </xf>
    <xf numFmtId="165" fontId="41" fillId="6" borderId="18" xfId="0" applyNumberFormat="1" applyFont="1" applyFill="1" applyBorder="1" applyAlignment="1">
      <alignment wrapText="1"/>
    </xf>
    <xf numFmtId="165" fontId="41" fillId="6" borderId="15" xfId="0" applyNumberFormat="1" applyFont="1" applyFill="1" applyBorder="1" applyAlignment="1">
      <alignment wrapText="1"/>
    </xf>
    <xf numFmtId="164" fontId="0" fillId="0" borderId="0" xfId="2" applyFont="1" applyAlignment="1">
      <alignment horizontal="right" wrapText="1"/>
    </xf>
    <xf numFmtId="14" fontId="19" fillId="6" borderId="19" xfId="1" applyNumberFormat="1" applyFont="1" applyFill="1" applyBorder="1" applyAlignment="1">
      <alignment horizontal="left" vertical="center" wrapText="1"/>
    </xf>
    <xf numFmtId="0" fontId="19" fillId="6" borderId="19" xfId="0" applyFont="1" applyFill="1" applyBorder="1" applyAlignment="1">
      <alignment horizontal="left" vertical="center" wrapText="1"/>
    </xf>
    <xf numFmtId="165" fontId="19" fillId="6" borderId="19" xfId="2" applyNumberFormat="1" applyFont="1" applyFill="1" applyBorder="1" applyAlignment="1">
      <alignment horizontal="right" vertical="center" wrapText="1"/>
    </xf>
    <xf numFmtId="165" fontId="19" fillId="6" borderId="19" xfId="40" applyNumberFormat="1" applyFont="1" applyFill="1" applyBorder="1" applyAlignment="1">
      <alignment horizontal="left" vertical="center" wrapText="1"/>
    </xf>
    <xf numFmtId="0" fontId="19" fillId="6" borderId="19" xfId="0" applyFont="1" applyFill="1" applyBorder="1" applyAlignment="1">
      <alignment horizontal="left" vertical="center"/>
    </xf>
    <xf numFmtId="3" fontId="19" fillId="6" borderId="19" xfId="1" applyNumberFormat="1" applyFont="1" applyFill="1" applyBorder="1" applyAlignment="1">
      <alignment horizontal="left" vertical="center" wrapText="1"/>
    </xf>
    <xf numFmtId="14" fontId="43" fillId="22" borderId="19" xfId="1" applyNumberFormat="1" applyFont="1" applyFill="1" applyBorder="1" applyAlignment="1">
      <alignment horizontal="left" vertical="center" wrapText="1"/>
    </xf>
    <xf numFmtId="3" fontId="0" fillId="6" borderId="16" xfId="1" applyNumberFormat="1" applyFont="1" applyFill="1" applyBorder="1" applyAlignment="1">
      <alignment horizontal="left" vertical="center" wrapText="1"/>
    </xf>
    <xf numFmtId="165" fontId="41" fillId="0" borderId="46" xfId="0" applyNumberFormat="1" applyFont="1" applyBorder="1" applyAlignment="1">
      <alignment horizontal="right" vertical="center" wrapText="1"/>
    </xf>
    <xf numFmtId="165" fontId="41" fillId="0" borderId="28" xfId="0" applyNumberFormat="1" applyFont="1" applyBorder="1" applyAlignment="1">
      <alignment horizontal="right" vertical="center" wrapText="1"/>
    </xf>
    <xf numFmtId="165" fontId="41" fillId="0" borderId="47" xfId="0" applyNumberFormat="1" applyFont="1" applyBorder="1" applyAlignment="1">
      <alignment horizontal="right" vertical="center" wrapText="1"/>
    </xf>
    <xf numFmtId="165" fontId="1" fillId="0" borderId="9" xfId="0" applyNumberFormat="1" applyFont="1" applyBorder="1" applyAlignment="1">
      <alignment horizontal="left" vertical="center"/>
    </xf>
    <xf numFmtId="3" fontId="43" fillId="22" borderId="19" xfId="1" applyNumberFormat="1" applyFont="1" applyFill="1" applyBorder="1" applyAlignment="1">
      <alignment horizontal="left" wrapText="1"/>
    </xf>
    <xf numFmtId="165" fontId="19" fillId="6" borderId="19" xfId="2" applyNumberFormat="1" applyFont="1" applyFill="1" applyBorder="1" applyAlignment="1">
      <alignment horizontal="right" wrapText="1"/>
    </xf>
    <xf numFmtId="0" fontId="19" fillId="6" borderId="19" xfId="0" applyFont="1" applyFill="1" applyBorder="1" applyAlignment="1">
      <alignment horizontal="left"/>
    </xf>
    <xf numFmtId="0" fontId="19" fillId="6" borderId="19" xfId="0" applyFont="1" applyFill="1" applyBorder="1" applyAlignment="1">
      <alignment horizontal="left" wrapText="1"/>
    </xf>
    <xf numFmtId="165" fontId="0" fillId="0" borderId="0" xfId="0" applyNumberFormat="1" applyAlignment="1">
      <alignment horizontal="right" vertical="center" wrapText="1"/>
    </xf>
    <xf numFmtId="165" fontId="41" fillId="0" borderId="46" xfId="0" applyNumberFormat="1" applyFont="1" applyBorder="1" applyAlignment="1">
      <alignment horizontal="right" vertical="center"/>
    </xf>
    <xf numFmtId="165" fontId="41" fillId="0" borderId="28" xfId="0" applyNumberFormat="1" applyFont="1" applyBorder="1" applyAlignment="1">
      <alignment horizontal="right" vertical="center"/>
    </xf>
    <xf numFmtId="165" fontId="41" fillId="0" borderId="47" xfId="0" applyNumberFormat="1" applyFont="1" applyBorder="1" applyAlignment="1">
      <alignment horizontal="right" vertical="center"/>
    </xf>
    <xf numFmtId="165" fontId="4" fillId="6" borderId="6" xfId="1" applyNumberFormat="1" applyFont="1" applyFill="1" applyBorder="1" applyAlignment="1">
      <alignment horizontal="left" vertical="center" wrapText="1"/>
    </xf>
    <xf numFmtId="165" fontId="4" fillId="6" borderId="19" xfId="1" applyNumberFormat="1" applyFont="1" applyFill="1" applyBorder="1" applyAlignment="1">
      <alignment horizontal="left" wrapText="1"/>
    </xf>
    <xf numFmtId="165" fontId="4" fillId="6" borderId="27" xfId="2" applyNumberFormat="1" applyFont="1" applyFill="1" applyBorder="1" applyAlignment="1">
      <alignment horizontal="right" vertical="center" wrapText="1"/>
    </xf>
    <xf numFmtId="165" fontId="0" fillId="6" borderId="3" xfId="0" applyNumberFormat="1" applyFont="1" applyFill="1" applyBorder="1" applyAlignment="1">
      <alignment wrapText="1"/>
    </xf>
    <xf numFmtId="165" fontId="0" fillId="6" borderId="3" xfId="0" applyNumberFormat="1" applyFont="1" applyFill="1" applyBorder="1" applyAlignment="1">
      <alignment horizontal="righ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3" fontId="0" fillId="6" borderId="0" xfId="0" applyNumberFormat="1" applyFont="1" applyFill="1" applyAlignment="1">
      <alignment horizontal="left" vertical="center" wrapText="1"/>
    </xf>
    <xf numFmtId="165" fontId="4" fillId="6" borderId="6" xfId="1" applyNumberFormat="1" applyFont="1" applyFill="1" applyBorder="1" applyAlignment="1">
      <alignment horizontal="left" wrapText="1"/>
    </xf>
    <xf numFmtId="3" fontId="19" fillId="6" borderId="11" xfId="1" applyNumberFormat="1" applyFont="1" applyFill="1" applyBorder="1" applyAlignment="1">
      <alignment horizontal="right" wrapText="1"/>
    </xf>
    <xf numFmtId="165" fontId="41" fillId="6" borderId="18" xfId="0" applyNumberFormat="1" applyFont="1" applyFill="1" applyBorder="1" applyAlignment="1">
      <alignment horizontal="right" vertical="center" wrapText="1"/>
    </xf>
    <xf numFmtId="165" fontId="26" fillId="0" borderId="0" xfId="0" applyNumberFormat="1" applyFont="1" applyAlignment="1">
      <alignment horizontal="left" vertical="center" wrapText="1"/>
    </xf>
    <xf numFmtId="165" fontId="41" fillId="22" borderId="19" xfId="0" applyNumberFormat="1" applyFont="1" applyFill="1" applyBorder="1" applyAlignment="1">
      <alignment horizontal="right" wrapText="1"/>
    </xf>
    <xf numFmtId="0" fontId="41" fillId="22" borderId="9" xfId="0" applyFont="1" applyFill="1" applyBorder="1" applyAlignment="1">
      <alignment horizontal="left" vertical="center"/>
    </xf>
    <xf numFmtId="165" fontId="41" fillId="22" borderId="19" xfId="0" applyNumberFormat="1" applyFont="1" applyFill="1" applyBorder="1" applyAlignment="1">
      <alignment wrapText="1"/>
    </xf>
    <xf numFmtId="165" fontId="1" fillId="0" borderId="0" xfId="0" applyNumberFormat="1" applyFont="1" applyAlignment="1">
      <alignment horizontal="left" vertical="center" wrapText="1"/>
    </xf>
    <xf numFmtId="165" fontId="41" fillId="6" borderId="15" xfId="0" applyNumberFormat="1" applyFont="1" applyFill="1" applyBorder="1" applyAlignment="1">
      <alignment horizontal="right" wrapText="1"/>
    </xf>
    <xf numFmtId="14" fontId="9" fillId="0" borderId="18" xfId="1" applyNumberFormat="1" applyFont="1" applyBorder="1" applyAlignment="1">
      <alignment horizontal="left" wrapText="1"/>
    </xf>
    <xf numFmtId="3" fontId="9" fillId="0" borderId="15" xfId="1" applyNumberFormat="1" applyFont="1" applyBorder="1" applyAlignment="1">
      <alignment horizontal="left" wrapText="1"/>
    </xf>
    <xf numFmtId="165" fontId="9" fillId="0" borderId="15" xfId="1" applyNumberFormat="1" applyFont="1" applyBorder="1" applyAlignment="1">
      <alignment horizontal="left" wrapText="1"/>
    </xf>
    <xf numFmtId="165" fontId="41" fillId="6" borderId="45" xfId="0" applyNumberFormat="1" applyFont="1" applyFill="1" applyBorder="1" applyAlignment="1">
      <alignment wrapText="1"/>
    </xf>
    <xf numFmtId="165" fontId="9" fillId="0" borderId="15" xfId="2" applyNumberFormat="1" applyFont="1" applyBorder="1" applyAlignment="1">
      <alignment horizontal="center"/>
    </xf>
    <xf numFmtId="169" fontId="41" fillId="6" borderId="15" xfId="0" applyNumberFormat="1" applyFont="1" applyFill="1" applyBorder="1" applyAlignment="1">
      <alignment horizontal="right" vertical="center"/>
    </xf>
    <xf numFmtId="165" fontId="43" fillId="22" borderId="19" xfId="2" applyNumberFormat="1" applyFont="1" applyFill="1" applyBorder="1" applyAlignment="1">
      <alignment horizontal="right" vertical="center" wrapText="1"/>
    </xf>
    <xf numFmtId="165" fontId="43" fillId="22" borderId="19" xfId="40" applyNumberFormat="1" applyFont="1" applyFill="1" applyBorder="1" applyAlignment="1">
      <alignment horizontal="left" vertical="center" wrapText="1"/>
    </xf>
    <xf numFmtId="0" fontId="43" fillId="22" borderId="19" xfId="0" applyFont="1" applyFill="1" applyBorder="1" applyAlignment="1">
      <alignment horizontal="left" vertical="center"/>
    </xf>
    <xf numFmtId="3" fontId="43" fillId="22" borderId="19" xfId="1" applyNumberFormat="1" applyFont="1" applyFill="1" applyBorder="1" applyAlignment="1">
      <alignment horizontal="left" vertical="center" wrapText="1"/>
    </xf>
    <xf numFmtId="0" fontId="43" fillId="22" borderId="19" xfId="0" applyFont="1" applyFill="1" applyBorder="1" applyAlignment="1">
      <alignment horizontal="left" vertical="center" wrapText="1"/>
    </xf>
    <xf numFmtId="165" fontId="0" fillId="6" borderId="6" xfId="1" applyNumberFormat="1" applyFont="1" applyFill="1" applyBorder="1" applyAlignment="1">
      <alignment horizontal="left" wrapText="1"/>
    </xf>
    <xf numFmtId="4" fontId="4" fillId="6" borderId="16" xfId="1" applyNumberFormat="1" applyFont="1" applyFill="1" applyBorder="1" applyAlignment="1">
      <alignment horizontal="right" wrapText="1"/>
    </xf>
    <xf numFmtId="165" fontId="41" fillId="6" borderId="15" xfId="0" applyNumberFormat="1" applyFont="1" applyFill="1" applyBorder="1" applyAlignment="1">
      <alignment horizontal="right" vertical="center" wrapText="1"/>
    </xf>
    <xf numFmtId="165" fontId="41" fillId="6" borderId="27" xfId="0" applyNumberFormat="1" applyFont="1" applyFill="1" applyBorder="1" applyAlignment="1">
      <alignment horizontal="right" vertical="center" wrapText="1"/>
    </xf>
    <xf numFmtId="164" fontId="41" fillId="6" borderId="47" xfId="2" applyFont="1" applyFill="1" applyBorder="1" applyAlignment="1">
      <alignment horizontal="right" wrapText="1"/>
    </xf>
    <xf numFmtId="164" fontId="41" fillId="6" borderId="29" xfId="2" applyFont="1" applyFill="1" applyBorder="1" applyAlignment="1">
      <alignment horizontal="right" wrapText="1"/>
    </xf>
    <xf numFmtId="165" fontId="41" fillId="8" borderId="18" xfId="0" applyNumberFormat="1" applyFont="1" applyFill="1" applyBorder="1" applyAlignment="1">
      <alignment horizontal="right" vertical="center" wrapText="1"/>
    </xf>
    <xf numFmtId="164" fontId="0" fillId="8" borderId="0" xfId="0" applyNumberFormat="1" applyFill="1" applyAlignment="1">
      <alignment horizontal="right" wrapText="1"/>
    </xf>
    <xf numFmtId="164" fontId="0" fillId="23" borderId="0" xfId="0" applyNumberFormat="1" applyFill="1" applyAlignment="1">
      <alignment horizontal="right" wrapText="1"/>
    </xf>
    <xf numFmtId="165" fontId="26" fillId="8" borderId="15" xfId="0" applyNumberFormat="1" applyFont="1" applyFill="1" applyBorder="1"/>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3" borderId="21" xfId="0" applyNumberFormat="1" applyFont="1" applyFill="1" applyBorder="1" applyAlignment="1">
      <alignment horizontal="center"/>
    </xf>
    <xf numFmtId="0" fontId="15" fillId="0" borderId="0" xfId="0" applyFont="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21"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65" fontId="17" fillId="0" borderId="10" xfId="0" applyNumberFormat="1" applyFont="1" applyBorder="1" applyAlignment="1">
      <alignment horizontal="left" vertical="center"/>
    </xf>
    <xf numFmtId="165" fontId="17" fillId="0" borderId="11" xfId="0" applyNumberFormat="1" applyFont="1" applyBorder="1" applyAlignment="1">
      <alignment horizontal="left" vertical="center"/>
    </xf>
    <xf numFmtId="165" fontId="17" fillId="0" borderId="0" xfId="0" applyNumberFormat="1" applyFont="1" applyAlignment="1">
      <alignment horizontal="left" vertical="center"/>
    </xf>
    <xf numFmtId="165" fontId="17" fillId="0" borderId="7" xfId="0" applyNumberFormat="1" applyFont="1" applyBorder="1" applyAlignment="1">
      <alignment horizontal="left" vertical="center"/>
    </xf>
    <xf numFmtId="165" fontId="17" fillId="0" borderId="4"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62" fillId="11" borderId="32"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0" xfId="0" applyFont="1" applyAlignment="1">
      <alignment horizontal="center" vertical="center"/>
    </xf>
    <xf numFmtId="0" fontId="62" fillId="11" borderId="20" xfId="0" applyFont="1" applyFill="1" applyBorder="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55" fillId="17" borderId="0" xfId="0" applyFont="1" applyFill="1" applyAlignment="1">
      <alignment horizontal="center"/>
    </xf>
    <xf numFmtId="0" fontId="43" fillId="18" borderId="10" xfId="0" applyFont="1" applyFill="1" applyBorder="1" applyAlignment="1">
      <alignment horizontal="center"/>
    </xf>
    <xf numFmtId="0" fontId="43"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164" fontId="4" fillId="8" borderId="19" xfId="2" applyFont="1" applyFill="1" applyBorder="1" applyAlignment="1">
      <alignment horizontal="right" vertical="center" wrapText="1"/>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5">
    <dxf>
      <numFmt numFmtId="164" formatCode="_-* #,##0.00\ _€_-;\-* #,##0.00\ _€_-;_-* &quot;-&quot;??\ _€_-;_-@_-"/>
    </dxf>
    <dxf>
      <alignment wrapText="1" readingOrder="0"/>
    </dxf>
    <dxf>
      <alignment horizontal="right" readingOrder="0"/>
    </dxf>
    <dxf>
      <alignment wrapText="1" readingOrder="0"/>
    </dxf>
    <dxf>
      <alignment horizontal="right" readingOrder="0"/>
    </dxf>
    <dxf>
      <numFmt numFmtId="164" formatCode="_-* #,##0.00\ _€_-;\-* #,##0.00\ _€_-;_-* &quot;-&quot;??\ _€_-;_-@_-"/>
    </dxf>
    <dxf>
      <fill>
        <patternFill>
          <bgColor rgb="FFFF0000"/>
        </patternFill>
      </fill>
    </dxf>
    <dxf>
      <fill>
        <patternFill patternType="solid">
          <bgColor rgb="FFFFFF00"/>
        </patternFill>
      </fill>
    </dxf>
    <dxf>
      <fill>
        <patternFill patternType="solid">
          <bgColor rgb="FFFFFF00"/>
        </patternFill>
      </fill>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21</xdr:row>
      <xdr:rowOff>0</xdr:rowOff>
    </xdr:from>
    <xdr:to>
      <xdr:col>8</xdr:col>
      <xdr:colOff>190500</xdr:colOff>
      <xdr:row>22</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21</xdr:row>
      <xdr:rowOff>0</xdr:rowOff>
    </xdr:from>
    <xdr:to>
      <xdr:col>8</xdr:col>
      <xdr:colOff>704850</xdr:colOff>
      <xdr:row>22</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21</xdr:row>
      <xdr:rowOff>0</xdr:rowOff>
    </xdr:from>
    <xdr:to>
      <xdr:col>8</xdr:col>
      <xdr:colOff>190500</xdr:colOff>
      <xdr:row>22</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21</xdr:row>
      <xdr:rowOff>0</xdr:rowOff>
    </xdr:from>
    <xdr:to>
      <xdr:col>8</xdr:col>
      <xdr:colOff>704850</xdr:colOff>
      <xdr:row>22</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21</xdr:row>
      <xdr:rowOff>0</xdr:rowOff>
    </xdr:from>
    <xdr:to>
      <xdr:col>8</xdr:col>
      <xdr:colOff>190500</xdr:colOff>
      <xdr:row>22</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21</xdr:row>
      <xdr:rowOff>0</xdr:rowOff>
    </xdr:from>
    <xdr:to>
      <xdr:col>8</xdr:col>
      <xdr:colOff>704850</xdr:colOff>
      <xdr:row>22</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21</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21</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23</xdr:row>
      <xdr:rowOff>0</xdr:rowOff>
    </xdr:from>
    <xdr:to>
      <xdr:col>7</xdr:col>
      <xdr:colOff>190500</xdr:colOff>
      <xdr:row>24</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23</xdr:row>
      <xdr:rowOff>0</xdr:rowOff>
    </xdr:from>
    <xdr:to>
      <xdr:col>8</xdr:col>
      <xdr:colOff>19050</xdr:colOff>
      <xdr:row>24</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23</xdr:row>
      <xdr:rowOff>0</xdr:rowOff>
    </xdr:from>
    <xdr:to>
      <xdr:col>7</xdr:col>
      <xdr:colOff>190500</xdr:colOff>
      <xdr:row>24</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23</xdr:row>
      <xdr:rowOff>0</xdr:rowOff>
    </xdr:from>
    <xdr:to>
      <xdr:col>8</xdr:col>
      <xdr:colOff>19050</xdr:colOff>
      <xdr:row>24</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23</xdr:row>
      <xdr:rowOff>0</xdr:rowOff>
    </xdr:from>
    <xdr:to>
      <xdr:col>7</xdr:col>
      <xdr:colOff>190500</xdr:colOff>
      <xdr:row>24</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23</xdr:row>
      <xdr:rowOff>0</xdr:rowOff>
    </xdr:from>
    <xdr:to>
      <xdr:col>8</xdr:col>
      <xdr:colOff>19050</xdr:colOff>
      <xdr:row>24</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23</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23</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23</xdr:row>
      <xdr:rowOff>0</xdr:rowOff>
    </xdr:from>
    <xdr:to>
      <xdr:col>8</xdr:col>
      <xdr:colOff>190500</xdr:colOff>
      <xdr:row>24</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23</xdr:row>
      <xdr:rowOff>0</xdr:rowOff>
    </xdr:from>
    <xdr:to>
      <xdr:col>8</xdr:col>
      <xdr:colOff>704850</xdr:colOff>
      <xdr:row>24</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23</xdr:row>
      <xdr:rowOff>0</xdr:rowOff>
    </xdr:from>
    <xdr:to>
      <xdr:col>8</xdr:col>
      <xdr:colOff>190500</xdr:colOff>
      <xdr:row>24</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23</xdr:row>
      <xdr:rowOff>0</xdr:rowOff>
    </xdr:from>
    <xdr:to>
      <xdr:col>8</xdr:col>
      <xdr:colOff>704850</xdr:colOff>
      <xdr:row>24</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23</xdr:row>
      <xdr:rowOff>0</xdr:rowOff>
    </xdr:from>
    <xdr:to>
      <xdr:col>8</xdr:col>
      <xdr:colOff>190500</xdr:colOff>
      <xdr:row>24</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23</xdr:row>
      <xdr:rowOff>0</xdr:rowOff>
    </xdr:from>
    <xdr:to>
      <xdr:col>8</xdr:col>
      <xdr:colOff>704850</xdr:colOff>
      <xdr:row>24</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23</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23</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41</xdr:row>
      <xdr:rowOff>0</xdr:rowOff>
    </xdr:from>
    <xdr:to>
      <xdr:col>7</xdr:col>
      <xdr:colOff>190500</xdr:colOff>
      <xdr:row>42</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41</xdr:row>
      <xdr:rowOff>0</xdr:rowOff>
    </xdr:from>
    <xdr:to>
      <xdr:col>8</xdr:col>
      <xdr:colOff>19050</xdr:colOff>
      <xdr:row>42</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44</xdr:row>
      <xdr:rowOff>0</xdr:rowOff>
    </xdr:from>
    <xdr:to>
      <xdr:col>7</xdr:col>
      <xdr:colOff>190500</xdr:colOff>
      <xdr:row>45</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44</xdr:row>
      <xdr:rowOff>0</xdr:rowOff>
    </xdr:from>
    <xdr:to>
      <xdr:col>7</xdr:col>
      <xdr:colOff>190500</xdr:colOff>
      <xdr:row>45</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44</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44</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41</xdr:row>
      <xdr:rowOff>0</xdr:rowOff>
    </xdr:from>
    <xdr:to>
      <xdr:col>8</xdr:col>
      <xdr:colOff>190500</xdr:colOff>
      <xdr:row>42</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41</xdr:row>
      <xdr:rowOff>0</xdr:rowOff>
    </xdr:from>
    <xdr:to>
      <xdr:col>8</xdr:col>
      <xdr:colOff>704850</xdr:colOff>
      <xdr:row>42</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44</xdr:row>
      <xdr:rowOff>0</xdr:rowOff>
    </xdr:from>
    <xdr:to>
      <xdr:col>8</xdr:col>
      <xdr:colOff>190500</xdr:colOff>
      <xdr:row>45</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44</xdr:row>
      <xdr:rowOff>0</xdr:rowOff>
    </xdr:from>
    <xdr:to>
      <xdr:col>8</xdr:col>
      <xdr:colOff>190500</xdr:colOff>
      <xdr:row>45</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44</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44</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4937.627046875001" createdVersion="5" refreshedVersion="5" minRefreshableVersion="3" recordCount="196">
  <cacheSource type="worksheet">
    <worksheetSource ref="A2:H198" sheet="Total Expenses"/>
  </cacheSource>
  <cacheFields count="8">
    <cacheField name="Date" numFmtId="14">
      <sharedItems containsSemiMixedTypes="0" containsNonDate="0" containsDate="1" containsString="0" minDate="2022-12-01T00:00:00" maxDate="2022-12-28T00:00:00"/>
    </cacheField>
    <cacheField name="Details" numFmtId="0">
      <sharedItems/>
    </cacheField>
    <cacheField name="Type of expenses " numFmtId="0">
      <sharedItems count="10">
        <s v="Transport"/>
        <s v="Trust Building"/>
        <s v="Telephone"/>
        <s v="Services"/>
        <s v="Bank Fees"/>
        <s v="Personnel"/>
        <s v="Transfer Fees"/>
        <s v="Equipment"/>
        <s v="Local Transport" u="1"/>
        <s v="Trust Bulding" u="1"/>
      </sharedItems>
    </cacheField>
    <cacheField name="Department" numFmtId="0">
      <sharedItems count="5">
        <s v="Investigations"/>
        <s v="Legal"/>
        <s v="Management"/>
        <s v="Office"/>
        <s v="Team Building"/>
      </sharedItems>
    </cacheField>
    <cacheField name="Spent  in national currency (UGX)" numFmtId="0">
      <sharedItems containsSemiMixedTypes="0" containsString="0" containsNumber="1" minValue="500" maxValue="2935000"/>
    </cacheField>
    <cacheField name="Exchange Rate $" numFmtId="4">
      <sharedItems containsSemiMixedTypes="0" containsString="0" containsNumber="1" containsInteger="1" minValue="3830" maxValue="3830"/>
    </cacheField>
    <cacheField name="Spent in $" numFmtId="165">
      <sharedItems containsSemiMixedTypes="0" containsString="0" containsNumber="1" minValue="0.13054830287206268" maxValue="766.31853785900785"/>
    </cacheField>
    <cacheField name="Name" numFmtId="0">
      <sharedItems count="7">
        <s v="i82"/>
        <s v="i73"/>
        <s v="Collins"/>
        <s v="Lydia"/>
        <s v="Bank USD"/>
        <s v="Bank Opp"/>
        <s v="Bank UGX"/>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4937.627048842594" createdVersion="5" refreshedVersion="5" minRefreshableVersion="3" recordCount="21">
  <cacheSource type="worksheet">
    <worksheetSource ref="A3:H24" sheet="Airtime summary"/>
  </cacheSource>
  <cacheFields count="8">
    <cacheField name="Date" numFmtId="14">
      <sharedItems containsSemiMixedTypes="0" containsNonDate="0" containsDate="1" containsString="0" minDate="2022-12-01T00:00:00" maxDate="2022-12-28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0" maxValue="40000"/>
    </cacheField>
    <cacheField name="Received" numFmtId="164">
      <sharedItems containsString="0" containsBlank="1" containsNumber="1" containsInteger="1" minValue="10000" maxValue="220000"/>
    </cacheField>
    <cacheField name="Balance" numFmtId="164">
      <sharedItems containsSemiMixedTypes="0" containsString="0" containsNumber="1" containsInteger="1" minValue="0" maxValue="330000"/>
    </cacheField>
    <cacheField name="Name" numFmtId="0">
      <sharedItems containsBlank="1" count="10">
        <m/>
        <s v="Collins"/>
        <s v="Lydia"/>
        <s v="i82"/>
        <s v="i73"/>
        <s v="Grace" u="1"/>
        <s v="Atwine" u="1"/>
        <s v="Edris" u="1"/>
        <s v="i35" u="1"/>
        <s v="i54"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4937.627049421295" createdVersion="5" refreshedVersion="5" minRefreshableVersion="3" recordCount="50">
  <cacheSource type="worksheet">
    <worksheetSource ref="A2:H52" sheet="UGX Cash Box December"/>
  </cacheSource>
  <cacheFields count="8">
    <cacheField name="Date" numFmtId="14">
      <sharedItems containsSemiMixedTypes="0" containsNonDate="0" containsDate="1" containsString="0" minDate="2022-12-01T00:00:00" maxDate="2022-12-22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 maxValue="399800"/>
    </cacheField>
    <cacheField name="Received" numFmtId="164">
      <sharedItems containsString="0" containsBlank="1" containsNumber="1" containsInteger="1" minValue="2000" maxValue="3129000"/>
    </cacheField>
    <cacheField name="Balance" numFmtId="164">
      <sharedItems containsSemiMixedTypes="0" containsString="0" containsNumber="1" containsInteger="1" minValue="436646" maxValue="3572646"/>
    </cacheField>
    <cacheField name="Name" numFmtId="14">
      <sharedItems containsBlank="1" count="6">
        <m/>
        <s v="i82"/>
        <s v="i73"/>
        <s v="Airtime"/>
        <s v="Collins"/>
        <s v="Lydi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6">
  <r>
    <d v="2022-12-01T00:00:00"/>
    <s v="Local Transport"/>
    <x v="0"/>
    <x v="0"/>
    <n v="8000"/>
    <n v="3830"/>
    <n v="2.0887728459530028"/>
    <x v="0"/>
  </r>
  <r>
    <d v="2022-12-01T00:00:00"/>
    <s v="Local Transport"/>
    <x v="0"/>
    <x v="0"/>
    <n v="15000"/>
    <n v="3830"/>
    <n v="3.9164490861618799"/>
    <x v="0"/>
  </r>
  <r>
    <d v="2022-12-01T00:00:00"/>
    <s v="Local Transport"/>
    <x v="0"/>
    <x v="0"/>
    <n v="18000"/>
    <n v="3830"/>
    <n v="4.6997389033942563"/>
    <x v="0"/>
  </r>
  <r>
    <d v="2022-12-01T00:00:00"/>
    <s v="Local Transport"/>
    <x v="0"/>
    <x v="0"/>
    <n v="12000"/>
    <n v="3830"/>
    <n v="3.133159268929504"/>
    <x v="0"/>
  </r>
  <r>
    <d v="2022-12-01T00:00:00"/>
    <s v="Local Transport"/>
    <x v="0"/>
    <x v="0"/>
    <n v="10000"/>
    <n v="3830"/>
    <n v="2.6109660574412534"/>
    <x v="0"/>
  </r>
  <r>
    <d v="2022-12-01T00:00:00"/>
    <s v="Trust Building"/>
    <x v="1"/>
    <x v="0"/>
    <n v="5000"/>
    <n v="3830"/>
    <n v="1.3054830287206267"/>
    <x v="0"/>
  </r>
  <r>
    <d v="2022-12-01T00:00:00"/>
    <s v="Trust Building"/>
    <x v="1"/>
    <x v="0"/>
    <n v="5000"/>
    <n v="3830"/>
    <n v="1.3054830287206267"/>
    <x v="0"/>
  </r>
  <r>
    <d v="2022-12-01T00:00:00"/>
    <s v="Local Transport"/>
    <x v="0"/>
    <x v="0"/>
    <n v="5000"/>
    <n v="3830"/>
    <n v="1.3054830287206267"/>
    <x v="1"/>
  </r>
  <r>
    <d v="2022-12-01T00:00:00"/>
    <s v="Local Transport"/>
    <x v="0"/>
    <x v="0"/>
    <n v="21000"/>
    <n v="3830"/>
    <n v="5.4830287206266322"/>
    <x v="1"/>
  </r>
  <r>
    <d v="2022-12-01T00:00:00"/>
    <s v="Local Transport"/>
    <x v="0"/>
    <x v="0"/>
    <n v="10000"/>
    <n v="3830"/>
    <n v="2.6109660574412534"/>
    <x v="1"/>
  </r>
  <r>
    <d v="2022-12-01T00:00:00"/>
    <s v="Local Transport"/>
    <x v="0"/>
    <x v="0"/>
    <n v="8000"/>
    <n v="3830"/>
    <n v="2.0887728459530028"/>
    <x v="1"/>
  </r>
  <r>
    <d v="2022-12-01T00:00:00"/>
    <s v="Local Transport"/>
    <x v="0"/>
    <x v="0"/>
    <n v="6000"/>
    <n v="3830"/>
    <n v="1.566579634464752"/>
    <x v="1"/>
  </r>
  <r>
    <d v="2022-12-01T00:00:00"/>
    <s v="Local Transport"/>
    <x v="0"/>
    <x v="0"/>
    <n v="10000"/>
    <n v="3830"/>
    <n v="2.6109660574412534"/>
    <x v="1"/>
  </r>
  <r>
    <d v="2022-12-01T00:00:00"/>
    <s v="Trust Building"/>
    <x v="1"/>
    <x v="0"/>
    <n v="7000"/>
    <n v="3830"/>
    <n v="1.8276762402088773"/>
    <x v="1"/>
  </r>
  <r>
    <d v="2022-12-01T00:00:00"/>
    <s v="Trust Building"/>
    <x v="1"/>
    <x v="0"/>
    <n v="3000"/>
    <n v="3830"/>
    <n v="0.78328981723237601"/>
    <x v="1"/>
  </r>
  <r>
    <d v="2022-12-01T00:00:00"/>
    <s v="Airtime for Collins"/>
    <x v="2"/>
    <x v="1"/>
    <n v="10000"/>
    <n v="3830"/>
    <n v="2.6109660574412534"/>
    <x v="2"/>
  </r>
  <r>
    <d v="2022-12-01T00:00:00"/>
    <s v="Local Transport"/>
    <x v="0"/>
    <x v="1"/>
    <n v="4500"/>
    <n v="3830"/>
    <n v="1.1749347258485641"/>
    <x v="2"/>
  </r>
  <r>
    <d v="2022-12-01T00:00:00"/>
    <s v="Local Transport"/>
    <x v="0"/>
    <x v="1"/>
    <n v="4500"/>
    <n v="3830"/>
    <n v="1.1749347258485641"/>
    <x v="2"/>
  </r>
  <r>
    <d v="2022-12-01T00:00:00"/>
    <s v="Local Transport"/>
    <x v="0"/>
    <x v="2"/>
    <n v="4000"/>
    <n v="3830"/>
    <n v="1.0443864229765014"/>
    <x v="3"/>
  </r>
  <r>
    <d v="2022-12-01T00:00:00"/>
    <s v="Local Transport"/>
    <x v="0"/>
    <x v="2"/>
    <n v="3000"/>
    <n v="3830"/>
    <n v="0.78328981723237601"/>
    <x v="3"/>
  </r>
  <r>
    <d v="2022-12-01T00:00:00"/>
    <s v="Local Transport"/>
    <x v="0"/>
    <x v="2"/>
    <n v="8000"/>
    <n v="3830"/>
    <n v="2.0887728459530028"/>
    <x v="3"/>
  </r>
  <r>
    <d v="2022-12-02T00:00:00"/>
    <s v="November gabagge collection"/>
    <x v="3"/>
    <x v="3"/>
    <n v="50000"/>
    <n v="3830"/>
    <n v="13.054830287206267"/>
    <x v="3"/>
  </r>
  <r>
    <d v="2022-12-02T00:00:00"/>
    <s v="Local Transport"/>
    <x v="0"/>
    <x v="1"/>
    <n v="4500"/>
    <n v="3830"/>
    <n v="1.1749347258485641"/>
    <x v="2"/>
  </r>
  <r>
    <d v="2022-12-02T00:00:00"/>
    <s v="Local Transport"/>
    <x v="0"/>
    <x v="1"/>
    <n v="4500"/>
    <n v="3830"/>
    <n v="1.1749347258485641"/>
    <x v="2"/>
  </r>
  <r>
    <d v="2022-12-02T00:00:00"/>
    <s v="Local Transport"/>
    <x v="0"/>
    <x v="0"/>
    <n v="10000"/>
    <n v="3830"/>
    <n v="2.6109660574412534"/>
    <x v="0"/>
  </r>
  <r>
    <d v="2022-12-02T00:00:00"/>
    <s v="Local Transport"/>
    <x v="0"/>
    <x v="0"/>
    <n v="9000"/>
    <n v="3830"/>
    <n v="2.3498694516971281"/>
    <x v="0"/>
  </r>
  <r>
    <d v="2022-12-02T00:00:00"/>
    <s v="Local Transport"/>
    <x v="0"/>
    <x v="0"/>
    <n v="8000"/>
    <n v="3830"/>
    <n v="2.0887728459530028"/>
    <x v="0"/>
  </r>
  <r>
    <d v="2022-12-02T00:00:00"/>
    <s v="Local Transport"/>
    <x v="0"/>
    <x v="0"/>
    <n v="8000"/>
    <n v="3830"/>
    <n v="2.0887728459530028"/>
    <x v="0"/>
  </r>
  <r>
    <d v="2022-12-02T00:00:00"/>
    <s v="Trust Building"/>
    <x v="1"/>
    <x v="0"/>
    <n v="8000"/>
    <n v="3830"/>
    <n v="2.0887728459530028"/>
    <x v="0"/>
  </r>
  <r>
    <d v="2022-12-02T00:00:00"/>
    <s v="Local Transport"/>
    <x v="0"/>
    <x v="0"/>
    <n v="5000"/>
    <n v="3830"/>
    <n v="1.3054830287206267"/>
    <x v="1"/>
  </r>
  <r>
    <d v="2022-12-02T00:00:00"/>
    <s v="Local Transport"/>
    <x v="0"/>
    <x v="0"/>
    <n v="5000"/>
    <n v="3830"/>
    <n v="1.3054830287206267"/>
    <x v="1"/>
  </r>
  <r>
    <d v="2022-12-02T00:00:00"/>
    <s v="Annual Subscription charges"/>
    <x v="4"/>
    <x v="3"/>
    <n v="109729.5"/>
    <n v="3830"/>
    <n v="28.65"/>
    <x v="4"/>
  </r>
  <r>
    <d v="2022-12-03T00:00:00"/>
    <s v="November security services:BUKA"/>
    <x v="3"/>
    <x v="3"/>
    <n v="1888000"/>
    <n v="3830"/>
    <n v="492.95039164490862"/>
    <x v="5"/>
  </r>
  <r>
    <d v="2022-12-03T00:00:00"/>
    <s v="Bank Charges"/>
    <x v="4"/>
    <x v="3"/>
    <n v="3000"/>
    <n v="3830"/>
    <n v="0.78328981723237601"/>
    <x v="5"/>
  </r>
  <r>
    <d v="2022-12-05T00:00:00"/>
    <s v="Local Transport"/>
    <x v="0"/>
    <x v="0"/>
    <n v="5000"/>
    <n v="3830"/>
    <n v="1.3054830287206267"/>
    <x v="1"/>
  </r>
  <r>
    <d v="2022-12-05T00:00:00"/>
    <s v="Local Transport"/>
    <x v="0"/>
    <x v="0"/>
    <n v="15000"/>
    <n v="3830"/>
    <n v="3.9164490861618799"/>
    <x v="1"/>
  </r>
  <r>
    <d v="2022-12-05T00:00:00"/>
    <s v="Local Transport"/>
    <x v="0"/>
    <x v="0"/>
    <n v="13000"/>
    <n v="3830"/>
    <n v="3.3942558746736293"/>
    <x v="1"/>
  </r>
  <r>
    <d v="2022-12-05T00:00:00"/>
    <s v="Local Transport"/>
    <x v="0"/>
    <x v="0"/>
    <n v="6000"/>
    <n v="3830"/>
    <n v="1.566579634464752"/>
    <x v="1"/>
  </r>
  <r>
    <d v="2022-12-05T00:00:00"/>
    <s v="Local Transport"/>
    <x v="0"/>
    <x v="0"/>
    <n v="8000"/>
    <n v="3830"/>
    <n v="2.0887728459530028"/>
    <x v="1"/>
  </r>
  <r>
    <d v="2022-12-05T00:00:00"/>
    <s v="Local Transport"/>
    <x v="0"/>
    <x v="0"/>
    <n v="10000"/>
    <n v="3830"/>
    <n v="2.6109660574412534"/>
    <x v="1"/>
  </r>
  <r>
    <d v="2022-12-05T00:00:00"/>
    <s v="Trust Building"/>
    <x v="1"/>
    <x v="0"/>
    <n v="5000"/>
    <n v="3830"/>
    <n v="1.3054830287206267"/>
    <x v="1"/>
  </r>
  <r>
    <d v="2022-12-05T00:00:00"/>
    <s v="Trust Building"/>
    <x v="1"/>
    <x v="0"/>
    <n v="5000"/>
    <n v="3830"/>
    <n v="1.3054830287206267"/>
    <x v="1"/>
  </r>
  <r>
    <d v="2022-12-05T00:00:00"/>
    <s v="Local Transport"/>
    <x v="0"/>
    <x v="0"/>
    <n v="8000"/>
    <n v="3830"/>
    <n v="2.0887728459530028"/>
    <x v="0"/>
  </r>
  <r>
    <d v="2022-12-05T00:00:00"/>
    <s v="Local Transport"/>
    <x v="0"/>
    <x v="0"/>
    <n v="20000"/>
    <n v="3830"/>
    <n v="5.2219321148825069"/>
    <x v="0"/>
  </r>
  <r>
    <d v="2022-12-05T00:00:00"/>
    <s v="Local Transport"/>
    <x v="0"/>
    <x v="0"/>
    <n v="10000"/>
    <n v="3830"/>
    <n v="2.6109660574412534"/>
    <x v="0"/>
  </r>
  <r>
    <d v="2022-12-05T00:00:00"/>
    <s v="Local Transport"/>
    <x v="0"/>
    <x v="0"/>
    <n v="15000"/>
    <n v="3830"/>
    <n v="3.9164490861618799"/>
    <x v="0"/>
  </r>
  <r>
    <d v="2022-12-05T00:00:00"/>
    <s v="Local Transport"/>
    <x v="0"/>
    <x v="0"/>
    <n v="18000"/>
    <n v="3830"/>
    <n v="4.6997389033942563"/>
    <x v="0"/>
  </r>
  <r>
    <d v="2022-12-05T00:00:00"/>
    <s v="Trust Building"/>
    <x v="1"/>
    <x v="0"/>
    <n v="5000"/>
    <n v="3830"/>
    <n v="1.3054830287206267"/>
    <x v="0"/>
  </r>
  <r>
    <d v="2022-12-05T00:00:00"/>
    <s v="Trust Building"/>
    <x v="1"/>
    <x v="0"/>
    <n v="5000"/>
    <n v="3830"/>
    <n v="1.3054830287206267"/>
    <x v="0"/>
  </r>
  <r>
    <d v="2022-12-05T00:00:00"/>
    <s v="Local Transport"/>
    <x v="0"/>
    <x v="1"/>
    <n v="4500"/>
    <n v="3830"/>
    <n v="1.1749347258485641"/>
    <x v="2"/>
  </r>
  <r>
    <d v="2022-12-05T00:00:00"/>
    <s v="Local Transport"/>
    <x v="0"/>
    <x v="1"/>
    <n v="4500"/>
    <n v="3830"/>
    <n v="1.1749347258485641"/>
    <x v="2"/>
  </r>
  <r>
    <d v="2022-12-05T00:00:00"/>
    <s v="Bank Charges"/>
    <x v="4"/>
    <x v="3"/>
    <n v="2000"/>
    <n v="3830"/>
    <n v="0.52219321148825071"/>
    <x v="6"/>
  </r>
  <r>
    <d v="2022-12-06T00:00:00"/>
    <s v="Local Transport"/>
    <x v="0"/>
    <x v="0"/>
    <n v="9000"/>
    <n v="3830"/>
    <n v="2.3498694516971281"/>
    <x v="0"/>
  </r>
  <r>
    <d v="2022-12-06T00:00:00"/>
    <s v="Local Transport"/>
    <x v="0"/>
    <x v="0"/>
    <n v="16000"/>
    <n v="3830"/>
    <n v="4.1775456919060057"/>
    <x v="0"/>
  </r>
  <r>
    <d v="2022-12-06T00:00:00"/>
    <s v="Local Transport"/>
    <x v="0"/>
    <x v="0"/>
    <n v="15000"/>
    <n v="3830"/>
    <n v="3.9164490861618799"/>
    <x v="0"/>
  </r>
  <r>
    <d v="2022-12-06T00:00:00"/>
    <s v="Local Transport"/>
    <x v="0"/>
    <x v="0"/>
    <n v="15000"/>
    <n v="3830"/>
    <n v="3.9164490861618799"/>
    <x v="0"/>
  </r>
  <r>
    <d v="2022-12-06T00:00:00"/>
    <s v="Local Transport"/>
    <x v="0"/>
    <x v="0"/>
    <n v="15000"/>
    <n v="3830"/>
    <n v="3.9164490861618799"/>
    <x v="0"/>
  </r>
  <r>
    <d v="2022-12-06T00:00:00"/>
    <s v="Trust Building"/>
    <x v="1"/>
    <x v="0"/>
    <n v="5000"/>
    <n v="3830"/>
    <n v="1.3054830287206267"/>
    <x v="0"/>
  </r>
  <r>
    <d v="2022-12-06T00:00:00"/>
    <s v="Trust Building"/>
    <x v="1"/>
    <x v="0"/>
    <n v="5000"/>
    <n v="3830"/>
    <n v="1.3054830287206267"/>
    <x v="0"/>
  </r>
  <r>
    <d v="2022-12-06T00:00:00"/>
    <s v="Local Transport"/>
    <x v="0"/>
    <x v="0"/>
    <n v="5000"/>
    <n v="3830"/>
    <n v="1.3054830287206267"/>
    <x v="1"/>
  </r>
  <r>
    <d v="2022-12-06T00:00:00"/>
    <s v="Local Transport"/>
    <x v="0"/>
    <x v="0"/>
    <n v="19000"/>
    <n v="3830"/>
    <n v="4.9608355091383816"/>
    <x v="1"/>
  </r>
  <r>
    <d v="2022-12-06T00:00:00"/>
    <s v="Local Transport"/>
    <x v="0"/>
    <x v="0"/>
    <n v="10000"/>
    <n v="3830"/>
    <n v="2.6109660574412534"/>
    <x v="1"/>
  </r>
  <r>
    <d v="2022-12-06T00:00:00"/>
    <s v="Local Transport"/>
    <x v="0"/>
    <x v="0"/>
    <n v="12000"/>
    <n v="3830"/>
    <n v="3.133159268929504"/>
    <x v="1"/>
  </r>
  <r>
    <d v="2022-12-06T00:00:00"/>
    <s v="Local Transport"/>
    <x v="0"/>
    <x v="0"/>
    <n v="9000"/>
    <n v="3830"/>
    <n v="2.3498694516971281"/>
    <x v="1"/>
  </r>
  <r>
    <d v="2022-12-06T00:00:00"/>
    <s v="Trust Building"/>
    <x v="1"/>
    <x v="0"/>
    <n v="10000"/>
    <n v="3830"/>
    <n v="2.6109660574412534"/>
    <x v="1"/>
  </r>
  <r>
    <d v="2022-12-06T00:00:00"/>
    <s v="Local Transport"/>
    <x v="0"/>
    <x v="1"/>
    <n v="4500"/>
    <n v="3830"/>
    <n v="1.1749347258485641"/>
    <x v="2"/>
  </r>
  <r>
    <d v="2022-12-06T00:00:00"/>
    <s v="Local Transport"/>
    <x v="0"/>
    <x v="1"/>
    <n v="4500"/>
    <n v="3830"/>
    <n v="1.1749347258485641"/>
    <x v="2"/>
  </r>
  <r>
    <d v="2022-12-06T00:00:00"/>
    <s v="Local Transport"/>
    <x v="0"/>
    <x v="2"/>
    <n v="6000"/>
    <n v="3830"/>
    <n v="1.566579634464752"/>
    <x v="3"/>
  </r>
  <r>
    <d v="2022-12-06T00:00:00"/>
    <s v="Local Transport"/>
    <x v="0"/>
    <x v="2"/>
    <n v="6000"/>
    <n v="3830"/>
    <n v="1.566579634464752"/>
    <x v="3"/>
  </r>
  <r>
    <d v="2022-12-06T00:00:00"/>
    <s v="Local Transport"/>
    <x v="0"/>
    <x v="0"/>
    <n v="27000"/>
    <n v="3830"/>
    <n v="7.0496083550913839"/>
    <x v="0"/>
  </r>
  <r>
    <d v="2022-12-06T00:00:00"/>
    <s v="Local Transport"/>
    <x v="0"/>
    <x v="0"/>
    <n v="6000"/>
    <n v="3830"/>
    <n v="1.566579634464752"/>
    <x v="0"/>
  </r>
  <r>
    <d v="2022-12-06T00:00:00"/>
    <s v="Local Transport"/>
    <x v="0"/>
    <x v="0"/>
    <n v="10000"/>
    <n v="3830"/>
    <n v="2.6109660574412534"/>
    <x v="0"/>
  </r>
  <r>
    <d v="2022-12-06T00:00:00"/>
    <s v="Airtime for Lydia"/>
    <x v="2"/>
    <x v="2"/>
    <n v="40000"/>
    <n v="3830"/>
    <n v="10.443864229765014"/>
    <x v="3"/>
  </r>
  <r>
    <d v="2022-12-06T00:00:00"/>
    <s v="Airtime for i82"/>
    <x v="2"/>
    <x v="0"/>
    <n v="25000"/>
    <n v="3830"/>
    <n v="6.5274151436031334"/>
    <x v="0"/>
  </r>
  <r>
    <d v="2022-12-06T00:00:00"/>
    <s v="Airtime for i73"/>
    <x v="2"/>
    <x v="0"/>
    <n v="25000"/>
    <n v="3830"/>
    <n v="6.5274151436031334"/>
    <x v="1"/>
  </r>
  <r>
    <d v="2022-12-06T00:00:00"/>
    <s v="Airtime for Collins"/>
    <x v="2"/>
    <x v="1"/>
    <n v="20000"/>
    <n v="3830"/>
    <n v="5.2219321148825069"/>
    <x v="2"/>
  </r>
  <r>
    <d v="2022-12-06T00:00:00"/>
    <s v="Bank Charges"/>
    <x v="4"/>
    <x v="3"/>
    <n v="20000"/>
    <n v="3830"/>
    <n v="5.2219321148825069"/>
    <x v="5"/>
  </r>
  <r>
    <d v="2022-12-07T00:00:00"/>
    <s v="Local Transport"/>
    <x v="0"/>
    <x v="0"/>
    <n v="5000"/>
    <n v="3830"/>
    <n v="1.3054830287206267"/>
    <x v="1"/>
  </r>
  <r>
    <d v="2022-12-07T00:00:00"/>
    <s v="Local Transport"/>
    <x v="0"/>
    <x v="0"/>
    <n v="21000"/>
    <n v="3830"/>
    <n v="5.4830287206266322"/>
    <x v="1"/>
  </r>
  <r>
    <d v="2022-12-07T00:00:00"/>
    <s v="Local Transport"/>
    <x v="0"/>
    <x v="0"/>
    <n v="10000"/>
    <n v="3830"/>
    <n v="2.6109660574412534"/>
    <x v="1"/>
  </r>
  <r>
    <d v="2022-12-07T00:00:00"/>
    <s v="Local Transport"/>
    <x v="0"/>
    <x v="0"/>
    <n v="10000"/>
    <n v="3830"/>
    <n v="2.6109660574412534"/>
    <x v="1"/>
  </r>
  <r>
    <d v="2022-12-07T00:00:00"/>
    <s v="Local Transport"/>
    <x v="0"/>
    <x v="0"/>
    <n v="9000"/>
    <n v="3830"/>
    <n v="2.3498694516971281"/>
    <x v="1"/>
  </r>
  <r>
    <d v="2022-12-07T00:00:00"/>
    <s v="Trust Building"/>
    <x v="1"/>
    <x v="0"/>
    <n v="4000"/>
    <n v="3830"/>
    <n v="1.0443864229765014"/>
    <x v="1"/>
  </r>
  <r>
    <d v="2022-12-07T00:00:00"/>
    <s v="Trust Building"/>
    <x v="1"/>
    <x v="0"/>
    <n v="3000"/>
    <n v="3830"/>
    <n v="0.78328981723237601"/>
    <x v="1"/>
  </r>
  <r>
    <d v="2022-12-07T00:00:00"/>
    <s v="Trust Building"/>
    <x v="1"/>
    <x v="0"/>
    <n v="3000"/>
    <n v="3830"/>
    <n v="0.78328981723237601"/>
    <x v="1"/>
  </r>
  <r>
    <d v="2022-12-07T00:00:00"/>
    <s v="Local Transport"/>
    <x v="0"/>
    <x v="1"/>
    <n v="4500"/>
    <n v="3830"/>
    <n v="1.1749347258485641"/>
    <x v="2"/>
  </r>
  <r>
    <d v="2022-12-07T00:00:00"/>
    <s v="Local Transport"/>
    <x v="0"/>
    <x v="1"/>
    <n v="4000"/>
    <n v="3830"/>
    <n v="1.0443864229765014"/>
    <x v="2"/>
  </r>
  <r>
    <d v="2022-12-07T00:00:00"/>
    <s v="Local Transport"/>
    <x v="0"/>
    <x v="1"/>
    <n v="4000"/>
    <n v="3830"/>
    <n v="1.0443864229765014"/>
    <x v="2"/>
  </r>
  <r>
    <d v="2022-12-07T00:00:00"/>
    <s v="Local Transport"/>
    <x v="0"/>
    <x v="1"/>
    <n v="4500"/>
    <n v="3830"/>
    <n v="1.1749347258485641"/>
    <x v="2"/>
  </r>
  <r>
    <d v="2022-12-07T00:00:00"/>
    <s v="Local Transport"/>
    <x v="0"/>
    <x v="0"/>
    <n v="8000"/>
    <n v="3830"/>
    <n v="2.0887728459530028"/>
    <x v="0"/>
  </r>
  <r>
    <d v="2022-12-07T00:00:00"/>
    <s v="Local Transport"/>
    <x v="0"/>
    <x v="0"/>
    <n v="7000"/>
    <n v="3830"/>
    <n v="1.8276762402088773"/>
    <x v="0"/>
  </r>
  <r>
    <d v="2022-12-07T00:00:00"/>
    <s v="Local Transport"/>
    <x v="0"/>
    <x v="0"/>
    <n v="15000"/>
    <n v="3830"/>
    <n v="3.9164490861618799"/>
    <x v="0"/>
  </r>
  <r>
    <d v="2022-12-07T00:00:00"/>
    <s v="Local Transport"/>
    <x v="0"/>
    <x v="0"/>
    <n v="15000"/>
    <n v="3830"/>
    <n v="3.9164490861618799"/>
    <x v="0"/>
  </r>
  <r>
    <d v="2022-12-07T00:00:00"/>
    <s v="Local Transport"/>
    <x v="0"/>
    <x v="0"/>
    <n v="10000"/>
    <n v="3830"/>
    <n v="2.6109660574412534"/>
    <x v="0"/>
  </r>
  <r>
    <d v="2022-12-07T00:00:00"/>
    <s v="Trust Building"/>
    <x v="1"/>
    <x v="0"/>
    <n v="5000"/>
    <n v="3830"/>
    <n v="1.3054830287206267"/>
    <x v="0"/>
  </r>
  <r>
    <d v="2022-12-07T00:00:00"/>
    <s v="Trust Building"/>
    <x v="1"/>
    <x v="0"/>
    <n v="5000"/>
    <n v="3830"/>
    <n v="1.3054830287206267"/>
    <x v="0"/>
  </r>
  <r>
    <d v="2022-12-08T00:00:00"/>
    <s v="Local Transport"/>
    <x v="0"/>
    <x v="0"/>
    <n v="10000"/>
    <n v="3830"/>
    <n v="2.6109660574412534"/>
    <x v="0"/>
  </r>
  <r>
    <d v="2022-12-08T00:00:00"/>
    <s v="Local Transport"/>
    <x v="0"/>
    <x v="0"/>
    <n v="15000"/>
    <n v="3830"/>
    <n v="3.9164490861618799"/>
    <x v="0"/>
  </r>
  <r>
    <d v="2022-12-08T00:00:00"/>
    <s v="Local Transport"/>
    <x v="0"/>
    <x v="0"/>
    <n v="15000"/>
    <n v="3830"/>
    <n v="3.9164490861618799"/>
    <x v="0"/>
  </r>
  <r>
    <d v="2022-12-08T00:00:00"/>
    <s v="Local Transport"/>
    <x v="0"/>
    <x v="0"/>
    <n v="10000"/>
    <n v="3830"/>
    <n v="2.6109660574412534"/>
    <x v="0"/>
  </r>
  <r>
    <d v="2022-12-08T00:00:00"/>
    <s v="Local Transport"/>
    <x v="0"/>
    <x v="0"/>
    <n v="10000"/>
    <n v="3830"/>
    <n v="2.6109660574412534"/>
    <x v="0"/>
  </r>
  <r>
    <d v="2022-12-08T00:00:00"/>
    <s v="Trust Building"/>
    <x v="1"/>
    <x v="0"/>
    <n v="5000"/>
    <n v="3830"/>
    <n v="1.3054830287206267"/>
    <x v="0"/>
  </r>
  <r>
    <d v="2022-12-08T00:00:00"/>
    <s v="Trust Building"/>
    <x v="1"/>
    <x v="0"/>
    <n v="5000"/>
    <n v="3830"/>
    <n v="1.3054830287206267"/>
    <x v="0"/>
  </r>
  <r>
    <d v="2022-12-08T00:00:00"/>
    <s v="Local Transport"/>
    <x v="0"/>
    <x v="1"/>
    <n v="4500"/>
    <n v="3830"/>
    <n v="1.1749347258485641"/>
    <x v="2"/>
  </r>
  <r>
    <d v="2022-12-08T00:00:00"/>
    <s v="Local Transport"/>
    <x v="0"/>
    <x v="1"/>
    <n v="4500"/>
    <n v="3830"/>
    <n v="1.1749347258485641"/>
    <x v="2"/>
  </r>
  <r>
    <d v="2022-12-08T00:00:00"/>
    <s v="Local Transport"/>
    <x v="0"/>
    <x v="0"/>
    <n v="5000"/>
    <n v="3830"/>
    <n v="1.3054830287206267"/>
    <x v="1"/>
  </r>
  <r>
    <d v="2022-12-08T00:00:00"/>
    <s v="Local Transport"/>
    <x v="0"/>
    <x v="0"/>
    <n v="18000"/>
    <n v="3830"/>
    <n v="4.6997389033942563"/>
    <x v="1"/>
  </r>
  <r>
    <d v="2022-12-08T00:00:00"/>
    <s v="Local Transport"/>
    <x v="0"/>
    <x v="0"/>
    <n v="13000"/>
    <n v="3830"/>
    <n v="3.3942558746736293"/>
    <x v="1"/>
  </r>
  <r>
    <d v="2022-12-08T00:00:00"/>
    <s v="Local Transport"/>
    <x v="0"/>
    <x v="0"/>
    <n v="15000"/>
    <n v="3830"/>
    <n v="3.9164490861618799"/>
    <x v="1"/>
  </r>
  <r>
    <d v="2022-12-08T00:00:00"/>
    <s v="Local Transport"/>
    <x v="0"/>
    <x v="0"/>
    <n v="8000"/>
    <n v="3830"/>
    <n v="2.0887728459530028"/>
    <x v="1"/>
  </r>
  <r>
    <d v="2022-12-08T00:00:00"/>
    <s v="Trust Building"/>
    <x v="1"/>
    <x v="0"/>
    <n v="5000"/>
    <n v="3830"/>
    <n v="1.3054830287206267"/>
    <x v="1"/>
  </r>
  <r>
    <d v="2022-12-08T00:00:00"/>
    <s v="Trust Building"/>
    <x v="1"/>
    <x v="0"/>
    <n v="5000"/>
    <n v="3830"/>
    <n v="1.3054830287206267"/>
    <x v="1"/>
  </r>
  <r>
    <d v="2022-12-08T00:00:00"/>
    <s v="2 pick n peel juices @8000"/>
    <x v="5"/>
    <x v="4"/>
    <n v="16000"/>
    <n v="3830"/>
    <n v="4.1775456919060057"/>
    <x v="3"/>
  </r>
  <r>
    <d v="2022-12-08T00:00:00"/>
    <s v="1 pick n peel"/>
    <x v="5"/>
    <x v="4"/>
    <n v="8000"/>
    <n v="3830"/>
    <n v="2.0887728459530028"/>
    <x v="3"/>
  </r>
  <r>
    <d v="2022-12-08T00:00:00"/>
    <s v="1 pick n peel"/>
    <x v="5"/>
    <x v="4"/>
    <n v="8000"/>
    <n v="3830"/>
    <n v="2.0887728459530028"/>
    <x v="3"/>
  </r>
  <r>
    <d v="2022-12-08T00:00:00"/>
    <s v="2 chips "/>
    <x v="5"/>
    <x v="4"/>
    <n v="20000"/>
    <n v="3830"/>
    <n v="5.2219321148825069"/>
    <x v="3"/>
  </r>
  <r>
    <d v="2022-12-08T00:00:00"/>
    <s v="Kacumbaali 5"/>
    <x v="5"/>
    <x v="4"/>
    <n v="10000"/>
    <n v="3830"/>
    <n v="2.6109660574412534"/>
    <x v="3"/>
  </r>
  <r>
    <d v="2022-12-08T00:00:00"/>
    <s v="Vegtables"/>
    <x v="5"/>
    <x v="4"/>
    <n v="10000"/>
    <n v="3830"/>
    <n v="2.6109660574412534"/>
    <x v="3"/>
  </r>
  <r>
    <d v="2022-12-08T00:00:00"/>
    <s v="2 Rice"/>
    <x v="5"/>
    <x v="4"/>
    <n v="6000"/>
    <n v="3830"/>
    <n v="1.566579634464752"/>
    <x v="3"/>
  </r>
  <r>
    <d v="2022-12-08T00:00:00"/>
    <s v="5kgs goat meat stew"/>
    <x v="5"/>
    <x v="4"/>
    <n v="165000"/>
    <n v="3830"/>
    <n v="43.080939947780678"/>
    <x v="3"/>
  </r>
  <r>
    <d v="2022-12-08T00:00:00"/>
    <s v="1 grilled full chicken"/>
    <x v="5"/>
    <x v="4"/>
    <n v="45000"/>
    <n v="3830"/>
    <n v="11.74934725848564"/>
    <x v="3"/>
  </r>
  <r>
    <d v="2022-12-08T00:00:00"/>
    <s v="2 deep fried fish"/>
    <x v="5"/>
    <x v="4"/>
    <n v="40000"/>
    <n v="3830"/>
    <n v="10.443864229765014"/>
    <x v="3"/>
  </r>
  <r>
    <d v="2022-12-08T00:00:00"/>
    <s v="5 posho"/>
    <x v="5"/>
    <x v="4"/>
    <n v="5000"/>
    <n v="3830"/>
    <n v="1.3054830287206267"/>
    <x v="3"/>
  </r>
  <r>
    <d v="2022-12-08T00:00:00"/>
    <s v="Local Transport"/>
    <x v="0"/>
    <x v="2"/>
    <n v="4000"/>
    <n v="3830"/>
    <n v="1.0443864229765014"/>
    <x v="3"/>
  </r>
  <r>
    <d v="2022-12-09T00:00:00"/>
    <s v="4 pork ribs @7500"/>
    <x v="5"/>
    <x v="4"/>
    <n v="30000"/>
    <n v="3830"/>
    <n v="7.8328981723237598"/>
    <x v="3"/>
  </r>
  <r>
    <d v="2022-12-09T00:00:00"/>
    <s v="4 chop sticks"/>
    <x v="5"/>
    <x v="4"/>
    <n v="16000"/>
    <n v="3830"/>
    <n v="4.1775456919060057"/>
    <x v="3"/>
  </r>
  <r>
    <d v="2022-12-09T00:00:00"/>
    <s v="5 sliver plates"/>
    <x v="5"/>
    <x v="4"/>
    <n v="5000"/>
    <n v="3830"/>
    <n v="1.3054830287206267"/>
    <x v="3"/>
  </r>
  <r>
    <d v="2022-12-09T00:00:00"/>
    <s v="salaads"/>
    <x v="5"/>
    <x v="4"/>
    <n v="10000"/>
    <n v="3830"/>
    <n v="2.6109660574412534"/>
    <x v="3"/>
  </r>
  <r>
    <d v="2022-12-09T00:00:00"/>
    <s v="Local Transport"/>
    <x v="0"/>
    <x v="2"/>
    <n v="10000"/>
    <n v="3830"/>
    <n v="2.6109660574412534"/>
    <x v="3"/>
  </r>
  <r>
    <d v="2022-12-09T00:00:00"/>
    <s v="Local Transport"/>
    <x v="0"/>
    <x v="2"/>
    <n v="2000"/>
    <n v="3830"/>
    <n v="0.52219321148825071"/>
    <x v="3"/>
  </r>
  <r>
    <d v="2022-12-09T00:00:00"/>
    <s v="Local Transport"/>
    <x v="0"/>
    <x v="1"/>
    <n v="4500"/>
    <n v="3830"/>
    <n v="1.1749347258485641"/>
    <x v="2"/>
  </r>
  <r>
    <d v="2022-12-09T00:00:00"/>
    <s v="Local Transport"/>
    <x v="0"/>
    <x v="1"/>
    <n v="6000"/>
    <n v="3830"/>
    <n v="1.566579634464752"/>
    <x v="2"/>
  </r>
  <r>
    <d v="2022-12-09T00:00:00"/>
    <s v="Local Transport"/>
    <x v="0"/>
    <x v="1"/>
    <n v="6000"/>
    <n v="3830"/>
    <n v="1.566579634464752"/>
    <x v="2"/>
  </r>
  <r>
    <d v="2022-12-09T00:00:00"/>
    <s v="Local Transport"/>
    <x v="0"/>
    <x v="1"/>
    <n v="4500"/>
    <n v="3830"/>
    <n v="1.1749347258485641"/>
    <x v="2"/>
  </r>
  <r>
    <d v="2022-12-09T00:00:00"/>
    <s v="Local Transport"/>
    <x v="0"/>
    <x v="0"/>
    <n v="5000"/>
    <n v="3830"/>
    <n v="1.3054830287206267"/>
    <x v="1"/>
  </r>
  <r>
    <d v="2022-12-09T00:00:00"/>
    <s v="Local Transport"/>
    <x v="0"/>
    <x v="0"/>
    <n v="5000"/>
    <n v="3830"/>
    <n v="1.3054830287206267"/>
    <x v="1"/>
  </r>
  <r>
    <d v="2022-12-09T00:00:00"/>
    <s v="Local Transport"/>
    <x v="0"/>
    <x v="0"/>
    <n v="10000"/>
    <n v="3830"/>
    <n v="2.6109660574412534"/>
    <x v="0"/>
  </r>
  <r>
    <d v="2022-12-09T00:00:00"/>
    <s v="Local Transport"/>
    <x v="0"/>
    <x v="0"/>
    <n v="10000"/>
    <n v="3830"/>
    <n v="2.6109660574412534"/>
    <x v="0"/>
  </r>
  <r>
    <d v="2022-12-09T00:00:00"/>
    <s v="Local Transport"/>
    <x v="0"/>
    <x v="0"/>
    <n v="9000"/>
    <n v="3830"/>
    <n v="2.3498694516971281"/>
    <x v="0"/>
  </r>
  <r>
    <d v="2022-12-09T00:00:00"/>
    <s v="Local Transport"/>
    <x v="0"/>
    <x v="0"/>
    <n v="11000"/>
    <n v="3830"/>
    <n v="2.8720626631853787"/>
    <x v="0"/>
  </r>
  <r>
    <d v="2022-12-09T00:00:00"/>
    <s v="Trust Building"/>
    <x v="1"/>
    <x v="0"/>
    <n v="5000"/>
    <n v="3830"/>
    <n v="1.3054830287206267"/>
    <x v="0"/>
  </r>
  <r>
    <d v="2022-12-09T00:00:00"/>
    <s v="Trust Building"/>
    <x v="1"/>
    <x v="0"/>
    <n v="5000"/>
    <n v="3830"/>
    <n v="1.3054830287206267"/>
    <x v="0"/>
  </r>
  <r>
    <d v="2022-12-10T00:00:00"/>
    <s v="Local Transport"/>
    <x v="0"/>
    <x v="0"/>
    <n v="10000"/>
    <n v="3830"/>
    <n v="2.6109660574412534"/>
    <x v="0"/>
  </r>
  <r>
    <d v="2022-12-10T00:00:00"/>
    <s v="Local Transport"/>
    <x v="0"/>
    <x v="0"/>
    <n v="10000"/>
    <n v="3830"/>
    <n v="2.6109660574412534"/>
    <x v="0"/>
  </r>
  <r>
    <d v="2022-12-10T00:00:00"/>
    <s v="Trust Building"/>
    <x v="1"/>
    <x v="0"/>
    <n v="5000"/>
    <n v="3830"/>
    <n v="1.3054830287206267"/>
    <x v="0"/>
  </r>
  <r>
    <d v="2022-12-10T00:00:00"/>
    <s v="Trust Building"/>
    <x v="1"/>
    <x v="0"/>
    <n v="5000"/>
    <n v="3830"/>
    <n v="1.3054830287206267"/>
    <x v="0"/>
  </r>
  <r>
    <d v="2022-12-10T00:00:00"/>
    <s v="Local Transport"/>
    <x v="0"/>
    <x v="2"/>
    <n v="5000"/>
    <n v="3830"/>
    <n v="1.3054830287206267"/>
    <x v="3"/>
  </r>
  <r>
    <d v="2022-12-10T00:00:00"/>
    <s v="Local Transport"/>
    <x v="0"/>
    <x v="2"/>
    <n v="5000"/>
    <n v="3830"/>
    <n v="1.3054830287206267"/>
    <x v="3"/>
  </r>
  <r>
    <d v="2022-12-10T00:00:00"/>
    <s v="Local Transport"/>
    <x v="0"/>
    <x v="2"/>
    <n v="8000"/>
    <n v="3830"/>
    <n v="2.0887728459530028"/>
    <x v="3"/>
  </r>
  <r>
    <d v="2022-12-10T00:00:00"/>
    <s v="December salary for Lydia chq:226"/>
    <x v="5"/>
    <x v="2"/>
    <n v="2935000"/>
    <n v="3830"/>
    <n v="766.31853785900785"/>
    <x v="5"/>
  </r>
  <r>
    <d v="2022-12-10T00:00:00"/>
    <s v="Bank Charges"/>
    <x v="4"/>
    <x v="3"/>
    <n v="20000"/>
    <n v="3830"/>
    <n v="5.2219321148825069"/>
    <x v="5"/>
  </r>
  <r>
    <d v="2022-12-10T00:00:00"/>
    <s v="November NSSF for Lydia Chq:228"/>
    <x v="5"/>
    <x v="2"/>
    <n v="654720"/>
    <n v="3830"/>
    <n v="170.94516971279373"/>
    <x v="5"/>
  </r>
  <r>
    <d v="2022-12-10T00:00:00"/>
    <s v="Bank Charges"/>
    <x v="4"/>
    <x v="3"/>
    <n v="2000"/>
    <n v="3830"/>
    <n v="0.52219321148825071"/>
    <x v="5"/>
  </r>
  <r>
    <d v="2022-12-10T00:00:00"/>
    <s v="November PAYE for Lydia chq:227"/>
    <x v="5"/>
    <x v="2"/>
    <n v="1211440"/>
    <n v="3830"/>
    <n v="316.3028720626632"/>
    <x v="5"/>
  </r>
  <r>
    <d v="2022-12-10T00:00:00"/>
    <s v="Bank Charges"/>
    <x v="4"/>
    <x v="3"/>
    <n v="2500"/>
    <n v="3830"/>
    <n v="0.65274151436031336"/>
    <x v="5"/>
  </r>
  <r>
    <d v="2022-12-12T00:00:00"/>
    <s v="Airtime for Lydia"/>
    <x v="2"/>
    <x v="2"/>
    <n v="40000"/>
    <n v="3830"/>
    <n v="10.443864229765014"/>
    <x v="3"/>
  </r>
  <r>
    <d v="2022-12-12T00:00:00"/>
    <s v="Airtime for i82"/>
    <x v="2"/>
    <x v="0"/>
    <n v="25000"/>
    <n v="3830"/>
    <n v="6.5274151436031334"/>
    <x v="0"/>
  </r>
  <r>
    <d v="2022-12-12T00:00:00"/>
    <s v="Airtime for i73"/>
    <x v="2"/>
    <x v="0"/>
    <n v="25000"/>
    <n v="3830"/>
    <n v="6.5274151436031334"/>
    <x v="1"/>
  </r>
  <r>
    <d v="2022-12-12T00:00:00"/>
    <s v="Airtme for Collins"/>
    <x v="2"/>
    <x v="1"/>
    <n v="20000"/>
    <n v="3830"/>
    <n v="5.2219321148825069"/>
    <x v="2"/>
  </r>
  <r>
    <d v="2022-12-12T00:00:00"/>
    <s v="Local Transport"/>
    <x v="0"/>
    <x v="0"/>
    <n v="21000"/>
    <n v="3830"/>
    <n v="5.4830287206266322"/>
    <x v="0"/>
  </r>
  <r>
    <d v="2022-12-12T00:00:00"/>
    <s v="Local Transport"/>
    <x v="0"/>
    <x v="0"/>
    <n v="20000"/>
    <n v="3830"/>
    <n v="5.2219321148825069"/>
    <x v="0"/>
  </r>
  <r>
    <d v="2022-12-12T00:00:00"/>
    <s v="Local Transport"/>
    <x v="0"/>
    <x v="0"/>
    <n v="25000"/>
    <n v="3830"/>
    <n v="6.5274151436031334"/>
    <x v="0"/>
  </r>
  <r>
    <d v="2022-12-12T00:00:00"/>
    <s v="Withdraw Charges"/>
    <x v="6"/>
    <x v="3"/>
    <n v="2000"/>
    <n v="3830"/>
    <n v="0.52219321148825071"/>
    <x v="0"/>
  </r>
  <r>
    <d v="2022-12-12T00:00:00"/>
    <s v="Sending Charges"/>
    <x v="6"/>
    <x v="3"/>
    <n v="1000"/>
    <n v="3830"/>
    <n v="0.26109660574412535"/>
    <x v="0"/>
  </r>
  <r>
    <d v="2022-12-12T00:00:00"/>
    <s v="Trust Building"/>
    <x v="1"/>
    <x v="0"/>
    <n v="10000"/>
    <n v="3830"/>
    <n v="2.6109660574412534"/>
    <x v="0"/>
  </r>
  <r>
    <d v="2022-12-14T00:00:00"/>
    <s v="Local Transport"/>
    <x v="0"/>
    <x v="0"/>
    <n v="23000"/>
    <n v="3830"/>
    <n v="6.0052219321148828"/>
    <x v="0"/>
  </r>
  <r>
    <d v="2022-12-14T00:00:00"/>
    <s v="Local Transport"/>
    <x v="0"/>
    <x v="0"/>
    <n v="20000"/>
    <n v="3830"/>
    <n v="5.2219321148825069"/>
    <x v="0"/>
  </r>
  <r>
    <d v="2022-12-14T00:00:00"/>
    <s v="Local Transport"/>
    <x v="0"/>
    <x v="0"/>
    <n v="22000"/>
    <n v="3830"/>
    <n v="5.7441253263707575"/>
    <x v="0"/>
  </r>
  <r>
    <d v="2022-12-14T00:00:00"/>
    <s v="Trust Building"/>
    <x v="1"/>
    <x v="0"/>
    <n v="10000"/>
    <n v="3830"/>
    <n v="2.6109660574412534"/>
    <x v="0"/>
  </r>
  <r>
    <d v="2022-12-16T00:00:00"/>
    <s v="Local Transport"/>
    <x v="0"/>
    <x v="0"/>
    <n v="23000"/>
    <n v="3830"/>
    <n v="6.0052219321148828"/>
    <x v="1"/>
  </r>
  <r>
    <d v="2022-12-16T00:00:00"/>
    <s v="Local Transport"/>
    <x v="0"/>
    <x v="0"/>
    <n v="12000"/>
    <n v="3830"/>
    <n v="3.133159268929504"/>
    <x v="1"/>
  </r>
  <r>
    <d v="2022-12-16T00:00:00"/>
    <s v="Local Transport"/>
    <x v="0"/>
    <x v="0"/>
    <n v="10000"/>
    <n v="3830"/>
    <n v="2.6109660574412534"/>
    <x v="1"/>
  </r>
  <r>
    <d v="2022-12-16T00:00:00"/>
    <s v="Sending Charges"/>
    <x v="6"/>
    <x v="3"/>
    <n v="500"/>
    <n v="3830"/>
    <n v="0.13054830287206268"/>
    <x v="1"/>
  </r>
  <r>
    <d v="2022-12-16T00:00:00"/>
    <s v="Withdraw Charges"/>
    <x v="6"/>
    <x v="3"/>
    <n v="1500"/>
    <n v="3830"/>
    <n v="0.391644908616188"/>
    <x v="1"/>
  </r>
  <r>
    <d v="2022-12-16T00:00:00"/>
    <s v="Trust Building"/>
    <x v="1"/>
    <x v="0"/>
    <n v="6000"/>
    <n v="3830"/>
    <n v="1.566579634464752"/>
    <x v="1"/>
  </r>
  <r>
    <d v="2022-12-16T00:00:00"/>
    <s v="Trust Building"/>
    <x v="1"/>
    <x v="0"/>
    <n v="4000"/>
    <n v="3830"/>
    <n v="1.0443864229765014"/>
    <x v="1"/>
  </r>
  <r>
    <d v="2022-12-17T00:00:00"/>
    <s v="Replacement of laptop batrey"/>
    <x v="7"/>
    <x v="3"/>
    <n v="170000"/>
    <n v="3830"/>
    <n v="44.386422976501308"/>
    <x v="3"/>
  </r>
  <r>
    <d v="2022-12-17T00:00:00"/>
    <s v="Local Transport"/>
    <x v="0"/>
    <x v="2"/>
    <n v="8000"/>
    <n v="3830"/>
    <n v="2.0887728459530028"/>
    <x v="3"/>
  </r>
  <r>
    <d v="2022-12-17T00:00:00"/>
    <s v="Local Transport"/>
    <x v="0"/>
    <x v="2"/>
    <n v="3000"/>
    <n v="3830"/>
    <n v="0.78328981723237601"/>
    <x v="3"/>
  </r>
  <r>
    <d v="2022-12-17T00:00:00"/>
    <s v="Local Transport"/>
    <x v="0"/>
    <x v="2"/>
    <n v="7000"/>
    <n v="3830"/>
    <n v="1.8276762402088773"/>
    <x v="3"/>
  </r>
  <r>
    <d v="2022-12-17T00:00:00"/>
    <s v="Local Transport"/>
    <x v="0"/>
    <x v="2"/>
    <n v="6000"/>
    <n v="3830"/>
    <n v="1.566579634464752"/>
    <x v="3"/>
  </r>
  <r>
    <d v="2022-12-19T00:00:00"/>
    <s v="Airtime for Lydia"/>
    <x v="2"/>
    <x v="2"/>
    <n v="40000"/>
    <n v="3830"/>
    <n v="10.443864229765014"/>
    <x v="3"/>
  </r>
  <r>
    <d v="2022-12-19T00:00:00"/>
    <s v="Airtime for i82"/>
    <x v="2"/>
    <x v="0"/>
    <n v="25000"/>
    <n v="3830"/>
    <n v="6.5274151436031334"/>
    <x v="0"/>
  </r>
  <r>
    <d v="2022-12-19T00:00:00"/>
    <s v="Airtime for i73"/>
    <x v="2"/>
    <x v="0"/>
    <n v="25000"/>
    <n v="3830"/>
    <n v="6.5274151436031334"/>
    <x v="1"/>
  </r>
  <r>
    <d v="2022-12-19T00:00:00"/>
    <s v="Airtime for Collins"/>
    <x v="2"/>
    <x v="1"/>
    <n v="20000"/>
    <n v="3830"/>
    <n v="5.2219321148825069"/>
    <x v="2"/>
  </r>
  <r>
    <d v="2022-12-21T00:00:00"/>
    <s v="Compound cleaners Dec salary"/>
    <x v="3"/>
    <x v="3"/>
    <n v="200000"/>
    <n v="3830"/>
    <n v="52.219321148825067"/>
    <x v="3"/>
  </r>
  <r>
    <d v="2022-12-21T00:00:00"/>
    <s v="Local Transport"/>
    <x v="0"/>
    <x v="2"/>
    <n v="5000"/>
    <n v="3830"/>
    <n v="1.3054830287206267"/>
    <x v="3"/>
  </r>
  <r>
    <d v="2022-12-21T00:00:00"/>
    <s v="Local Transport"/>
    <x v="0"/>
    <x v="2"/>
    <n v="5000"/>
    <n v="3830"/>
    <n v="1.3054830287206267"/>
    <x v="3"/>
  </r>
  <r>
    <d v="2022-12-21T00:00:00"/>
    <s v="Local Transport"/>
    <x v="0"/>
    <x v="2"/>
    <n v="15000"/>
    <n v="3830"/>
    <n v="3.9164490861618799"/>
    <x v="3"/>
  </r>
  <r>
    <d v="2022-12-21T00:00:00"/>
    <s v="Local Transport"/>
    <x v="0"/>
    <x v="2"/>
    <n v="15000"/>
    <n v="3830"/>
    <n v="3.9164490861618799"/>
    <x v="3"/>
  </r>
  <r>
    <d v="2022-12-23T00:00:00"/>
    <s v="December Security Services -Buka"/>
    <x v="3"/>
    <x v="3"/>
    <n v="1888000"/>
    <n v="3830"/>
    <n v="492.95039164490862"/>
    <x v="5"/>
  </r>
  <r>
    <d v="2022-12-23T00:00:00"/>
    <s v="Bank Charges"/>
    <x v="4"/>
    <x v="3"/>
    <n v="3000"/>
    <n v="3830"/>
    <n v="0.78328981723237601"/>
    <x v="5"/>
  </r>
  <r>
    <d v="2022-12-27T00:00:00"/>
    <s v="Airtime for Lydia"/>
    <x v="2"/>
    <x v="2"/>
    <n v="40000"/>
    <n v="3830"/>
    <n v="10.443864229765014"/>
    <x v="3"/>
  </r>
  <r>
    <d v="2022-12-27T00:00:00"/>
    <s v="Airtime for i82"/>
    <x v="2"/>
    <x v="0"/>
    <n v="25000"/>
    <n v="3830"/>
    <n v="6.5274151436031334"/>
    <x v="0"/>
  </r>
  <r>
    <d v="2022-12-27T00:00:00"/>
    <s v="Airtime for i73"/>
    <x v="2"/>
    <x v="0"/>
    <n v="25000"/>
    <n v="3830"/>
    <n v="6.5274151436031334"/>
    <x v="1"/>
  </r>
  <r>
    <d v="2022-12-27T00:00:00"/>
    <s v="Airtme for Collins"/>
    <x v="2"/>
    <x v="1"/>
    <n v="20000"/>
    <n v="3830"/>
    <n v="5.2219321148825069"/>
    <x v="2"/>
  </r>
</pivotCacheRecords>
</file>

<file path=xl/pivotCache/pivotCacheRecords2.xml><?xml version="1.0" encoding="utf-8"?>
<pivotCacheRecords xmlns="http://schemas.openxmlformats.org/spreadsheetml/2006/main" xmlns:r="http://schemas.openxmlformats.org/officeDocument/2006/relationships" count="21">
  <r>
    <d v="2022-12-01T00:00:00"/>
    <s v="Balance from November .2022"/>
    <m/>
    <m/>
    <m/>
    <m/>
    <n v="0"/>
    <x v="0"/>
  </r>
  <r>
    <d v="2022-12-01T00:00:00"/>
    <s v="Mission Budget for 1 week"/>
    <s v="Advance"/>
    <s v="Management"/>
    <m/>
    <n v="10000"/>
    <n v="10000"/>
    <x v="0"/>
  </r>
  <r>
    <d v="2022-12-01T00:00:00"/>
    <s v="Airtime for Collins"/>
    <s v="Telephone"/>
    <s v="Legal"/>
    <n v="10000"/>
    <m/>
    <n v="0"/>
    <x v="1"/>
  </r>
  <r>
    <d v="2022-12-06T00:00:00"/>
    <s v="Mission Budget for 1 week"/>
    <s v="Advance"/>
    <s v="Management"/>
    <m/>
    <n v="220000"/>
    <n v="220000"/>
    <x v="0"/>
  </r>
  <r>
    <d v="2022-12-06T00:00:00"/>
    <s v="Airtime for Lydia"/>
    <s v="Telephone"/>
    <s v="Management"/>
    <n v="40000"/>
    <m/>
    <n v="180000"/>
    <x v="2"/>
  </r>
  <r>
    <d v="2022-12-06T00:00:00"/>
    <s v="Airtime for i82"/>
    <s v="Telephone"/>
    <s v="Investigations"/>
    <n v="25000"/>
    <m/>
    <n v="155000"/>
    <x v="3"/>
  </r>
  <r>
    <d v="2022-12-06T00:00:00"/>
    <s v="Airtime for i73"/>
    <s v="Telephone"/>
    <s v="Investigations"/>
    <n v="25000"/>
    <m/>
    <n v="130000"/>
    <x v="4"/>
  </r>
  <r>
    <d v="2022-12-06T00:00:00"/>
    <s v="Airtime for Collins"/>
    <s v="Telephone"/>
    <s v="Legal"/>
    <n v="20000"/>
    <m/>
    <n v="110000"/>
    <x v="1"/>
  </r>
  <r>
    <d v="2022-12-10T00:00:00"/>
    <s v="Mission Budget for 1 week"/>
    <s v="Advance"/>
    <s v="Management"/>
    <m/>
    <n v="220000"/>
    <n v="330000"/>
    <x v="0"/>
  </r>
  <r>
    <d v="2022-12-12T00:00:00"/>
    <s v="Airtime for Lydia"/>
    <s v="Telephone"/>
    <s v="Management"/>
    <n v="40000"/>
    <m/>
    <n v="290000"/>
    <x v="2"/>
  </r>
  <r>
    <d v="2022-12-12T00:00:00"/>
    <s v="Airtime for i82"/>
    <s v="Telephone"/>
    <s v="Investigations"/>
    <n v="25000"/>
    <m/>
    <n v="265000"/>
    <x v="3"/>
  </r>
  <r>
    <d v="2022-12-12T00:00:00"/>
    <s v="Airtime for i73"/>
    <s v="Telephone"/>
    <s v="Investigations"/>
    <n v="25000"/>
    <m/>
    <n v="240000"/>
    <x v="4"/>
  </r>
  <r>
    <d v="2022-12-12T00:00:00"/>
    <s v="Airtme for Collins"/>
    <s v="Telephone"/>
    <s v="Legal"/>
    <n v="20000"/>
    <m/>
    <n v="220000"/>
    <x v="1"/>
  </r>
  <r>
    <d v="2022-12-19T00:00:00"/>
    <s v="Airtime for Lydia"/>
    <s v="Telephone"/>
    <s v="Management"/>
    <n v="40000"/>
    <m/>
    <n v="180000"/>
    <x v="2"/>
  </r>
  <r>
    <d v="2022-12-19T00:00:00"/>
    <s v="Airtime for i82"/>
    <s v="Telephone"/>
    <s v="Investigations"/>
    <n v="25000"/>
    <m/>
    <n v="155000"/>
    <x v="3"/>
  </r>
  <r>
    <d v="2022-12-19T00:00:00"/>
    <s v="Airtime for i73"/>
    <s v="Telephone"/>
    <s v="Investigations"/>
    <n v="25000"/>
    <m/>
    <n v="130000"/>
    <x v="4"/>
  </r>
  <r>
    <d v="2022-12-19T00:00:00"/>
    <s v="Airtime for Collins"/>
    <s v="Telephone"/>
    <s v="Legal"/>
    <n v="20000"/>
    <m/>
    <n v="110000"/>
    <x v="1"/>
  </r>
  <r>
    <d v="2022-12-27T00:00:00"/>
    <s v="Airtime for Lydia"/>
    <s v="Telephone"/>
    <s v="Management"/>
    <n v="40000"/>
    <m/>
    <n v="70000"/>
    <x v="2"/>
  </r>
  <r>
    <d v="2022-12-27T00:00:00"/>
    <s v="Airtime for i82"/>
    <s v="Telephone"/>
    <s v="Investigations"/>
    <n v="25000"/>
    <m/>
    <n v="45000"/>
    <x v="3"/>
  </r>
  <r>
    <d v="2022-12-27T00:00:00"/>
    <s v="Airtime for i73"/>
    <s v="Telephone"/>
    <s v="Investigations"/>
    <n v="25000"/>
    <m/>
    <n v="20000"/>
    <x v="4"/>
  </r>
  <r>
    <d v="2022-12-27T00:00:00"/>
    <s v="Airtme for Collins"/>
    <s v="Telephone"/>
    <s v="Legal"/>
    <n v="20000"/>
    <m/>
    <n v="0"/>
    <x v="1"/>
  </r>
</pivotCacheRecords>
</file>

<file path=xl/pivotCache/pivotCacheRecords3.xml><?xml version="1.0" encoding="utf-8"?>
<pivotCacheRecords xmlns="http://schemas.openxmlformats.org/spreadsheetml/2006/main" xmlns:r="http://schemas.openxmlformats.org/officeDocument/2006/relationships" count="50">
  <r>
    <d v="2022-12-01T00:00:00"/>
    <s v="Cash Box November 2022"/>
    <m/>
    <m/>
    <m/>
    <m/>
    <n v="1308646"/>
    <x v="0"/>
  </r>
  <r>
    <d v="2022-12-01T00:00:00"/>
    <s v="Mission Budget for 1 day"/>
    <s v="Advance"/>
    <s v="Investigations"/>
    <n v="75000"/>
    <m/>
    <n v="1233646"/>
    <x v="1"/>
  </r>
  <r>
    <d v="2022-12-01T00:00:00"/>
    <s v="Mission Budget for 1 day"/>
    <s v="Advance"/>
    <s v="Investigations"/>
    <n v="70000"/>
    <m/>
    <n v="1163646"/>
    <x v="2"/>
  </r>
  <r>
    <d v="2022-12-01T00:00:00"/>
    <s v="Mission Budget for 1 day"/>
    <s v="Advance"/>
    <s v="Management"/>
    <n v="10000"/>
    <m/>
    <n v="1153646"/>
    <x v="3"/>
  </r>
  <r>
    <d v="2022-12-01T00:00:00"/>
    <s v="Mission Budget for 1 day"/>
    <s v="Advance"/>
    <s v="Legal"/>
    <n v="7500"/>
    <m/>
    <n v="1146146"/>
    <x v="4"/>
  </r>
  <r>
    <d v="2022-12-01T00:00:00"/>
    <s v="Mission Budget for 1 day"/>
    <s v="Advance"/>
    <s v="Management"/>
    <n v="10000"/>
    <m/>
    <n v="1136146"/>
    <x v="5"/>
  </r>
  <r>
    <d v="2022-12-02T00:00:00"/>
    <s v="Reimbursement to the project"/>
    <s v="Advance"/>
    <s v="Investigations"/>
    <m/>
    <n v="2000"/>
    <n v="1138146"/>
    <x v="1"/>
  </r>
  <r>
    <d v="2022-12-02T00:00:00"/>
    <s v="Reimbursement to the project"/>
    <s v="Advance"/>
    <s v="Investigations"/>
    <m/>
    <n v="5000"/>
    <n v="1143146"/>
    <x v="2"/>
  </r>
  <r>
    <d v="2022-12-02T00:00:00"/>
    <s v="Reimbursement to Collins"/>
    <s v="Advance"/>
    <s v="Legal"/>
    <n v="1500"/>
    <m/>
    <n v="1141646"/>
    <x v="4"/>
  </r>
  <r>
    <d v="2022-12-02T00:00:00"/>
    <s v="Mission Budget for 1 day"/>
    <s v="Advance"/>
    <s v="Management"/>
    <n v="50000"/>
    <m/>
    <n v="1091646"/>
    <x v="5"/>
  </r>
  <r>
    <d v="2022-12-02T00:00:00"/>
    <s v="Mission Budget for 1 day"/>
    <s v="Advance"/>
    <s v="Legal"/>
    <n v="9000"/>
    <m/>
    <n v="1082646"/>
    <x v="4"/>
  </r>
  <r>
    <d v="2022-12-02T00:00:00"/>
    <s v="Mission Budget for 1 day"/>
    <s v="Advance"/>
    <s v="Investigations"/>
    <n v="50000"/>
    <m/>
    <n v="1032646"/>
    <x v="1"/>
  </r>
  <r>
    <d v="2022-12-02T00:00:00"/>
    <s v="Mission Budget for 1 day"/>
    <s v="Advance"/>
    <s v="Investigations"/>
    <n v="10000"/>
    <m/>
    <n v="1022646"/>
    <x v="2"/>
  </r>
  <r>
    <d v="2022-12-05T00:00:00"/>
    <s v="Reimbursement to the project"/>
    <s v="Advance"/>
    <s v="Investigations"/>
    <m/>
    <n v="7000"/>
    <n v="1029646"/>
    <x v="1"/>
  </r>
  <r>
    <d v="2022-12-05T00:00:00"/>
    <s v="Mission Budget for 1 day"/>
    <s v="Advance"/>
    <s v="Investigations"/>
    <n v="70000"/>
    <m/>
    <n v="959646"/>
    <x v="2"/>
  </r>
  <r>
    <d v="2022-12-05T00:00:00"/>
    <s v="Mission Budget for 1 day"/>
    <s v="Advance"/>
    <s v="Investigations"/>
    <n v="80000"/>
    <m/>
    <n v="879646"/>
    <x v="1"/>
  </r>
  <r>
    <d v="2022-12-06T00:00:00"/>
    <s v="Reimbursement to the project"/>
    <s v="Advance"/>
    <s v="Investigations"/>
    <m/>
    <n v="3000"/>
    <n v="882646"/>
    <x v="2"/>
  </r>
  <r>
    <d v="2022-12-06T00:00:00"/>
    <s v="Reimbursement to i82"/>
    <s v="Advance"/>
    <s v="Investigations"/>
    <n v="1000"/>
    <m/>
    <n v="881646"/>
    <x v="1"/>
  </r>
  <r>
    <d v="2022-12-06T00:00:00"/>
    <s v="Mission Budget for 1 day"/>
    <s v="Advance"/>
    <s v="Investigations"/>
    <n v="80000"/>
    <m/>
    <n v="801646"/>
    <x v="1"/>
  </r>
  <r>
    <d v="2022-12-06T00:00:00"/>
    <s v="Mission Budget for 1 day"/>
    <s v="Advance"/>
    <s v="Investigations"/>
    <n v="65000"/>
    <m/>
    <n v="736646"/>
    <x v="2"/>
  </r>
  <r>
    <d v="2022-12-06T00:00:00"/>
    <s v="Mission Budget for 1 day"/>
    <s v="Advance"/>
    <s v="Legal"/>
    <n v="18000"/>
    <m/>
    <n v="718646"/>
    <x v="4"/>
  </r>
  <r>
    <d v="2022-12-06T00:00:00"/>
    <s v="Mission Budget for 1 day"/>
    <s v="Advance"/>
    <s v="Management"/>
    <n v="12000"/>
    <m/>
    <n v="706646"/>
    <x v="5"/>
  </r>
  <r>
    <d v="2022-12-06T00:00:00"/>
    <s v="Mission Budget for 1 day"/>
    <s v="Advance"/>
    <s v="Management"/>
    <n v="50000"/>
    <m/>
    <n v="656646"/>
    <x v="1"/>
  </r>
  <r>
    <d v="2022-12-06T00:00:00"/>
    <s v="Mission Budget for 1 day"/>
    <s v="Advance"/>
    <s v="Management"/>
    <n v="220000"/>
    <m/>
    <n v="436646"/>
    <x v="3"/>
  </r>
  <r>
    <d v="2022-12-06T00:00:00"/>
    <s v="Cash withdraw"/>
    <s v="Internal Transfer"/>
    <m/>
    <m/>
    <n v="3129000"/>
    <n v="3565646"/>
    <x v="0"/>
  </r>
  <r>
    <d v="2022-12-07T00:00:00"/>
    <s v="Reimbursement to the project"/>
    <s v="Advance"/>
    <s v="Investigations"/>
    <m/>
    <n v="7000"/>
    <n v="3572646"/>
    <x v="1"/>
  </r>
  <r>
    <d v="2022-12-07T00:00:00"/>
    <s v="Mission Budget for 1 day"/>
    <s v="Advance"/>
    <s v="Investigations"/>
    <n v="69000"/>
    <m/>
    <n v="3503646"/>
    <x v="2"/>
  </r>
  <r>
    <d v="2022-12-07T00:00:00"/>
    <s v="Mission Budget for 1 day"/>
    <s v="Advance"/>
    <s v="Investigations"/>
    <n v="17000"/>
    <m/>
    <n v="3486646"/>
    <x v="4"/>
  </r>
  <r>
    <d v="2022-12-07T00:00:00"/>
    <s v="Mission Budget for 1 day"/>
    <s v="Advance"/>
    <s v="Investigations"/>
    <n v="70000"/>
    <m/>
    <n v="3416646"/>
    <x v="1"/>
  </r>
  <r>
    <d v="2022-12-08T00:00:00"/>
    <s v="Reimbursement to the project"/>
    <s v="Advance"/>
    <s v="Investigations"/>
    <m/>
    <n v="4000"/>
    <n v="3420646"/>
    <x v="2"/>
  </r>
  <r>
    <d v="2022-12-08T00:00:00"/>
    <s v="Reimbursement to the project"/>
    <s v="Advance"/>
    <s v="Investigations"/>
    <m/>
    <n v="5000"/>
    <n v="3425646"/>
    <x v="1"/>
  </r>
  <r>
    <d v="2022-12-08T00:00:00"/>
    <s v="Mission Budget for 1 day"/>
    <s v="Advance"/>
    <s v="Investigations"/>
    <n v="70000"/>
    <m/>
    <n v="3355646"/>
    <x v="1"/>
  </r>
  <r>
    <d v="2022-12-08T00:00:00"/>
    <s v="Mission Budget for 1 day"/>
    <s v="Advance"/>
    <s v="Legal"/>
    <n v="9000"/>
    <m/>
    <n v="3346646"/>
    <x v="4"/>
  </r>
  <r>
    <d v="2022-12-08T00:00:00"/>
    <s v="Mission Budget for 1 day"/>
    <s v="Advance"/>
    <s v="Investigations"/>
    <n v="69000"/>
    <m/>
    <n v="3277646"/>
    <x v="2"/>
  </r>
  <r>
    <d v="2022-12-08T00:00:00"/>
    <s v="Mission Budget for 1 day"/>
    <s v="Advance"/>
    <s v="Management"/>
    <n v="399800"/>
    <m/>
    <n v="2877846"/>
    <x v="5"/>
  </r>
  <r>
    <d v="2022-12-09T00:00:00"/>
    <s v="Mission Budget for 1 day"/>
    <s v="Advance"/>
    <s v="Legal"/>
    <n v="17000"/>
    <m/>
    <n v="2860846"/>
    <x v="4"/>
  </r>
  <r>
    <d v="2022-12-09T00:00:00"/>
    <s v="Mission Budget for 1 day"/>
    <s v="Advance"/>
    <s v="Investigations"/>
    <n v="10000"/>
    <m/>
    <n v="2850846"/>
    <x v="2"/>
  </r>
  <r>
    <d v="2022-12-09T00:00:00"/>
    <s v="Mission Budget for 1 day"/>
    <s v="Advance"/>
    <s v="Investigations"/>
    <n v="50000"/>
    <m/>
    <n v="2800846"/>
    <x v="1"/>
  </r>
  <r>
    <d v="2022-12-09T00:00:00"/>
    <s v="Reimbursement to Collins"/>
    <s v="Advance"/>
    <s v="Legal"/>
    <n v="4000"/>
    <m/>
    <n v="2796846"/>
    <x v="4"/>
  </r>
  <r>
    <d v="2022-12-09T00:00:00"/>
    <s v="Mission Budget for 1 day"/>
    <s v="Advance"/>
    <s v="Investigations"/>
    <n v="30000"/>
    <m/>
    <n v="2766846"/>
    <x v="1"/>
  </r>
  <r>
    <d v="2022-12-10T00:00:00"/>
    <s v="Mission Budget for 1 day"/>
    <s v="Advance"/>
    <s v="Management"/>
    <n v="220000"/>
    <m/>
    <n v="2546846"/>
    <x v="3"/>
  </r>
  <r>
    <d v="2022-12-10T00:00:00"/>
    <s v="Mission Budget for 1 day"/>
    <s v="Advance"/>
    <s v="Management"/>
    <n v="100000"/>
    <m/>
    <n v="2446846"/>
    <x v="5"/>
  </r>
  <r>
    <d v="2022-12-10T00:00:00"/>
    <s v="Mission Budget for 1 day"/>
    <s v="Advance"/>
    <s v="Management"/>
    <n v="15000"/>
    <m/>
    <n v="2431846"/>
    <x v="5"/>
  </r>
  <r>
    <d v="2022-12-14T00:00:00"/>
    <s v="Mission Budget for 1 day"/>
    <s v="Advance"/>
    <s v="Investigations"/>
    <n v="75000"/>
    <m/>
    <n v="2356846"/>
    <x v="1"/>
  </r>
  <r>
    <d v="2022-12-16T00:00:00"/>
    <s v="Mission Budget for 1 day"/>
    <s v="Advance"/>
    <s v="Investigations"/>
    <n v="75000"/>
    <m/>
    <n v="2281846"/>
    <x v="1"/>
  </r>
  <r>
    <d v="2022-12-17T00:00:00"/>
    <s v="Mission Budget for 1 day"/>
    <s v="Advance"/>
    <s v="Investigations"/>
    <n v="57000"/>
    <m/>
    <n v="2224846"/>
    <x v="2"/>
  </r>
  <r>
    <d v="2022-12-17T00:00:00"/>
    <s v="Mission Budget for 1 day"/>
    <s v="Advance"/>
    <s v="Management"/>
    <n v="200000"/>
    <m/>
    <n v="2024846"/>
    <x v="5"/>
  </r>
  <r>
    <d v="2022-12-17T00:00:00"/>
    <s v="Mission Budget for 1 day"/>
    <s v="Advance"/>
    <s v="Management"/>
    <n v="170000"/>
    <m/>
    <n v="1854846"/>
    <x v="5"/>
  </r>
  <r>
    <d v="2022-12-17T00:00:00"/>
    <s v="Mission Budget for 1 day"/>
    <s v="Advance"/>
    <s v="Management"/>
    <n v="22000"/>
    <m/>
    <n v="1832846"/>
    <x v="5"/>
  </r>
  <r>
    <d v="2022-12-21T00:00:00"/>
    <s v="Mission Budget for 1 day"/>
    <s v="Advance"/>
    <s v="Management"/>
    <n v="30000"/>
    <m/>
    <n v="1802846"/>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6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J10" firstHeaderRow="1" firstDataRow="2" firstDataCol="1"/>
  <pivotFields count="8">
    <pivotField showAll="0"/>
    <pivotField showAll="0"/>
    <pivotField axis="axisCol" showAll="0">
      <items count="11">
        <item x="4"/>
        <item x="7"/>
        <item m="1" x="8"/>
        <item x="5"/>
        <item x="3"/>
        <item x="2"/>
        <item x="6"/>
        <item x="0"/>
        <item x="1"/>
        <item m="1" x="9"/>
        <item t="default"/>
      </items>
    </pivotField>
    <pivotField axis="axisRow" showAll="0">
      <items count="6">
        <item x="0"/>
        <item x="1"/>
        <item x="2"/>
        <item x="3"/>
        <item x="4"/>
        <item t="default"/>
      </items>
    </pivotField>
    <pivotField dataField="1" showAll="0"/>
    <pivotField numFmtId="4" showAll="0"/>
    <pivotField numFmtId="165" showAll="0"/>
    <pivotField showAll="0"/>
  </pivotFields>
  <rowFields count="1">
    <field x="3"/>
  </rowFields>
  <rowItems count="6">
    <i>
      <x/>
    </i>
    <i>
      <x v="1"/>
    </i>
    <i>
      <x v="2"/>
    </i>
    <i>
      <x v="3"/>
    </i>
    <i>
      <x v="4"/>
    </i>
    <i t="grand">
      <x/>
    </i>
  </rowItems>
  <colFields count="1">
    <field x="2"/>
  </colFields>
  <colItems count="9">
    <i>
      <x/>
    </i>
    <i>
      <x v="1"/>
    </i>
    <i>
      <x v="3"/>
    </i>
    <i>
      <x v="4"/>
    </i>
    <i>
      <x v="5"/>
    </i>
    <i>
      <x v="6"/>
    </i>
    <i>
      <x v="7"/>
    </i>
    <i>
      <x v="8"/>
    </i>
    <i t="grand">
      <x/>
    </i>
  </colItems>
  <dataFields count="1">
    <dataField name="Sum of Spent  in national currency (UGX)" fld="4" baseField="0" baseItem="0" numFmtId="164"/>
  </dataFields>
  <formats count="3">
    <format dxfId="14">
      <pivotArea outline="0" collapsedLevelsAreSubtotals="1" fieldPosition="0"/>
    </format>
    <format dxfId="13">
      <pivotArea outline="0" collapsedLevelsAreSubtotals="1" fieldPosition="0"/>
    </format>
    <format dxfId="1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6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1" firstHeaderRow="0" firstDataRow="1" firstDataCol="1"/>
  <pivotFields count="8">
    <pivotField showAll="0"/>
    <pivotField showAll="0"/>
    <pivotField showAll="0"/>
    <pivotField showAll="0"/>
    <pivotField dataField="1" showAll="0"/>
    <pivotField numFmtId="4" showAll="0"/>
    <pivotField dataField="1" numFmtId="165" showAll="0"/>
    <pivotField axis="axisRow" showAll="0">
      <items count="8">
        <item x="5"/>
        <item x="6"/>
        <item x="2"/>
        <item x="1"/>
        <item x="0"/>
        <item x="3"/>
        <item x="4"/>
        <item t="default"/>
      </items>
    </pivotField>
  </pivotFields>
  <rowFields count="1">
    <field x="7"/>
  </rowFields>
  <rowItems count="8">
    <i>
      <x/>
    </i>
    <i>
      <x v="1"/>
    </i>
    <i>
      <x v="2"/>
    </i>
    <i>
      <x v="3"/>
    </i>
    <i>
      <x v="4"/>
    </i>
    <i>
      <x v="5"/>
    </i>
    <i>
      <x v="6"/>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6">
    <format dxfId="11">
      <pivotArea outline="0" collapsedLevelsAreSubtotals="1" fieldPosition="0"/>
    </format>
    <format dxfId="10">
      <pivotArea outline="0" collapsedLevelsAreSubtotals="1" fieldPosition="0"/>
    </format>
    <format dxfId="9">
      <pivotArea outline="0" collapsedLevelsAreSubtotals="1" fieldPosition="0"/>
    </format>
    <format dxfId="8">
      <pivotArea field="7" grandRow="1" outline="0" collapsedLevelsAreSubtotals="1" axis="axisRow" fieldPosition="0">
        <references count="1">
          <reference field="4294967294" count="1" selected="0">
            <x v="0"/>
          </reference>
        </references>
      </pivotArea>
    </format>
    <format dxfId="7">
      <pivotArea collapsedLevelsAreSubtotals="1" fieldPosition="0">
        <references count="2">
          <reference field="4294967294" count="1" selected="0">
            <x v="0"/>
          </reference>
          <reference field="7" count="1">
            <x v="6"/>
          </reference>
        </references>
      </pivotArea>
    </format>
    <format dxfId="6">
      <pivotArea collapsedLevelsAreSubtotals="1" fieldPosition="0">
        <references count="2">
          <reference field="4294967294" count="1" selected="0">
            <x v="0"/>
          </reference>
          <reference field="7" count="1">
            <x v="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6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0"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7">
        <item x="3"/>
        <item x="4"/>
        <item x="2"/>
        <item x="1"/>
        <item x="5"/>
        <item x="0"/>
        <item t="default"/>
      </items>
    </pivotField>
  </pivotFields>
  <rowFields count="1">
    <field x="7"/>
  </rowFields>
  <rowItems count="7">
    <i>
      <x/>
    </i>
    <i>
      <x v="1"/>
    </i>
    <i>
      <x v="2"/>
    </i>
    <i>
      <x v="3"/>
    </i>
    <i>
      <x v="4"/>
    </i>
    <i>
      <x v="5"/>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6" cacheId="6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7:B33"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1">
        <item m="1" x="7"/>
        <item m="1" x="5"/>
        <item m="1" x="8"/>
        <item m="1" x="9"/>
        <item x="3"/>
        <item x="2"/>
        <item x="0"/>
        <item x="4"/>
        <item m="1" x="6"/>
        <item x="1"/>
        <item t="default"/>
      </items>
    </pivotField>
  </pivotFields>
  <rowFields count="1">
    <field x="7"/>
  </rowFields>
  <rowItems count="6">
    <i>
      <x v="4"/>
    </i>
    <i>
      <x v="5"/>
    </i>
    <i>
      <x v="6"/>
    </i>
    <i>
      <x v="7"/>
    </i>
    <i>
      <x v="9"/>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0"/>
  <sheetViews>
    <sheetView topLeftCell="C1" workbookViewId="0">
      <selection activeCell="K16" sqref="K15:K16"/>
    </sheetView>
  </sheetViews>
  <sheetFormatPr defaultRowHeight="15" x14ac:dyDescent="0.25"/>
  <cols>
    <col min="1" max="1" width="37.7109375" bestFit="1" customWidth="1"/>
    <col min="2" max="2" width="16.28515625" customWidth="1"/>
    <col min="3" max="3" width="11.85546875" bestFit="1" customWidth="1"/>
    <col min="4" max="5" width="13.5703125" bestFit="1" customWidth="1"/>
    <col min="6" max="6" width="11.85546875" bestFit="1" customWidth="1"/>
    <col min="7" max="7" width="12.85546875" bestFit="1" customWidth="1"/>
    <col min="8" max="8" width="13.5703125" bestFit="1" customWidth="1"/>
    <col min="9" max="9" width="13.28515625" bestFit="1" customWidth="1"/>
    <col min="10" max="10" width="14.5703125" bestFit="1" customWidth="1"/>
    <col min="11" max="11" width="12.5703125" bestFit="1" customWidth="1"/>
    <col min="12" max="12" width="14.5703125" bestFit="1" customWidth="1"/>
  </cols>
  <sheetData>
    <row r="3" spans="1:10" x14ac:dyDescent="0.25">
      <c r="A3" s="467" t="s">
        <v>109</v>
      </c>
      <c r="B3" s="467" t="s">
        <v>150</v>
      </c>
    </row>
    <row r="4" spans="1:10" x14ac:dyDescent="0.25">
      <c r="A4" s="467" t="s">
        <v>106</v>
      </c>
      <c r="B4" t="s">
        <v>142</v>
      </c>
      <c r="C4" t="s">
        <v>137</v>
      </c>
      <c r="D4" t="s">
        <v>147</v>
      </c>
      <c r="E4" t="s">
        <v>148</v>
      </c>
      <c r="F4" t="s">
        <v>136</v>
      </c>
      <c r="G4" t="s">
        <v>152</v>
      </c>
      <c r="H4" t="s">
        <v>124</v>
      </c>
      <c r="I4" t="s">
        <v>122</v>
      </c>
      <c r="J4" t="s">
        <v>108</v>
      </c>
    </row>
    <row r="5" spans="1:10" x14ac:dyDescent="0.25">
      <c r="A5" s="202" t="s">
        <v>119</v>
      </c>
      <c r="B5" s="468"/>
      <c r="C5" s="468"/>
      <c r="D5" s="468"/>
      <c r="E5" s="468"/>
      <c r="F5" s="468">
        <v>200000</v>
      </c>
      <c r="G5" s="468"/>
      <c r="H5" s="468">
        <v>939000</v>
      </c>
      <c r="I5" s="468">
        <v>158000</v>
      </c>
      <c r="J5" s="468">
        <v>1297000</v>
      </c>
    </row>
    <row r="6" spans="1:10" x14ac:dyDescent="0.25">
      <c r="A6" s="202" t="s">
        <v>118</v>
      </c>
      <c r="B6" s="468"/>
      <c r="C6" s="468"/>
      <c r="D6" s="468"/>
      <c r="E6" s="468"/>
      <c r="F6" s="468">
        <v>90000</v>
      </c>
      <c r="G6" s="468"/>
      <c r="H6" s="468">
        <v>83000</v>
      </c>
      <c r="I6" s="468"/>
      <c r="J6" s="468">
        <v>173000</v>
      </c>
    </row>
    <row r="7" spans="1:10" x14ac:dyDescent="0.25">
      <c r="A7" s="202" t="s">
        <v>14</v>
      </c>
      <c r="B7" s="468"/>
      <c r="C7" s="468"/>
      <c r="D7" s="468">
        <v>4801160</v>
      </c>
      <c r="E7" s="468"/>
      <c r="F7" s="468">
        <v>160000</v>
      </c>
      <c r="G7" s="468"/>
      <c r="H7" s="468">
        <v>125000</v>
      </c>
      <c r="I7" s="468"/>
      <c r="J7" s="468">
        <v>5086160</v>
      </c>
    </row>
    <row r="8" spans="1:10" x14ac:dyDescent="0.25">
      <c r="A8" s="202" t="s">
        <v>81</v>
      </c>
      <c r="B8" s="468">
        <v>162229.5</v>
      </c>
      <c r="C8" s="468">
        <v>170000</v>
      </c>
      <c r="D8" s="468"/>
      <c r="E8" s="468">
        <v>4026000</v>
      </c>
      <c r="F8" s="468"/>
      <c r="G8" s="468">
        <v>5000</v>
      </c>
      <c r="H8" s="468"/>
      <c r="I8" s="468"/>
      <c r="J8" s="468">
        <v>4363229.5</v>
      </c>
    </row>
    <row r="9" spans="1:10" x14ac:dyDescent="0.25">
      <c r="A9" s="202" t="s">
        <v>251</v>
      </c>
      <c r="B9" s="468"/>
      <c r="C9" s="468"/>
      <c r="D9" s="468">
        <v>394000</v>
      </c>
      <c r="E9" s="468"/>
      <c r="F9" s="468"/>
      <c r="G9" s="468"/>
      <c r="H9" s="468"/>
      <c r="I9" s="468"/>
      <c r="J9" s="468">
        <v>394000</v>
      </c>
    </row>
    <row r="10" spans="1:10" x14ac:dyDescent="0.25">
      <c r="A10" s="202" t="s">
        <v>108</v>
      </c>
      <c r="B10" s="468">
        <v>162229.5</v>
      </c>
      <c r="C10" s="468">
        <v>170000</v>
      </c>
      <c r="D10" s="468">
        <v>5195160</v>
      </c>
      <c r="E10" s="468">
        <v>4026000</v>
      </c>
      <c r="F10" s="468">
        <v>450000</v>
      </c>
      <c r="G10" s="468">
        <v>5000</v>
      </c>
      <c r="H10" s="468">
        <v>1147000</v>
      </c>
      <c r="I10" s="468">
        <v>158000</v>
      </c>
      <c r="J10" s="468">
        <v>11313389.5</v>
      </c>
    </row>
  </sheetData>
  <pageMargins left="0.7" right="0.7" top="0.75" bottom="0.75" header="0.3" footer="0.3"/>
  <pageSetup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125" workbookViewId="0">
      <selection activeCell="G24" sqref="G24"/>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95"/>
      <c r="B1" s="695"/>
      <c r="C1" s="695"/>
      <c r="D1" s="695"/>
      <c r="E1" s="695"/>
      <c r="F1" s="695"/>
      <c r="G1" s="695"/>
      <c r="H1" s="695"/>
      <c r="I1" s="695"/>
      <c r="J1" s="695"/>
      <c r="K1" s="695"/>
    </row>
    <row r="2" spans="1:11" x14ac:dyDescent="0.2">
      <c r="A2" s="346"/>
      <c r="B2" s="346"/>
      <c r="C2" s="346"/>
      <c r="D2" s="346"/>
      <c r="E2" s="346"/>
      <c r="F2" s="346"/>
      <c r="G2" s="346"/>
      <c r="H2" s="346"/>
      <c r="I2" s="346"/>
      <c r="J2" s="346"/>
      <c r="K2" s="346"/>
    </row>
    <row r="3" spans="1:11" x14ac:dyDescent="0.2">
      <c r="A3" s="347" t="s">
        <v>16</v>
      </c>
      <c r="B3" s="348"/>
      <c r="C3" s="348"/>
      <c r="D3" s="348"/>
      <c r="E3" s="348"/>
      <c r="F3" s="348"/>
      <c r="G3" s="348"/>
      <c r="H3" s="348"/>
      <c r="I3" s="348"/>
      <c r="J3" s="348"/>
      <c r="K3" s="348"/>
    </row>
    <row r="4" spans="1:11" x14ac:dyDescent="0.2">
      <c r="A4" s="349" t="s">
        <v>19</v>
      </c>
      <c r="B4" s="349"/>
      <c r="C4" s="349" t="s">
        <v>18</v>
      </c>
      <c r="D4" s="350"/>
      <c r="E4" s="349"/>
      <c r="F4" s="349"/>
      <c r="G4" s="349"/>
      <c r="H4" s="349"/>
      <c r="I4" s="348"/>
      <c r="J4" s="348"/>
      <c r="K4" s="348"/>
    </row>
    <row r="5" spans="1:11" x14ac:dyDescent="0.2">
      <c r="A5" s="349" t="s">
        <v>82</v>
      </c>
      <c r="B5" s="349"/>
      <c r="C5" s="349" t="s">
        <v>282</v>
      </c>
      <c r="D5" s="349"/>
      <c r="E5" s="349"/>
      <c r="F5" s="349"/>
      <c r="G5" s="349"/>
      <c r="H5" s="349"/>
      <c r="I5" s="348"/>
      <c r="J5" s="348"/>
      <c r="K5" s="348"/>
    </row>
    <row r="6" spans="1:11" x14ac:dyDescent="0.2">
      <c r="A6" s="351"/>
      <c r="B6" s="349"/>
      <c r="C6" s="516">
        <v>2022</v>
      </c>
      <c r="D6" s="349"/>
      <c r="E6" s="349"/>
      <c r="F6" s="349"/>
      <c r="G6" s="349"/>
      <c r="H6" s="349"/>
      <c r="I6" s="710" t="s">
        <v>20</v>
      </c>
      <c r="J6" s="711"/>
      <c r="K6" s="712"/>
    </row>
    <row r="7" spans="1:11" x14ac:dyDescent="0.2">
      <c r="A7" s="351"/>
      <c r="B7" s="349"/>
      <c r="C7" s="349"/>
      <c r="D7" s="349"/>
      <c r="E7" s="349"/>
      <c r="F7" s="349"/>
      <c r="G7" s="349"/>
      <c r="H7" s="349"/>
      <c r="I7" s="352" t="s">
        <v>21</v>
      </c>
      <c r="J7" s="713" t="s">
        <v>31</v>
      </c>
      <c r="K7" s="714"/>
    </row>
    <row r="8" spans="1:11" ht="12.75" customHeight="1" x14ac:dyDescent="0.2">
      <c r="A8" s="349"/>
      <c r="B8" s="349"/>
      <c r="C8" s="349"/>
      <c r="D8" s="349"/>
      <c r="E8" s="349"/>
      <c r="F8" s="349"/>
      <c r="G8" s="349"/>
      <c r="H8" s="348"/>
      <c r="I8" s="352" t="s">
        <v>22</v>
      </c>
      <c r="J8" s="715" t="s">
        <v>46</v>
      </c>
      <c r="K8" s="716"/>
    </row>
    <row r="9" spans="1:11" ht="12.75" customHeight="1" x14ac:dyDescent="0.2">
      <c r="A9" s="708" t="s">
        <v>23</v>
      </c>
      <c r="B9" s="708"/>
      <c r="C9" s="708"/>
      <c r="D9" s="708"/>
      <c r="E9" s="708"/>
      <c r="F9" s="708"/>
      <c r="G9" s="708"/>
      <c r="H9" s="708"/>
      <c r="I9" s="353" t="s">
        <v>24</v>
      </c>
      <c r="J9" s="717" t="s">
        <v>33</v>
      </c>
      <c r="K9" s="718"/>
    </row>
    <row r="10" spans="1:11" ht="15.75" customHeight="1" thickBot="1" x14ac:dyDescent="0.25">
      <c r="A10" s="708" t="s">
        <v>30</v>
      </c>
      <c r="B10" s="708"/>
      <c r="C10" s="708"/>
      <c r="D10" s="708"/>
      <c r="E10" s="708"/>
      <c r="F10" s="603"/>
      <c r="G10" s="354"/>
      <c r="H10" s="349"/>
      <c r="I10" s="348"/>
      <c r="J10" s="348"/>
      <c r="K10" s="348"/>
    </row>
    <row r="11" spans="1:11" ht="12.75" customHeight="1" thickBot="1" x14ac:dyDescent="0.25">
      <c r="A11" s="709" t="s">
        <v>25</v>
      </c>
      <c r="B11" s="706"/>
      <c r="C11" s="706"/>
      <c r="D11" s="706"/>
      <c r="E11" s="707"/>
      <c r="F11" s="603"/>
      <c r="G11" s="705" t="s">
        <v>20</v>
      </c>
      <c r="H11" s="706"/>
      <c r="I11" s="706"/>
      <c r="J11" s="706"/>
      <c r="K11" s="707"/>
    </row>
    <row r="12" spans="1:11" x14ac:dyDescent="0.2">
      <c r="A12" s="355"/>
      <c r="B12" s="356"/>
      <c r="C12" s="356"/>
      <c r="D12" s="356"/>
      <c r="E12" s="357"/>
      <c r="F12" s="604"/>
      <c r="G12" s="612"/>
      <c r="H12" s="607" t="s">
        <v>15</v>
      </c>
      <c r="I12" s="356" t="s">
        <v>15</v>
      </c>
      <c r="J12" s="356" t="s">
        <v>15</v>
      </c>
      <c r="K12" s="357" t="s">
        <v>15</v>
      </c>
    </row>
    <row r="13" spans="1:11" s="12" customFormat="1" x14ac:dyDescent="0.2">
      <c r="A13" s="358" t="s">
        <v>0</v>
      </c>
      <c r="B13" s="359" t="s">
        <v>26</v>
      </c>
      <c r="C13" s="359" t="s">
        <v>27</v>
      </c>
      <c r="D13" s="359" t="s">
        <v>28</v>
      </c>
      <c r="E13" s="360" t="s">
        <v>29</v>
      </c>
      <c r="F13" s="605"/>
      <c r="G13" s="613" t="s">
        <v>0</v>
      </c>
      <c r="H13" s="608" t="s">
        <v>26</v>
      </c>
      <c r="I13" s="359" t="s">
        <v>27</v>
      </c>
      <c r="J13" s="359" t="s">
        <v>28</v>
      </c>
      <c r="K13" s="360" t="s">
        <v>29</v>
      </c>
    </row>
    <row r="14" spans="1:11" ht="12.75" customHeight="1" x14ac:dyDescent="0.2">
      <c r="A14" s="372">
        <v>44896</v>
      </c>
      <c r="B14" s="373"/>
      <c r="C14" s="18" t="s">
        <v>47</v>
      </c>
      <c r="D14" s="374">
        <v>44321651</v>
      </c>
      <c r="E14" s="375"/>
      <c r="F14" s="604"/>
      <c r="G14" s="614">
        <v>44896</v>
      </c>
      <c r="H14" s="609"/>
      <c r="I14" s="18" t="s">
        <v>47</v>
      </c>
      <c r="J14" s="374"/>
      <c r="K14" s="438">
        <v>44321651</v>
      </c>
    </row>
    <row r="15" spans="1:11" ht="12.75" customHeight="1" x14ac:dyDescent="0.2">
      <c r="A15" s="515">
        <v>44900</v>
      </c>
      <c r="B15" s="373">
        <v>1</v>
      </c>
      <c r="C15" s="18" t="s">
        <v>281</v>
      </c>
      <c r="D15" s="374"/>
      <c r="E15" s="535">
        <v>11711320</v>
      </c>
      <c r="F15" s="604"/>
      <c r="G15" s="515">
        <v>44900</v>
      </c>
      <c r="H15" s="373">
        <v>1</v>
      </c>
      <c r="I15" s="18" t="s">
        <v>281</v>
      </c>
      <c r="J15" s="374">
        <v>11711320</v>
      </c>
      <c r="K15" s="438"/>
    </row>
    <row r="16" spans="1:11" ht="12.75" customHeight="1" x14ac:dyDescent="0.2">
      <c r="A16" s="515">
        <v>44900</v>
      </c>
      <c r="B16" s="373">
        <v>2</v>
      </c>
      <c r="C16" s="18" t="s">
        <v>143</v>
      </c>
      <c r="D16" s="374"/>
      <c r="E16" s="535">
        <v>2000</v>
      </c>
      <c r="F16" s="604"/>
      <c r="G16" s="515">
        <v>44900</v>
      </c>
      <c r="H16" s="373">
        <v>2</v>
      </c>
      <c r="I16" s="18" t="s">
        <v>143</v>
      </c>
      <c r="J16" s="374">
        <v>2000</v>
      </c>
      <c r="K16" s="438"/>
    </row>
    <row r="17" spans="1:15" x14ac:dyDescent="0.2">
      <c r="A17" s="381"/>
      <c r="B17" s="382"/>
      <c r="C17" s="383" t="s">
        <v>63</v>
      </c>
      <c r="D17" s="384">
        <f>SUM(D14:D16)-SUM(E14:E16)</f>
        <v>32608331</v>
      </c>
      <c r="E17" s="385"/>
      <c r="F17" s="606"/>
      <c r="G17" s="615"/>
      <c r="H17" s="610"/>
      <c r="I17" s="383" t="s">
        <v>63</v>
      </c>
      <c r="J17" s="384"/>
      <c r="K17" s="439">
        <f>SUM(K14:K16)-SUM(J14:J16)</f>
        <v>32608331</v>
      </c>
    </row>
    <row r="18" spans="1:15" ht="13.5" thickBot="1" x14ac:dyDescent="0.25">
      <c r="A18" s="20"/>
      <c r="B18" s="21"/>
      <c r="C18" s="21"/>
      <c r="D18" s="21"/>
      <c r="E18" s="386"/>
      <c r="F18" s="606"/>
      <c r="G18" s="616"/>
      <c r="H18" s="611"/>
      <c r="I18" s="21"/>
      <c r="J18" s="21"/>
      <c r="K18" s="440"/>
    </row>
    <row r="19" spans="1:15" x14ac:dyDescent="0.2">
      <c r="A19" s="8"/>
      <c r="B19" s="6"/>
      <c r="C19" s="6" t="s">
        <v>17</v>
      </c>
      <c r="D19" s="8"/>
      <c r="E19" s="8"/>
      <c r="F19" s="606"/>
      <c r="G19" s="8"/>
      <c r="H19" s="6"/>
      <c r="I19" s="6" t="s">
        <v>17</v>
      </c>
      <c r="J19" s="8"/>
      <c r="K19" s="441"/>
    </row>
    <row r="20" spans="1:15" x14ac:dyDescent="0.2">
      <c r="A20" s="8"/>
      <c r="B20" s="6"/>
      <c r="C20" s="6"/>
      <c r="D20" s="8"/>
      <c r="E20" s="8"/>
      <c r="F20" s="362"/>
      <c r="G20" s="8"/>
      <c r="H20" s="6"/>
      <c r="I20" s="6"/>
      <c r="J20" s="8"/>
      <c r="K20" s="8"/>
    </row>
    <row r="21" spans="1:15" x14ac:dyDescent="0.2">
      <c r="A21" s="13"/>
      <c r="B21" s="13"/>
      <c r="C21" s="387"/>
      <c r="D21" s="388"/>
      <c r="E21" s="14"/>
      <c r="F21" s="362"/>
      <c r="G21" s="13"/>
      <c r="H21" s="13"/>
      <c r="I21" s="387"/>
      <c r="J21" s="388"/>
      <c r="K21" s="14"/>
    </row>
    <row r="22" spans="1:15" x14ac:dyDescent="0.2">
      <c r="A22" s="13"/>
      <c r="B22" s="13"/>
      <c r="C22" s="389"/>
      <c r="D22" s="390"/>
      <c r="E22" s="14"/>
      <c r="F22" s="362"/>
      <c r="G22" s="13"/>
      <c r="H22" s="13"/>
      <c r="I22" s="389"/>
      <c r="J22" s="390"/>
      <c r="K22" s="14"/>
    </row>
    <row r="23" spans="1:15" x14ac:dyDescent="0.2">
      <c r="C23" s="391"/>
      <c r="D23" s="392"/>
      <c r="E23" s="174"/>
      <c r="F23" s="362"/>
      <c r="I23" s="391"/>
      <c r="J23" s="392"/>
      <c r="K23" s="174"/>
    </row>
    <row r="24" spans="1:15" x14ac:dyDescent="0.2">
      <c r="A24" s="472"/>
      <c r="B24" s="472"/>
      <c r="C24" s="472"/>
      <c r="D24" s="472"/>
      <c r="E24" s="472"/>
      <c r="F24" s="472"/>
      <c r="G24" s="472"/>
      <c r="H24" s="472"/>
      <c r="I24" s="472"/>
      <c r="J24" s="472"/>
      <c r="K24" s="472"/>
      <c r="L24" s="471"/>
      <c r="M24" s="471"/>
      <c r="N24" s="471"/>
      <c r="O24" s="471"/>
    </row>
    <row r="25" spans="1:15" x14ac:dyDescent="0.2">
      <c r="A25" s="472"/>
      <c r="B25" s="472"/>
      <c r="C25" s="474"/>
      <c r="D25" s="472"/>
      <c r="E25" s="472"/>
      <c r="F25" s="472"/>
      <c r="G25" s="472"/>
      <c r="H25" s="472"/>
      <c r="I25" s="472"/>
      <c r="J25" s="472"/>
      <c r="K25" s="472"/>
      <c r="L25" s="471"/>
      <c r="M25" s="471"/>
      <c r="N25" s="471"/>
      <c r="O25" s="471"/>
    </row>
    <row r="26" spans="1:15" x14ac:dyDescent="0.2">
      <c r="A26" s="472"/>
      <c r="B26" s="472"/>
      <c r="C26" s="472"/>
      <c r="D26" s="473"/>
      <c r="E26" s="472"/>
      <c r="F26" s="472"/>
      <c r="G26" s="472"/>
      <c r="H26" s="472"/>
      <c r="I26" s="472"/>
      <c r="J26" s="472"/>
      <c r="K26" s="472"/>
      <c r="L26" s="471"/>
      <c r="M26" s="471"/>
      <c r="N26" s="471"/>
      <c r="O26" s="471"/>
    </row>
    <row r="27" spans="1:15" x14ac:dyDescent="0.2">
      <c r="A27" s="472"/>
      <c r="B27" s="472"/>
      <c r="C27" s="472"/>
      <c r="D27" s="473"/>
      <c r="E27" s="472"/>
      <c r="F27" s="472"/>
      <c r="G27" s="472"/>
      <c r="H27" s="472"/>
      <c r="I27" s="472"/>
      <c r="J27" s="472"/>
      <c r="K27" s="472"/>
      <c r="L27" s="471"/>
      <c r="M27" s="471"/>
      <c r="N27" s="471"/>
      <c r="O27" s="471"/>
    </row>
    <row r="28" spans="1:15" x14ac:dyDescent="0.2">
      <c r="A28" s="471"/>
      <c r="B28" s="471"/>
      <c r="C28" s="476"/>
      <c r="D28" s="477"/>
      <c r="E28" s="471"/>
      <c r="F28" s="471"/>
      <c r="G28" s="471"/>
      <c r="H28" s="471"/>
      <c r="I28" s="471"/>
      <c r="J28" s="471"/>
      <c r="K28" s="471"/>
      <c r="L28" s="471"/>
      <c r="M28" s="471"/>
      <c r="N28" s="471"/>
      <c r="O28" s="471"/>
    </row>
    <row r="29" spans="1:15" x14ac:dyDescent="0.2">
      <c r="A29" s="471"/>
      <c r="B29" s="471"/>
      <c r="C29" s="471"/>
      <c r="D29" s="475"/>
      <c r="E29" s="471"/>
      <c r="F29" s="471"/>
      <c r="G29" s="471"/>
      <c r="H29" s="471"/>
      <c r="I29" s="471"/>
      <c r="J29" s="471"/>
      <c r="K29" s="471"/>
      <c r="L29" s="471"/>
      <c r="M29" s="471"/>
      <c r="N29" s="471"/>
      <c r="O29" s="471"/>
    </row>
    <row r="30" spans="1:15" x14ac:dyDescent="0.2">
      <c r="A30" s="471"/>
      <c r="B30" s="471"/>
      <c r="C30" s="471"/>
      <c r="D30" s="471"/>
      <c r="E30" s="471"/>
      <c r="F30" s="471"/>
      <c r="G30" s="471"/>
      <c r="H30" s="471"/>
      <c r="I30" s="471"/>
      <c r="J30" s="471"/>
      <c r="K30" s="471"/>
      <c r="L30" s="471"/>
      <c r="M30" s="471"/>
      <c r="N30" s="471"/>
      <c r="O30" s="471"/>
    </row>
    <row r="31" spans="1:15" x14ac:dyDescent="0.2">
      <c r="A31" s="471"/>
      <c r="B31" s="471"/>
      <c r="C31" s="471"/>
      <c r="D31" s="471"/>
      <c r="E31" s="471"/>
      <c r="F31" s="471"/>
      <c r="G31" s="471"/>
      <c r="H31" s="471"/>
      <c r="I31" s="471"/>
      <c r="J31" s="471"/>
      <c r="K31" s="471"/>
      <c r="L31" s="471"/>
      <c r="M31" s="471"/>
      <c r="N31" s="471"/>
      <c r="O31" s="471"/>
    </row>
    <row r="32" spans="1:15" x14ac:dyDescent="0.2">
      <c r="A32" s="471"/>
      <c r="B32" s="471"/>
      <c r="C32" s="471"/>
      <c r="D32" s="471"/>
      <c r="E32" s="471"/>
      <c r="F32" s="471"/>
      <c r="G32" s="471"/>
      <c r="H32" s="471"/>
      <c r="I32" s="471"/>
      <c r="J32" s="471"/>
      <c r="K32" s="471"/>
      <c r="L32" s="471"/>
      <c r="M32" s="471"/>
      <c r="N32" s="471"/>
      <c r="O32" s="471"/>
    </row>
    <row r="33" spans="1:15" x14ac:dyDescent="0.2">
      <c r="A33" s="471"/>
      <c r="B33" s="471"/>
      <c r="C33" s="471"/>
      <c r="D33" s="471"/>
      <c r="E33" s="471"/>
      <c r="F33" s="471"/>
      <c r="G33" s="471"/>
      <c r="H33" s="471"/>
      <c r="I33" s="471"/>
      <c r="J33" s="471"/>
      <c r="K33" s="471"/>
      <c r="L33" s="471"/>
      <c r="M33" s="471"/>
      <c r="N33" s="471"/>
      <c r="O33" s="471"/>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A16" zoomScale="125" workbookViewId="0">
      <selection activeCell="D34" sqref="D34"/>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95"/>
      <c r="B1" s="695"/>
      <c r="C1" s="695"/>
      <c r="D1" s="695"/>
      <c r="E1" s="695"/>
      <c r="F1" s="695"/>
      <c r="G1" s="695"/>
      <c r="H1" s="695"/>
      <c r="I1" s="695"/>
      <c r="J1" s="695"/>
      <c r="K1" s="695"/>
    </row>
    <row r="2" spans="1:11" x14ac:dyDescent="0.2">
      <c r="A2" s="346"/>
      <c r="B2" s="346"/>
      <c r="C2" s="346"/>
      <c r="D2" s="346"/>
      <c r="E2" s="346"/>
      <c r="F2" s="346"/>
      <c r="G2" s="346"/>
      <c r="H2" s="346"/>
      <c r="I2" s="346"/>
      <c r="J2" s="346"/>
      <c r="K2" s="346"/>
    </row>
    <row r="3" spans="1:11" x14ac:dyDescent="0.2">
      <c r="A3" s="347" t="s">
        <v>16</v>
      </c>
      <c r="B3" s="348"/>
      <c r="C3" s="348"/>
      <c r="D3" s="348"/>
      <c r="E3" s="348"/>
      <c r="F3" s="348"/>
      <c r="G3" s="348"/>
      <c r="H3" s="348"/>
      <c r="I3" s="348"/>
      <c r="J3" s="348"/>
      <c r="K3" s="348"/>
    </row>
    <row r="4" spans="1:11" x14ac:dyDescent="0.2">
      <c r="A4" s="349" t="s">
        <v>19</v>
      </c>
      <c r="B4" s="349"/>
      <c r="C4" s="349" t="s">
        <v>18</v>
      </c>
      <c r="D4" s="350"/>
      <c r="E4" s="349"/>
      <c r="F4" s="349"/>
      <c r="G4" s="349"/>
      <c r="H4" s="349"/>
      <c r="I4" s="348"/>
      <c r="J4" s="348"/>
      <c r="K4" s="348"/>
    </row>
    <row r="5" spans="1:11" x14ac:dyDescent="0.2">
      <c r="A5" s="349" t="s">
        <v>82</v>
      </c>
      <c r="B5" s="349"/>
      <c r="C5" s="349" t="s">
        <v>320</v>
      </c>
      <c r="D5" s="349"/>
      <c r="E5" s="349"/>
      <c r="F5" s="349"/>
      <c r="G5" s="349"/>
      <c r="H5" s="349"/>
      <c r="I5" s="348"/>
      <c r="J5" s="348"/>
      <c r="K5" s="348"/>
    </row>
    <row r="6" spans="1:11" x14ac:dyDescent="0.2">
      <c r="A6" s="351"/>
      <c r="B6" s="349"/>
      <c r="C6" s="516">
        <v>2022</v>
      </c>
      <c r="D6" s="349"/>
      <c r="E6" s="349"/>
      <c r="F6" s="349"/>
      <c r="G6" s="349"/>
      <c r="H6" s="349"/>
      <c r="I6" s="710" t="s">
        <v>20</v>
      </c>
      <c r="J6" s="711"/>
      <c r="K6" s="712"/>
    </row>
    <row r="7" spans="1:11" x14ac:dyDescent="0.2">
      <c r="A7" s="351"/>
      <c r="B7" s="349"/>
      <c r="C7" s="349"/>
      <c r="D7" s="349"/>
      <c r="E7" s="349"/>
      <c r="F7" s="349"/>
      <c r="G7" s="349"/>
      <c r="H7" s="349"/>
      <c r="I7" s="352" t="s">
        <v>21</v>
      </c>
      <c r="J7" s="713" t="s">
        <v>31</v>
      </c>
      <c r="K7" s="714"/>
    </row>
    <row r="8" spans="1:11" ht="12.75" customHeight="1" x14ac:dyDescent="0.2">
      <c r="A8" s="349"/>
      <c r="B8" s="349"/>
      <c r="C8" s="349"/>
      <c r="D8" s="349"/>
      <c r="E8" s="349"/>
      <c r="F8" s="349"/>
      <c r="G8" s="349"/>
      <c r="H8" s="348"/>
      <c r="I8" s="352" t="s">
        <v>22</v>
      </c>
      <c r="J8" s="715" t="s">
        <v>91</v>
      </c>
      <c r="K8" s="716"/>
    </row>
    <row r="9" spans="1:11" ht="12.75" customHeight="1" x14ac:dyDescent="0.2">
      <c r="A9" s="708" t="s">
        <v>23</v>
      </c>
      <c r="B9" s="708"/>
      <c r="C9" s="708"/>
      <c r="D9" s="708"/>
      <c r="E9" s="708"/>
      <c r="F9" s="708"/>
      <c r="G9" s="708"/>
      <c r="H9" s="708"/>
      <c r="I9" s="353" t="s">
        <v>24</v>
      </c>
      <c r="J9" s="719" t="s">
        <v>92</v>
      </c>
      <c r="K9" s="720"/>
    </row>
    <row r="10" spans="1:11" ht="15.75" customHeight="1" thickBot="1" x14ac:dyDescent="0.25">
      <c r="A10" s="708" t="s">
        <v>30</v>
      </c>
      <c r="B10" s="708"/>
      <c r="C10" s="708"/>
      <c r="D10" s="708"/>
      <c r="E10" s="708"/>
      <c r="F10" s="434"/>
      <c r="G10" s="354"/>
      <c r="H10" s="349"/>
      <c r="I10" s="348"/>
      <c r="J10" s="348"/>
      <c r="K10" s="348"/>
    </row>
    <row r="11" spans="1:11" ht="12.75" customHeight="1" x14ac:dyDescent="0.2">
      <c r="A11" s="709" t="s">
        <v>25</v>
      </c>
      <c r="B11" s="706"/>
      <c r="C11" s="706"/>
      <c r="D11" s="706"/>
      <c r="E11" s="707"/>
      <c r="F11" s="434"/>
      <c r="G11" s="709" t="s">
        <v>20</v>
      </c>
      <c r="H11" s="706"/>
      <c r="I11" s="706"/>
      <c r="J11" s="706"/>
      <c r="K11" s="707"/>
    </row>
    <row r="12" spans="1:11" x14ac:dyDescent="0.2">
      <c r="A12" s="355"/>
      <c r="B12" s="356"/>
      <c r="C12" s="356"/>
      <c r="D12" s="356"/>
      <c r="E12" s="357"/>
      <c r="F12" s="348"/>
      <c r="G12" s="355"/>
      <c r="H12" s="356" t="s">
        <v>15</v>
      </c>
      <c r="I12" s="356" t="s">
        <v>15</v>
      </c>
      <c r="J12" s="356" t="s">
        <v>15</v>
      </c>
      <c r="K12" s="357" t="s">
        <v>15</v>
      </c>
    </row>
    <row r="13" spans="1:11" s="12" customFormat="1" x14ac:dyDescent="0.2">
      <c r="A13" s="358" t="s">
        <v>0</v>
      </c>
      <c r="B13" s="359" t="s">
        <v>26</v>
      </c>
      <c r="C13" s="359" t="s">
        <v>27</v>
      </c>
      <c r="D13" s="359" t="s">
        <v>28</v>
      </c>
      <c r="E13" s="360" t="s">
        <v>29</v>
      </c>
      <c r="F13" s="361"/>
      <c r="G13" s="358" t="s">
        <v>0</v>
      </c>
      <c r="H13" s="359" t="s">
        <v>26</v>
      </c>
      <c r="I13" s="359" t="s">
        <v>27</v>
      </c>
      <c r="J13" s="359" t="s">
        <v>28</v>
      </c>
      <c r="K13" s="360" t="s">
        <v>29</v>
      </c>
    </row>
    <row r="14" spans="1:11" ht="12.75" customHeight="1" x14ac:dyDescent="0.2">
      <c r="A14" s="372">
        <v>44896</v>
      </c>
      <c r="B14" s="373"/>
      <c r="C14" s="18" t="s">
        <v>47</v>
      </c>
      <c r="D14" s="374">
        <v>1919423</v>
      </c>
      <c r="E14" s="375"/>
      <c r="F14" s="348"/>
      <c r="G14" s="372">
        <v>44896</v>
      </c>
      <c r="H14" s="373"/>
      <c r="I14" s="18" t="s">
        <v>47</v>
      </c>
      <c r="J14" s="374"/>
      <c r="K14" s="482">
        <v>1919423</v>
      </c>
    </row>
    <row r="15" spans="1:11" ht="15" x14ac:dyDescent="0.2">
      <c r="A15" s="116">
        <v>44898</v>
      </c>
      <c r="B15" s="376">
        <v>1</v>
      </c>
      <c r="C15" s="107" t="s">
        <v>316</v>
      </c>
      <c r="D15" s="377"/>
      <c r="E15" s="378">
        <v>1888000</v>
      </c>
      <c r="F15" s="362"/>
      <c r="G15" s="116">
        <v>44898</v>
      </c>
      <c r="H15" s="376">
        <v>1</v>
      </c>
      <c r="I15" s="107" t="s">
        <v>316</v>
      </c>
      <c r="J15" s="377">
        <v>1888000</v>
      </c>
      <c r="K15" s="378"/>
    </row>
    <row r="16" spans="1:11" ht="15" x14ac:dyDescent="0.2">
      <c r="A16" s="116">
        <v>44621</v>
      </c>
      <c r="B16" s="379">
        <v>2</v>
      </c>
      <c r="C16" s="107" t="s">
        <v>143</v>
      </c>
      <c r="D16" s="377"/>
      <c r="E16" s="378">
        <v>3000</v>
      </c>
      <c r="F16" s="362"/>
      <c r="G16" s="116">
        <v>44621</v>
      </c>
      <c r="H16" s="379">
        <v>2</v>
      </c>
      <c r="I16" s="107" t="s">
        <v>143</v>
      </c>
      <c r="J16" s="377">
        <v>3000</v>
      </c>
      <c r="K16" s="378"/>
    </row>
    <row r="17" spans="1:11" ht="12" customHeight="1" x14ac:dyDescent="0.2">
      <c r="A17" s="116">
        <v>44900</v>
      </c>
      <c r="B17" s="379">
        <v>3</v>
      </c>
      <c r="C17" s="107" t="s">
        <v>280</v>
      </c>
      <c r="D17" s="380">
        <v>11711320</v>
      </c>
      <c r="E17" s="19"/>
      <c r="F17" s="362"/>
      <c r="G17" s="116">
        <v>44900</v>
      </c>
      <c r="H17" s="379">
        <v>3</v>
      </c>
      <c r="I17" s="107" t="s">
        <v>280</v>
      </c>
      <c r="J17" s="380"/>
      <c r="K17" s="19">
        <v>11711320</v>
      </c>
    </row>
    <row r="18" spans="1:11" ht="12" customHeight="1" x14ac:dyDescent="0.2">
      <c r="A18" s="116">
        <v>44901</v>
      </c>
      <c r="B18" s="376">
        <v>4</v>
      </c>
      <c r="C18" s="107" t="s">
        <v>317</v>
      </c>
      <c r="D18" s="380"/>
      <c r="E18" s="19">
        <v>3129000</v>
      </c>
      <c r="F18" s="362"/>
      <c r="G18" s="116">
        <v>44901</v>
      </c>
      <c r="H18" s="376">
        <v>4</v>
      </c>
      <c r="I18" s="107" t="s">
        <v>317</v>
      </c>
      <c r="J18" s="380">
        <v>3129000</v>
      </c>
      <c r="K18" s="19"/>
    </row>
    <row r="19" spans="1:11" ht="12" customHeight="1" x14ac:dyDescent="0.2">
      <c r="A19" s="116">
        <v>44901</v>
      </c>
      <c r="B19" s="379">
        <v>5</v>
      </c>
      <c r="C19" s="107" t="s">
        <v>143</v>
      </c>
      <c r="D19" s="380"/>
      <c r="E19" s="19">
        <v>20000</v>
      </c>
      <c r="F19" s="362"/>
      <c r="G19" s="116">
        <v>44901</v>
      </c>
      <c r="H19" s="379">
        <v>5</v>
      </c>
      <c r="I19" s="107" t="s">
        <v>143</v>
      </c>
      <c r="J19" s="380">
        <v>20000</v>
      </c>
      <c r="K19" s="19"/>
    </row>
    <row r="20" spans="1:11" ht="12" customHeight="1" x14ac:dyDescent="0.2">
      <c r="A20" s="116">
        <v>44905</v>
      </c>
      <c r="B20" s="379">
        <v>6</v>
      </c>
      <c r="C20" s="107" t="s">
        <v>321</v>
      </c>
      <c r="D20" s="380"/>
      <c r="E20" s="19">
        <v>2935000</v>
      </c>
      <c r="F20" s="362"/>
      <c r="G20" s="116">
        <v>44905</v>
      </c>
      <c r="H20" s="379">
        <v>6</v>
      </c>
      <c r="I20" s="107" t="s">
        <v>321</v>
      </c>
      <c r="J20" s="380">
        <v>2935000</v>
      </c>
      <c r="K20" s="19"/>
    </row>
    <row r="21" spans="1:11" ht="12" customHeight="1" x14ac:dyDescent="0.2">
      <c r="A21" s="116">
        <v>44905</v>
      </c>
      <c r="B21" s="376">
        <v>7</v>
      </c>
      <c r="C21" s="107" t="s">
        <v>143</v>
      </c>
      <c r="D21" s="380"/>
      <c r="E21" s="19">
        <v>20000</v>
      </c>
      <c r="F21" s="362"/>
      <c r="G21" s="116">
        <v>44905</v>
      </c>
      <c r="H21" s="376">
        <v>7</v>
      </c>
      <c r="I21" s="107" t="s">
        <v>143</v>
      </c>
      <c r="J21" s="380">
        <v>20000</v>
      </c>
      <c r="K21" s="19"/>
    </row>
    <row r="22" spans="1:11" ht="12" customHeight="1" x14ac:dyDescent="0.2">
      <c r="A22" s="116">
        <v>44905</v>
      </c>
      <c r="B22" s="379">
        <v>8</v>
      </c>
      <c r="C22" s="107" t="s">
        <v>322</v>
      </c>
      <c r="D22" s="380"/>
      <c r="E22" s="19">
        <v>654720</v>
      </c>
      <c r="F22" s="362"/>
      <c r="G22" s="116">
        <v>44905</v>
      </c>
      <c r="H22" s="379">
        <v>8</v>
      </c>
      <c r="I22" s="107" t="s">
        <v>322</v>
      </c>
      <c r="J22" s="380">
        <v>654720</v>
      </c>
      <c r="K22" s="19"/>
    </row>
    <row r="23" spans="1:11" ht="13.5" customHeight="1" x14ac:dyDescent="0.2">
      <c r="A23" s="116">
        <v>44905</v>
      </c>
      <c r="B23" s="379">
        <v>9</v>
      </c>
      <c r="C23" s="107" t="s">
        <v>143</v>
      </c>
      <c r="D23" s="380"/>
      <c r="E23" s="19">
        <v>2000</v>
      </c>
      <c r="F23" s="362"/>
      <c r="G23" s="116">
        <v>44905</v>
      </c>
      <c r="H23" s="379">
        <v>9</v>
      </c>
      <c r="I23" s="107" t="s">
        <v>143</v>
      </c>
      <c r="J23" s="380">
        <v>2000</v>
      </c>
      <c r="K23" s="19"/>
    </row>
    <row r="24" spans="1:11" ht="13.5" customHeight="1" x14ac:dyDescent="0.2">
      <c r="A24" s="116">
        <v>44905</v>
      </c>
      <c r="B24" s="376">
        <v>10</v>
      </c>
      <c r="C24" s="107" t="s">
        <v>323</v>
      </c>
      <c r="D24" s="380"/>
      <c r="E24" s="19">
        <v>1211440</v>
      </c>
      <c r="F24" s="362"/>
      <c r="G24" s="116">
        <v>44905</v>
      </c>
      <c r="H24" s="376">
        <v>10</v>
      </c>
      <c r="I24" s="107" t="s">
        <v>323</v>
      </c>
      <c r="J24" s="380">
        <v>1211440</v>
      </c>
      <c r="K24" s="19"/>
    </row>
    <row r="25" spans="1:11" ht="13.5" customHeight="1" x14ac:dyDescent="0.2">
      <c r="A25" s="116">
        <v>44905</v>
      </c>
      <c r="B25" s="379">
        <v>11</v>
      </c>
      <c r="C25" s="107" t="s">
        <v>143</v>
      </c>
      <c r="D25" s="380"/>
      <c r="E25" s="19">
        <v>2500</v>
      </c>
      <c r="F25" s="362"/>
      <c r="G25" s="116">
        <v>44905</v>
      </c>
      <c r="H25" s="379">
        <v>11</v>
      </c>
      <c r="I25" s="107" t="s">
        <v>143</v>
      </c>
      <c r="J25" s="380">
        <v>2500</v>
      </c>
      <c r="K25" s="19"/>
    </row>
    <row r="26" spans="1:11" ht="13.5" customHeight="1" x14ac:dyDescent="0.2">
      <c r="A26" s="116">
        <v>44918</v>
      </c>
      <c r="B26" s="379">
        <v>12</v>
      </c>
      <c r="C26" s="107" t="s">
        <v>325</v>
      </c>
      <c r="D26" s="380"/>
      <c r="E26" s="19">
        <v>1888000</v>
      </c>
      <c r="F26" s="362"/>
      <c r="G26" s="116">
        <v>44918</v>
      </c>
      <c r="H26" s="379">
        <v>12</v>
      </c>
      <c r="I26" s="107" t="s">
        <v>325</v>
      </c>
      <c r="J26" s="380">
        <v>1888000</v>
      </c>
      <c r="K26" s="19"/>
    </row>
    <row r="27" spans="1:11" ht="13.5" customHeight="1" x14ac:dyDescent="0.2">
      <c r="A27" s="116">
        <v>44918</v>
      </c>
      <c r="B27" s="376">
        <v>13</v>
      </c>
      <c r="C27" s="107" t="s">
        <v>143</v>
      </c>
      <c r="D27" s="380"/>
      <c r="E27" s="19">
        <v>3000</v>
      </c>
      <c r="F27" s="362"/>
      <c r="G27" s="116">
        <v>44918</v>
      </c>
      <c r="H27" s="376">
        <v>13</v>
      </c>
      <c r="I27" s="107" t="s">
        <v>143</v>
      </c>
      <c r="J27" s="380">
        <v>3000</v>
      </c>
      <c r="K27" s="19"/>
    </row>
    <row r="28" spans="1:11" x14ac:dyDescent="0.2">
      <c r="A28" s="381"/>
      <c r="B28" s="382"/>
      <c r="C28" s="383" t="s">
        <v>63</v>
      </c>
      <c r="D28" s="384">
        <f>SUM(D14:D27)-SUM(E14:E27)</f>
        <v>1874083</v>
      </c>
      <c r="E28" s="385"/>
      <c r="F28" s="362"/>
      <c r="G28" s="381"/>
      <c r="H28" s="382"/>
      <c r="I28" s="383" t="s">
        <v>63</v>
      </c>
      <c r="J28" s="384"/>
      <c r="K28" s="423">
        <f>SUM(K14:K27)-SUM(J14:J27)</f>
        <v>1874083</v>
      </c>
    </row>
    <row r="29" spans="1:11" ht="13.5" thickBot="1" x14ac:dyDescent="0.25">
      <c r="A29" s="20"/>
      <c r="B29" s="21"/>
      <c r="C29" s="21"/>
      <c r="D29" s="21"/>
      <c r="E29" s="386"/>
      <c r="F29" s="362"/>
      <c r="G29" s="20"/>
      <c r="H29" s="21"/>
      <c r="I29" s="21"/>
      <c r="J29" s="21"/>
      <c r="K29" s="386"/>
    </row>
    <row r="30" spans="1:11" x14ac:dyDescent="0.2">
      <c r="A30" s="8"/>
      <c r="B30" s="6"/>
      <c r="C30" s="6" t="s">
        <v>17</v>
      </c>
      <c r="D30" s="8"/>
      <c r="E30" s="8"/>
      <c r="F30" s="362"/>
      <c r="G30" s="8"/>
      <c r="H30" s="6"/>
      <c r="I30" s="6" t="s">
        <v>17</v>
      </c>
      <c r="J30" s="8"/>
      <c r="K30" s="8"/>
    </row>
    <row r="31" spans="1:11" x14ac:dyDescent="0.2">
      <c r="A31" s="8"/>
      <c r="B31" s="6"/>
      <c r="C31" s="6"/>
      <c r="D31" s="8"/>
      <c r="E31" s="453"/>
      <c r="F31" s="362"/>
      <c r="G31" s="8"/>
      <c r="H31" s="6"/>
      <c r="I31" s="6"/>
      <c r="J31" s="8"/>
      <c r="K31" s="8"/>
    </row>
    <row r="32" spans="1:11" x14ac:dyDescent="0.2">
      <c r="A32" s="13"/>
      <c r="B32" s="13"/>
      <c r="C32" s="387"/>
      <c r="D32" s="388"/>
      <c r="E32" s="14"/>
      <c r="F32" s="362"/>
      <c r="G32" s="13"/>
      <c r="H32" s="13"/>
      <c r="I32" s="387"/>
      <c r="J32" s="388"/>
      <c r="K32" s="14"/>
    </row>
    <row r="33" spans="1:12" x14ac:dyDescent="0.2">
      <c r="A33" s="13"/>
      <c r="B33" s="13"/>
      <c r="C33" s="389"/>
      <c r="D33" s="390"/>
      <c r="E33" s="14"/>
      <c r="F33" s="362"/>
      <c r="G33" s="13"/>
      <c r="H33" s="13"/>
      <c r="I33" s="389"/>
      <c r="J33" s="390"/>
      <c r="K33" s="14"/>
    </row>
    <row r="34" spans="1:12" x14ac:dyDescent="0.2">
      <c r="C34" s="391"/>
      <c r="D34" s="392"/>
      <c r="E34" s="174"/>
      <c r="F34" s="362"/>
      <c r="I34" s="391"/>
      <c r="J34" s="392"/>
      <c r="K34" s="174"/>
    </row>
    <row r="35" spans="1:12" x14ac:dyDescent="0.2">
      <c r="C35" s="391"/>
      <c r="D35" s="392"/>
      <c r="F35" s="362"/>
      <c r="I35" s="391"/>
      <c r="J35" s="392"/>
    </row>
    <row r="36" spans="1:12" x14ac:dyDescent="0.2">
      <c r="A36" s="393"/>
      <c r="B36" s="394"/>
      <c r="C36" s="395"/>
      <c r="D36" s="396"/>
      <c r="E36" s="396"/>
      <c r="F36" s="396"/>
      <c r="G36" s="393"/>
      <c r="H36" s="394"/>
      <c r="I36" s="395"/>
      <c r="J36" s="396"/>
      <c r="K36" s="396"/>
      <c r="L36" s="397"/>
    </row>
    <row r="37" spans="1:12" x14ac:dyDescent="0.2">
      <c r="A37" s="393"/>
      <c r="B37" s="394"/>
      <c r="C37" s="395"/>
      <c r="D37" s="396"/>
      <c r="E37" s="396"/>
      <c r="F37" s="396"/>
      <c r="G37" s="393"/>
      <c r="H37" s="394"/>
      <c r="I37" s="395"/>
      <c r="J37" s="396"/>
      <c r="K37" s="396"/>
      <c r="L37" s="397"/>
    </row>
    <row r="38" spans="1:12" x14ac:dyDescent="0.2">
      <c r="A38" s="393"/>
      <c r="B38" s="398"/>
      <c r="C38" s="395"/>
      <c r="D38" s="396"/>
      <c r="E38" s="396"/>
      <c r="F38" s="396"/>
      <c r="G38" s="393"/>
      <c r="H38" s="398"/>
      <c r="I38" s="395"/>
      <c r="J38" s="396"/>
      <c r="K38" s="396"/>
      <c r="L38" s="397"/>
    </row>
    <row r="39" spans="1:12" x14ac:dyDescent="0.2">
      <c r="A39" s="393"/>
      <c r="B39" s="398"/>
      <c r="C39" s="395"/>
      <c r="D39" s="396"/>
      <c r="E39" s="396"/>
      <c r="F39" s="396"/>
      <c r="G39" s="393"/>
      <c r="H39" s="398"/>
      <c r="I39" s="395"/>
      <c r="J39" s="396"/>
      <c r="K39" s="396"/>
      <c r="L39" s="397"/>
    </row>
    <row r="40" spans="1:12" x14ac:dyDescent="0.2">
      <c r="A40" s="393"/>
      <c r="B40" s="398"/>
      <c r="C40" s="395"/>
      <c r="D40" s="396"/>
      <c r="E40" s="396"/>
      <c r="F40" s="396"/>
      <c r="G40" s="393"/>
      <c r="H40" s="398"/>
      <c r="I40" s="395"/>
      <c r="J40" s="396"/>
      <c r="K40" s="396"/>
      <c r="L40" s="397"/>
    </row>
    <row r="41" spans="1:12" x14ac:dyDescent="0.2">
      <c r="A41" s="399"/>
      <c r="B41" s="395"/>
      <c r="C41" s="400"/>
      <c r="D41" s="401"/>
      <c r="E41" s="395"/>
      <c r="F41" s="402"/>
      <c r="G41" s="399"/>
      <c r="H41" s="403"/>
      <c r="I41" s="400"/>
      <c r="J41" s="402"/>
      <c r="K41" s="404"/>
      <c r="L41" s="397"/>
    </row>
    <row r="42" spans="1:12" x14ac:dyDescent="0.2">
      <c r="A42" s="403"/>
      <c r="B42" s="403"/>
      <c r="C42" s="403"/>
      <c r="D42" s="403"/>
      <c r="E42" s="405"/>
      <c r="F42" s="403"/>
      <c r="G42" s="405"/>
      <c r="H42" s="403"/>
      <c r="I42" s="403"/>
      <c r="J42" s="403"/>
      <c r="K42" s="403"/>
      <c r="L42" s="397"/>
    </row>
    <row r="43" spans="1:12" x14ac:dyDescent="0.2">
      <c r="A43" s="395"/>
      <c r="B43" s="400"/>
      <c r="C43" s="400"/>
      <c r="D43" s="395"/>
      <c r="E43" s="395"/>
      <c r="F43" s="405"/>
      <c r="G43" s="400"/>
      <c r="H43" s="395"/>
      <c r="I43" s="400"/>
      <c r="J43" s="395"/>
      <c r="K43" s="406"/>
      <c r="L43" s="397"/>
    </row>
    <row r="44" spans="1:12" s="15" customFormat="1" x14ac:dyDescent="0.2">
      <c r="A44" s="407"/>
      <c r="B44" s="407"/>
      <c r="C44" s="408"/>
      <c r="D44" s="409"/>
      <c r="E44" s="410"/>
      <c r="F44" s="410"/>
      <c r="G44" s="410"/>
      <c r="H44" s="410"/>
      <c r="I44" s="411"/>
      <c r="J44" s="407"/>
      <c r="K44" s="407"/>
      <c r="L44" s="412"/>
    </row>
    <row r="45" spans="1:12" s="15" customFormat="1" x14ac:dyDescent="0.2">
      <c r="A45" s="413"/>
      <c r="B45" s="413"/>
      <c r="C45" s="414"/>
      <c r="D45" s="415"/>
      <c r="E45" s="416"/>
      <c r="F45" s="410"/>
      <c r="G45" s="413"/>
      <c r="H45" s="413"/>
      <c r="I45" s="413"/>
      <c r="J45" s="413"/>
      <c r="K45" s="413"/>
      <c r="L45" s="412"/>
    </row>
    <row r="46" spans="1:12" x14ac:dyDescent="0.2">
      <c r="A46" s="413"/>
      <c r="B46" s="413"/>
      <c r="C46" s="414"/>
      <c r="D46" s="415"/>
      <c r="E46" s="413"/>
      <c r="F46" s="413"/>
      <c r="G46" s="413"/>
      <c r="H46" s="413"/>
      <c r="I46" s="413"/>
      <c r="J46" s="413"/>
      <c r="K46" s="413"/>
      <c r="L46" s="397"/>
    </row>
    <row r="47" spans="1:12" x14ac:dyDescent="0.2">
      <c r="A47" s="413"/>
      <c r="B47" s="413"/>
      <c r="C47" s="414"/>
      <c r="D47" s="417"/>
      <c r="E47" s="416"/>
      <c r="F47" s="413"/>
      <c r="G47" s="413"/>
      <c r="H47" s="413"/>
      <c r="I47" s="413"/>
      <c r="J47" s="413"/>
      <c r="K47" s="413"/>
      <c r="L47" s="397"/>
    </row>
    <row r="48" spans="1:12" x14ac:dyDescent="0.2">
      <c r="A48" s="363"/>
      <c r="B48" s="363"/>
      <c r="C48" s="363"/>
      <c r="D48" s="364"/>
      <c r="E48" s="363"/>
      <c r="F48" s="363"/>
      <c r="G48" s="363"/>
      <c r="H48" s="363"/>
      <c r="I48" s="363"/>
      <c r="J48" s="363"/>
      <c r="K48" s="363"/>
    </row>
    <row r="49" spans="1:11" x14ac:dyDescent="0.2">
      <c r="A49" s="363"/>
      <c r="B49" s="363"/>
      <c r="C49" s="363"/>
      <c r="D49" s="363"/>
      <c r="E49" s="363"/>
      <c r="F49" s="363"/>
      <c r="G49" s="363"/>
      <c r="H49" s="363"/>
      <c r="I49" s="363"/>
      <c r="J49" s="363"/>
      <c r="K49" s="363"/>
    </row>
    <row r="50" spans="1:11" x14ac:dyDescent="0.2">
      <c r="A50" s="363"/>
      <c r="B50" s="363"/>
      <c r="C50" s="365"/>
      <c r="D50" s="363"/>
      <c r="E50" s="363"/>
      <c r="F50" s="363"/>
      <c r="G50" s="363"/>
      <c r="H50" s="363"/>
      <c r="I50" s="363"/>
      <c r="J50" s="363"/>
      <c r="K50" s="363"/>
    </row>
    <row r="51" spans="1:11" x14ac:dyDescent="0.2">
      <c r="A51" s="363"/>
      <c r="B51" s="363"/>
      <c r="C51" s="363"/>
      <c r="D51" s="364"/>
      <c r="E51" s="363"/>
      <c r="F51" s="363"/>
      <c r="G51" s="363"/>
      <c r="H51" s="363"/>
      <c r="I51" s="363"/>
      <c r="J51" s="363"/>
      <c r="K51" s="363"/>
    </row>
    <row r="52" spans="1:11" x14ac:dyDescent="0.2">
      <c r="A52" s="363"/>
      <c r="B52" s="363"/>
      <c r="C52" s="363"/>
      <c r="D52" s="364"/>
      <c r="E52" s="363"/>
      <c r="F52" s="363"/>
      <c r="G52" s="363"/>
      <c r="H52" s="363"/>
      <c r="I52" s="363"/>
      <c r="J52" s="363"/>
      <c r="K52" s="363"/>
    </row>
    <row r="53" spans="1:11" x14ac:dyDescent="0.2">
      <c r="C53" s="107"/>
      <c r="D53" s="19"/>
    </row>
    <row r="54" spans="1:11" x14ac:dyDescent="0.2">
      <c r="D54" s="17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A28" sqref="A28"/>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24" t="s">
        <v>18</v>
      </c>
      <c r="F1" s="124"/>
      <c r="G1" s="124"/>
    </row>
    <row r="2" spans="1:11" ht="18.75" x14ac:dyDescent="0.3">
      <c r="E2" s="124" t="s">
        <v>50</v>
      </c>
      <c r="F2" s="124"/>
      <c r="G2" s="124"/>
    </row>
    <row r="3" spans="1:11" ht="18.75" x14ac:dyDescent="0.3">
      <c r="E3" s="173">
        <v>44926</v>
      </c>
      <c r="F3" s="124"/>
      <c r="G3" s="124"/>
    </row>
    <row r="4" spans="1:11" x14ac:dyDescent="0.25">
      <c r="C4" s="162" t="s">
        <v>59</v>
      </c>
      <c r="I4" s="162" t="s">
        <v>60</v>
      </c>
    </row>
    <row r="5" spans="1:11" x14ac:dyDescent="0.25">
      <c r="A5" s="125" t="s">
        <v>54</v>
      </c>
      <c r="B5" s="123"/>
      <c r="C5" s="123"/>
      <c r="D5" s="123"/>
      <c r="E5" s="123"/>
      <c r="G5" s="125" t="s">
        <v>54</v>
      </c>
      <c r="H5" s="123"/>
      <c r="I5" s="123"/>
      <c r="J5" s="123"/>
      <c r="K5" s="123"/>
    </row>
    <row r="6" spans="1:11" x14ac:dyDescent="0.25">
      <c r="A6" s="123"/>
      <c r="B6" s="123">
        <v>50000</v>
      </c>
      <c r="C6" s="123" t="s">
        <v>51</v>
      </c>
      <c r="D6" s="123">
        <v>21</v>
      </c>
      <c r="E6" s="126">
        <f>B6*D6</f>
        <v>1050000</v>
      </c>
      <c r="G6" s="123"/>
      <c r="H6" s="123">
        <v>100</v>
      </c>
      <c r="I6" s="123" t="s">
        <v>51</v>
      </c>
      <c r="J6" s="123">
        <v>0</v>
      </c>
      <c r="K6" s="126">
        <f>H6*J6</f>
        <v>0</v>
      </c>
    </row>
    <row r="7" spans="1:11" x14ac:dyDescent="0.25">
      <c r="A7" s="123"/>
      <c r="B7" s="123">
        <v>20000</v>
      </c>
      <c r="C7" s="123" t="s">
        <v>51</v>
      </c>
      <c r="D7" s="123">
        <v>25</v>
      </c>
      <c r="E7" s="126">
        <f t="shared" ref="E7:E11" si="0">B7*D7</f>
        <v>500000</v>
      </c>
      <c r="G7" s="123"/>
      <c r="H7" s="123">
        <v>20</v>
      </c>
      <c r="I7" s="123" t="s">
        <v>51</v>
      </c>
      <c r="J7" s="123">
        <v>0</v>
      </c>
      <c r="K7" s="126">
        <f t="shared" ref="K7:K10" si="1">H7*J7</f>
        <v>0</v>
      </c>
    </row>
    <row r="8" spans="1:11" x14ac:dyDescent="0.25">
      <c r="A8" s="123"/>
      <c r="B8" s="123">
        <v>10000</v>
      </c>
      <c r="C8" s="123" t="s">
        <v>51</v>
      </c>
      <c r="D8" s="123">
        <v>25</v>
      </c>
      <c r="E8" s="126">
        <f t="shared" si="0"/>
        <v>250000</v>
      </c>
      <c r="G8" s="123"/>
      <c r="H8" s="123">
        <v>10</v>
      </c>
      <c r="I8" s="123" t="s">
        <v>51</v>
      </c>
      <c r="J8" s="123">
        <v>0</v>
      </c>
      <c r="K8" s="126">
        <f t="shared" si="1"/>
        <v>0</v>
      </c>
    </row>
    <row r="9" spans="1:11" x14ac:dyDescent="0.25">
      <c r="A9" s="123"/>
      <c r="B9" s="123">
        <v>5000</v>
      </c>
      <c r="C9" s="123" t="s">
        <v>51</v>
      </c>
      <c r="D9" s="123">
        <v>0</v>
      </c>
      <c r="E9" s="126">
        <f t="shared" si="0"/>
        <v>0</v>
      </c>
      <c r="G9" s="123"/>
      <c r="H9" s="123">
        <v>5</v>
      </c>
      <c r="I9" s="123" t="s">
        <v>51</v>
      </c>
      <c r="J9" s="123">
        <v>1</v>
      </c>
      <c r="K9" s="126">
        <f t="shared" si="1"/>
        <v>5</v>
      </c>
    </row>
    <row r="10" spans="1:11" x14ac:dyDescent="0.25">
      <c r="A10" s="123"/>
      <c r="B10" s="123">
        <v>2000</v>
      </c>
      <c r="C10" s="123" t="s">
        <v>51</v>
      </c>
      <c r="D10" s="123">
        <v>0</v>
      </c>
      <c r="E10" s="126">
        <f t="shared" si="0"/>
        <v>0</v>
      </c>
      <c r="G10" s="123"/>
      <c r="H10" s="123">
        <v>1</v>
      </c>
      <c r="I10" s="123" t="s">
        <v>51</v>
      </c>
      <c r="J10" s="123"/>
      <c r="K10" s="126">
        <f t="shared" si="1"/>
        <v>0</v>
      </c>
    </row>
    <row r="11" spans="1:11" x14ac:dyDescent="0.25">
      <c r="A11" s="123"/>
      <c r="B11" s="123">
        <v>1000</v>
      </c>
      <c r="C11" s="123" t="s">
        <v>51</v>
      </c>
      <c r="D11" s="123">
        <v>2</v>
      </c>
      <c r="E11" s="126">
        <f t="shared" si="0"/>
        <v>2000</v>
      </c>
      <c r="G11" s="123"/>
      <c r="H11" s="123"/>
      <c r="I11" s="123"/>
      <c r="J11" s="123"/>
      <c r="K11" s="126"/>
    </row>
    <row r="12" spans="1:11" x14ac:dyDescent="0.25">
      <c r="A12" s="123"/>
      <c r="B12" s="123"/>
      <c r="C12" s="123"/>
      <c r="D12" s="123"/>
      <c r="E12" s="123"/>
      <c r="G12" s="123"/>
      <c r="H12" s="123"/>
      <c r="I12" s="123"/>
      <c r="J12" s="123"/>
      <c r="K12" s="123"/>
    </row>
    <row r="13" spans="1:11" x14ac:dyDescent="0.25">
      <c r="A13" s="128" t="s">
        <v>57</v>
      </c>
      <c r="B13" s="123"/>
      <c r="C13" s="123"/>
      <c r="D13" s="123"/>
      <c r="E13" s="123"/>
      <c r="G13" s="128"/>
      <c r="H13" s="123"/>
      <c r="I13" s="123"/>
      <c r="J13" s="123"/>
      <c r="K13" s="123"/>
    </row>
    <row r="14" spans="1:11" x14ac:dyDescent="0.25">
      <c r="A14" s="123"/>
      <c r="B14" s="123">
        <v>500</v>
      </c>
      <c r="C14" s="123" t="s">
        <v>51</v>
      </c>
      <c r="D14" s="123">
        <v>0</v>
      </c>
      <c r="E14" s="123">
        <f>B14*D14</f>
        <v>0</v>
      </c>
      <c r="G14" s="123"/>
      <c r="H14" s="123"/>
      <c r="I14" s="123"/>
      <c r="J14" s="123"/>
      <c r="K14" s="123"/>
    </row>
    <row r="15" spans="1:11" x14ac:dyDescent="0.25">
      <c r="A15" s="123"/>
      <c r="B15" s="123">
        <v>200</v>
      </c>
      <c r="C15" s="123" t="s">
        <v>51</v>
      </c>
      <c r="D15" s="123">
        <v>4</v>
      </c>
      <c r="E15" s="123">
        <f t="shared" ref="E15:E17" si="2">B15*D15</f>
        <v>800</v>
      </c>
      <c r="G15" s="123"/>
      <c r="H15" s="123"/>
      <c r="I15" s="123"/>
      <c r="J15" s="123"/>
      <c r="K15" s="123"/>
    </row>
    <row r="16" spans="1:11" x14ac:dyDescent="0.25">
      <c r="A16" s="123"/>
      <c r="B16" s="123">
        <v>100</v>
      </c>
      <c r="C16" s="123" t="s">
        <v>51</v>
      </c>
      <c r="D16" s="123">
        <v>0</v>
      </c>
      <c r="E16" s="123">
        <f t="shared" si="2"/>
        <v>0</v>
      </c>
      <c r="G16" s="123"/>
      <c r="H16" s="123"/>
      <c r="I16" s="123"/>
      <c r="J16" s="123"/>
      <c r="K16" s="123"/>
    </row>
    <row r="17" spans="1:11" x14ac:dyDescent="0.25">
      <c r="A17" s="123"/>
      <c r="B17" s="123">
        <v>50</v>
      </c>
      <c r="C17" s="123" t="s">
        <v>51</v>
      </c>
      <c r="D17" s="123">
        <v>0</v>
      </c>
      <c r="E17" s="123">
        <f t="shared" si="2"/>
        <v>0</v>
      </c>
      <c r="G17" s="123"/>
      <c r="H17" s="123"/>
      <c r="I17" s="123"/>
      <c r="J17" s="123"/>
      <c r="K17" s="123"/>
    </row>
    <row r="18" spans="1:11" x14ac:dyDescent="0.25">
      <c r="A18" s="123"/>
      <c r="B18" s="123"/>
      <c r="C18" s="123"/>
      <c r="D18" s="123"/>
      <c r="E18" s="123"/>
      <c r="G18" s="123"/>
      <c r="H18" s="123"/>
      <c r="I18" s="123"/>
      <c r="J18" s="123"/>
      <c r="K18" s="123"/>
    </row>
    <row r="19" spans="1:11" x14ac:dyDescent="0.25">
      <c r="A19" s="123"/>
      <c r="B19" s="123"/>
      <c r="C19" s="123"/>
      <c r="D19" s="123"/>
      <c r="E19" s="123"/>
      <c r="G19" s="123"/>
      <c r="H19" s="123"/>
      <c r="I19" s="123"/>
      <c r="J19" s="123"/>
      <c r="K19" s="123"/>
    </row>
    <row r="20" spans="1:11" x14ac:dyDescent="0.25">
      <c r="A20" s="123"/>
      <c r="B20" s="123"/>
      <c r="C20" s="123"/>
      <c r="D20" s="123"/>
      <c r="E20" s="127">
        <f>SUM(E6:E17)</f>
        <v>1802800</v>
      </c>
      <c r="G20" s="123"/>
      <c r="H20" s="123"/>
      <c r="I20" s="123"/>
      <c r="J20" s="123"/>
      <c r="K20" s="127">
        <f>SUM(K6:K17)</f>
        <v>5</v>
      </c>
    </row>
    <row r="21" spans="1:11" x14ac:dyDescent="0.25">
      <c r="A21" s="123"/>
      <c r="B21" s="123"/>
      <c r="C21" s="123"/>
      <c r="D21" s="123"/>
      <c r="E21" s="125"/>
      <c r="G21" s="123"/>
      <c r="H21" s="123"/>
      <c r="I21" s="123"/>
      <c r="J21" s="123"/>
      <c r="K21" s="125"/>
    </row>
    <row r="22" spans="1:11" x14ac:dyDescent="0.25">
      <c r="A22" s="123" t="s">
        <v>52</v>
      </c>
      <c r="B22" s="123"/>
      <c r="C22" s="123"/>
      <c r="D22" s="123"/>
      <c r="E22" s="127">
        <f>E20</f>
        <v>1802800</v>
      </c>
      <c r="G22" s="123" t="s">
        <v>52</v>
      </c>
      <c r="H22" s="123"/>
      <c r="I22" s="123"/>
      <c r="J22" s="123"/>
      <c r="K22" s="127">
        <f>K20</f>
        <v>5</v>
      </c>
    </row>
    <row r="23" spans="1:11" x14ac:dyDescent="0.25">
      <c r="A23" s="123" t="s">
        <v>40</v>
      </c>
      <c r="B23" s="123"/>
      <c r="C23" s="123"/>
      <c r="D23" s="123"/>
      <c r="E23" s="127">
        <f>'UGX Cash Box December'!G53</f>
        <v>1802846</v>
      </c>
      <c r="G23" s="123" t="s">
        <v>40</v>
      </c>
      <c r="H23" s="123"/>
      <c r="I23" s="123"/>
      <c r="J23" s="123"/>
      <c r="K23" s="127">
        <f>'USD-cash box December'!G5</f>
        <v>5</v>
      </c>
    </row>
    <row r="24" spans="1:11" x14ac:dyDescent="0.25">
      <c r="A24" s="123" t="s">
        <v>53</v>
      </c>
      <c r="B24" s="123"/>
      <c r="C24" s="123"/>
      <c r="D24" s="123"/>
      <c r="E24" s="126">
        <f>E22-E23</f>
        <v>-46</v>
      </c>
      <c r="G24" s="123" t="s">
        <v>53</v>
      </c>
      <c r="H24" s="123"/>
      <c r="I24" s="123"/>
      <c r="J24" s="123"/>
      <c r="K24" s="12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H13" sqref="H13"/>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21" t="s">
        <v>116</v>
      </c>
      <c r="E1" s="721"/>
      <c r="F1" s="721"/>
      <c r="G1" s="721"/>
      <c r="H1" s="721"/>
      <c r="I1" s="721"/>
      <c r="J1" s="721"/>
    </row>
    <row r="2" spans="1:14" ht="15" customHeight="1" x14ac:dyDescent="0.25">
      <c r="D2" s="721"/>
      <c r="E2" s="721"/>
      <c r="F2" s="721"/>
      <c r="G2" s="721"/>
      <c r="H2" s="721"/>
      <c r="I2" s="721"/>
      <c r="J2" s="721"/>
    </row>
    <row r="4" spans="1:14" x14ac:dyDescent="0.25">
      <c r="A4" s="309"/>
      <c r="B4" s="294"/>
      <c r="C4" s="722"/>
      <c r="D4" s="722"/>
      <c r="E4" s="722"/>
      <c r="F4" s="722"/>
      <c r="G4" s="722"/>
      <c r="H4" s="722"/>
      <c r="I4" s="722"/>
      <c r="J4" s="722"/>
      <c r="K4" s="722"/>
      <c r="L4" s="722"/>
      <c r="M4" s="722"/>
      <c r="N4" s="723"/>
    </row>
    <row r="5" spans="1:14" x14ac:dyDescent="0.25">
      <c r="A5" s="310" t="s">
        <v>2</v>
      </c>
      <c r="B5" s="295"/>
      <c r="C5" s="296" t="s">
        <v>95</v>
      </c>
      <c r="D5" s="296" t="s">
        <v>96</v>
      </c>
      <c r="E5" s="296" t="s">
        <v>97</v>
      </c>
      <c r="F5" s="296" t="s">
        <v>98</v>
      </c>
      <c r="G5" s="296" t="s">
        <v>94</v>
      </c>
      <c r="H5" s="296" t="s">
        <v>99</v>
      </c>
      <c r="I5" s="296" t="s">
        <v>100</v>
      </c>
      <c r="J5" s="296" t="s">
        <v>101</v>
      </c>
      <c r="K5" s="296" t="s">
        <v>102</v>
      </c>
      <c r="L5" s="296" t="s">
        <v>103</v>
      </c>
      <c r="M5" s="296" t="s">
        <v>104</v>
      </c>
      <c r="N5" s="296" t="s">
        <v>105</v>
      </c>
    </row>
    <row r="6" spans="1:14" x14ac:dyDescent="0.25">
      <c r="A6" s="311"/>
      <c r="B6" s="297" t="s">
        <v>85</v>
      </c>
      <c r="C6" s="298"/>
      <c r="D6" s="299"/>
      <c r="E6" s="300"/>
      <c r="F6" s="299"/>
      <c r="G6" s="299"/>
      <c r="H6" s="299"/>
      <c r="I6" s="319"/>
      <c r="J6" s="299"/>
      <c r="K6" s="299"/>
      <c r="L6" s="299"/>
      <c r="M6" s="299"/>
      <c r="N6" s="299"/>
    </row>
    <row r="7" spans="1:14" x14ac:dyDescent="0.25">
      <c r="A7" s="312"/>
      <c r="B7" s="301" t="s">
        <v>86</v>
      </c>
      <c r="C7" s="302"/>
      <c r="D7" s="302"/>
      <c r="E7" s="302"/>
      <c r="F7" s="302"/>
      <c r="G7" s="302"/>
      <c r="H7" s="302"/>
      <c r="I7" s="302"/>
      <c r="J7" s="302"/>
      <c r="K7" s="302"/>
      <c r="L7" s="302"/>
      <c r="M7" s="302"/>
      <c r="N7" s="302"/>
    </row>
    <row r="8" spans="1:14" x14ac:dyDescent="0.25">
      <c r="A8" s="313"/>
      <c r="B8" s="303" t="s">
        <v>41</v>
      </c>
      <c r="C8" s="304"/>
      <c r="D8" s="305"/>
      <c r="E8" s="305"/>
      <c r="F8" s="305"/>
      <c r="G8" s="305"/>
      <c r="H8" s="305"/>
      <c r="I8" s="305"/>
      <c r="J8" s="305"/>
      <c r="K8" s="305"/>
      <c r="L8" s="305"/>
      <c r="M8" s="305"/>
      <c r="N8" s="305"/>
    </row>
    <row r="9" spans="1:14" x14ac:dyDescent="0.25">
      <c r="A9" s="310"/>
      <c r="B9" s="306" t="s">
        <v>85</v>
      </c>
      <c r="C9" s="307"/>
      <c r="D9" s="307"/>
      <c r="E9" s="308"/>
      <c r="F9" s="308"/>
      <c r="G9" s="307"/>
      <c r="H9" s="307"/>
      <c r="I9" s="308"/>
      <c r="J9" s="307"/>
      <c r="K9" s="307"/>
      <c r="L9" s="307"/>
      <c r="M9" s="307"/>
      <c r="N9" s="307"/>
    </row>
    <row r="10" spans="1:14" x14ac:dyDescent="0.25">
      <c r="A10" s="312"/>
      <c r="B10" s="301" t="s">
        <v>86</v>
      </c>
      <c r="C10" s="302"/>
      <c r="D10" s="302"/>
      <c r="E10" s="302"/>
      <c r="F10" s="302"/>
      <c r="G10" s="302"/>
      <c r="H10" s="302"/>
      <c r="I10" s="302"/>
      <c r="J10" s="302"/>
      <c r="K10" s="302"/>
      <c r="L10" s="302"/>
      <c r="M10" s="302"/>
      <c r="N10" s="302"/>
    </row>
    <row r="11" spans="1:14" x14ac:dyDescent="0.25">
      <c r="A11" s="313"/>
      <c r="B11" s="303" t="s">
        <v>41</v>
      </c>
      <c r="C11" s="305"/>
      <c r="D11" s="305"/>
      <c r="E11" s="305"/>
      <c r="F11" s="305"/>
      <c r="G11" s="305"/>
      <c r="H11" s="305"/>
      <c r="I11" s="305"/>
      <c r="J11" s="305"/>
      <c r="K11" s="305"/>
      <c r="L11" s="305"/>
      <c r="M11" s="305"/>
      <c r="N11" s="305"/>
    </row>
    <row r="12" spans="1:14" x14ac:dyDescent="0.25">
      <c r="A12" s="310"/>
      <c r="B12" s="306" t="s">
        <v>85</v>
      </c>
      <c r="C12" s="307"/>
      <c r="D12" s="307"/>
      <c r="E12" s="308"/>
      <c r="F12" s="308"/>
      <c r="G12" s="307"/>
      <c r="H12" s="307"/>
      <c r="I12" s="308"/>
      <c r="J12" s="307"/>
      <c r="K12" s="307"/>
      <c r="L12" s="307"/>
      <c r="M12" s="307"/>
      <c r="N12" s="307"/>
    </row>
    <row r="13" spans="1:14" x14ac:dyDescent="0.25">
      <c r="A13" s="312"/>
      <c r="B13" s="301" t="s">
        <v>86</v>
      </c>
      <c r="C13" s="302"/>
      <c r="D13" s="302"/>
      <c r="E13" s="302"/>
      <c r="F13" s="302"/>
      <c r="G13" s="302"/>
      <c r="H13" s="302"/>
      <c r="I13" s="302"/>
      <c r="J13" s="302"/>
      <c r="K13" s="302"/>
      <c r="L13" s="302"/>
      <c r="M13" s="302"/>
      <c r="N13" s="302"/>
    </row>
    <row r="14" spans="1:14" x14ac:dyDescent="0.25">
      <c r="A14" s="313"/>
      <c r="B14" s="303" t="s">
        <v>41</v>
      </c>
      <c r="C14" s="305"/>
      <c r="D14" s="305"/>
      <c r="E14" s="305"/>
      <c r="F14" s="305"/>
      <c r="G14" s="305"/>
      <c r="H14" s="305"/>
      <c r="I14" s="305"/>
      <c r="J14" s="305"/>
      <c r="K14" s="305"/>
      <c r="L14" s="305"/>
      <c r="M14" s="305"/>
      <c r="N14" s="305"/>
    </row>
    <row r="15" spans="1:14" x14ac:dyDescent="0.25">
      <c r="A15" s="310"/>
      <c r="B15" s="306" t="s">
        <v>85</v>
      </c>
      <c r="C15" s="307"/>
      <c r="D15" s="307"/>
      <c r="E15" s="308"/>
      <c r="F15" s="308"/>
      <c r="G15" s="307"/>
      <c r="H15" s="307"/>
      <c r="I15" s="308"/>
      <c r="J15" s="307"/>
      <c r="K15" s="307"/>
      <c r="L15" s="307"/>
      <c r="M15" s="307"/>
      <c r="N15" s="307"/>
    </row>
    <row r="16" spans="1:14" x14ac:dyDescent="0.25">
      <c r="A16" s="312"/>
      <c r="B16" s="301" t="s">
        <v>86</v>
      </c>
      <c r="C16" s="302"/>
      <c r="D16" s="302"/>
      <c r="E16" s="302"/>
      <c r="F16" s="302"/>
      <c r="G16" s="302"/>
      <c r="H16" s="302"/>
      <c r="I16" s="302"/>
      <c r="J16" s="302"/>
      <c r="K16" s="302"/>
      <c r="L16" s="302"/>
      <c r="M16" s="302"/>
      <c r="N16" s="302"/>
    </row>
    <row r="17" spans="1:14" x14ac:dyDescent="0.25">
      <c r="A17" s="313"/>
      <c r="B17" s="303" t="s">
        <v>41</v>
      </c>
      <c r="C17" s="305"/>
      <c r="D17" s="305"/>
      <c r="E17" s="305"/>
      <c r="F17" s="305"/>
      <c r="G17" s="305"/>
      <c r="H17" s="305"/>
      <c r="I17" s="305"/>
      <c r="J17" s="305"/>
      <c r="K17" s="305"/>
      <c r="L17" s="305"/>
      <c r="M17" s="305"/>
      <c r="N17" s="305"/>
    </row>
    <row r="18" spans="1:14" x14ac:dyDescent="0.25">
      <c r="A18" s="496"/>
      <c r="B18" s="496"/>
      <c r="C18" s="497"/>
      <c r="D18" s="497"/>
      <c r="E18" s="497"/>
      <c r="F18" s="497"/>
      <c r="G18" s="497"/>
      <c r="H18" s="497"/>
      <c r="I18" s="497"/>
      <c r="J18" s="497"/>
      <c r="K18" s="497"/>
      <c r="L18" s="497"/>
      <c r="M18" s="497"/>
      <c r="N18" s="497"/>
    </row>
    <row r="19" spans="1:14" x14ac:dyDescent="0.25">
      <c r="A19" s="496"/>
      <c r="B19" s="496"/>
      <c r="C19" s="497"/>
      <c r="D19" s="497"/>
      <c r="E19" s="497"/>
      <c r="F19" s="497"/>
      <c r="G19" s="497"/>
      <c r="H19" s="497"/>
      <c r="I19" s="497"/>
      <c r="J19" s="497"/>
      <c r="K19" s="497"/>
      <c r="L19" s="497"/>
      <c r="M19" s="497"/>
      <c r="N19" s="497"/>
    </row>
    <row r="20" spans="1:14" ht="15" customHeight="1" x14ac:dyDescent="0.25">
      <c r="C20" s="478"/>
      <c r="D20" s="479" t="s">
        <v>117</v>
      </c>
      <c r="E20" s="479"/>
      <c r="F20" s="479"/>
      <c r="G20" s="479"/>
      <c r="H20" s="479"/>
      <c r="I20" s="479"/>
      <c r="J20" s="479"/>
      <c r="K20" s="480"/>
    </row>
    <row r="21" spans="1:14" ht="15" customHeight="1" x14ac:dyDescent="0.25">
      <c r="C21" s="478"/>
      <c r="D21" s="479"/>
      <c r="E21" s="479"/>
      <c r="F21" s="479"/>
      <c r="G21" s="479"/>
      <c r="H21" s="479"/>
      <c r="I21" s="479"/>
      <c r="J21" s="479"/>
      <c r="K21" s="480"/>
    </row>
    <row r="23" spans="1:14" x14ac:dyDescent="0.25">
      <c r="A23" s="309"/>
      <c r="B23" s="294"/>
      <c r="C23" s="722"/>
      <c r="D23" s="722"/>
      <c r="E23" s="722"/>
      <c r="F23" s="722"/>
      <c r="G23" s="722"/>
      <c r="H23" s="722"/>
      <c r="I23" s="722"/>
      <c r="J23" s="722"/>
      <c r="K23" s="722"/>
      <c r="L23" s="722"/>
      <c r="M23" s="722"/>
      <c r="N23" s="723"/>
    </row>
    <row r="24" spans="1:14" x14ac:dyDescent="0.25">
      <c r="A24" s="310" t="s">
        <v>2</v>
      </c>
      <c r="B24" s="295"/>
      <c r="C24" s="296" t="s">
        <v>95</v>
      </c>
      <c r="D24" s="296" t="s">
        <v>96</v>
      </c>
      <c r="E24" s="296" t="s">
        <v>97</v>
      </c>
      <c r="F24" s="296" t="s">
        <v>98</v>
      </c>
      <c r="G24" s="296" t="s">
        <v>94</v>
      </c>
      <c r="H24" s="296" t="s">
        <v>99</v>
      </c>
      <c r="I24" s="296" t="s">
        <v>100</v>
      </c>
      <c r="J24" s="296" t="s">
        <v>101</v>
      </c>
      <c r="K24" s="296" t="s">
        <v>102</v>
      </c>
      <c r="L24" s="296" t="s">
        <v>103</v>
      </c>
      <c r="M24" s="296" t="s">
        <v>104</v>
      </c>
      <c r="N24" s="296" t="s">
        <v>105</v>
      </c>
    </row>
    <row r="25" spans="1:14" x14ac:dyDescent="0.25">
      <c r="A25" s="311"/>
      <c r="B25" s="297" t="s">
        <v>41</v>
      </c>
      <c r="C25" s="298"/>
      <c r="D25" s="299"/>
      <c r="E25" s="300"/>
      <c r="F25" s="299"/>
      <c r="G25" s="299"/>
      <c r="H25" s="299"/>
      <c r="I25" s="319"/>
      <c r="J25" s="299"/>
      <c r="K25" s="299"/>
      <c r="L25" s="299"/>
      <c r="M25" s="299"/>
      <c r="N25" s="299"/>
    </row>
    <row r="26" spans="1:14" x14ac:dyDescent="0.25">
      <c r="A26" s="312"/>
      <c r="B26" s="301" t="s">
        <v>86</v>
      </c>
      <c r="C26" s="302"/>
      <c r="D26" s="302"/>
      <c r="E26" s="302"/>
      <c r="F26" s="302"/>
      <c r="G26" s="302"/>
      <c r="H26" s="302"/>
      <c r="I26" s="302"/>
      <c r="J26" s="302"/>
      <c r="K26" s="302"/>
      <c r="L26" s="302"/>
      <c r="M26" s="302"/>
      <c r="N26" s="302"/>
    </row>
    <row r="27" spans="1:14" x14ac:dyDescent="0.25">
      <c r="A27" s="313"/>
      <c r="B27" s="303" t="s">
        <v>110</v>
      </c>
      <c r="C27" s="304"/>
      <c r="D27" s="305"/>
      <c r="E27" s="305"/>
      <c r="F27" s="305"/>
      <c r="G27" s="305"/>
      <c r="H27" s="305"/>
      <c r="I27" s="305"/>
      <c r="J27" s="305"/>
      <c r="K27" s="305"/>
      <c r="L27" s="305"/>
      <c r="M27" s="305"/>
      <c r="N27" s="305"/>
    </row>
    <row r="28" spans="1:14" x14ac:dyDescent="0.25">
      <c r="A28" s="310"/>
      <c r="B28" s="306" t="s">
        <v>41</v>
      </c>
      <c r="C28" s="307"/>
      <c r="D28" s="307"/>
      <c r="E28" s="308"/>
      <c r="F28" s="308"/>
      <c r="G28" s="307"/>
      <c r="H28" s="307"/>
      <c r="I28" s="308"/>
      <c r="J28" s="307"/>
      <c r="K28" s="307"/>
      <c r="L28" s="307"/>
      <c r="M28" s="307"/>
      <c r="N28" s="307"/>
    </row>
    <row r="29" spans="1:14" x14ac:dyDescent="0.25">
      <c r="A29" s="312"/>
      <c r="B29" s="301" t="s">
        <v>86</v>
      </c>
      <c r="C29" s="302"/>
      <c r="D29" s="302"/>
      <c r="E29" s="302"/>
      <c r="F29" s="302"/>
      <c r="G29" s="302"/>
      <c r="H29" s="302"/>
      <c r="I29" s="302"/>
      <c r="J29" s="302"/>
      <c r="K29" s="302"/>
      <c r="L29" s="302"/>
      <c r="M29" s="302"/>
      <c r="N29" s="302"/>
    </row>
    <row r="30" spans="1:14" x14ac:dyDescent="0.25">
      <c r="A30" s="313"/>
      <c r="B30" s="303" t="s">
        <v>110</v>
      </c>
      <c r="C30" s="305"/>
      <c r="D30" s="305"/>
      <c r="E30" s="305"/>
      <c r="F30" s="305"/>
      <c r="G30" s="305"/>
      <c r="H30" s="305"/>
      <c r="I30" s="305"/>
      <c r="J30" s="305"/>
      <c r="K30" s="305"/>
      <c r="L30" s="305"/>
      <c r="M30" s="305"/>
      <c r="N30" s="305"/>
    </row>
    <row r="31" spans="1:14" x14ac:dyDescent="0.25">
      <c r="A31" s="311"/>
      <c r="B31" s="297" t="s">
        <v>41</v>
      </c>
      <c r="C31" s="298"/>
      <c r="D31" s="299"/>
      <c r="E31" s="300"/>
      <c r="F31" s="299"/>
      <c r="G31" s="299"/>
      <c r="H31" s="299"/>
      <c r="I31" s="319"/>
      <c r="J31" s="299"/>
      <c r="K31" s="299"/>
      <c r="L31" s="299"/>
      <c r="M31" s="299"/>
      <c r="N31" s="299"/>
    </row>
    <row r="32" spans="1:14" x14ac:dyDescent="0.25">
      <c r="A32" s="312"/>
      <c r="B32" s="301" t="s">
        <v>86</v>
      </c>
      <c r="C32" s="302"/>
      <c r="D32" s="302"/>
      <c r="E32" s="302"/>
      <c r="F32" s="302"/>
      <c r="G32" s="302"/>
      <c r="H32" s="302"/>
      <c r="I32" s="302"/>
      <c r="J32" s="302"/>
      <c r="K32" s="302"/>
      <c r="L32" s="302"/>
      <c r="M32" s="302"/>
      <c r="N32" s="302"/>
    </row>
    <row r="33" spans="1:14" x14ac:dyDescent="0.25">
      <c r="A33" s="313"/>
      <c r="B33" s="303" t="s">
        <v>110</v>
      </c>
      <c r="C33" s="304"/>
      <c r="D33" s="305"/>
      <c r="E33" s="305"/>
      <c r="F33" s="305"/>
      <c r="G33" s="305"/>
      <c r="H33" s="305"/>
      <c r="I33" s="305"/>
      <c r="J33" s="305"/>
      <c r="K33" s="305"/>
      <c r="L33" s="305"/>
      <c r="M33" s="305"/>
      <c r="N33" s="305"/>
    </row>
    <row r="34" spans="1:14" x14ac:dyDescent="0.25">
      <c r="A34" s="310"/>
      <c r="B34" s="306" t="s">
        <v>41</v>
      </c>
      <c r="C34" s="307"/>
      <c r="D34" s="307"/>
      <c r="E34" s="308"/>
      <c r="F34" s="308"/>
      <c r="G34" s="307"/>
      <c r="H34" s="307"/>
      <c r="I34" s="308"/>
      <c r="J34" s="307"/>
      <c r="K34" s="307"/>
      <c r="L34" s="307"/>
      <c r="M34" s="307"/>
      <c r="N34" s="307"/>
    </row>
    <row r="35" spans="1:14" x14ac:dyDescent="0.25">
      <c r="A35" s="312"/>
      <c r="B35" s="301" t="s">
        <v>86</v>
      </c>
      <c r="C35" s="302"/>
      <c r="D35" s="302"/>
      <c r="E35" s="302"/>
      <c r="F35" s="302"/>
      <c r="G35" s="302"/>
      <c r="H35" s="302"/>
      <c r="I35" s="302"/>
      <c r="J35" s="302"/>
      <c r="K35" s="302"/>
      <c r="L35" s="302"/>
      <c r="M35" s="302"/>
      <c r="N35" s="302"/>
    </row>
    <row r="36" spans="1:14" x14ac:dyDescent="0.25">
      <c r="A36" s="313"/>
      <c r="B36" s="303" t="s">
        <v>110</v>
      </c>
      <c r="C36" s="305"/>
      <c r="D36" s="305"/>
      <c r="E36" s="305"/>
      <c r="F36" s="305"/>
      <c r="G36" s="305"/>
      <c r="H36" s="305"/>
      <c r="I36" s="305"/>
      <c r="J36" s="305"/>
      <c r="K36" s="305"/>
      <c r="L36" s="305"/>
      <c r="M36" s="305"/>
      <c r="N36" s="305"/>
    </row>
    <row r="37" spans="1:14" x14ac:dyDescent="0.25">
      <c r="A37" s="310"/>
      <c r="B37" s="306" t="s">
        <v>41</v>
      </c>
      <c r="C37" s="307"/>
      <c r="D37" s="307"/>
      <c r="E37" s="308"/>
      <c r="F37" s="308"/>
      <c r="G37" s="307"/>
      <c r="H37" s="307"/>
      <c r="I37" s="308"/>
      <c r="J37" s="307"/>
      <c r="K37" s="307"/>
      <c r="L37" s="307"/>
      <c r="M37" s="307"/>
      <c r="N37" s="307"/>
    </row>
    <row r="38" spans="1:14" x14ac:dyDescent="0.25">
      <c r="A38" s="312"/>
      <c r="B38" s="301" t="s">
        <v>86</v>
      </c>
      <c r="C38" s="302"/>
      <c r="D38" s="302"/>
      <c r="E38" s="302"/>
      <c r="F38" s="302"/>
      <c r="G38" s="302"/>
      <c r="H38" s="302"/>
      <c r="I38" s="302"/>
      <c r="J38" s="302"/>
      <c r="K38" s="302"/>
      <c r="L38" s="302"/>
      <c r="M38" s="302"/>
      <c r="N38" s="302"/>
    </row>
    <row r="39" spans="1:14" ht="15.75" thickBot="1" x14ac:dyDescent="0.3">
      <c r="A39" s="313"/>
      <c r="B39" s="303" t="s">
        <v>110</v>
      </c>
      <c r="C39" s="305"/>
      <c r="D39" s="305"/>
      <c r="E39" s="305"/>
      <c r="F39" s="305"/>
      <c r="G39" s="305"/>
      <c r="H39" s="483"/>
      <c r="I39" s="305"/>
      <c r="J39" s="305"/>
      <c r="K39" s="305"/>
      <c r="L39" s="305"/>
      <c r="M39" s="305">
        <f>M37-M38</f>
        <v>0</v>
      </c>
      <c r="N39" s="305"/>
    </row>
    <row r="40" spans="1:14" ht="15.75" thickBot="1" x14ac:dyDescent="0.3">
      <c r="H40" s="484"/>
      <c r="I40" s="484">
        <f>I27+I30+I33+I36+I39</f>
        <v>0</v>
      </c>
      <c r="J40" s="484">
        <f>J27+J30+J33+J36+J39</f>
        <v>0</v>
      </c>
      <c r="K40" s="484">
        <f>K27+K30+K33+K36+K39</f>
        <v>0</v>
      </c>
      <c r="L40" s="484">
        <f t="shared" ref="L40" si="0">L27+L30+L33+L36+L39</f>
        <v>0</v>
      </c>
      <c r="M40" s="484">
        <f>M27+M30+M33+M36+M39</f>
        <v>0</v>
      </c>
      <c r="N40" s="484"/>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opLeftCell="D31" zoomScale="117" zoomScaleNormal="85" workbookViewId="0">
      <selection activeCell="J41" sqref="J41"/>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3" bestFit="1"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4" s="79" customFormat="1" ht="31.5" x14ac:dyDescent="0.25">
      <c r="A1" s="724" t="s">
        <v>44</v>
      </c>
      <c r="B1" s="724"/>
      <c r="C1" s="724"/>
      <c r="D1" s="724"/>
      <c r="E1" s="724"/>
      <c r="F1" s="724"/>
      <c r="G1" s="724"/>
      <c r="H1" s="724"/>
      <c r="I1" s="724"/>
      <c r="J1" s="724"/>
      <c r="K1" s="724"/>
      <c r="L1" s="724"/>
      <c r="M1" s="724"/>
      <c r="N1" s="724"/>
    </row>
    <row r="2" spans="1:14" s="79" customFormat="1" ht="18.75" x14ac:dyDescent="0.25">
      <c r="A2" s="725" t="s">
        <v>48</v>
      </c>
      <c r="B2" s="725"/>
      <c r="C2" s="725"/>
      <c r="D2" s="725"/>
      <c r="E2" s="725"/>
      <c r="F2" s="725"/>
      <c r="G2" s="725"/>
      <c r="H2" s="725"/>
      <c r="I2" s="725"/>
      <c r="J2" s="725"/>
      <c r="K2" s="725"/>
      <c r="L2" s="725"/>
      <c r="M2" s="725"/>
      <c r="N2" s="725"/>
    </row>
    <row r="3" spans="1:14"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4" s="22" customFormat="1" ht="27.95" customHeight="1" x14ac:dyDescent="0.25">
      <c r="A4" s="455">
        <v>44562</v>
      </c>
      <c r="B4" s="456" t="s">
        <v>179</v>
      </c>
      <c r="C4" s="456"/>
      <c r="D4" s="498"/>
      <c r="E4" s="499"/>
      <c r="F4" s="499"/>
      <c r="G4" s="500">
        <v>236300</v>
      </c>
      <c r="H4" s="501"/>
      <c r="I4" s="502"/>
      <c r="J4" s="503"/>
      <c r="K4" s="504"/>
      <c r="L4" s="210"/>
      <c r="M4" s="505"/>
      <c r="N4" s="506"/>
    </row>
    <row r="5" spans="1:14" s="22" customFormat="1" ht="13.5" customHeight="1" x14ac:dyDescent="0.25">
      <c r="A5" s="546">
        <v>44896</v>
      </c>
      <c r="B5" s="547" t="s">
        <v>115</v>
      </c>
      <c r="C5" s="547" t="s">
        <v>49</v>
      </c>
      <c r="D5" s="548" t="s">
        <v>14</v>
      </c>
      <c r="E5" s="555"/>
      <c r="F5" s="549">
        <v>10000</v>
      </c>
      <c r="G5" s="550">
        <f>G4-E5+F5</f>
        <v>246300</v>
      </c>
      <c r="H5" s="551" t="s">
        <v>42</v>
      </c>
      <c r="I5" s="551" t="s">
        <v>18</v>
      </c>
      <c r="J5" s="553" t="s">
        <v>185</v>
      </c>
      <c r="K5" s="547" t="s">
        <v>64</v>
      </c>
      <c r="L5" s="547" t="s">
        <v>45</v>
      </c>
      <c r="M5" s="561"/>
      <c r="N5" s="554"/>
    </row>
    <row r="6" spans="1:14" s="22" customFormat="1" ht="13.5" customHeight="1" x14ac:dyDescent="0.25">
      <c r="A6" s="194">
        <v>44896</v>
      </c>
      <c r="B6" s="195" t="s">
        <v>123</v>
      </c>
      <c r="C6" s="195" t="s">
        <v>124</v>
      </c>
      <c r="D6" s="196" t="s">
        <v>14</v>
      </c>
      <c r="E6" s="172">
        <v>4000</v>
      </c>
      <c r="F6" s="172"/>
      <c r="G6" s="332">
        <f t="shared" ref="G6:G21" si="0">G5-E6+F6</f>
        <v>242300</v>
      </c>
      <c r="H6" s="318" t="s">
        <v>42</v>
      </c>
      <c r="I6" s="318" t="s">
        <v>18</v>
      </c>
      <c r="J6" s="447" t="s">
        <v>185</v>
      </c>
      <c r="K6" s="428" t="s">
        <v>64</v>
      </c>
      <c r="L6" s="428" t="s">
        <v>45</v>
      </c>
      <c r="M6" s="542"/>
      <c r="N6" s="543" t="s">
        <v>180</v>
      </c>
    </row>
    <row r="7" spans="1:14" x14ac:dyDescent="0.25">
      <c r="A7" s="194">
        <v>44896</v>
      </c>
      <c r="B7" s="195" t="s">
        <v>123</v>
      </c>
      <c r="C7" s="195" t="s">
        <v>124</v>
      </c>
      <c r="D7" s="196" t="s">
        <v>14</v>
      </c>
      <c r="E7" s="172">
        <v>3000</v>
      </c>
      <c r="F7" s="172"/>
      <c r="G7" s="332">
        <f>G6-E7+F7</f>
        <v>239300</v>
      </c>
      <c r="H7" s="318" t="s">
        <v>42</v>
      </c>
      <c r="I7" s="175" t="s">
        <v>18</v>
      </c>
      <c r="J7" s="447" t="s">
        <v>185</v>
      </c>
      <c r="K7" s="428" t="s">
        <v>64</v>
      </c>
      <c r="L7" s="175" t="s">
        <v>45</v>
      </c>
      <c r="M7" s="175"/>
      <c r="N7" s="543" t="s">
        <v>181</v>
      </c>
    </row>
    <row r="8" spans="1:14" x14ac:dyDescent="0.25">
      <c r="A8" s="194">
        <v>44896</v>
      </c>
      <c r="B8" s="195" t="s">
        <v>123</v>
      </c>
      <c r="C8" s="195" t="s">
        <v>124</v>
      </c>
      <c r="D8" s="196" t="s">
        <v>14</v>
      </c>
      <c r="E8" s="172">
        <v>8000</v>
      </c>
      <c r="F8" s="172"/>
      <c r="G8" s="332">
        <f t="shared" ref="G8:G15" si="1">G7-E8+F8</f>
        <v>231300</v>
      </c>
      <c r="H8" s="318" t="s">
        <v>42</v>
      </c>
      <c r="I8" s="175" t="s">
        <v>18</v>
      </c>
      <c r="J8" s="447" t="s">
        <v>185</v>
      </c>
      <c r="K8" s="428" t="s">
        <v>64</v>
      </c>
      <c r="L8" s="175" t="s">
        <v>45</v>
      </c>
      <c r="M8" s="175"/>
      <c r="N8" s="543" t="s">
        <v>182</v>
      </c>
    </row>
    <row r="9" spans="1:14" x14ac:dyDescent="0.25">
      <c r="A9" s="194">
        <v>44897</v>
      </c>
      <c r="B9" s="195" t="s">
        <v>115</v>
      </c>
      <c r="C9" s="195" t="s">
        <v>49</v>
      </c>
      <c r="D9" s="196" t="s">
        <v>14</v>
      </c>
      <c r="E9" s="190"/>
      <c r="F9" s="172">
        <v>50000</v>
      </c>
      <c r="G9" s="332">
        <f t="shared" si="1"/>
        <v>281300</v>
      </c>
      <c r="H9" s="318" t="s">
        <v>42</v>
      </c>
      <c r="I9" s="175" t="s">
        <v>18</v>
      </c>
      <c r="J9" s="447" t="s">
        <v>217</v>
      </c>
      <c r="K9" s="428" t="s">
        <v>64</v>
      </c>
      <c r="L9" s="175" t="s">
        <v>45</v>
      </c>
      <c r="M9" s="175"/>
      <c r="N9" s="543"/>
    </row>
    <row r="10" spans="1:14" x14ac:dyDescent="0.25">
      <c r="A10" s="194">
        <v>44897</v>
      </c>
      <c r="B10" s="195" t="s">
        <v>183</v>
      </c>
      <c r="C10" s="195" t="s">
        <v>148</v>
      </c>
      <c r="D10" s="196" t="s">
        <v>81</v>
      </c>
      <c r="E10" s="190">
        <v>50000</v>
      </c>
      <c r="F10" s="172"/>
      <c r="G10" s="332">
        <f t="shared" si="1"/>
        <v>231300</v>
      </c>
      <c r="H10" s="318" t="s">
        <v>42</v>
      </c>
      <c r="I10" s="175" t="s">
        <v>18</v>
      </c>
      <c r="J10" s="447" t="s">
        <v>184</v>
      </c>
      <c r="K10" s="428" t="s">
        <v>64</v>
      </c>
      <c r="L10" s="175" t="s">
        <v>45</v>
      </c>
      <c r="M10" s="175"/>
      <c r="N10" s="543"/>
    </row>
    <row r="11" spans="1:14" x14ac:dyDescent="0.25">
      <c r="A11" s="546">
        <v>44901</v>
      </c>
      <c r="B11" s="559" t="s">
        <v>115</v>
      </c>
      <c r="C11" s="547" t="s">
        <v>49</v>
      </c>
      <c r="D11" s="548" t="s">
        <v>14</v>
      </c>
      <c r="E11" s="556"/>
      <c r="F11" s="549">
        <v>12000</v>
      </c>
      <c r="G11" s="550">
        <f t="shared" si="1"/>
        <v>243300</v>
      </c>
      <c r="H11" s="551" t="s">
        <v>42</v>
      </c>
      <c r="I11" s="552" t="s">
        <v>18</v>
      </c>
      <c r="J11" s="553" t="s">
        <v>218</v>
      </c>
      <c r="K11" s="547" t="s">
        <v>64</v>
      </c>
      <c r="L11" s="552" t="s">
        <v>45</v>
      </c>
      <c r="M11" s="552"/>
      <c r="N11" s="554"/>
    </row>
    <row r="12" spans="1:14" x14ac:dyDescent="0.25">
      <c r="A12" s="194">
        <v>44901</v>
      </c>
      <c r="B12" s="204" t="s">
        <v>123</v>
      </c>
      <c r="C12" s="195" t="s">
        <v>124</v>
      </c>
      <c r="D12" s="196" t="s">
        <v>14</v>
      </c>
      <c r="E12" s="182">
        <v>6000</v>
      </c>
      <c r="F12" s="172"/>
      <c r="G12" s="332">
        <f t="shared" si="1"/>
        <v>237300</v>
      </c>
      <c r="H12" s="318" t="s">
        <v>42</v>
      </c>
      <c r="I12" s="175" t="s">
        <v>18</v>
      </c>
      <c r="J12" s="447" t="s">
        <v>218</v>
      </c>
      <c r="K12" s="428" t="s">
        <v>64</v>
      </c>
      <c r="L12" s="175" t="s">
        <v>45</v>
      </c>
      <c r="M12" s="175"/>
      <c r="N12" s="543" t="s">
        <v>141</v>
      </c>
    </row>
    <row r="13" spans="1:14" ht="15" customHeight="1" x14ac:dyDescent="0.25">
      <c r="A13" s="194">
        <v>44901</v>
      </c>
      <c r="B13" s="204" t="s">
        <v>123</v>
      </c>
      <c r="C13" s="195" t="s">
        <v>124</v>
      </c>
      <c r="D13" s="196" t="s">
        <v>14</v>
      </c>
      <c r="E13" s="182">
        <v>6000</v>
      </c>
      <c r="F13" s="172"/>
      <c r="G13" s="332">
        <f t="shared" si="1"/>
        <v>231300</v>
      </c>
      <c r="H13" s="318" t="s">
        <v>42</v>
      </c>
      <c r="I13" s="175" t="s">
        <v>18</v>
      </c>
      <c r="J13" s="447" t="s">
        <v>218</v>
      </c>
      <c r="K13" s="428" t="s">
        <v>64</v>
      </c>
      <c r="L13" s="175" t="s">
        <v>45</v>
      </c>
      <c r="M13" s="175"/>
      <c r="N13" s="543" t="s">
        <v>149</v>
      </c>
    </row>
    <row r="14" spans="1:14" ht="15.75" customHeight="1" x14ac:dyDescent="0.25">
      <c r="A14" s="546">
        <v>44903</v>
      </c>
      <c r="B14" s="559" t="s">
        <v>115</v>
      </c>
      <c r="C14" s="547" t="s">
        <v>49</v>
      </c>
      <c r="D14" s="548" t="s">
        <v>14</v>
      </c>
      <c r="E14" s="659"/>
      <c r="F14" s="549">
        <v>399800</v>
      </c>
      <c r="G14" s="550">
        <f t="shared" si="1"/>
        <v>631100</v>
      </c>
      <c r="H14" s="551" t="s">
        <v>42</v>
      </c>
      <c r="I14" s="552" t="s">
        <v>18</v>
      </c>
      <c r="J14" s="553" t="s">
        <v>273</v>
      </c>
      <c r="K14" s="547" t="s">
        <v>64</v>
      </c>
      <c r="L14" s="552" t="s">
        <v>45</v>
      </c>
      <c r="M14" s="552"/>
      <c r="N14" s="554"/>
    </row>
    <row r="15" spans="1:14" ht="14.25" customHeight="1" x14ac:dyDescent="0.25">
      <c r="A15" s="194">
        <v>44903</v>
      </c>
      <c r="B15" s="195" t="s">
        <v>249</v>
      </c>
      <c r="C15" s="195" t="s">
        <v>147</v>
      </c>
      <c r="D15" s="196" t="s">
        <v>251</v>
      </c>
      <c r="E15" s="190">
        <v>16000</v>
      </c>
      <c r="F15" s="182"/>
      <c r="G15" s="332">
        <f t="shared" si="1"/>
        <v>615100</v>
      </c>
      <c r="H15" s="442" t="s">
        <v>42</v>
      </c>
      <c r="I15" s="205" t="s">
        <v>18</v>
      </c>
      <c r="J15" s="447" t="s">
        <v>339</v>
      </c>
      <c r="K15" s="209" t="s">
        <v>64</v>
      </c>
      <c r="L15" s="205" t="s">
        <v>45</v>
      </c>
      <c r="M15" s="205"/>
      <c r="N15" s="177"/>
    </row>
    <row r="16" spans="1:14" x14ac:dyDescent="0.25">
      <c r="A16" s="194">
        <v>44903</v>
      </c>
      <c r="B16" s="195" t="s">
        <v>250</v>
      </c>
      <c r="C16" s="195" t="s">
        <v>147</v>
      </c>
      <c r="D16" s="196" t="s">
        <v>251</v>
      </c>
      <c r="E16" s="190">
        <v>8000</v>
      </c>
      <c r="F16" s="172"/>
      <c r="G16" s="332">
        <f t="shared" si="0"/>
        <v>607100</v>
      </c>
      <c r="H16" s="318" t="s">
        <v>42</v>
      </c>
      <c r="I16" s="175" t="s">
        <v>18</v>
      </c>
      <c r="J16" s="447" t="s">
        <v>339</v>
      </c>
      <c r="K16" s="428" t="s">
        <v>64</v>
      </c>
      <c r="L16" s="175" t="s">
        <v>45</v>
      </c>
      <c r="M16" s="175"/>
      <c r="N16" s="177"/>
    </row>
    <row r="17" spans="1:14" ht="16.5" customHeight="1" x14ac:dyDescent="0.25">
      <c r="A17" s="194">
        <v>44903</v>
      </c>
      <c r="B17" s="195" t="s">
        <v>250</v>
      </c>
      <c r="C17" s="195" t="s">
        <v>147</v>
      </c>
      <c r="D17" s="196" t="s">
        <v>251</v>
      </c>
      <c r="E17" s="190">
        <v>8000</v>
      </c>
      <c r="F17" s="520"/>
      <c r="G17" s="332">
        <f t="shared" si="0"/>
        <v>599100</v>
      </c>
      <c r="H17" s="318" t="s">
        <v>42</v>
      </c>
      <c r="I17" s="175" t="s">
        <v>18</v>
      </c>
      <c r="J17" s="447" t="s">
        <v>339</v>
      </c>
      <c r="K17" s="428" t="s">
        <v>64</v>
      </c>
      <c r="L17" s="175" t="s">
        <v>45</v>
      </c>
      <c r="M17" s="175"/>
      <c r="N17" s="177"/>
    </row>
    <row r="18" spans="1:14" ht="16.5" customHeight="1" x14ac:dyDescent="0.25">
      <c r="A18" s="194">
        <v>44903</v>
      </c>
      <c r="B18" s="195" t="s">
        <v>252</v>
      </c>
      <c r="C18" s="195" t="s">
        <v>147</v>
      </c>
      <c r="D18" s="196" t="s">
        <v>251</v>
      </c>
      <c r="E18" s="190">
        <v>20000</v>
      </c>
      <c r="F18" s="520"/>
      <c r="G18" s="332">
        <f t="shared" si="0"/>
        <v>579100</v>
      </c>
      <c r="H18" s="318" t="s">
        <v>42</v>
      </c>
      <c r="I18" s="175" t="s">
        <v>18</v>
      </c>
      <c r="J18" s="447" t="s">
        <v>345</v>
      </c>
      <c r="K18" s="428" t="s">
        <v>64</v>
      </c>
      <c r="L18" s="175" t="s">
        <v>45</v>
      </c>
      <c r="M18" s="175"/>
      <c r="N18" s="177"/>
    </row>
    <row r="19" spans="1:14" ht="15.75" customHeight="1" x14ac:dyDescent="0.25">
      <c r="A19" s="194">
        <v>44903</v>
      </c>
      <c r="B19" s="195" t="s">
        <v>253</v>
      </c>
      <c r="C19" s="195" t="s">
        <v>147</v>
      </c>
      <c r="D19" s="196" t="s">
        <v>251</v>
      </c>
      <c r="E19" s="190">
        <v>10000</v>
      </c>
      <c r="F19" s="182"/>
      <c r="G19" s="332">
        <f t="shared" si="0"/>
        <v>569100</v>
      </c>
      <c r="H19" s="318" t="s">
        <v>42</v>
      </c>
      <c r="I19" s="175" t="s">
        <v>18</v>
      </c>
      <c r="J19" s="447" t="s">
        <v>345</v>
      </c>
      <c r="K19" s="428" t="s">
        <v>64</v>
      </c>
      <c r="L19" s="175" t="s">
        <v>45</v>
      </c>
      <c r="M19" s="175"/>
      <c r="N19" s="177"/>
    </row>
    <row r="20" spans="1:14" ht="13.5" customHeight="1" x14ac:dyDescent="0.25">
      <c r="A20" s="194">
        <v>44903</v>
      </c>
      <c r="B20" s="195" t="s">
        <v>254</v>
      </c>
      <c r="C20" s="195" t="s">
        <v>147</v>
      </c>
      <c r="D20" s="196" t="s">
        <v>251</v>
      </c>
      <c r="E20" s="190">
        <v>10000</v>
      </c>
      <c r="F20" s="182"/>
      <c r="G20" s="332">
        <f t="shared" si="0"/>
        <v>559100</v>
      </c>
      <c r="H20" s="318" t="s">
        <v>42</v>
      </c>
      <c r="I20" s="175" t="s">
        <v>18</v>
      </c>
      <c r="J20" s="447" t="s">
        <v>345</v>
      </c>
      <c r="K20" s="428" t="s">
        <v>64</v>
      </c>
      <c r="L20" s="175" t="s">
        <v>45</v>
      </c>
      <c r="M20" s="175"/>
      <c r="N20" s="177"/>
    </row>
    <row r="21" spans="1:14" x14ac:dyDescent="0.25">
      <c r="A21" s="194">
        <v>44903</v>
      </c>
      <c r="B21" s="177" t="s">
        <v>255</v>
      </c>
      <c r="C21" s="177" t="s">
        <v>147</v>
      </c>
      <c r="D21" s="203" t="s">
        <v>251</v>
      </c>
      <c r="E21" s="190">
        <v>6000</v>
      </c>
      <c r="F21" s="172"/>
      <c r="G21" s="332">
        <f t="shared" si="0"/>
        <v>553100</v>
      </c>
      <c r="H21" s="318" t="s">
        <v>42</v>
      </c>
      <c r="I21" s="175" t="s">
        <v>18</v>
      </c>
      <c r="J21" s="447" t="s">
        <v>345</v>
      </c>
      <c r="K21" s="428" t="s">
        <v>64</v>
      </c>
      <c r="L21" s="175" t="s">
        <v>45</v>
      </c>
      <c r="M21" s="175"/>
      <c r="N21" s="177"/>
    </row>
    <row r="22" spans="1:14" x14ac:dyDescent="0.25">
      <c r="A22" s="194">
        <v>44903</v>
      </c>
      <c r="B22" s="195" t="s">
        <v>256</v>
      </c>
      <c r="C22" s="195" t="s">
        <v>147</v>
      </c>
      <c r="D22" s="514" t="s">
        <v>251</v>
      </c>
      <c r="E22" s="190">
        <v>165000</v>
      </c>
      <c r="F22" s="172"/>
      <c r="G22" s="332">
        <f t="shared" ref="G22:G40" si="2">G21-E22+F22</f>
        <v>388100</v>
      </c>
      <c r="H22" s="318" t="s">
        <v>42</v>
      </c>
      <c r="I22" s="175" t="s">
        <v>18</v>
      </c>
      <c r="J22" s="447" t="s">
        <v>341</v>
      </c>
      <c r="K22" s="428" t="s">
        <v>64</v>
      </c>
      <c r="L22" s="175" t="s">
        <v>45</v>
      </c>
      <c r="M22" s="175"/>
      <c r="N22" s="177"/>
    </row>
    <row r="23" spans="1:14" x14ac:dyDescent="0.25">
      <c r="A23" s="194">
        <v>44903</v>
      </c>
      <c r="B23" s="195" t="s">
        <v>257</v>
      </c>
      <c r="C23" s="195" t="s">
        <v>147</v>
      </c>
      <c r="D23" s="514" t="s">
        <v>251</v>
      </c>
      <c r="E23" s="190">
        <v>45000</v>
      </c>
      <c r="F23" s="172"/>
      <c r="G23" s="332">
        <f t="shared" si="2"/>
        <v>343100</v>
      </c>
      <c r="H23" s="318" t="s">
        <v>42</v>
      </c>
      <c r="I23" s="175" t="s">
        <v>18</v>
      </c>
      <c r="J23" s="447" t="s">
        <v>341</v>
      </c>
      <c r="K23" s="428" t="s">
        <v>64</v>
      </c>
      <c r="L23" s="175" t="s">
        <v>45</v>
      </c>
      <c r="M23" s="175"/>
      <c r="N23" s="177"/>
    </row>
    <row r="24" spans="1:14" x14ac:dyDescent="0.25">
      <c r="A24" s="194">
        <v>44903</v>
      </c>
      <c r="B24" s="195" t="s">
        <v>258</v>
      </c>
      <c r="C24" s="195" t="s">
        <v>147</v>
      </c>
      <c r="D24" s="196" t="s">
        <v>251</v>
      </c>
      <c r="E24" s="190">
        <v>40000</v>
      </c>
      <c r="F24" s="172"/>
      <c r="G24" s="332">
        <f t="shared" si="2"/>
        <v>303100</v>
      </c>
      <c r="H24" s="318" t="s">
        <v>42</v>
      </c>
      <c r="I24" s="175" t="s">
        <v>18</v>
      </c>
      <c r="J24" s="447" t="s">
        <v>341</v>
      </c>
      <c r="K24" s="428" t="s">
        <v>64</v>
      </c>
      <c r="L24" s="175" t="s">
        <v>45</v>
      </c>
      <c r="M24" s="175"/>
      <c r="N24" s="177"/>
    </row>
    <row r="25" spans="1:14" x14ac:dyDescent="0.25">
      <c r="A25" s="194">
        <v>44903</v>
      </c>
      <c r="B25" s="195" t="s">
        <v>259</v>
      </c>
      <c r="C25" s="195" t="s">
        <v>147</v>
      </c>
      <c r="D25" s="196" t="s">
        <v>251</v>
      </c>
      <c r="E25" s="190">
        <v>5000</v>
      </c>
      <c r="F25" s="172"/>
      <c r="G25" s="332">
        <f t="shared" si="2"/>
        <v>298100</v>
      </c>
      <c r="H25" s="318" t="s">
        <v>42</v>
      </c>
      <c r="I25" s="175" t="s">
        <v>18</v>
      </c>
      <c r="J25" s="447" t="s">
        <v>341</v>
      </c>
      <c r="K25" s="428" t="s">
        <v>64</v>
      </c>
      <c r="L25" s="175" t="s">
        <v>45</v>
      </c>
      <c r="M25" s="175"/>
      <c r="N25" s="177"/>
    </row>
    <row r="26" spans="1:14" x14ac:dyDescent="0.25">
      <c r="A26" s="194">
        <v>44781</v>
      </c>
      <c r="B26" s="195" t="s">
        <v>123</v>
      </c>
      <c r="C26" s="195" t="s">
        <v>124</v>
      </c>
      <c r="D26" s="196" t="s">
        <v>14</v>
      </c>
      <c r="E26" s="190">
        <v>4000</v>
      </c>
      <c r="F26" s="172"/>
      <c r="G26" s="332">
        <f t="shared" si="2"/>
        <v>294100</v>
      </c>
      <c r="H26" s="318" t="s">
        <v>42</v>
      </c>
      <c r="I26" s="175" t="s">
        <v>18</v>
      </c>
      <c r="J26" s="447" t="s">
        <v>273</v>
      </c>
      <c r="K26" s="428" t="s">
        <v>64</v>
      </c>
      <c r="L26" s="175" t="s">
        <v>45</v>
      </c>
      <c r="M26" s="175"/>
      <c r="N26" s="177" t="s">
        <v>260</v>
      </c>
    </row>
    <row r="27" spans="1:14" x14ac:dyDescent="0.25">
      <c r="A27" s="194">
        <v>44904</v>
      </c>
      <c r="B27" s="177" t="s">
        <v>261</v>
      </c>
      <c r="C27" s="177" t="s">
        <v>147</v>
      </c>
      <c r="D27" s="203" t="s">
        <v>251</v>
      </c>
      <c r="E27" s="190">
        <v>30000</v>
      </c>
      <c r="F27" s="172"/>
      <c r="G27" s="332">
        <f t="shared" si="2"/>
        <v>264100</v>
      </c>
      <c r="H27" s="318" t="s">
        <v>42</v>
      </c>
      <c r="I27" s="175" t="s">
        <v>18</v>
      </c>
      <c r="J27" s="447" t="s">
        <v>342</v>
      </c>
      <c r="K27" s="428" t="s">
        <v>64</v>
      </c>
      <c r="L27" s="175" t="s">
        <v>45</v>
      </c>
      <c r="M27" s="175"/>
      <c r="N27" s="177"/>
    </row>
    <row r="28" spans="1:14" x14ac:dyDescent="0.25">
      <c r="A28" s="194">
        <v>44904</v>
      </c>
      <c r="B28" s="177" t="s">
        <v>262</v>
      </c>
      <c r="C28" s="177" t="s">
        <v>147</v>
      </c>
      <c r="D28" s="203" t="s">
        <v>251</v>
      </c>
      <c r="E28" s="190">
        <v>16000</v>
      </c>
      <c r="F28" s="172"/>
      <c r="G28" s="332">
        <f t="shared" si="2"/>
        <v>248100</v>
      </c>
      <c r="H28" s="318" t="s">
        <v>42</v>
      </c>
      <c r="I28" s="175" t="s">
        <v>18</v>
      </c>
      <c r="J28" s="447" t="s">
        <v>342</v>
      </c>
      <c r="K28" s="428" t="s">
        <v>64</v>
      </c>
      <c r="L28" s="175" t="s">
        <v>45</v>
      </c>
      <c r="M28" s="175"/>
      <c r="N28" s="177"/>
    </row>
    <row r="29" spans="1:14" x14ac:dyDescent="0.25">
      <c r="A29" s="194">
        <v>44904</v>
      </c>
      <c r="B29" s="177" t="s">
        <v>263</v>
      </c>
      <c r="C29" s="177" t="s">
        <v>147</v>
      </c>
      <c r="D29" s="203" t="s">
        <v>251</v>
      </c>
      <c r="E29" s="190">
        <v>5000</v>
      </c>
      <c r="F29" s="172"/>
      <c r="G29" s="332">
        <f t="shared" si="2"/>
        <v>243100</v>
      </c>
      <c r="H29" s="318" t="s">
        <v>42</v>
      </c>
      <c r="I29" s="175" t="s">
        <v>18</v>
      </c>
      <c r="J29" s="447" t="s">
        <v>342</v>
      </c>
      <c r="K29" s="428" t="s">
        <v>64</v>
      </c>
      <c r="L29" s="175" t="s">
        <v>45</v>
      </c>
      <c r="M29" s="175"/>
      <c r="N29" s="177"/>
    </row>
    <row r="30" spans="1:14" x14ac:dyDescent="0.25">
      <c r="A30" s="194">
        <v>44904</v>
      </c>
      <c r="B30" s="177" t="s">
        <v>264</v>
      </c>
      <c r="C30" s="195" t="s">
        <v>147</v>
      </c>
      <c r="D30" s="196" t="s">
        <v>251</v>
      </c>
      <c r="E30" s="190">
        <v>10000</v>
      </c>
      <c r="F30" s="172"/>
      <c r="G30" s="332">
        <f t="shared" si="2"/>
        <v>233100</v>
      </c>
      <c r="H30" s="318" t="s">
        <v>42</v>
      </c>
      <c r="I30" s="175" t="s">
        <v>18</v>
      </c>
      <c r="J30" s="447" t="s">
        <v>342</v>
      </c>
      <c r="K30" s="428" t="s">
        <v>64</v>
      </c>
      <c r="L30" s="175" t="s">
        <v>45</v>
      </c>
      <c r="M30" s="175"/>
      <c r="N30" s="177"/>
    </row>
    <row r="31" spans="1:14" x14ac:dyDescent="0.25">
      <c r="A31" s="194">
        <v>44904</v>
      </c>
      <c r="B31" s="195" t="s">
        <v>123</v>
      </c>
      <c r="C31" s="195" t="s">
        <v>124</v>
      </c>
      <c r="D31" s="196" t="s">
        <v>14</v>
      </c>
      <c r="E31" s="182">
        <v>10000</v>
      </c>
      <c r="F31" s="172"/>
      <c r="G31" s="332">
        <f t="shared" si="2"/>
        <v>223100</v>
      </c>
      <c r="H31" s="318" t="s">
        <v>42</v>
      </c>
      <c r="I31" s="175" t="s">
        <v>18</v>
      </c>
      <c r="J31" s="447" t="s">
        <v>273</v>
      </c>
      <c r="K31" s="428" t="s">
        <v>64</v>
      </c>
      <c r="L31" s="175" t="s">
        <v>45</v>
      </c>
      <c r="M31" s="175"/>
      <c r="N31" s="177" t="s">
        <v>265</v>
      </c>
    </row>
    <row r="32" spans="1:14" x14ac:dyDescent="0.25">
      <c r="A32" s="194">
        <v>44904</v>
      </c>
      <c r="B32" s="195" t="s">
        <v>123</v>
      </c>
      <c r="C32" s="195" t="s">
        <v>124</v>
      </c>
      <c r="D32" s="196" t="s">
        <v>14</v>
      </c>
      <c r="E32" s="182">
        <v>2000</v>
      </c>
      <c r="F32" s="172"/>
      <c r="G32" s="332">
        <f t="shared" si="2"/>
        <v>221100</v>
      </c>
      <c r="H32" s="318" t="s">
        <v>42</v>
      </c>
      <c r="I32" s="175" t="s">
        <v>18</v>
      </c>
      <c r="J32" s="447" t="s">
        <v>277</v>
      </c>
      <c r="K32" s="428" t="s">
        <v>64</v>
      </c>
      <c r="L32" s="175" t="s">
        <v>45</v>
      </c>
      <c r="M32" s="175"/>
      <c r="N32" s="177" t="s">
        <v>266</v>
      </c>
    </row>
    <row r="33" spans="1:14" x14ac:dyDescent="0.25">
      <c r="A33" s="546">
        <v>44905</v>
      </c>
      <c r="B33" s="560" t="s">
        <v>115</v>
      </c>
      <c r="C33" s="560" t="s">
        <v>49</v>
      </c>
      <c r="D33" s="562" t="s">
        <v>14</v>
      </c>
      <c r="E33" s="555"/>
      <c r="F33" s="549">
        <v>100000</v>
      </c>
      <c r="G33" s="550">
        <f t="shared" si="2"/>
        <v>321100</v>
      </c>
      <c r="H33" s="551" t="s">
        <v>42</v>
      </c>
      <c r="I33" s="552" t="s">
        <v>18</v>
      </c>
      <c r="J33" s="553" t="s">
        <v>278</v>
      </c>
      <c r="K33" s="547" t="s">
        <v>64</v>
      </c>
      <c r="L33" s="552" t="s">
        <v>45</v>
      </c>
      <c r="M33" s="552"/>
      <c r="N33" s="560"/>
    </row>
    <row r="34" spans="1:14" x14ac:dyDescent="0.25">
      <c r="A34" s="546">
        <v>44905</v>
      </c>
      <c r="B34" s="560" t="s">
        <v>115</v>
      </c>
      <c r="C34" s="560" t="s">
        <v>49</v>
      </c>
      <c r="D34" s="562" t="s">
        <v>14</v>
      </c>
      <c r="E34" s="555"/>
      <c r="F34" s="556">
        <v>15000</v>
      </c>
      <c r="G34" s="550">
        <f t="shared" si="2"/>
        <v>336100</v>
      </c>
      <c r="H34" s="557" t="s">
        <v>42</v>
      </c>
      <c r="I34" s="558" t="s">
        <v>18</v>
      </c>
      <c r="J34" s="553" t="s">
        <v>340</v>
      </c>
      <c r="K34" s="559" t="s">
        <v>64</v>
      </c>
      <c r="L34" s="558" t="s">
        <v>45</v>
      </c>
      <c r="M34" s="558"/>
      <c r="N34" s="572"/>
    </row>
    <row r="35" spans="1:14" x14ac:dyDescent="0.25">
      <c r="A35" s="194">
        <v>44905</v>
      </c>
      <c r="B35" s="204" t="s">
        <v>123</v>
      </c>
      <c r="C35" s="204" t="s">
        <v>124</v>
      </c>
      <c r="D35" s="521" t="s">
        <v>14</v>
      </c>
      <c r="E35" s="518">
        <v>5000</v>
      </c>
      <c r="F35" s="182"/>
      <c r="G35" s="550">
        <f t="shared" si="2"/>
        <v>331100</v>
      </c>
      <c r="H35" s="442" t="s">
        <v>42</v>
      </c>
      <c r="I35" s="205" t="s">
        <v>18</v>
      </c>
      <c r="J35" s="447" t="s">
        <v>340</v>
      </c>
      <c r="K35" s="209" t="s">
        <v>64</v>
      </c>
      <c r="L35" s="205" t="s">
        <v>45</v>
      </c>
      <c r="M35" s="205"/>
      <c r="N35" s="522" t="s">
        <v>126</v>
      </c>
    </row>
    <row r="36" spans="1:14" ht="15.75" customHeight="1" x14ac:dyDescent="0.25">
      <c r="A36" s="194">
        <v>44905</v>
      </c>
      <c r="B36" s="204" t="s">
        <v>123</v>
      </c>
      <c r="C36" s="204" t="s">
        <v>124</v>
      </c>
      <c r="D36" s="521" t="s">
        <v>14</v>
      </c>
      <c r="E36" s="182">
        <v>5000</v>
      </c>
      <c r="F36" s="182"/>
      <c r="G36" s="331">
        <f t="shared" si="2"/>
        <v>326100</v>
      </c>
      <c r="H36" s="442" t="s">
        <v>42</v>
      </c>
      <c r="I36" s="205" t="s">
        <v>18</v>
      </c>
      <c r="J36" s="447" t="s">
        <v>340</v>
      </c>
      <c r="K36" s="209" t="s">
        <v>64</v>
      </c>
      <c r="L36" s="205" t="s">
        <v>45</v>
      </c>
      <c r="M36" s="205"/>
      <c r="N36" s="522" t="s">
        <v>141</v>
      </c>
    </row>
    <row r="37" spans="1:14" ht="15" customHeight="1" x14ac:dyDescent="0.25">
      <c r="A37" s="194">
        <v>44905</v>
      </c>
      <c r="B37" s="204" t="s">
        <v>123</v>
      </c>
      <c r="C37" s="204" t="s">
        <v>124</v>
      </c>
      <c r="D37" s="521" t="s">
        <v>14</v>
      </c>
      <c r="E37" s="182">
        <v>8000</v>
      </c>
      <c r="F37" s="182"/>
      <c r="G37" s="331">
        <f t="shared" si="2"/>
        <v>318100</v>
      </c>
      <c r="H37" s="442" t="s">
        <v>42</v>
      </c>
      <c r="I37" s="205" t="s">
        <v>18</v>
      </c>
      <c r="J37" s="447" t="s">
        <v>340</v>
      </c>
      <c r="K37" s="209" t="s">
        <v>64</v>
      </c>
      <c r="L37" s="205" t="s">
        <v>45</v>
      </c>
      <c r="M37" s="205"/>
      <c r="N37" s="522" t="s">
        <v>279</v>
      </c>
    </row>
    <row r="38" spans="1:14" x14ac:dyDescent="0.25">
      <c r="A38" s="546">
        <v>44912</v>
      </c>
      <c r="B38" s="560" t="s">
        <v>115</v>
      </c>
      <c r="C38" s="560" t="s">
        <v>49</v>
      </c>
      <c r="D38" s="562" t="s">
        <v>14</v>
      </c>
      <c r="E38" s="555"/>
      <c r="F38" s="549">
        <v>200000</v>
      </c>
      <c r="G38" s="571">
        <f t="shared" si="2"/>
        <v>518100</v>
      </c>
      <c r="H38" s="551" t="s">
        <v>42</v>
      </c>
      <c r="I38" s="552" t="s">
        <v>18</v>
      </c>
      <c r="J38" s="553" t="s">
        <v>298</v>
      </c>
      <c r="K38" s="547" t="s">
        <v>64</v>
      </c>
      <c r="L38" s="552" t="s">
        <v>45</v>
      </c>
      <c r="M38" s="552"/>
      <c r="N38" s="560"/>
    </row>
    <row r="39" spans="1:14" x14ac:dyDescent="0.25">
      <c r="A39" s="546">
        <v>44912</v>
      </c>
      <c r="B39" s="560" t="s">
        <v>115</v>
      </c>
      <c r="C39" s="560" t="s">
        <v>49</v>
      </c>
      <c r="D39" s="562" t="s">
        <v>14</v>
      </c>
      <c r="E39" s="555"/>
      <c r="F39" s="549">
        <v>170000</v>
      </c>
      <c r="G39" s="571">
        <f t="shared" si="2"/>
        <v>688100</v>
      </c>
      <c r="H39" s="551" t="s">
        <v>42</v>
      </c>
      <c r="I39" s="552" t="s">
        <v>18</v>
      </c>
      <c r="J39" s="553" t="s">
        <v>299</v>
      </c>
      <c r="K39" s="547" t="s">
        <v>64</v>
      </c>
      <c r="L39" s="552" t="s">
        <v>45</v>
      </c>
      <c r="M39" s="552"/>
      <c r="N39" s="560"/>
    </row>
    <row r="40" spans="1:14" x14ac:dyDescent="0.25">
      <c r="A40" s="546">
        <v>44912</v>
      </c>
      <c r="B40" s="560" t="s">
        <v>115</v>
      </c>
      <c r="C40" s="560" t="s">
        <v>49</v>
      </c>
      <c r="D40" s="562" t="s">
        <v>14</v>
      </c>
      <c r="E40" s="555"/>
      <c r="F40" s="549">
        <v>22000</v>
      </c>
      <c r="G40" s="571">
        <f t="shared" si="2"/>
        <v>710100</v>
      </c>
      <c r="H40" s="551" t="s">
        <v>42</v>
      </c>
      <c r="I40" s="552" t="s">
        <v>18</v>
      </c>
      <c r="J40" s="553" t="s">
        <v>300</v>
      </c>
      <c r="K40" s="547" t="s">
        <v>64</v>
      </c>
      <c r="L40" s="552" t="s">
        <v>45</v>
      </c>
      <c r="M40" s="552"/>
      <c r="N40" s="560"/>
    </row>
    <row r="41" spans="1:14" x14ac:dyDescent="0.25">
      <c r="A41" s="194">
        <v>44912</v>
      </c>
      <c r="B41" s="177" t="s">
        <v>302</v>
      </c>
      <c r="C41" s="369" t="s">
        <v>137</v>
      </c>
      <c r="D41" s="370" t="s">
        <v>81</v>
      </c>
      <c r="E41" s="454">
        <v>170000</v>
      </c>
      <c r="F41" s="172"/>
      <c r="G41" s="332">
        <f t="shared" ref="G41:G47" si="3">G40-E41+F41</f>
        <v>540100</v>
      </c>
      <c r="H41" s="545" t="s">
        <v>42</v>
      </c>
      <c r="I41" s="175" t="s">
        <v>18</v>
      </c>
      <c r="J41" s="447" t="s">
        <v>353</v>
      </c>
      <c r="K41" s="195" t="s">
        <v>64</v>
      </c>
      <c r="L41" s="175" t="s">
        <v>45</v>
      </c>
      <c r="M41" s="175"/>
      <c r="N41" s="177"/>
    </row>
    <row r="42" spans="1:14" x14ac:dyDescent="0.25">
      <c r="A42" s="194">
        <v>44912</v>
      </c>
      <c r="B42" s="177" t="s">
        <v>123</v>
      </c>
      <c r="C42" s="369" t="s">
        <v>124</v>
      </c>
      <c r="D42" s="370" t="s">
        <v>14</v>
      </c>
      <c r="E42" s="454">
        <v>8000</v>
      </c>
      <c r="F42" s="172"/>
      <c r="G42" s="332">
        <f t="shared" si="3"/>
        <v>532100</v>
      </c>
      <c r="H42" s="545" t="s">
        <v>42</v>
      </c>
      <c r="I42" s="175" t="s">
        <v>18</v>
      </c>
      <c r="J42" s="447" t="s">
        <v>300</v>
      </c>
      <c r="K42" s="195" t="s">
        <v>64</v>
      </c>
      <c r="L42" s="175" t="s">
        <v>45</v>
      </c>
      <c r="M42" s="175"/>
      <c r="N42" s="177" t="s">
        <v>303</v>
      </c>
    </row>
    <row r="43" spans="1:14" ht="30" x14ac:dyDescent="0.25">
      <c r="A43" s="194">
        <v>44912</v>
      </c>
      <c r="B43" s="177" t="s">
        <v>123</v>
      </c>
      <c r="C43" s="369" t="s">
        <v>124</v>
      </c>
      <c r="D43" s="370" t="s">
        <v>14</v>
      </c>
      <c r="E43" s="454">
        <v>3000</v>
      </c>
      <c r="F43" s="172"/>
      <c r="G43" s="332">
        <f t="shared" si="3"/>
        <v>529100</v>
      </c>
      <c r="H43" s="545" t="s">
        <v>42</v>
      </c>
      <c r="I43" s="175" t="s">
        <v>18</v>
      </c>
      <c r="J43" s="447" t="s">
        <v>300</v>
      </c>
      <c r="K43" s="195" t="s">
        <v>64</v>
      </c>
      <c r="L43" s="175" t="s">
        <v>45</v>
      </c>
      <c r="M43" s="175"/>
      <c r="N43" s="177" t="s">
        <v>304</v>
      </c>
    </row>
    <row r="44" spans="1:14" x14ac:dyDescent="0.25">
      <c r="A44" s="194">
        <v>44912</v>
      </c>
      <c r="B44" s="177" t="s">
        <v>123</v>
      </c>
      <c r="C44" s="369" t="s">
        <v>124</v>
      </c>
      <c r="D44" s="370" t="s">
        <v>14</v>
      </c>
      <c r="E44" s="454">
        <v>7000</v>
      </c>
      <c r="F44" s="172"/>
      <c r="G44" s="332">
        <f t="shared" si="3"/>
        <v>522100</v>
      </c>
      <c r="H44" s="545" t="s">
        <v>42</v>
      </c>
      <c r="I44" s="175" t="s">
        <v>18</v>
      </c>
      <c r="J44" s="447" t="s">
        <v>300</v>
      </c>
      <c r="K44" s="195" t="s">
        <v>64</v>
      </c>
      <c r="L44" s="175" t="s">
        <v>45</v>
      </c>
      <c r="M44" s="175"/>
      <c r="N44" s="177" t="s">
        <v>305</v>
      </c>
    </row>
    <row r="45" spans="1:14" x14ac:dyDescent="0.25">
      <c r="A45" s="194">
        <v>44912</v>
      </c>
      <c r="B45" s="177" t="s">
        <v>123</v>
      </c>
      <c r="C45" s="369" t="s">
        <v>124</v>
      </c>
      <c r="D45" s="370" t="s">
        <v>14</v>
      </c>
      <c r="E45" s="454">
        <v>6000</v>
      </c>
      <c r="F45" s="172"/>
      <c r="G45" s="332">
        <f t="shared" si="3"/>
        <v>516100</v>
      </c>
      <c r="H45" s="545" t="s">
        <v>42</v>
      </c>
      <c r="I45" s="175" t="s">
        <v>18</v>
      </c>
      <c r="J45" s="447" t="s">
        <v>300</v>
      </c>
      <c r="K45" s="195" t="s">
        <v>64</v>
      </c>
      <c r="L45" s="175" t="s">
        <v>45</v>
      </c>
      <c r="M45" s="175"/>
      <c r="N45" s="177" t="s">
        <v>127</v>
      </c>
    </row>
    <row r="46" spans="1:14" x14ac:dyDescent="0.25">
      <c r="A46" s="194">
        <v>44916</v>
      </c>
      <c r="B46" s="177" t="s">
        <v>115</v>
      </c>
      <c r="C46" s="369" t="s">
        <v>49</v>
      </c>
      <c r="D46" s="370" t="s">
        <v>14</v>
      </c>
      <c r="E46" s="454"/>
      <c r="F46" s="172">
        <v>30000</v>
      </c>
      <c r="G46" s="332">
        <f t="shared" si="3"/>
        <v>546100</v>
      </c>
      <c r="H46" s="545" t="s">
        <v>42</v>
      </c>
      <c r="I46" s="175" t="s">
        <v>18</v>
      </c>
      <c r="J46" s="447" t="s">
        <v>301</v>
      </c>
      <c r="K46" s="195" t="s">
        <v>64</v>
      </c>
      <c r="L46" s="175" t="s">
        <v>45</v>
      </c>
      <c r="M46" s="175"/>
      <c r="N46" s="177"/>
    </row>
    <row r="47" spans="1:14" x14ac:dyDescent="0.25">
      <c r="A47" s="194">
        <v>44916</v>
      </c>
      <c r="B47" s="177" t="s">
        <v>306</v>
      </c>
      <c r="C47" s="177" t="s">
        <v>148</v>
      </c>
      <c r="D47" s="203" t="s">
        <v>81</v>
      </c>
      <c r="E47" s="190">
        <v>200000</v>
      </c>
      <c r="F47" s="172"/>
      <c r="G47" s="332">
        <f t="shared" si="3"/>
        <v>346100</v>
      </c>
      <c r="H47" s="545" t="s">
        <v>42</v>
      </c>
      <c r="I47" s="175" t="s">
        <v>18</v>
      </c>
      <c r="J47" s="447" t="s">
        <v>348</v>
      </c>
      <c r="K47" s="195" t="s">
        <v>64</v>
      </c>
      <c r="L47" s="175" t="s">
        <v>45</v>
      </c>
      <c r="M47" s="175"/>
      <c r="N47" s="177"/>
    </row>
    <row r="48" spans="1:14" x14ac:dyDescent="0.25">
      <c r="A48" s="194">
        <v>44916</v>
      </c>
      <c r="B48" s="177" t="s">
        <v>123</v>
      </c>
      <c r="C48" s="177" t="s">
        <v>124</v>
      </c>
      <c r="D48" s="203" t="s">
        <v>14</v>
      </c>
      <c r="E48" s="190">
        <v>5000</v>
      </c>
      <c r="F48" s="172"/>
      <c r="G48" s="332">
        <f t="shared" ref="G48:G51" si="4">G47-E48+F48</f>
        <v>341100</v>
      </c>
      <c r="H48" s="318" t="s">
        <v>42</v>
      </c>
      <c r="I48" s="175" t="s">
        <v>18</v>
      </c>
      <c r="J48" s="447" t="s">
        <v>301</v>
      </c>
      <c r="K48" s="428" t="s">
        <v>64</v>
      </c>
      <c r="L48" s="175" t="s">
        <v>45</v>
      </c>
      <c r="M48" s="175"/>
      <c r="N48" s="177" t="s">
        <v>126</v>
      </c>
    </row>
    <row r="49" spans="1:14" x14ac:dyDescent="0.25">
      <c r="A49" s="194">
        <v>44916</v>
      </c>
      <c r="B49" s="177" t="s">
        <v>123</v>
      </c>
      <c r="C49" s="177" t="s">
        <v>124</v>
      </c>
      <c r="D49" s="196" t="s">
        <v>14</v>
      </c>
      <c r="E49" s="182">
        <v>5000</v>
      </c>
      <c r="F49" s="172"/>
      <c r="G49" s="332">
        <f t="shared" si="4"/>
        <v>336100</v>
      </c>
      <c r="H49" s="318" t="s">
        <v>42</v>
      </c>
      <c r="I49" s="175" t="s">
        <v>18</v>
      </c>
      <c r="J49" s="447" t="s">
        <v>301</v>
      </c>
      <c r="K49" s="428" t="s">
        <v>64</v>
      </c>
      <c r="L49" s="175" t="s">
        <v>45</v>
      </c>
      <c r="M49" s="175"/>
      <c r="N49" s="177" t="s">
        <v>127</v>
      </c>
    </row>
    <row r="50" spans="1:14" x14ac:dyDescent="0.25">
      <c r="A50" s="194">
        <v>44916</v>
      </c>
      <c r="B50" s="195" t="s">
        <v>123</v>
      </c>
      <c r="C50" s="195" t="s">
        <v>124</v>
      </c>
      <c r="D50" s="196" t="s">
        <v>14</v>
      </c>
      <c r="E50" s="182">
        <v>15000</v>
      </c>
      <c r="F50" s="172"/>
      <c r="G50" s="332">
        <f t="shared" si="4"/>
        <v>321100</v>
      </c>
      <c r="H50" s="318" t="s">
        <v>42</v>
      </c>
      <c r="I50" s="175" t="s">
        <v>18</v>
      </c>
      <c r="J50" s="447" t="s">
        <v>301</v>
      </c>
      <c r="K50" s="428" t="s">
        <v>64</v>
      </c>
      <c r="L50" s="175" t="s">
        <v>45</v>
      </c>
      <c r="M50" s="175"/>
      <c r="N50" s="177" t="s">
        <v>309</v>
      </c>
    </row>
    <row r="51" spans="1:14" ht="15.75" thickBot="1" x14ac:dyDescent="0.3">
      <c r="A51" s="194">
        <v>44916</v>
      </c>
      <c r="B51" s="195" t="s">
        <v>123</v>
      </c>
      <c r="C51" s="195" t="s">
        <v>124</v>
      </c>
      <c r="D51" s="196" t="s">
        <v>14</v>
      </c>
      <c r="E51" s="190">
        <v>15000</v>
      </c>
      <c r="F51" s="172"/>
      <c r="G51" s="332">
        <f t="shared" si="4"/>
        <v>306100</v>
      </c>
      <c r="H51" s="318" t="s">
        <v>42</v>
      </c>
      <c r="I51" s="175" t="s">
        <v>18</v>
      </c>
      <c r="J51" s="447" t="s">
        <v>301</v>
      </c>
      <c r="K51" s="428" t="s">
        <v>64</v>
      </c>
      <c r="L51" s="175" t="s">
        <v>45</v>
      </c>
      <c r="M51" s="175"/>
      <c r="N51" s="177" t="s">
        <v>310</v>
      </c>
    </row>
    <row r="52" spans="1:14" ht="15.75" thickBot="1" x14ac:dyDescent="0.3">
      <c r="E52" s="642">
        <f>SUM(E4:E51)</f>
        <v>939000</v>
      </c>
      <c r="F52" s="643">
        <f>SUM(F4:F51)+G4</f>
        <v>1245100</v>
      </c>
      <c r="G52" s="644">
        <f>F52-E52</f>
        <v>306100</v>
      </c>
    </row>
  </sheetData>
  <autoFilter ref="A1:N2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zoomScale="117" zoomScaleNormal="85" workbookViewId="0">
      <selection activeCell="C9" sqref="C9"/>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3" bestFit="1"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4" s="79" customFormat="1" ht="31.5" x14ac:dyDescent="0.25">
      <c r="A1" s="724" t="s">
        <v>44</v>
      </c>
      <c r="B1" s="724"/>
      <c r="C1" s="724"/>
      <c r="D1" s="724"/>
      <c r="E1" s="724"/>
      <c r="F1" s="724"/>
      <c r="G1" s="724"/>
      <c r="H1" s="724"/>
      <c r="I1" s="724"/>
      <c r="J1" s="724"/>
      <c r="K1" s="724"/>
      <c r="L1" s="724"/>
      <c r="M1" s="724"/>
      <c r="N1" s="724"/>
    </row>
    <row r="2" spans="1:14" s="79" customFormat="1" ht="18.75" x14ac:dyDescent="0.25">
      <c r="A2" s="725" t="s">
        <v>332</v>
      </c>
      <c r="B2" s="725"/>
      <c r="C2" s="725"/>
      <c r="D2" s="725"/>
      <c r="E2" s="725"/>
      <c r="F2" s="725"/>
      <c r="G2" s="725"/>
      <c r="H2" s="725"/>
      <c r="I2" s="725"/>
      <c r="J2" s="725"/>
      <c r="K2" s="725"/>
      <c r="L2" s="725"/>
      <c r="M2" s="725"/>
      <c r="N2" s="725"/>
    </row>
    <row r="3" spans="1:14"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4" s="22" customFormat="1" ht="27.95" customHeight="1" thickBot="1" x14ac:dyDescent="0.3">
      <c r="A4" s="664">
        <v>44896</v>
      </c>
      <c r="B4" s="665" t="s">
        <v>179</v>
      </c>
      <c r="C4" s="665"/>
      <c r="D4" s="666"/>
      <c r="E4" s="499"/>
      <c r="F4" s="499"/>
      <c r="G4" s="500">
        <v>-13000</v>
      </c>
      <c r="H4" s="501"/>
      <c r="I4" s="502"/>
      <c r="J4" s="503"/>
      <c r="K4" s="504"/>
      <c r="L4" s="210"/>
      <c r="M4" s="505"/>
      <c r="N4" s="506"/>
    </row>
    <row r="5" spans="1:14" ht="15.75" thickBot="1" x14ac:dyDescent="0.3">
      <c r="A5" s="194"/>
      <c r="B5" s="177"/>
      <c r="C5" s="177"/>
      <c r="D5" s="203"/>
      <c r="E5" s="587">
        <f>SUM(E4:E4)</f>
        <v>0</v>
      </c>
      <c r="F5" s="588">
        <f>SUM(F4:F4)+G4</f>
        <v>-13000</v>
      </c>
      <c r="G5" s="534">
        <f>F5-E5</f>
        <v>-13000</v>
      </c>
      <c r="H5" s="578"/>
      <c r="I5" s="175"/>
      <c r="J5" s="447"/>
      <c r="K5" s="619"/>
      <c r="L5" s="596"/>
      <c r="M5" s="175"/>
      <c r="N5" s="177"/>
    </row>
    <row r="6" spans="1:14" x14ac:dyDescent="0.25">
      <c r="A6" s="194"/>
      <c r="B6" s="177"/>
      <c r="C6" s="177"/>
      <c r="D6" s="203"/>
      <c r="E6" s="586"/>
      <c r="F6" s="188"/>
      <c r="G6" s="532"/>
      <c r="H6" s="545"/>
      <c r="I6" s="175"/>
      <c r="J6" s="447"/>
      <c r="K6" s="428"/>
      <c r="L6" s="175"/>
      <c r="M6" s="175"/>
      <c r="N6" s="177"/>
    </row>
    <row r="7" spans="1:14" x14ac:dyDescent="0.25">
      <c r="A7" s="194"/>
      <c r="B7" s="195"/>
      <c r="C7" s="195"/>
      <c r="D7" s="196"/>
      <c r="E7" s="182"/>
      <c r="F7" s="172"/>
      <c r="G7" s="332"/>
      <c r="H7" s="545"/>
      <c r="I7" s="175"/>
      <c r="J7" s="447"/>
      <c r="K7" s="428"/>
      <c r="L7" s="175"/>
      <c r="M7" s="175"/>
      <c r="N7" s="177"/>
    </row>
    <row r="8" spans="1:14" x14ac:dyDescent="0.25">
      <c r="A8" s="194"/>
      <c r="B8" s="195"/>
      <c r="C8" s="195"/>
      <c r="D8" s="196"/>
      <c r="E8" s="182"/>
      <c r="F8" s="172"/>
      <c r="G8" s="332"/>
      <c r="H8" s="545"/>
      <c r="I8" s="175"/>
      <c r="J8" s="447"/>
      <c r="K8" s="428"/>
      <c r="L8" s="175"/>
      <c r="M8" s="175"/>
      <c r="N8" s="177"/>
    </row>
    <row r="9" spans="1:14" x14ac:dyDescent="0.25">
      <c r="A9" s="194"/>
      <c r="B9" s="195"/>
      <c r="C9" s="195"/>
      <c r="D9" s="196"/>
      <c r="E9" s="182"/>
      <c r="F9" s="172"/>
      <c r="G9" s="332"/>
      <c r="H9" s="545"/>
      <c r="I9" s="175"/>
      <c r="J9" s="447"/>
      <c r="K9" s="428"/>
      <c r="L9" s="175"/>
      <c r="M9" s="175"/>
      <c r="N9" s="177"/>
    </row>
    <row r="10" spans="1:14" x14ac:dyDescent="0.25">
      <c r="A10" s="194"/>
      <c r="B10" s="195"/>
      <c r="C10" s="195"/>
      <c r="D10" s="196"/>
      <c r="E10" s="190"/>
      <c r="F10" s="172"/>
      <c r="G10" s="332"/>
      <c r="H10" s="545"/>
      <c r="I10" s="175"/>
      <c r="J10" s="447"/>
      <c r="K10" s="428"/>
      <c r="L10" s="175"/>
      <c r="M10" s="175"/>
      <c r="N10" s="177"/>
    </row>
    <row r="11" spans="1:14" x14ac:dyDescent="0.25">
      <c r="A11" s="194"/>
      <c r="B11" s="195"/>
      <c r="C11" s="195"/>
      <c r="D11" s="196"/>
      <c r="E11" s="190"/>
      <c r="F11" s="172"/>
      <c r="G11" s="332"/>
      <c r="H11" s="545"/>
      <c r="I11" s="175"/>
      <c r="J11" s="447"/>
      <c r="K11" s="428"/>
      <c r="L11" s="175"/>
      <c r="M11" s="175"/>
      <c r="N11" s="177"/>
    </row>
    <row r="12" spans="1:14" x14ac:dyDescent="0.25">
      <c r="A12" s="194"/>
      <c r="B12" s="195"/>
      <c r="C12" s="195"/>
      <c r="D12" s="196"/>
      <c r="E12" s="182"/>
      <c r="F12" s="172"/>
      <c r="G12" s="332"/>
      <c r="H12" s="545"/>
      <c r="I12" s="175"/>
      <c r="J12" s="447"/>
      <c r="K12" s="428"/>
      <c r="L12" s="175"/>
      <c r="M12" s="175"/>
      <c r="N12" s="177"/>
    </row>
    <row r="13" spans="1:14" x14ac:dyDescent="0.25">
      <c r="A13" s="194"/>
      <c r="B13" s="177"/>
      <c r="C13" s="177"/>
      <c r="D13" s="203"/>
      <c r="E13" s="190"/>
      <c r="F13" s="172"/>
      <c r="G13" s="332"/>
      <c r="H13" s="545"/>
      <c r="I13" s="175"/>
      <c r="J13" s="447"/>
      <c r="K13" s="428"/>
      <c r="L13" s="175"/>
      <c r="M13" s="175"/>
      <c r="N13" s="177"/>
    </row>
    <row r="14" spans="1:14" x14ac:dyDescent="0.25">
      <c r="A14" s="194"/>
      <c r="B14" s="177"/>
      <c r="C14" s="177"/>
      <c r="D14" s="203"/>
      <c r="E14" s="190"/>
      <c r="F14" s="172"/>
      <c r="G14" s="332"/>
      <c r="H14" s="545"/>
      <c r="I14" s="175"/>
      <c r="J14" s="447"/>
      <c r="K14" s="428"/>
      <c r="L14" s="175"/>
      <c r="M14" s="175"/>
      <c r="N14" s="177"/>
    </row>
    <row r="15" spans="1:14" ht="17.25" customHeight="1" x14ac:dyDescent="0.25">
      <c r="A15" s="194"/>
      <c r="B15" s="177"/>
      <c r="C15" s="177"/>
      <c r="D15" s="203"/>
      <c r="E15" s="182"/>
      <c r="F15" s="172"/>
      <c r="G15" s="332"/>
      <c r="H15" s="545"/>
      <c r="I15" s="175"/>
      <c r="J15" s="447"/>
      <c r="K15" s="428"/>
      <c r="L15" s="175"/>
      <c r="M15" s="175"/>
      <c r="N15" s="177"/>
    </row>
    <row r="16" spans="1:14" ht="17.25" customHeight="1" x14ac:dyDescent="0.25">
      <c r="A16" s="194"/>
      <c r="B16" s="177"/>
      <c r="C16" s="177"/>
      <c r="D16" s="203"/>
      <c r="E16" s="182"/>
      <c r="F16" s="172"/>
      <c r="G16" s="332"/>
      <c r="H16" s="545"/>
      <c r="I16" s="175"/>
      <c r="J16" s="447"/>
      <c r="K16" s="428"/>
      <c r="L16" s="175"/>
      <c r="M16" s="175"/>
      <c r="N16" s="177"/>
    </row>
    <row r="17" spans="1:14" ht="17.25" customHeight="1" x14ac:dyDescent="0.25">
      <c r="A17" s="194"/>
      <c r="B17" s="177"/>
      <c r="C17" s="177"/>
      <c r="D17" s="203"/>
      <c r="E17" s="182"/>
      <c r="F17" s="172"/>
      <c r="G17" s="332"/>
      <c r="H17" s="545"/>
      <c r="I17" s="175"/>
      <c r="J17" s="447"/>
      <c r="K17" s="428"/>
      <c r="L17" s="175"/>
      <c r="M17" s="175"/>
      <c r="N17" s="177"/>
    </row>
    <row r="18" spans="1:14" ht="17.25" customHeight="1" x14ac:dyDescent="0.25">
      <c r="A18" s="194"/>
      <c r="B18" s="177"/>
      <c r="C18" s="177"/>
      <c r="D18" s="203"/>
      <c r="E18" s="182"/>
      <c r="F18" s="172"/>
      <c r="G18" s="332"/>
      <c r="H18" s="545"/>
      <c r="I18" s="175"/>
      <c r="J18" s="447"/>
      <c r="K18" s="428"/>
      <c r="L18" s="175"/>
      <c r="M18" s="175"/>
      <c r="N18" s="177"/>
    </row>
    <row r="19" spans="1:14" ht="17.25" customHeight="1" x14ac:dyDescent="0.25">
      <c r="A19" s="194"/>
      <c r="B19" s="177"/>
      <c r="C19" s="177"/>
      <c r="D19" s="203"/>
      <c r="E19" s="182"/>
      <c r="F19" s="172"/>
      <c r="G19" s="332"/>
      <c r="H19" s="318"/>
      <c r="I19" s="175"/>
      <c r="J19" s="447"/>
      <c r="K19" s="428"/>
      <c r="L19" s="175"/>
      <c r="M19" s="175"/>
      <c r="N19" s="177"/>
    </row>
    <row r="20" spans="1:14" ht="17.25" customHeight="1" x14ac:dyDescent="0.25">
      <c r="A20" s="194"/>
      <c r="B20" s="177"/>
      <c r="C20" s="177"/>
      <c r="D20" s="203"/>
      <c r="E20" s="182"/>
      <c r="F20" s="172"/>
      <c r="G20" s="332"/>
      <c r="H20" s="318"/>
      <c r="I20" s="175"/>
      <c r="J20" s="447"/>
      <c r="K20" s="428"/>
      <c r="L20" s="175"/>
      <c r="M20" s="175"/>
      <c r="N20" s="177"/>
    </row>
    <row r="21" spans="1:14" ht="17.25" customHeight="1" x14ac:dyDescent="0.25">
      <c r="A21" s="194"/>
      <c r="B21" s="177"/>
      <c r="C21" s="177"/>
      <c r="D21" s="203"/>
      <c r="E21" s="182"/>
      <c r="F21" s="172"/>
      <c r="G21" s="332"/>
      <c r="H21" s="318"/>
      <c r="I21" s="175"/>
      <c r="J21" s="447"/>
      <c r="K21" s="428"/>
      <c r="L21" s="175"/>
      <c r="M21" s="175"/>
      <c r="N21" s="177"/>
    </row>
    <row r="22" spans="1:14" ht="17.25" customHeight="1" x14ac:dyDescent="0.25">
      <c r="A22" s="194"/>
      <c r="B22" s="177"/>
      <c r="C22" s="177"/>
      <c r="D22" s="203"/>
      <c r="E22" s="182"/>
      <c r="F22" s="172"/>
      <c r="G22" s="332"/>
      <c r="H22" s="318"/>
      <c r="I22" s="175"/>
      <c r="J22" s="447"/>
      <c r="K22" s="428"/>
      <c r="L22" s="175"/>
      <c r="M22" s="175"/>
      <c r="N22" s="177"/>
    </row>
    <row r="23" spans="1:14" x14ac:dyDescent="0.25">
      <c r="A23" s="194"/>
      <c r="B23" s="177"/>
      <c r="C23" s="177"/>
      <c r="D23" s="203"/>
      <c r="E23" s="190"/>
      <c r="F23" s="172"/>
      <c r="G23" s="332"/>
      <c r="H23" s="318"/>
      <c r="I23" s="175"/>
      <c r="J23" s="447"/>
      <c r="K23" s="428"/>
      <c r="L23" s="175"/>
      <c r="M23" s="175"/>
      <c r="N23" s="177"/>
    </row>
    <row r="24" spans="1:14" x14ac:dyDescent="0.25">
      <c r="A24" s="194"/>
      <c r="B24" s="177"/>
      <c r="C24" s="177"/>
      <c r="D24" s="203"/>
      <c r="E24" s="190"/>
      <c r="F24" s="172"/>
      <c r="G24" s="332"/>
      <c r="H24" s="318"/>
      <c r="I24" s="175"/>
      <c r="J24" s="447"/>
      <c r="K24" s="428"/>
      <c r="L24" s="175"/>
      <c r="M24" s="175"/>
      <c r="N24" s="177"/>
    </row>
    <row r="25" spans="1:14" x14ac:dyDescent="0.25">
      <c r="A25" s="194"/>
      <c r="B25" s="177"/>
      <c r="C25" s="177"/>
      <c r="D25" s="203"/>
      <c r="E25" s="190"/>
      <c r="F25" s="172"/>
      <c r="G25" s="332"/>
      <c r="H25" s="318"/>
      <c r="I25" s="175"/>
      <c r="J25" s="447"/>
      <c r="K25" s="428"/>
      <c r="L25" s="175"/>
      <c r="M25" s="175"/>
      <c r="N25" s="177"/>
    </row>
    <row r="26" spans="1:14" x14ac:dyDescent="0.25">
      <c r="A26" s="194"/>
      <c r="B26" s="177"/>
      <c r="C26" s="177"/>
      <c r="D26" s="203"/>
      <c r="E26" s="190"/>
      <c r="F26" s="172"/>
      <c r="G26" s="332"/>
      <c r="H26" s="318"/>
      <c r="I26" s="175"/>
      <c r="J26" s="447"/>
      <c r="K26" s="428"/>
      <c r="L26" s="175"/>
      <c r="M26" s="175"/>
      <c r="N26" s="177"/>
    </row>
    <row r="27" spans="1:14" x14ac:dyDescent="0.25">
      <c r="A27" s="194"/>
      <c r="B27" s="428"/>
      <c r="C27" s="428"/>
      <c r="D27" s="541"/>
      <c r="E27" s="182"/>
      <c r="F27" s="172"/>
      <c r="G27" s="332"/>
      <c r="H27" s="318"/>
      <c r="I27" s="175"/>
      <c r="J27" s="447"/>
      <c r="K27" s="428"/>
      <c r="L27" s="175"/>
      <c r="M27" s="175"/>
      <c r="N27" s="177"/>
    </row>
    <row r="28" spans="1:14" x14ac:dyDescent="0.25">
      <c r="A28" s="194"/>
      <c r="B28" s="428"/>
      <c r="C28" s="428"/>
      <c r="D28" s="541"/>
      <c r="E28" s="182"/>
      <c r="F28" s="172"/>
      <c r="G28" s="332"/>
      <c r="H28" s="318"/>
      <c r="I28" s="175"/>
      <c r="J28" s="447"/>
      <c r="K28" s="428"/>
      <c r="L28" s="175"/>
      <c r="M28" s="175"/>
      <c r="N28" s="177"/>
    </row>
    <row r="29" spans="1:14" x14ac:dyDescent="0.25">
      <c r="A29" s="194"/>
      <c r="B29" s="428"/>
      <c r="C29" s="428"/>
      <c r="D29" s="541"/>
      <c r="E29" s="182"/>
      <c r="F29" s="172"/>
      <c r="G29" s="332"/>
      <c r="H29" s="318"/>
      <c r="I29" s="175"/>
      <c r="J29" s="447"/>
      <c r="K29" s="428"/>
      <c r="L29" s="175"/>
      <c r="M29" s="175"/>
      <c r="N29" s="177"/>
    </row>
    <row r="30" spans="1:14" x14ac:dyDescent="0.25">
      <c r="A30" s="194"/>
      <c r="B30" s="428"/>
      <c r="C30" s="428"/>
      <c r="D30" s="541"/>
      <c r="E30" s="182"/>
      <c r="F30" s="172"/>
      <c r="G30" s="332"/>
      <c r="H30" s="318"/>
      <c r="I30" s="175"/>
      <c r="J30" s="447"/>
      <c r="K30" s="428"/>
      <c r="L30" s="175"/>
      <c r="M30" s="175"/>
      <c r="N30" s="177"/>
    </row>
    <row r="31" spans="1:14" x14ac:dyDescent="0.25">
      <c r="A31" s="194"/>
      <c r="B31" s="428"/>
      <c r="C31" s="428"/>
      <c r="D31" s="541"/>
      <c r="E31" s="182"/>
      <c r="F31" s="172"/>
      <c r="G31" s="332"/>
      <c r="H31" s="211"/>
      <c r="I31" s="175"/>
      <c r="J31" s="447"/>
      <c r="K31" s="428"/>
      <c r="L31" s="175"/>
      <c r="M31" s="175"/>
      <c r="N31" s="177"/>
    </row>
    <row r="32" spans="1:14" x14ac:dyDescent="0.25">
      <c r="A32" s="194"/>
      <c r="B32" s="428"/>
      <c r="C32" s="428"/>
      <c r="D32" s="541"/>
      <c r="E32" s="182"/>
      <c r="F32" s="172"/>
      <c r="G32" s="332"/>
      <c r="H32" s="211"/>
      <c r="I32" s="175"/>
      <c r="J32" s="447"/>
      <c r="K32" s="428"/>
      <c r="L32" s="175"/>
      <c r="M32" s="175"/>
      <c r="N32" s="177"/>
    </row>
    <row r="33" spans="1:14" x14ac:dyDescent="0.25">
      <c r="A33" s="194"/>
      <c r="B33" s="428"/>
      <c r="C33" s="428"/>
      <c r="D33" s="541"/>
      <c r="E33" s="181"/>
      <c r="F33" s="184"/>
      <c r="G33" s="332"/>
      <c r="H33" s="211"/>
      <c r="I33" s="175"/>
      <c r="J33" s="447"/>
      <c r="K33" s="428"/>
      <c r="L33" s="175"/>
      <c r="M33" s="175"/>
      <c r="N33" s="177"/>
    </row>
    <row r="34" spans="1:14" x14ac:dyDescent="0.25">
      <c r="A34" s="180"/>
      <c r="B34" s="428"/>
      <c r="C34" s="428"/>
      <c r="D34" s="541"/>
      <c r="E34" s="172"/>
      <c r="F34" s="172"/>
      <c r="G34" s="332"/>
      <c r="H34" s="211"/>
      <c r="I34" s="175"/>
      <c r="J34" s="447"/>
      <c r="K34" s="428"/>
      <c r="L34" s="175"/>
      <c r="M34" s="175"/>
      <c r="N34" s="177"/>
    </row>
    <row r="35" spans="1:14" x14ac:dyDescent="0.25">
      <c r="A35" s="194"/>
      <c r="B35" s="177"/>
      <c r="C35" s="177"/>
      <c r="D35" s="203"/>
      <c r="E35" s="190"/>
      <c r="F35" s="519"/>
      <c r="G35" s="332"/>
      <c r="H35" s="211"/>
      <c r="I35" s="175"/>
      <c r="J35" s="447"/>
      <c r="K35" s="428"/>
      <c r="L35" s="175"/>
      <c r="M35" s="175"/>
      <c r="N35" s="177"/>
    </row>
    <row r="36" spans="1:14" x14ac:dyDescent="0.25">
      <c r="A36" s="194"/>
      <c r="B36" s="177"/>
      <c r="C36" s="177"/>
      <c r="D36" s="203"/>
      <c r="E36" s="190"/>
      <c r="F36" s="424"/>
      <c r="G36" s="332"/>
      <c r="H36" s="211"/>
      <c r="I36" s="175"/>
      <c r="J36" s="447"/>
      <c r="K36" s="428"/>
      <c r="L36" s="175"/>
      <c r="M36" s="175"/>
      <c r="N36" s="177"/>
    </row>
    <row r="37" spans="1:14" x14ac:dyDescent="0.25">
      <c r="A37" s="194"/>
      <c r="B37" s="177"/>
      <c r="C37" s="177"/>
      <c r="D37" s="203"/>
      <c r="E37" s="190"/>
      <c r="F37" s="424"/>
      <c r="G37" s="332"/>
      <c r="H37" s="211"/>
      <c r="I37" s="175"/>
      <c r="J37" s="447"/>
      <c r="K37" s="428"/>
      <c r="L37" s="175"/>
      <c r="M37" s="175"/>
      <c r="N37" s="177"/>
    </row>
    <row r="38" spans="1:14" x14ac:dyDescent="0.25">
      <c r="A38" s="194"/>
      <c r="B38" s="177"/>
      <c r="C38" s="177"/>
      <c r="D38" s="203"/>
      <c r="E38" s="190"/>
      <c r="F38" s="424"/>
      <c r="G38" s="332"/>
      <c r="H38" s="211"/>
      <c r="I38" s="175"/>
      <c r="J38" s="447"/>
      <c r="K38" s="428"/>
      <c r="L38" s="175"/>
      <c r="M38" s="175"/>
      <c r="N38" s="177"/>
    </row>
    <row r="39" spans="1:14" x14ac:dyDescent="0.25">
      <c r="A39" s="194"/>
      <c r="B39" s="177"/>
      <c r="C39" s="177"/>
      <c r="D39" s="203"/>
      <c r="E39" s="190"/>
      <c r="F39" s="424"/>
      <c r="G39" s="332"/>
      <c r="H39" s="211"/>
      <c r="I39" s="175"/>
      <c r="J39" s="447"/>
      <c r="K39" s="428"/>
      <c r="L39" s="175"/>
      <c r="M39" s="175"/>
      <c r="N39" s="177"/>
    </row>
    <row r="40" spans="1:14" x14ac:dyDescent="0.25">
      <c r="A40" s="194"/>
      <c r="B40" s="177"/>
      <c r="C40" s="177"/>
      <c r="D40" s="203"/>
      <c r="E40" s="190"/>
      <c r="F40" s="424"/>
      <c r="G40" s="332"/>
      <c r="H40" s="211"/>
      <c r="I40" s="175"/>
      <c r="J40" s="447"/>
      <c r="K40" s="428"/>
      <c r="L40" s="175"/>
      <c r="M40" s="175"/>
      <c r="N40" s="177"/>
    </row>
    <row r="41" spans="1:14" x14ac:dyDescent="0.25">
      <c r="A41" s="180"/>
      <c r="B41" s="177"/>
      <c r="C41" s="177"/>
      <c r="D41" s="177"/>
      <c r="E41" s="190"/>
      <c r="F41" s="424"/>
      <c r="G41" s="332"/>
      <c r="H41" s="211"/>
      <c r="I41" s="175"/>
      <c r="J41" s="447"/>
      <c r="K41" s="428"/>
      <c r="L41" s="175"/>
      <c r="M41" s="175"/>
      <c r="N41" s="177"/>
    </row>
    <row r="42" spans="1:14" x14ac:dyDescent="0.25">
      <c r="A42" s="180"/>
      <c r="B42" s="175"/>
      <c r="C42" s="175"/>
      <c r="D42" s="175"/>
      <c r="E42" s="424"/>
      <c r="F42" s="424"/>
      <c r="G42" s="332"/>
      <c r="H42" s="211"/>
      <c r="I42" s="175"/>
      <c r="J42" s="447"/>
      <c r="K42" s="428"/>
      <c r="L42" s="175"/>
      <c r="M42" s="175"/>
      <c r="N42" s="177"/>
    </row>
    <row r="43" spans="1:14" x14ac:dyDescent="0.25">
      <c r="A43" s="180"/>
      <c r="B43" s="175"/>
      <c r="C43" s="175"/>
      <c r="D43" s="175"/>
      <c r="E43" s="190"/>
      <c r="F43" s="424"/>
      <c r="G43" s="332"/>
      <c r="H43" s="211"/>
      <c r="I43" s="175"/>
      <c r="J43" s="447"/>
      <c r="K43" s="428"/>
      <c r="L43" s="175"/>
      <c r="M43" s="175"/>
      <c r="N43" s="177"/>
    </row>
    <row r="44" spans="1:14" x14ac:dyDescent="0.25">
      <c r="A44" s="180"/>
      <c r="B44" s="175"/>
      <c r="C44" s="175"/>
      <c r="D44" s="175"/>
      <c r="E44" s="190"/>
      <c r="F44" s="424"/>
      <c r="G44" s="332"/>
      <c r="H44" s="211"/>
      <c r="I44" s="175"/>
      <c r="J44" s="447"/>
      <c r="K44" s="428"/>
      <c r="L44" s="175"/>
      <c r="M44" s="175"/>
      <c r="N44" s="177"/>
    </row>
    <row r="45" spans="1:14" x14ac:dyDescent="0.25">
      <c r="A45" s="180"/>
      <c r="B45" s="175"/>
      <c r="C45" s="175"/>
      <c r="D45" s="175" t="s">
        <v>131</v>
      </c>
      <c r="E45" s="424"/>
      <c r="F45" s="424"/>
      <c r="G45" s="332"/>
      <c r="H45" s="211"/>
      <c r="I45" s="175"/>
      <c r="J45" s="447"/>
      <c r="K45" s="428"/>
      <c r="L45" s="175"/>
      <c r="M45" s="175"/>
      <c r="N45" s="177"/>
    </row>
    <row r="46" spans="1:14" x14ac:dyDescent="0.25">
      <c r="A46" s="180"/>
      <c r="B46" s="175"/>
      <c r="C46" s="175"/>
      <c r="D46" s="175"/>
      <c r="E46" s="424"/>
      <c r="F46" s="424"/>
      <c r="G46" s="332"/>
      <c r="H46" s="211"/>
      <c r="I46" s="175"/>
      <c r="J46" s="447"/>
      <c r="K46" s="428"/>
      <c r="L46" s="175"/>
      <c r="M46" s="175"/>
      <c r="N46" s="177"/>
    </row>
    <row r="47" spans="1:14" x14ac:dyDescent="0.25">
      <c r="A47" s="180"/>
      <c r="B47" s="175"/>
      <c r="C47" s="175"/>
      <c r="D47" s="175"/>
      <c r="E47" s="424"/>
      <c r="F47" s="424"/>
      <c r="G47" s="332"/>
      <c r="H47" s="211"/>
      <c r="I47" s="175"/>
      <c r="J47" s="177"/>
      <c r="K47" s="428"/>
      <c r="L47" s="175"/>
      <c r="M47" s="175"/>
      <c r="N47" s="177"/>
    </row>
    <row r="48" spans="1:14" x14ac:dyDescent="0.25">
      <c r="A48" s="180"/>
      <c r="B48" s="175"/>
      <c r="C48" s="175"/>
      <c r="D48" s="175"/>
      <c r="E48" s="424"/>
      <c r="F48" s="424"/>
      <c r="G48" s="332"/>
      <c r="H48" s="211"/>
      <c r="I48" s="175"/>
      <c r="J48" s="177"/>
      <c r="K48" s="428"/>
      <c r="L48" s="175"/>
      <c r="M48" s="175"/>
      <c r="N48" s="177"/>
    </row>
    <row r="49" spans="1:14" x14ac:dyDescent="0.25">
      <c r="A49" s="180"/>
      <c r="B49" s="175"/>
      <c r="C49" s="175"/>
      <c r="D49" s="175"/>
      <c r="E49" s="424"/>
      <c r="F49" s="424"/>
      <c r="G49" s="332"/>
      <c r="H49" s="211"/>
      <c r="I49" s="175"/>
      <c r="J49" s="177"/>
      <c r="K49" s="428"/>
      <c r="L49" s="175"/>
      <c r="M49" s="175"/>
      <c r="N49" s="177"/>
    </row>
    <row r="50" spans="1:14" x14ac:dyDescent="0.25">
      <c r="A50" s="180"/>
      <c r="B50" s="175"/>
      <c r="C50" s="175"/>
      <c r="D50" s="175"/>
      <c r="E50" s="424"/>
      <c r="F50" s="424"/>
      <c r="G50" s="332"/>
      <c r="H50" s="211"/>
      <c r="I50" s="175"/>
      <c r="J50" s="177"/>
      <c r="K50" s="428"/>
      <c r="L50" s="175"/>
      <c r="M50" s="175"/>
      <c r="N50" s="177"/>
    </row>
    <row r="51" spans="1:14" x14ac:dyDescent="0.25">
      <c r="A51" s="180"/>
      <c r="B51" s="175"/>
      <c r="C51" s="175"/>
      <c r="D51" s="175"/>
      <c r="E51" s="424"/>
      <c r="F51" s="424"/>
      <c r="G51" s="332"/>
      <c r="H51" s="211"/>
      <c r="I51" s="175"/>
      <c r="J51" s="177"/>
      <c r="K51" s="428"/>
      <c r="L51" s="175"/>
      <c r="M51" s="175"/>
      <c r="N51" s="177"/>
    </row>
    <row r="52" spans="1:14" x14ac:dyDescent="0.25">
      <c r="A52" s="180"/>
      <c r="B52" s="175"/>
      <c r="C52" s="175"/>
      <c r="D52" s="175"/>
      <c r="E52" s="424"/>
      <c r="F52" s="424"/>
      <c r="G52" s="332"/>
      <c r="H52" s="211"/>
      <c r="I52" s="175"/>
      <c r="J52" s="177"/>
      <c r="K52" s="428"/>
      <c r="L52" s="175"/>
      <c r="M52" s="175"/>
      <c r="N52" s="177"/>
    </row>
    <row r="53" spans="1:14" x14ac:dyDescent="0.25">
      <c r="A53" s="180"/>
      <c r="B53" s="175"/>
      <c r="C53" s="175"/>
      <c r="D53" s="175"/>
      <c r="E53" s="424"/>
      <c r="F53" s="424"/>
      <c r="G53" s="332"/>
      <c r="H53" s="211"/>
      <c r="I53" s="175"/>
      <c r="J53" s="177"/>
      <c r="K53" s="428"/>
      <c r="L53" s="175"/>
      <c r="M53" s="175"/>
      <c r="N53" s="177"/>
    </row>
    <row r="54" spans="1:14" x14ac:dyDescent="0.25">
      <c r="A54" s="180"/>
      <c r="B54" s="175"/>
      <c r="C54" s="175"/>
      <c r="D54" s="175"/>
      <c r="E54" s="424"/>
      <c r="F54" s="424"/>
      <c r="G54" s="332"/>
      <c r="H54" s="211"/>
      <c r="I54" s="175"/>
      <c r="J54" s="177"/>
      <c r="K54" s="428"/>
      <c r="L54" s="175"/>
      <c r="M54" s="175"/>
      <c r="N54" s="177"/>
    </row>
    <row r="55" spans="1:14" x14ac:dyDescent="0.25">
      <c r="A55" s="180"/>
      <c r="B55" s="175"/>
      <c r="C55" s="175"/>
      <c r="D55" s="175"/>
      <c r="E55" s="424"/>
      <c r="F55" s="424"/>
      <c r="G55" s="332"/>
      <c r="H55" s="211"/>
      <c r="I55" s="175"/>
      <c r="J55" s="177"/>
      <c r="K55" s="428"/>
      <c r="L55" s="175"/>
      <c r="M55" s="175"/>
      <c r="N55" s="177"/>
    </row>
    <row r="56" spans="1:14" x14ac:dyDescent="0.25">
      <c r="A56" s="194"/>
      <c r="B56" s="175"/>
      <c r="C56" s="175"/>
      <c r="D56" s="175"/>
      <c r="E56" s="190"/>
      <c r="F56" s="536"/>
      <c r="G56" s="332"/>
      <c r="H56" s="211"/>
      <c r="I56" s="175"/>
      <c r="J56" s="177"/>
      <c r="K56" s="428"/>
      <c r="L56" s="175"/>
      <c r="M56" s="175"/>
      <c r="N56" s="177"/>
    </row>
    <row r="57" spans="1:14" x14ac:dyDescent="0.25">
      <c r="A57" s="194"/>
      <c r="B57" s="177"/>
      <c r="C57" s="177"/>
      <c r="D57" s="203"/>
      <c r="E57" s="190"/>
      <c r="F57" s="424"/>
      <c r="G57" s="332"/>
      <c r="H57" s="211"/>
      <c r="I57" s="175"/>
      <c r="J57" s="177"/>
      <c r="K57" s="428"/>
      <c r="L57" s="175"/>
      <c r="M57" s="175"/>
      <c r="N57" s="177"/>
    </row>
    <row r="58" spans="1:14" x14ac:dyDescent="0.25">
      <c r="A58" s="194"/>
      <c r="B58" s="177"/>
      <c r="C58" s="177"/>
      <c r="D58" s="203"/>
      <c r="E58" s="190"/>
      <c r="F58" s="424"/>
      <c r="G58" s="332"/>
      <c r="H58" s="211"/>
      <c r="I58" s="175"/>
      <c r="J58" s="177"/>
      <c r="K58" s="428"/>
      <c r="L58" s="175"/>
      <c r="M58" s="175"/>
      <c r="N58" s="177"/>
    </row>
    <row r="59" spans="1:14" x14ac:dyDescent="0.25">
      <c r="A59" s="194"/>
      <c r="B59" s="177"/>
      <c r="C59" s="177"/>
      <c r="D59" s="203"/>
      <c r="E59" s="190"/>
      <c r="F59" s="424"/>
      <c r="G59" s="332"/>
      <c r="H59" s="211"/>
      <c r="I59" s="175"/>
      <c r="J59" s="177"/>
      <c r="K59" s="428"/>
      <c r="L59" s="175"/>
      <c r="M59" s="175"/>
      <c r="N59" s="177"/>
    </row>
    <row r="60" spans="1:14" x14ac:dyDescent="0.25">
      <c r="A60" s="194"/>
      <c r="B60" s="177"/>
      <c r="C60" s="177"/>
      <c r="D60" s="203"/>
      <c r="E60" s="190"/>
      <c r="F60" s="424"/>
      <c r="G60" s="332"/>
      <c r="H60" s="211"/>
      <c r="I60" s="175"/>
      <c r="J60" s="177"/>
      <c r="K60" s="428"/>
      <c r="L60" s="175"/>
      <c r="M60" s="175"/>
      <c r="N60" s="177"/>
    </row>
    <row r="61" spans="1:14" x14ac:dyDescent="0.25">
      <c r="A61" s="194"/>
      <c r="B61" s="177"/>
      <c r="C61" s="177"/>
      <c r="D61" s="203"/>
      <c r="E61" s="190"/>
      <c r="F61" s="424"/>
      <c r="G61" s="332"/>
      <c r="H61" s="211"/>
      <c r="I61" s="175"/>
      <c r="J61" s="177"/>
      <c r="K61" s="428"/>
      <c r="L61" s="175"/>
      <c r="M61" s="175"/>
      <c r="N61" s="177"/>
    </row>
    <row r="62" spans="1:14" x14ac:dyDescent="0.25">
      <c r="A62" s="194"/>
      <c r="B62" s="177"/>
      <c r="C62" s="177"/>
      <c r="D62" s="203"/>
      <c r="E62" s="190"/>
      <c r="F62" s="424"/>
      <c r="G62" s="332"/>
      <c r="H62" s="211"/>
      <c r="I62" s="175"/>
      <c r="J62" s="177"/>
      <c r="K62" s="428"/>
      <c r="L62" s="175"/>
      <c r="M62" s="175"/>
      <c r="N62" s="177"/>
    </row>
    <row r="63" spans="1:14" x14ac:dyDescent="0.25">
      <c r="A63" s="194"/>
      <c r="B63" s="177"/>
      <c r="C63" s="177"/>
      <c r="D63" s="203"/>
      <c r="E63" s="190"/>
      <c r="F63" s="424"/>
      <c r="G63" s="332"/>
      <c r="H63" s="211"/>
      <c r="I63" s="175"/>
      <c r="J63" s="177"/>
      <c r="K63" s="428"/>
      <c r="L63" s="175"/>
      <c r="M63" s="175"/>
      <c r="N63" s="177"/>
    </row>
    <row r="64" spans="1:14" x14ac:dyDescent="0.25">
      <c r="A64" s="194"/>
      <c r="B64" s="177"/>
      <c r="C64" s="177"/>
      <c r="D64" s="203"/>
      <c r="E64" s="190"/>
      <c r="F64" s="424"/>
      <c r="G64" s="332"/>
      <c r="H64" s="211"/>
      <c r="I64" s="175"/>
      <c r="J64" s="177"/>
      <c r="K64" s="428"/>
      <c r="L64" s="175"/>
      <c r="M64" s="175"/>
      <c r="N64" s="177"/>
    </row>
    <row r="65" spans="1:14" x14ac:dyDescent="0.25">
      <c r="A65" s="194"/>
      <c r="B65" s="177"/>
      <c r="C65" s="177"/>
      <c r="D65" s="203"/>
      <c r="E65" s="190"/>
      <c r="F65" s="424"/>
      <c r="G65" s="332"/>
      <c r="H65" s="211"/>
      <c r="I65" s="175"/>
      <c r="J65" s="177"/>
      <c r="K65" s="428"/>
      <c r="L65" s="175"/>
      <c r="M65" s="175"/>
      <c r="N65" s="177"/>
    </row>
    <row r="66" spans="1:14" x14ac:dyDescent="0.25">
      <c r="A66" s="194"/>
      <c r="B66" s="177"/>
      <c r="C66" s="177"/>
      <c r="D66" s="203"/>
      <c r="E66" s="190"/>
      <c r="F66" s="424"/>
      <c r="G66" s="332"/>
      <c r="H66" s="211"/>
      <c r="I66" s="175"/>
      <c r="J66" s="177"/>
      <c r="K66" s="428"/>
      <c r="L66" s="175"/>
      <c r="M66" s="175"/>
      <c r="N66" s="177"/>
    </row>
    <row r="67" spans="1:14" x14ac:dyDescent="0.25">
      <c r="A67" s="194"/>
      <c r="B67" s="177"/>
      <c r="C67" s="177"/>
      <c r="D67" s="203"/>
      <c r="E67" s="190"/>
      <c r="F67" s="424"/>
      <c r="G67" s="332"/>
      <c r="H67" s="211"/>
      <c r="I67" s="175"/>
      <c r="J67" s="177"/>
      <c r="K67" s="428"/>
      <c r="L67" s="175"/>
      <c r="M67" s="175"/>
      <c r="N67" s="177"/>
    </row>
    <row r="68" spans="1:14" x14ac:dyDescent="0.25">
      <c r="A68" s="194"/>
      <c r="B68" s="177"/>
      <c r="C68" s="177"/>
      <c r="D68" s="203"/>
      <c r="E68" s="190"/>
      <c r="F68" s="424"/>
      <c r="G68" s="332"/>
      <c r="H68" s="211"/>
      <c r="I68" s="175"/>
      <c r="J68" s="177"/>
      <c r="K68" s="428"/>
      <c r="L68" s="175"/>
      <c r="M68" s="175"/>
      <c r="N68" s="177"/>
    </row>
    <row r="69" spans="1:14" x14ac:dyDescent="0.25">
      <c r="A69" s="194"/>
      <c r="B69" s="175"/>
      <c r="C69" s="175"/>
      <c r="D69" s="175"/>
      <c r="E69" s="424"/>
      <c r="F69" s="424"/>
      <c r="G69" s="332"/>
      <c r="H69" s="211"/>
      <c r="I69" s="175"/>
      <c r="J69" s="177"/>
      <c r="K69" s="428"/>
      <c r="L69" s="175"/>
      <c r="M69" s="175"/>
      <c r="N69" s="177"/>
    </row>
    <row r="70" spans="1:14" x14ac:dyDescent="0.25">
      <c r="A70" s="194"/>
      <c r="B70" s="175"/>
      <c r="C70" s="175"/>
      <c r="D70" s="175"/>
      <c r="E70" s="531"/>
      <c r="F70" s="531"/>
      <c r="G70" s="332"/>
      <c r="H70" s="211"/>
      <c r="I70" s="175"/>
      <c r="J70" s="177"/>
      <c r="K70" s="428"/>
      <c r="L70" s="175"/>
      <c r="M70" s="175"/>
      <c r="N70" s="177"/>
    </row>
    <row r="71" spans="1:14" x14ac:dyDescent="0.25">
      <c r="A71" s="194"/>
      <c r="B71" s="175"/>
      <c r="C71" s="175"/>
      <c r="D71" s="175"/>
      <c r="E71" s="531"/>
      <c r="F71" s="531"/>
      <c r="G71" s="332"/>
      <c r="H71" s="211"/>
      <c r="I71" s="175"/>
      <c r="J71" s="177"/>
      <c r="K71" s="428"/>
      <c r="L71" s="175"/>
      <c r="M71" s="175"/>
      <c r="N71" s="177"/>
    </row>
    <row r="72" spans="1:14" x14ac:dyDescent="0.25">
      <c r="A72" s="194"/>
      <c r="B72" s="175"/>
      <c r="C72" s="175"/>
      <c r="D72" s="187"/>
      <c r="E72" s="424"/>
      <c r="F72" s="424"/>
      <c r="G72" s="332"/>
      <c r="H72" s="211"/>
      <c r="I72" s="175"/>
      <c r="J72" s="177"/>
      <c r="K72" s="428"/>
      <c r="L72" s="175"/>
      <c r="M72" s="175"/>
      <c r="N72" s="177"/>
    </row>
    <row r="73" spans="1:14" x14ac:dyDescent="0.25">
      <c r="A73" s="194"/>
      <c r="B73" s="175"/>
      <c r="C73" s="175"/>
      <c r="D73" s="187"/>
      <c r="E73" s="424"/>
      <c r="F73" s="424"/>
      <c r="G73" s="332"/>
      <c r="H73" s="211"/>
      <c r="I73" s="175"/>
      <c r="J73" s="177"/>
      <c r="K73" s="428"/>
      <c r="L73" s="175"/>
      <c r="M73" s="175"/>
      <c r="N73" s="177"/>
    </row>
    <row r="74" spans="1:14" x14ac:dyDescent="0.25">
      <c r="A74" s="194"/>
      <c r="B74" s="175"/>
      <c r="C74" s="175"/>
      <c r="D74" s="187"/>
      <c r="E74" s="424"/>
      <c r="F74" s="424"/>
      <c r="G74" s="332"/>
      <c r="H74" s="211"/>
      <c r="I74" s="175"/>
      <c r="J74" s="177"/>
      <c r="K74" s="428"/>
      <c r="L74" s="175"/>
      <c r="M74" s="175"/>
      <c r="N74" s="177"/>
    </row>
    <row r="75" spans="1:14" x14ac:dyDescent="0.25">
      <c r="A75" s="175"/>
      <c r="B75" s="175"/>
      <c r="C75" s="175"/>
      <c r="D75" s="187"/>
      <c r="E75" s="585"/>
      <c r="F75" s="585"/>
      <c r="G75" s="583"/>
      <c r="H75" s="211"/>
      <c r="I75" s="175"/>
      <c r="J75" s="175"/>
      <c r="K75" s="428"/>
      <c r="L75" s="175"/>
      <c r="M75" s="175"/>
      <c r="N75" s="177"/>
    </row>
    <row r="76" spans="1:14" x14ac:dyDescent="0.25">
      <c r="A76" s="175"/>
      <c r="B76" s="175"/>
      <c r="C76" s="175"/>
      <c r="D76" s="187"/>
      <c r="E76" s="424"/>
      <c r="F76" s="424"/>
      <c r="G76" s="332"/>
      <c r="H76" s="211"/>
      <c r="I76" s="175"/>
      <c r="J76" s="175"/>
      <c r="K76" s="428"/>
      <c r="L76" s="175"/>
      <c r="M76" s="175"/>
      <c r="N76" s="177"/>
    </row>
    <row r="77" spans="1:14" x14ac:dyDescent="0.25">
      <c r="A77" s="175"/>
      <c r="B77" s="175"/>
      <c r="C77" s="175"/>
      <c r="D77" s="187"/>
      <c r="E77" s="366"/>
      <c r="F77" s="366"/>
      <c r="G77" s="366"/>
      <c r="H77" s="189"/>
      <c r="I77" s="175"/>
      <c r="J77" s="175"/>
      <c r="K77" s="175"/>
      <c r="L77" s="175"/>
      <c r="M77" s="175"/>
      <c r="N77" s="177"/>
    </row>
    <row r="78" spans="1:14" x14ac:dyDescent="0.25">
      <c r="A78" s="175"/>
      <c r="B78" s="175"/>
      <c r="C78" s="175"/>
      <c r="D78" s="175"/>
      <c r="E78" s="366"/>
      <c r="F78" s="366"/>
      <c r="G78" s="366"/>
      <c r="H78" s="175"/>
      <c r="I78" s="175"/>
      <c r="J78" s="175"/>
      <c r="K78" s="175"/>
      <c r="L78" s="175"/>
      <c r="M78" s="175"/>
      <c r="N78" s="177"/>
    </row>
    <row r="79" spans="1:14" x14ac:dyDescent="0.25">
      <c r="A79" s="175"/>
      <c r="B79" s="175"/>
      <c r="C79" s="175"/>
      <c r="D79" s="175"/>
      <c r="E79" s="366"/>
      <c r="F79" s="366"/>
      <c r="G79" s="366"/>
      <c r="H79" s="175"/>
      <c r="I79" s="175"/>
      <c r="J79" s="175"/>
      <c r="K79" s="175"/>
      <c r="L79" s="175"/>
      <c r="M79" s="175"/>
      <c r="N79" s="177"/>
    </row>
    <row r="80" spans="1:14" x14ac:dyDescent="0.25">
      <c r="A80" s="175"/>
      <c r="B80" s="175"/>
      <c r="C80" s="175"/>
      <c r="D80" s="175"/>
      <c r="E80" s="366"/>
      <c r="F80" s="366"/>
      <c r="G80" s="366"/>
      <c r="H80" s="175"/>
      <c r="I80" s="175"/>
      <c r="J80" s="175"/>
      <c r="K80" s="175"/>
      <c r="L80" s="175"/>
      <c r="M80" s="175"/>
      <c r="N80" s="177"/>
    </row>
    <row r="81" spans="1:14" x14ac:dyDescent="0.25">
      <c r="A81" s="175"/>
      <c r="B81" s="175"/>
      <c r="C81" s="175"/>
      <c r="D81" s="175"/>
      <c r="E81" s="366"/>
      <c r="F81" s="366"/>
      <c r="G81" s="366"/>
      <c r="H81" s="175"/>
      <c r="I81" s="175"/>
      <c r="J81" s="175"/>
      <c r="K81" s="175"/>
      <c r="L81" s="175"/>
      <c r="M81" s="175"/>
      <c r="N81" s="177"/>
    </row>
    <row r="82" spans="1:14" x14ac:dyDescent="0.25">
      <c r="A82" s="175"/>
      <c r="B82" s="175"/>
      <c r="C82" s="175"/>
      <c r="D82" s="175"/>
      <c r="E82" s="366"/>
      <c r="F82" s="366"/>
      <c r="G82" s="366"/>
      <c r="H82" s="175"/>
      <c r="I82" s="175"/>
      <c r="J82" s="175"/>
      <c r="K82" s="175"/>
      <c r="L82" s="175"/>
      <c r="M82" s="175"/>
      <c r="N82" s="177"/>
    </row>
    <row r="83" spans="1:14" x14ac:dyDescent="0.25">
      <c r="A83" s="25"/>
      <c r="B83" s="25"/>
      <c r="C83" s="25"/>
      <c r="D83" s="25"/>
      <c r="E83" s="334"/>
      <c r="F83" s="334"/>
      <c r="G83" s="334"/>
      <c r="H83" s="25"/>
      <c r="I83" s="25"/>
      <c r="J83" s="25"/>
      <c r="K83" s="25"/>
      <c r="L83" s="25"/>
      <c r="M83" s="25"/>
      <c r="N83" s="24"/>
    </row>
    <row r="84" spans="1:14" x14ac:dyDescent="0.25">
      <c r="A84" s="25"/>
      <c r="B84" s="25"/>
      <c r="C84" s="25"/>
      <c r="D84" s="25"/>
      <c r="E84" s="334"/>
      <c r="F84" s="334"/>
      <c r="G84" s="334"/>
      <c r="H84" s="25"/>
      <c r="I84" s="25"/>
      <c r="J84" s="25"/>
      <c r="K84" s="25"/>
      <c r="L84" s="25"/>
      <c r="M84" s="25"/>
      <c r="N84" s="24"/>
    </row>
    <row r="85" spans="1:14" x14ac:dyDescent="0.25">
      <c r="A85" s="25"/>
      <c r="B85" s="25"/>
      <c r="C85" s="25"/>
      <c r="D85" s="25"/>
      <c r="E85" s="334"/>
      <c r="F85" s="334"/>
      <c r="G85" s="334"/>
      <c r="H85" s="25"/>
      <c r="I85" s="25"/>
      <c r="J85" s="25"/>
      <c r="K85" s="25"/>
      <c r="L85" s="25"/>
      <c r="M85" s="25"/>
      <c r="N85" s="24"/>
    </row>
    <row r="86" spans="1:14" x14ac:dyDescent="0.25">
      <c r="A86" s="25"/>
      <c r="B86" s="25"/>
      <c r="C86" s="25"/>
      <c r="D86" s="25"/>
      <c r="E86" s="334"/>
      <c r="F86" s="334"/>
      <c r="G86" s="334"/>
      <c r="H86" s="25"/>
      <c r="I86" s="25"/>
      <c r="J86" s="25"/>
      <c r="K86" s="25"/>
      <c r="L86" s="25"/>
      <c r="M86" s="25"/>
      <c r="N86" s="24"/>
    </row>
  </sheetData>
  <autoFilter ref="A1:N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zoomScale="117" zoomScaleNormal="85" workbookViewId="0">
      <selection activeCell="D12" sqref="D12"/>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3" bestFit="1"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4" s="79" customFormat="1" ht="31.5" x14ac:dyDescent="0.25">
      <c r="A1" s="724" t="s">
        <v>44</v>
      </c>
      <c r="B1" s="724"/>
      <c r="C1" s="724"/>
      <c r="D1" s="724"/>
      <c r="E1" s="724"/>
      <c r="F1" s="724"/>
      <c r="G1" s="724"/>
      <c r="H1" s="724"/>
      <c r="I1" s="724"/>
      <c r="J1" s="724"/>
      <c r="K1" s="724"/>
      <c r="L1" s="724"/>
      <c r="M1" s="724"/>
      <c r="N1" s="724"/>
    </row>
    <row r="2" spans="1:14" s="79" customFormat="1" ht="18.75" x14ac:dyDescent="0.25">
      <c r="A2" s="725" t="s">
        <v>130</v>
      </c>
      <c r="B2" s="725"/>
      <c r="C2" s="725"/>
      <c r="D2" s="725"/>
      <c r="E2" s="725"/>
      <c r="F2" s="725"/>
      <c r="G2" s="725"/>
      <c r="H2" s="725"/>
      <c r="I2" s="725"/>
      <c r="J2" s="725"/>
      <c r="K2" s="725"/>
      <c r="L2" s="725"/>
      <c r="M2" s="725"/>
      <c r="N2" s="725"/>
    </row>
    <row r="3" spans="1:14"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4" s="22" customFormat="1" ht="27.95" customHeight="1" thickBot="1" x14ac:dyDescent="0.3">
      <c r="A4" s="664">
        <v>44562</v>
      </c>
      <c r="B4" s="665" t="s">
        <v>179</v>
      </c>
      <c r="C4" s="665"/>
      <c r="D4" s="666"/>
      <c r="E4" s="499"/>
      <c r="F4" s="499"/>
      <c r="G4" s="500">
        <v>-38000</v>
      </c>
      <c r="H4" s="501"/>
      <c r="I4" s="502"/>
      <c r="J4" s="503"/>
      <c r="K4" s="504"/>
      <c r="L4" s="210"/>
      <c r="M4" s="505"/>
      <c r="N4" s="506"/>
    </row>
    <row r="5" spans="1:14" ht="15.75" thickBot="1" x14ac:dyDescent="0.3">
      <c r="A5" s="194"/>
      <c r="B5" s="177"/>
      <c r="C5" s="177"/>
      <c r="D5" s="203"/>
      <c r="E5" s="587">
        <f>SUM(E4:E4)</f>
        <v>0</v>
      </c>
      <c r="F5" s="588">
        <f>SUM(F4:F4)+G4</f>
        <v>-38000</v>
      </c>
      <c r="G5" s="534">
        <f>F5-E5</f>
        <v>-38000</v>
      </c>
      <c r="H5" s="578"/>
      <c r="I5" s="175"/>
      <c r="J5" s="447"/>
      <c r="K5" s="619"/>
      <c r="L5" s="596"/>
      <c r="M5" s="175"/>
      <c r="N5" s="177"/>
    </row>
    <row r="6" spans="1:14" x14ac:dyDescent="0.25">
      <c r="A6" s="194"/>
      <c r="B6" s="177"/>
      <c r="C6" s="177"/>
      <c r="D6" s="203"/>
      <c r="E6" s="586"/>
      <c r="F6" s="188"/>
      <c r="G6" s="532"/>
      <c r="H6" s="545"/>
      <c r="I6" s="175"/>
      <c r="J6" s="447"/>
      <c r="K6" s="428"/>
      <c r="L6" s="175"/>
      <c r="M6" s="175"/>
      <c r="N6" s="177"/>
    </row>
    <row r="7" spans="1:14" x14ac:dyDescent="0.25">
      <c r="A7" s="194"/>
      <c r="B7" s="195"/>
      <c r="C7" s="195"/>
      <c r="D7" s="196"/>
      <c r="E7" s="182"/>
      <c r="F7" s="172"/>
      <c r="G7" s="332"/>
      <c r="H7" s="545"/>
      <c r="I7" s="175"/>
      <c r="J7" s="447"/>
      <c r="K7" s="428"/>
      <c r="L7" s="175"/>
      <c r="M7" s="175"/>
      <c r="N7" s="177"/>
    </row>
    <row r="8" spans="1:14" x14ac:dyDescent="0.25">
      <c r="A8" s="194"/>
      <c r="B8" s="195"/>
      <c r="C8" s="195"/>
      <c r="D8" s="196"/>
      <c r="E8" s="182"/>
      <c r="F8" s="172"/>
      <c r="G8" s="332"/>
      <c r="H8" s="545"/>
      <c r="I8" s="175"/>
      <c r="J8" s="447"/>
      <c r="K8" s="428"/>
      <c r="L8" s="175"/>
      <c r="M8" s="175"/>
      <c r="N8" s="177"/>
    </row>
    <row r="9" spans="1:14" x14ac:dyDescent="0.25">
      <c r="A9" s="194"/>
      <c r="B9" s="195"/>
      <c r="C9" s="195"/>
      <c r="D9" s="196"/>
      <c r="E9" s="182"/>
      <c r="F9" s="172"/>
      <c r="G9" s="332"/>
      <c r="H9" s="545"/>
      <c r="I9" s="175"/>
      <c r="J9" s="447"/>
      <c r="K9" s="428"/>
      <c r="L9" s="175"/>
      <c r="M9" s="175"/>
      <c r="N9" s="177"/>
    </row>
    <row r="10" spans="1:14" x14ac:dyDescent="0.25">
      <c r="A10" s="194"/>
      <c r="B10" s="195"/>
      <c r="C10" s="195"/>
      <c r="D10" s="196"/>
      <c r="E10" s="190"/>
      <c r="F10" s="172"/>
      <c r="G10" s="332"/>
      <c r="H10" s="545"/>
      <c r="I10" s="175"/>
      <c r="J10" s="447"/>
      <c r="K10" s="428"/>
      <c r="L10" s="175"/>
      <c r="M10" s="175"/>
      <c r="N10" s="177"/>
    </row>
    <row r="11" spans="1:14" x14ac:dyDescent="0.25">
      <c r="A11" s="194"/>
      <c r="B11" s="195"/>
      <c r="C11" s="195"/>
      <c r="D11" s="196"/>
      <c r="E11" s="190"/>
      <c r="F11" s="172"/>
      <c r="G11" s="332"/>
      <c r="H11" s="545"/>
      <c r="I11" s="175"/>
      <c r="J11" s="447"/>
      <c r="K11" s="428"/>
      <c r="L11" s="175"/>
      <c r="M11" s="175"/>
      <c r="N11" s="177"/>
    </row>
    <row r="12" spans="1:14" x14ac:dyDescent="0.25">
      <c r="A12" s="194"/>
      <c r="B12" s="195"/>
      <c r="C12" s="195"/>
      <c r="D12" s="196"/>
      <c r="E12" s="182"/>
      <c r="F12" s="172"/>
      <c r="G12" s="332"/>
      <c r="H12" s="545"/>
      <c r="I12" s="175"/>
      <c r="J12" s="447"/>
      <c r="K12" s="428"/>
      <c r="L12" s="175"/>
      <c r="M12" s="175"/>
      <c r="N12" s="177"/>
    </row>
    <row r="13" spans="1:14" x14ac:dyDescent="0.25">
      <c r="A13" s="194"/>
      <c r="B13" s="177"/>
      <c r="C13" s="177"/>
      <c r="D13" s="203"/>
      <c r="E13" s="190"/>
      <c r="F13" s="172"/>
      <c r="G13" s="332"/>
      <c r="H13" s="545"/>
      <c r="I13" s="175"/>
      <c r="J13" s="447"/>
      <c r="K13" s="428"/>
      <c r="L13" s="175"/>
      <c r="M13" s="175"/>
      <c r="N13" s="177"/>
    </row>
    <row r="14" spans="1:14" x14ac:dyDescent="0.25">
      <c r="A14" s="194"/>
      <c r="B14" s="177"/>
      <c r="C14" s="177"/>
      <c r="D14" s="203"/>
      <c r="E14" s="190"/>
      <c r="F14" s="172"/>
      <c r="G14" s="332"/>
      <c r="H14" s="545"/>
      <c r="I14" s="175"/>
      <c r="J14" s="447"/>
      <c r="K14" s="428"/>
      <c r="L14" s="175"/>
      <c r="M14" s="175"/>
      <c r="N14" s="177"/>
    </row>
    <row r="15" spans="1:14" ht="17.25" customHeight="1" x14ac:dyDescent="0.25">
      <c r="A15" s="194"/>
      <c r="B15" s="177"/>
      <c r="C15" s="177"/>
      <c r="D15" s="203"/>
      <c r="E15" s="182"/>
      <c r="F15" s="172"/>
      <c r="G15" s="332"/>
      <c r="H15" s="545"/>
      <c r="I15" s="175"/>
      <c r="J15" s="447"/>
      <c r="K15" s="428"/>
      <c r="L15" s="175"/>
      <c r="M15" s="175"/>
      <c r="N15" s="177"/>
    </row>
    <row r="16" spans="1:14" ht="17.25" customHeight="1" x14ac:dyDescent="0.25">
      <c r="A16" s="194"/>
      <c r="B16" s="177"/>
      <c r="C16" s="177"/>
      <c r="D16" s="203"/>
      <c r="E16" s="182"/>
      <c r="F16" s="172"/>
      <c r="G16" s="332"/>
      <c r="H16" s="545"/>
      <c r="I16" s="175"/>
      <c r="J16" s="447"/>
      <c r="K16" s="428"/>
      <c r="L16" s="175"/>
      <c r="M16" s="175"/>
      <c r="N16" s="177"/>
    </row>
    <row r="17" spans="1:14" ht="17.25" customHeight="1" x14ac:dyDescent="0.25">
      <c r="A17" s="194"/>
      <c r="B17" s="177"/>
      <c r="C17" s="177"/>
      <c r="D17" s="203"/>
      <c r="E17" s="182"/>
      <c r="F17" s="172"/>
      <c r="G17" s="332"/>
      <c r="H17" s="545"/>
      <c r="I17" s="175"/>
      <c r="J17" s="447"/>
      <c r="K17" s="428"/>
      <c r="L17" s="175"/>
      <c r="M17" s="175"/>
      <c r="N17" s="177"/>
    </row>
    <row r="18" spans="1:14" ht="17.25" customHeight="1" x14ac:dyDescent="0.25">
      <c r="A18" s="194"/>
      <c r="B18" s="177"/>
      <c r="C18" s="177"/>
      <c r="D18" s="203"/>
      <c r="E18" s="182"/>
      <c r="F18" s="172"/>
      <c r="G18" s="332"/>
      <c r="H18" s="545"/>
      <c r="I18" s="175"/>
      <c r="J18" s="447"/>
      <c r="K18" s="428"/>
      <c r="L18" s="175"/>
      <c r="M18" s="175"/>
      <c r="N18" s="177"/>
    </row>
    <row r="19" spans="1:14" ht="17.25" customHeight="1" x14ac:dyDescent="0.25">
      <c r="A19" s="194"/>
      <c r="B19" s="177"/>
      <c r="C19" s="177"/>
      <c r="D19" s="203"/>
      <c r="E19" s="182"/>
      <c r="F19" s="172"/>
      <c r="G19" s="332"/>
      <c r="H19" s="318"/>
      <c r="I19" s="175"/>
      <c r="J19" s="447"/>
      <c r="K19" s="428"/>
      <c r="L19" s="175"/>
      <c r="M19" s="175"/>
      <c r="N19" s="177"/>
    </row>
    <row r="20" spans="1:14" ht="17.25" customHeight="1" x14ac:dyDescent="0.25">
      <c r="A20" s="194"/>
      <c r="B20" s="177"/>
      <c r="C20" s="177"/>
      <c r="D20" s="203"/>
      <c r="E20" s="182"/>
      <c r="F20" s="172"/>
      <c r="G20" s="332"/>
      <c r="H20" s="318"/>
      <c r="I20" s="175"/>
      <c r="J20" s="447"/>
      <c r="K20" s="428"/>
      <c r="L20" s="175"/>
      <c r="M20" s="175"/>
      <c r="N20" s="177"/>
    </row>
    <row r="21" spans="1:14" ht="17.25" customHeight="1" x14ac:dyDescent="0.25">
      <c r="A21" s="194"/>
      <c r="B21" s="177"/>
      <c r="C21" s="177"/>
      <c r="D21" s="203"/>
      <c r="E21" s="182"/>
      <c r="F21" s="172"/>
      <c r="G21" s="332"/>
      <c r="H21" s="318"/>
      <c r="I21" s="175"/>
      <c r="J21" s="447"/>
      <c r="K21" s="428"/>
      <c r="L21" s="175"/>
      <c r="M21" s="175"/>
      <c r="N21" s="177"/>
    </row>
    <row r="22" spans="1:14" ht="17.25" customHeight="1" x14ac:dyDescent="0.25">
      <c r="A22" s="194"/>
      <c r="B22" s="177"/>
      <c r="C22" s="177"/>
      <c r="D22" s="203"/>
      <c r="E22" s="182"/>
      <c r="F22" s="172"/>
      <c r="G22" s="332"/>
      <c r="H22" s="318"/>
      <c r="I22" s="175"/>
      <c r="J22" s="447"/>
      <c r="K22" s="428"/>
      <c r="L22" s="175"/>
      <c r="M22" s="175"/>
      <c r="N22" s="177"/>
    </row>
    <row r="23" spans="1:14" x14ac:dyDescent="0.25">
      <c r="A23" s="194"/>
      <c r="B23" s="177"/>
      <c r="C23" s="177"/>
      <c r="D23" s="203"/>
      <c r="E23" s="190"/>
      <c r="F23" s="172"/>
      <c r="G23" s="332"/>
      <c r="H23" s="318"/>
      <c r="I23" s="175"/>
      <c r="J23" s="447"/>
      <c r="K23" s="428"/>
      <c r="L23" s="175"/>
      <c r="M23" s="175"/>
      <c r="N23" s="177"/>
    </row>
    <row r="24" spans="1:14" x14ac:dyDescent="0.25">
      <c r="A24" s="194"/>
      <c r="B24" s="177"/>
      <c r="C24" s="177"/>
      <c r="D24" s="203"/>
      <c r="E24" s="190"/>
      <c r="F24" s="172"/>
      <c r="G24" s="332"/>
      <c r="H24" s="318"/>
      <c r="I24" s="175"/>
      <c r="J24" s="447"/>
      <c r="K24" s="428"/>
      <c r="L24" s="175"/>
      <c r="M24" s="175"/>
      <c r="N24" s="177"/>
    </row>
    <row r="25" spans="1:14" x14ac:dyDescent="0.25">
      <c r="A25" s="194"/>
      <c r="B25" s="177"/>
      <c r="C25" s="177"/>
      <c r="D25" s="203"/>
      <c r="E25" s="190"/>
      <c r="F25" s="172"/>
      <c r="G25" s="332"/>
      <c r="H25" s="318"/>
      <c r="I25" s="175"/>
      <c r="J25" s="447"/>
      <c r="K25" s="428"/>
      <c r="L25" s="175"/>
      <c r="M25" s="175"/>
      <c r="N25" s="177"/>
    </row>
    <row r="26" spans="1:14" x14ac:dyDescent="0.25">
      <c r="A26" s="194"/>
      <c r="B26" s="177"/>
      <c r="C26" s="177"/>
      <c r="D26" s="203"/>
      <c r="E26" s="190"/>
      <c r="F26" s="172"/>
      <c r="G26" s="332"/>
      <c r="H26" s="318"/>
      <c r="I26" s="175"/>
      <c r="J26" s="447"/>
      <c r="K26" s="428"/>
      <c r="L26" s="175"/>
      <c r="M26" s="175"/>
      <c r="N26" s="177"/>
    </row>
    <row r="27" spans="1:14" x14ac:dyDescent="0.25">
      <c r="A27" s="194"/>
      <c r="B27" s="428"/>
      <c r="C27" s="428"/>
      <c r="D27" s="541"/>
      <c r="E27" s="182"/>
      <c r="F27" s="172"/>
      <c r="G27" s="332"/>
      <c r="H27" s="318"/>
      <c r="I27" s="175"/>
      <c r="J27" s="447"/>
      <c r="K27" s="428"/>
      <c r="L27" s="175"/>
      <c r="M27" s="175"/>
      <c r="N27" s="177"/>
    </row>
    <row r="28" spans="1:14" x14ac:dyDescent="0.25">
      <c r="A28" s="194"/>
      <c r="B28" s="428"/>
      <c r="C28" s="428"/>
      <c r="D28" s="541"/>
      <c r="E28" s="182"/>
      <c r="F28" s="172"/>
      <c r="G28" s="332"/>
      <c r="H28" s="318"/>
      <c r="I28" s="175"/>
      <c r="J28" s="447"/>
      <c r="K28" s="428"/>
      <c r="L28" s="175"/>
      <c r="M28" s="175"/>
      <c r="N28" s="177"/>
    </row>
    <row r="29" spans="1:14" x14ac:dyDescent="0.25">
      <c r="A29" s="194"/>
      <c r="B29" s="428"/>
      <c r="C29" s="428"/>
      <c r="D29" s="541"/>
      <c r="E29" s="182"/>
      <c r="F29" s="172"/>
      <c r="G29" s="332"/>
      <c r="H29" s="318"/>
      <c r="I29" s="175"/>
      <c r="J29" s="447"/>
      <c r="K29" s="428"/>
      <c r="L29" s="175"/>
      <c r="M29" s="175"/>
      <c r="N29" s="177"/>
    </row>
    <row r="30" spans="1:14" x14ac:dyDescent="0.25">
      <c r="A30" s="194"/>
      <c r="B30" s="428"/>
      <c r="C30" s="428"/>
      <c r="D30" s="541"/>
      <c r="E30" s="182"/>
      <c r="F30" s="172"/>
      <c r="G30" s="332"/>
      <c r="H30" s="318"/>
      <c r="I30" s="175"/>
      <c r="J30" s="447"/>
      <c r="K30" s="428"/>
      <c r="L30" s="175"/>
      <c r="M30" s="175"/>
      <c r="N30" s="177"/>
    </row>
    <row r="31" spans="1:14" x14ac:dyDescent="0.25">
      <c r="A31" s="194"/>
      <c r="B31" s="428"/>
      <c r="C31" s="428"/>
      <c r="D31" s="541"/>
      <c r="E31" s="182"/>
      <c r="F31" s="172"/>
      <c r="G31" s="332"/>
      <c r="H31" s="211"/>
      <c r="I31" s="175"/>
      <c r="J31" s="447"/>
      <c r="K31" s="428"/>
      <c r="L31" s="175"/>
      <c r="M31" s="175"/>
      <c r="N31" s="177"/>
    </row>
    <row r="32" spans="1:14" x14ac:dyDescent="0.25">
      <c r="A32" s="194"/>
      <c r="B32" s="428"/>
      <c r="C32" s="428"/>
      <c r="D32" s="541"/>
      <c r="E32" s="182"/>
      <c r="F32" s="172"/>
      <c r="G32" s="332"/>
      <c r="H32" s="211"/>
      <c r="I32" s="175"/>
      <c r="J32" s="447"/>
      <c r="K32" s="428"/>
      <c r="L32" s="175"/>
      <c r="M32" s="175"/>
      <c r="N32" s="177"/>
    </row>
    <row r="33" spans="1:14" x14ac:dyDescent="0.25">
      <c r="A33" s="194"/>
      <c r="B33" s="428"/>
      <c r="C33" s="428"/>
      <c r="D33" s="541"/>
      <c r="E33" s="181"/>
      <c r="F33" s="184"/>
      <c r="G33" s="332"/>
      <c r="H33" s="211"/>
      <c r="I33" s="175"/>
      <c r="J33" s="447"/>
      <c r="K33" s="428"/>
      <c r="L33" s="175"/>
      <c r="M33" s="175"/>
      <c r="N33" s="177"/>
    </row>
    <row r="34" spans="1:14" x14ac:dyDescent="0.25">
      <c r="A34" s="180"/>
      <c r="B34" s="428"/>
      <c r="C34" s="428"/>
      <c r="D34" s="541"/>
      <c r="E34" s="172"/>
      <c r="F34" s="172"/>
      <c r="G34" s="332"/>
      <c r="H34" s="211"/>
      <c r="I34" s="175"/>
      <c r="J34" s="447"/>
      <c r="K34" s="428"/>
      <c r="L34" s="175"/>
      <c r="M34" s="175"/>
      <c r="N34" s="177"/>
    </row>
    <row r="35" spans="1:14" x14ac:dyDescent="0.25">
      <c r="A35" s="194"/>
      <c r="B35" s="177"/>
      <c r="C35" s="177"/>
      <c r="D35" s="203"/>
      <c r="E35" s="190"/>
      <c r="F35" s="519"/>
      <c r="G35" s="332"/>
      <c r="H35" s="211"/>
      <c r="I35" s="175"/>
      <c r="J35" s="447"/>
      <c r="K35" s="428"/>
      <c r="L35" s="175"/>
      <c r="M35" s="175"/>
      <c r="N35" s="177"/>
    </row>
    <row r="36" spans="1:14" x14ac:dyDescent="0.25">
      <c r="A36" s="194"/>
      <c r="B36" s="177"/>
      <c r="C36" s="177"/>
      <c r="D36" s="203"/>
      <c r="E36" s="190"/>
      <c r="F36" s="424"/>
      <c r="G36" s="332"/>
      <c r="H36" s="211"/>
      <c r="I36" s="175"/>
      <c r="J36" s="447"/>
      <c r="K36" s="428"/>
      <c r="L36" s="175"/>
      <c r="M36" s="175"/>
      <c r="N36" s="177"/>
    </row>
    <row r="37" spans="1:14" x14ac:dyDescent="0.25">
      <c r="A37" s="194"/>
      <c r="B37" s="177"/>
      <c r="C37" s="177"/>
      <c r="D37" s="203"/>
      <c r="E37" s="190"/>
      <c r="F37" s="424"/>
      <c r="G37" s="332"/>
      <c r="H37" s="211"/>
      <c r="I37" s="175"/>
      <c r="J37" s="447"/>
      <c r="K37" s="428"/>
      <c r="L37" s="175"/>
      <c r="M37" s="175"/>
      <c r="N37" s="177"/>
    </row>
    <row r="38" spans="1:14" x14ac:dyDescent="0.25">
      <c r="A38" s="194"/>
      <c r="B38" s="177"/>
      <c r="C38" s="177"/>
      <c r="D38" s="203"/>
      <c r="E38" s="190"/>
      <c r="F38" s="424"/>
      <c r="G38" s="332"/>
      <c r="H38" s="211"/>
      <c r="I38" s="175"/>
      <c r="J38" s="447"/>
      <c r="K38" s="428"/>
      <c r="L38" s="175"/>
      <c r="M38" s="175"/>
      <c r="N38" s="177"/>
    </row>
    <row r="39" spans="1:14" x14ac:dyDescent="0.25">
      <c r="A39" s="194"/>
      <c r="B39" s="177"/>
      <c r="C39" s="177"/>
      <c r="D39" s="203"/>
      <c r="E39" s="190"/>
      <c r="F39" s="424"/>
      <c r="G39" s="332"/>
      <c r="H39" s="211"/>
      <c r="I39" s="175"/>
      <c r="J39" s="447"/>
      <c r="K39" s="428"/>
      <c r="L39" s="175"/>
      <c r="M39" s="175"/>
      <c r="N39" s="177"/>
    </row>
    <row r="40" spans="1:14" x14ac:dyDescent="0.25">
      <c r="A40" s="194"/>
      <c r="B40" s="177"/>
      <c r="C40" s="177"/>
      <c r="D40" s="203"/>
      <c r="E40" s="190"/>
      <c r="F40" s="424"/>
      <c r="G40" s="332"/>
      <c r="H40" s="211"/>
      <c r="I40" s="175"/>
      <c r="J40" s="447"/>
      <c r="K40" s="428"/>
      <c r="L40" s="175"/>
      <c r="M40" s="175"/>
      <c r="N40" s="177"/>
    </row>
    <row r="41" spans="1:14" x14ac:dyDescent="0.25">
      <c r="A41" s="180"/>
      <c r="B41" s="177"/>
      <c r="C41" s="177"/>
      <c r="D41" s="177"/>
      <c r="E41" s="190"/>
      <c r="F41" s="424"/>
      <c r="G41" s="332"/>
      <c r="H41" s="211"/>
      <c r="I41" s="175"/>
      <c r="J41" s="447"/>
      <c r="K41" s="428"/>
      <c r="L41" s="175"/>
      <c r="M41" s="175"/>
      <c r="N41" s="177"/>
    </row>
    <row r="42" spans="1:14" x14ac:dyDescent="0.25">
      <c r="A42" s="180"/>
      <c r="B42" s="175"/>
      <c r="C42" s="175"/>
      <c r="D42" s="175"/>
      <c r="E42" s="424"/>
      <c r="F42" s="424"/>
      <c r="G42" s="332"/>
      <c r="H42" s="211"/>
      <c r="I42" s="175"/>
      <c r="J42" s="447"/>
      <c r="K42" s="428"/>
      <c r="L42" s="175"/>
      <c r="M42" s="175"/>
      <c r="N42" s="177"/>
    </row>
    <row r="43" spans="1:14" x14ac:dyDescent="0.25">
      <c r="A43" s="180"/>
      <c r="B43" s="175"/>
      <c r="C43" s="175"/>
      <c r="D43" s="175"/>
      <c r="E43" s="190"/>
      <c r="F43" s="424"/>
      <c r="G43" s="332"/>
      <c r="H43" s="211"/>
      <c r="I43" s="175"/>
      <c r="J43" s="447"/>
      <c r="K43" s="428"/>
      <c r="L43" s="175"/>
      <c r="M43" s="175"/>
      <c r="N43" s="177"/>
    </row>
    <row r="44" spans="1:14" x14ac:dyDescent="0.25">
      <c r="A44" s="180"/>
      <c r="B44" s="175"/>
      <c r="C44" s="175"/>
      <c r="D44" s="175"/>
      <c r="E44" s="190"/>
      <c r="F44" s="424"/>
      <c r="G44" s="332"/>
      <c r="H44" s="211"/>
      <c r="I44" s="175"/>
      <c r="J44" s="447"/>
      <c r="K44" s="428"/>
      <c r="L44" s="175"/>
      <c r="M44" s="175"/>
      <c r="N44" s="177"/>
    </row>
    <row r="45" spans="1:14" x14ac:dyDescent="0.25">
      <c r="A45" s="180"/>
      <c r="B45" s="175"/>
      <c r="C45" s="175"/>
      <c r="D45" s="175" t="s">
        <v>131</v>
      </c>
      <c r="E45" s="424"/>
      <c r="F45" s="424"/>
      <c r="G45" s="332"/>
      <c r="H45" s="211"/>
      <c r="I45" s="175"/>
      <c r="J45" s="447"/>
      <c r="K45" s="428"/>
      <c r="L45" s="175"/>
      <c r="M45" s="175"/>
      <c r="N45" s="177"/>
    </row>
    <row r="46" spans="1:14" x14ac:dyDescent="0.25">
      <c r="A46" s="180"/>
      <c r="B46" s="175"/>
      <c r="C46" s="175"/>
      <c r="D46" s="175"/>
      <c r="E46" s="424"/>
      <c r="F46" s="424"/>
      <c r="G46" s="332"/>
      <c r="H46" s="211"/>
      <c r="I46" s="175"/>
      <c r="J46" s="447"/>
      <c r="K46" s="428"/>
      <c r="L46" s="175"/>
      <c r="M46" s="175"/>
      <c r="N46" s="177"/>
    </row>
    <row r="47" spans="1:14" x14ac:dyDescent="0.25">
      <c r="A47" s="180"/>
      <c r="B47" s="175"/>
      <c r="C47" s="175"/>
      <c r="D47" s="175"/>
      <c r="E47" s="424"/>
      <c r="F47" s="424"/>
      <c r="G47" s="332"/>
      <c r="H47" s="211"/>
      <c r="I47" s="175"/>
      <c r="J47" s="177"/>
      <c r="K47" s="428"/>
      <c r="L47" s="175"/>
      <c r="M47" s="175"/>
      <c r="N47" s="177"/>
    </row>
    <row r="48" spans="1:14" x14ac:dyDescent="0.25">
      <c r="A48" s="180"/>
      <c r="B48" s="175"/>
      <c r="C48" s="175"/>
      <c r="D48" s="175"/>
      <c r="E48" s="424"/>
      <c r="F48" s="424"/>
      <c r="G48" s="332"/>
      <c r="H48" s="211"/>
      <c r="I48" s="175"/>
      <c r="J48" s="177"/>
      <c r="K48" s="428"/>
      <c r="L48" s="175"/>
      <c r="M48" s="175"/>
      <c r="N48" s="177"/>
    </row>
    <row r="49" spans="1:14" x14ac:dyDescent="0.25">
      <c r="A49" s="180"/>
      <c r="B49" s="175"/>
      <c r="C49" s="175"/>
      <c r="D49" s="175"/>
      <c r="E49" s="424"/>
      <c r="F49" s="424"/>
      <c r="G49" s="332"/>
      <c r="H49" s="211"/>
      <c r="I49" s="175"/>
      <c r="J49" s="177"/>
      <c r="K49" s="428"/>
      <c r="L49" s="175"/>
      <c r="M49" s="175"/>
      <c r="N49" s="177"/>
    </row>
    <row r="50" spans="1:14" x14ac:dyDescent="0.25">
      <c r="A50" s="180"/>
      <c r="B50" s="175"/>
      <c r="C50" s="175"/>
      <c r="D50" s="175"/>
      <c r="E50" s="424"/>
      <c r="F50" s="424"/>
      <c r="G50" s="332"/>
      <c r="H50" s="211"/>
      <c r="I50" s="175"/>
      <c r="J50" s="177"/>
      <c r="K50" s="428"/>
      <c r="L50" s="175"/>
      <c r="M50" s="175"/>
      <c r="N50" s="177"/>
    </row>
    <row r="51" spans="1:14" x14ac:dyDescent="0.25">
      <c r="A51" s="180"/>
      <c r="B51" s="175"/>
      <c r="C51" s="175"/>
      <c r="D51" s="175"/>
      <c r="E51" s="424"/>
      <c r="F51" s="424"/>
      <c r="G51" s="332"/>
      <c r="H51" s="211"/>
      <c r="I51" s="175"/>
      <c r="J51" s="177"/>
      <c r="K51" s="428"/>
      <c r="L51" s="175"/>
      <c r="M51" s="175"/>
      <c r="N51" s="177"/>
    </row>
    <row r="52" spans="1:14" x14ac:dyDescent="0.25">
      <c r="A52" s="180"/>
      <c r="B52" s="175"/>
      <c r="C52" s="175"/>
      <c r="D52" s="175"/>
      <c r="E52" s="424"/>
      <c r="F52" s="424"/>
      <c r="G52" s="332"/>
      <c r="H52" s="211"/>
      <c r="I52" s="175"/>
      <c r="J52" s="177"/>
      <c r="K52" s="428"/>
      <c r="L52" s="175"/>
      <c r="M52" s="175"/>
      <c r="N52" s="177"/>
    </row>
    <row r="53" spans="1:14" x14ac:dyDescent="0.25">
      <c r="A53" s="180"/>
      <c r="B53" s="175"/>
      <c r="C53" s="175"/>
      <c r="D53" s="175"/>
      <c r="E53" s="424"/>
      <c r="F53" s="424"/>
      <c r="G53" s="332"/>
      <c r="H53" s="211"/>
      <c r="I53" s="175"/>
      <c r="J53" s="177"/>
      <c r="K53" s="428"/>
      <c r="L53" s="175"/>
      <c r="M53" s="175"/>
      <c r="N53" s="177"/>
    </row>
    <row r="54" spans="1:14" x14ac:dyDescent="0.25">
      <c r="A54" s="180"/>
      <c r="B54" s="175"/>
      <c r="C54" s="175"/>
      <c r="D54" s="175"/>
      <c r="E54" s="424"/>
      <c r="F54" s="424"/>
      <c r="G54" s="332"/>
      <c r="H54" s="211"/>
      <c r="I54" s="175"/>
      <c r="J54" s="177"/>
      <c r="K54" s="428"/>
      <c r="L54" s="175"/>
      <c r="M54" s="175"/>
      <c r="N54" s="177"/>
    </row>
    <row r="55" spans="1:14" x14ac:dyDescent="0.25">
      <c r="A55" s="180"/>
      <c r="B55" s="175"/>
      <c r="C55" s="175"/>
      <c r="D55" s="175"/>
      <c r="E55" s="424"/>
      <c r="F55" s="424"/>
      <c r="G55" s="332"/>
      <c r="H55" s="211"/>
      <c r="I55" s="175"/>
      <c r="J55" s="177"/>
      <c r="K55" s="428"/>
      <c r="L55" s="175"/>
      <c r="M55" s="175"/>
      <c r="N55" s="177"/>
    </row>
    <row r="56" spans="1:14" x14ac:dyDescent="0.25">
      <c r="A56" s="194"/>
      <c r="B56" s="175"/>
      <c r="C56" s="175"/>
      <c r="D56" s="175"/>
      <c r="E56" s="190"/>
      <c r="F56" s="536"/>
      <c r="G56" s="332"/>
      <c r="H56" s="211"/>
      <c r="I56" s="175"/>
      <c r="J56" s="177"/>
      <c r="K56" s="428"/>
      <c r="L56" s="175"/>
      <c r="M56" s="175"/>
      <c r="N56" s="177"/>
    </row>
    <row r="57" spans="1:14" x14ac:dyDescent="0.25">
      <c r="A57" s="194"/>
      <c r="B57" s="177"/>
      <c r="C57" s="177"/>
      <c r="D57" s="203"/>
      <c r="E57" s="190"/>
      <c r="F57" s="424"/>
      <c r="G57" s="332"/>
      <c r="H57" s="211"/>
      <c r="I57" s="175"/>
      <c r="J57" s="177"/>
      <c r="K57" s="428"/>
      <c r="L57" s="175"/>
      <c r="M57" s="175"/>
      <c r="N57" s="177"/>
    </row>
    <row r="58" spans="1:14" x14ac:dyDescent="0.25">
      <c r="A58" s="194"/>
      <c r="B58" s="177"/>
      <c r="C58" s="177"/>
      <c r="D58" s="203"/>
      <c r="E58" s="190"/>
      <c r="F58" s="424"/>
      <c r="G58" s="332"/>
      <c r="H58" s="211"/>
      <c r="I58" s="175"/>
      <c r="J58" s="177"/>
      <c r="K58" s="428"/>
      <c r="L58" s="175"/>
      <c r="M58" s="175"/>
      <c r="N58" s="177"/>
    </row>
    <row r="59" spans="1:14" x14ac:dyDescent="0.25">
      <c r="A59" s="194"/>
      <c r="B59" s="177"/>
      <c r="C59" s="177"/>
      <c r="D59" s="203"/>
      <c r="E59" s="190"/>
      <c r="F59" s="424"/>
      <c r="G59" s="332"/>
      <c r="H59" s="211"/>
      <c r="I59" s="175"/>
      <c r="J59" s="177"/>
      <c r="K59" s="428"/>
      <c r="L59" s="175"/>
      <c r="M59" s="175"/>
      <c r="N59" s="177"/>
    </row>
    <row r="60" spans="1:14" x14ac:dyDescent="0.25">
      <c r="A60" s="194"/>
      <c r="B60" s="177"/>
      <c r="C60" s="177"/>
      <c r="D60" s="203"/>
      <c r="E60" s="190"/>
      <c r="F60" s="424"/>
      <c r="G60" s="332"/>
      <c r="H60" s="211"/>
      <c r="I60" s="175"/>
      <c r="J60" s="177"/>
      <c r="K60" s="428"/>
      <c r="L60" s="175"/>
      <c r="M60" s="175"/>
      <c r="N60" s="177"/>
    </row>
    <row r="61" spans="1:14" x14ac:dyDescent="0.25">
      <c r="A61" s="194"/>
      <c r="B61" s="177"/>
      <c r="C61" s="177"/>
      <c r="D61" s="203"/>
      <c r="E61" s="190"/>
      <c r="F61" s="424"/>
      <c r="G61" s="332"/>
      <c r="H61" s="211"/>
      <c r="I61" s="175"/>
      <c r="J61" s="177"/>
      <c r="K61" s="428"/>
      <c r="L61" s="175"/>
      <c r="M61" s="175"/>
      <c r="N61" s="177"/>
    </row>
    <row r="62" spans="1:14" x14ac:dyDescent="0.25">
      <c r="A62" s="194"/>
      <c r="B62" s="177"/>
      <c r="C62" s="177"/>
      <c r="D62" s="203"/>
      <c r="E62" s="190"/>
      <c r="F62" s="424"/>
      <c r="G62" s="332"/>
      <c r="H62" s="211"/>
      <c r="I62" s="175"/>
      <c r="J62" s="177"/>
      <c r="K62" s="428"/>
      <c r="L62" s="175"/>
      <c r="M62" s="175"/>
      <c r="N62" s="177"/>
    </row>
    <row r="63" spans="1:14" x14ac:dyDescent="0.25">
      <c r="A63" s="194"/>
      <c r="B63" s="177"/>
      <c r="C63" s="177"/>
      <c r="D63" s="203"/>
      <c r="E63" s="190"/>
      <c r="F63" s="424"/>
      <c r="G63" s="332"/>
      <c r="H63" s="211"/>
      <c r="I63" s="175"/>
      <c r="J63" s="177"/>
      <c r="K63" s="428"/>
      <c r="L63" s="175"/>
      <c r="M63" s="175"/>
      <c r="N63" s="177"/>
    </row>
    <row r="64" spans="1:14" x14ac:dyDescent="0.25">
      <c r="A64" s="194"/>
      <c r="B64" s="177"/>
      <c r="C64" s="177"/>
      <c r="D64" s="203"/>
      <c r="E64" s="190"/>
      <c r="F64" s="424"/>
      <c r="G64" s="332"/>
      <c r="H64" s="211"/>
      <c r="I64" s="175"/>
      <c r="J64" s="177"/>
      <c r="K64" s="428"/>
      <c r="L64" s="175"/>
      <c r="M64" s="175"/>
      <c r="N64" s="177"/>
    </row>
    <row r="65" spans="1:14" x14ac:dyDescent="0.25">
      <c r="A65" s="194"/>
      <c r="B65" s="177"/>
      <c r="C65" s="177"/>
      <c r="D65" s="203"/>
      <c r="E65" s="190"/>
      <c r="F65" s="424"/>
      <c r="G65" s="332"/>
      <c r="H65" s="211"/>
      <c r="I65" s="175"/>
      <c r="J65" s="177"/>
      <c r="K65" s="428"/>
      <c r="L65" s="175"/>
      <c r="M65" s="175"/>
      <c r="N65" s="177"/>
    </row>
    <row r="66" spans="1:14" x14ac:dyDescent="0.25">
      <c r="A66" s="194"/>
      <c r="B66" s="177"/>
      <c r="C66" s="177"/>
      <c r="D66" s="203"/>
      <c r="E66" s="190"/>
      <c r="F66" s="424"/>
      <c r="G66" s="332"/>
      <c r="H66" s="211"/>
      <c r="I66" s="175"/>
      <c r="J66" s="177"/>
      <c r="K66" s="428"/>
      <c r="L66" s="175"/>
      <c r="M66" s="175"/>
      <c r="N66" s="177"/>
    </row>
    <row r="67" spans="1:14" x14ac:dyDescent="0.25">
      <c r="A67" s="194"/>
      <c r="B67" s="177"/>
      <c r="C67" s="177"/>
      <c r="D67" s="203"/>
      <c r="E67" s="190"/>
      <c r="F67" s="424"/>
      <c r="G67" s="332"/>
      <c r="H67" s="211"/>
      <c r="I67" s="175"/>
      <c r="J67" s="177"/>
      <c r="K67" s="428"/>
      <c r="L67" s="175"/>
      <c r="M67" s="175"/>
      <c r="N67" s="177"/>
    </row>
    <row r="68" spans="1:14" x14ac:dyDescent="0.25">
      <c r="A68" s="194"/>
      <c r="B68" s="177"/>
      <c r="C68" s="177"/>
      <c r="D68" s="203"/>
      <c r="E68" s="190"/>
      <c r="F68" s="424"/>
      <c r="G68" s="332"/>
      <c r="H68" s="211"/>
      <c r="I68" s="175"/>
      <c r="J68" s="177"/>
      <c r="K68" s="428"/>
      <c r="L68" s="175"/>
      <c r="M68" s="175"/>
      <c r="N68" s="177"/>
    </row>
    <row r="69" spans="1:14" x14ac:dyDescent="0.25">
      <c r="A69" s="194"/>
      <c r="B69" s="175"/>
      <c r="C69" s="175"/>
      <c r="D69" s="175"/>
      <c r="E69" s="424"/>
      <c r="F69" s="424"/>
      <c r="G69" s="332"/>
      <c r="H69" s="211"/>
      <c r="I69" s="175"/>
      <c r="J69" s="177"/>
      <c r="K69" s="428"/>
      <c r="L69" s="175"/>
      <c r="M69" s="175"/>
      <c r="N69" s="177"/>
    </row>
    <row r="70" spans="1:14" x14ac:dyDescent="0.25">
      <c r="A70" s="194"/>
      <c r="B70" s="175"/>
      <c r="C70" s="175"/>
      <c r="D70" s="175"/>
      <c r="E70" s="531"/>
      <c r="F70" s="531"/>
      <c r="G70" s="332"/>
      <c r="H70" s="211"/>
      <c r="I70" s="175"/>
      <c r="J70" s="177"/>
      <c r="K70" s="428"/>
      <c r="L70" s="175"/>
      <c r="M70" s="175"/>
      <c r="N70" s="177"/>
    </row>
    <row r="71" spans="1:14" x14ac:dyDescent="0.25">
      <c r="A71" s="194"/>
      <c r="B71" s="175"/>
      <c r="C71" s="175"/>
      <c r="D71" s="175"/>
      <c r="E71" s="531"/>
      <c r="F71" s="531"/>
      <c r="G71" s="332"/>
      <c r="H71" s="211"/>
      <c r="I71" s="175"/>
      <c r="J71" s="177"/>
      <c r="K71" s="428"/>
      <c r="L71" s="175"/>
      <c r="M71" s="175"/>
      <c r="N71" s="177"/>
    </row>
    <row r="72" spans="1:14" x14ac:dyDescent="0.25">
      <c r="A72" s="194"/>
      <c r="B72" s="175"/>
      <c r="C72" s="175"/>
      <c r="D72" s="187"/>
      <c r="E72" s="424"/>
      <c r="F72" s="424"/>
      <c r="G72" s="332"/>
      <c r="H72" s="211"/>
      <c r="I72" s="175"/>
      <c r="J72" s="177"/>
      <c r="K72" s="428"/>
      <c r="L72" s="175"/>
      <c r="M72" s="175"/>
      <c r="N72" s="177"/>
    </row>
    <row r="73" spans="1:14" x14ac:dyDescent="0.25">
      <c r="A73" s="194"/>
      <c r="B73" s="175"/>
      <c r="C73" s="175"/>
      <c r="D73" s="187"/>
      <c r="E73" s="424"/>
      <c r="F73" s="424"/>
      <c r="G73" s="332"/>
      <c r="H73" s="211"/>
      <c r="I73" s="175"/>
      <c r="J73" s="177"/>
      <c r="K73" s="428"/>
      <c r="L73" s="175"/>
      <c r="M73" s="175"/>
      <c r="N73" s="177"/>
    </row>
    <row r="74" spans="1:14" x14ac:dyDescent="0.25">
      <c r="A74" s="194"/>
      <c r="B74" s="175"/>
      <c r="C74" s="175"/>
      <c r="D74" s="187"/>
      <c r="E74" s="424"/>
      <c r="F74" s="424"/>
      <c r="G74" s="332"/>
      <c r="H74" s="211"/>
      <c r="I74" s="175"/>
      <c r="J74" s="177"/>
      <c r="K74" s="428"/>
      <c r="L74" s="175"/>
      <c r="M74" s="175"/>
      <c r="N74" s="177"/>
    </row>
    <row r="75" spans="1:14" x14ac:dyDescent="0.25">
      <c r="A75" s="175"/>
      <c r="B75" s="175"/>
      <c r="C75" s="175"/>
      <c r="D75" s="187"/>
      <c r="E75" s="585"/>
      <c r="F75" s="585"/>
      <c r="G75" s="583"/>
      <c r="H75" s="211"/>
      <c r="I75" s="175"/>
      <c r="J75" s="175"/>
      <c r="K75" s="428"/>
      <c r="L75" s="175"/>
      <c r="M75" s="175"/>
      <c r="N75" s="177"/>
    </row>
    <row r="76" spans="1:14" x14ac:dyDescent="0.25">
      <c r="A76" s="175"/>
      <c r="B76" s="175"/>
      <c r="C76" s="175"/>
      <c r="D76" s="187"/>
      <c r="E76" s="424"/>
      <c r="F76" s="424"/>
      <c r="G76" s="332"/>
      <c r="H76" s="211"/>
      <c r="I76" s="175"/>
      <c r="J76" s="175"/>
      <c r="K76" s="428"/>
      <c r="L76" s="175"/>
      <c r="M76" s="175"/>
      <c r="N76" s="177"/>
    </row>
    <row r="77" spans="1:14" x14ac:dyDescent="0.25">
      <c r="A77" s="175"/>
      <c r="B77" s="175"/>
      <c r="C77" s="175"/>
      <c r="D77" s="187"/>
      <c r="E77" s="366"/>
      <c r="F77" s="366"/>
      <c r="G77" s="366"/>
      <c r="H77" s="189"/>
      <c r="I77" s="175"/>
      <c r="J77" s="175"/>
      <c r="K77" s="175"/>
      <c r="L77" s="175"/>
      <c r="M77" s="175"/>
      <c r="N77" s="177"/>
    </row>
    <row r="78" spans="1:14" x14ac:dyDescent="0.25">
      <c r="A78" s="175"/>
      <c r="B78" s="175"/>
      <c r="C78" s="175"/>
      <c r="D78" s="175"/>
      <c r="E78" s="366"/>
      <c r="F78" s="366"/>
      <c r="G78" s="366"/>
      <c r="H78" s="175"/>
      <c r="I78" s="175"/>
      <c r="J78" s="175"/>
      <c r="K78" s="175"/>
      <c r="L78" s="175"/>
      <c r="M78" s="175"/>
      <c r="N78" s="177"/>
    </row>
    <row r="79" spans="1:14" x14ac:dyDescent="0.25">
      <c r="A79" s="175"/>
      <c r="B79" s="175"/>
      <c r="C79" s="175"/>
      <c r="D79" s="175"/>
      <c r="E79" s="366"/>
      <c r="F79" s="366"/>
      <c r="G79" s="366"/>
      <c r="H79" s="175"/>
      <c r="I79" s="175"/>
      <c r="J79" s="175"/>
      <c r="K79" s="175"/>
      <c r="L79" s="175"/>
      <c r="M79" s="175"/>
      <c r="N79" s="177"/>
    </row>
    <row r="80" spans="1:14" x14ac:dyDescent="0.25">
      <c r="A80" s="175"/>
      <c r="B80" s="175"/>
      <c r="C80" s="175"/>
      <c r="D80" s="175"/>
      <c r="E80" s="366"/>
      <c r="F80" s="366"/>
      <c r="G80" s="366"/>
      <c r="H80" s="175"/>
      <c r="I80" s="175"/>
      <c r="J80" s="175"/>
      <c r="K80" s="175"/>
      <c r="L80" s="175"/>
      <c r="M80" s="175"/>
      <c r="N80" s="177"/>
    </row>
    <row r="81" spans="1:14" x14ac:dyDescent="0.25">
      <c r="A81" s="175"/>
      <c r="B81" s="175"/>
      <c r="C81" s="175"/>
      <c r="D81" s="175"/>
      <c r="E81" s="366"/>
      <c r="F81" s="366"/>
      <c r="G81" s="366"/>
      <c r="H81" s="175"/>
      <c r="I81" s="175"/>
      <c r="J81" s="175"/>
      <c r="K81" s="175"/>
      <c r="L81" s="175"/>
      <c r="M81" s="175"/>
      <c r="N81" s="177"/>
    </row>
    <row r="82" spans="1:14" x14ac:dyDescent="0.25">
      <c r="A82" s="175"/>
      <c r="B82" s="175"/>
      <c r="C82" s="175"/>
      <c r="D82" s="175"/>
      <c r="E82" s="366"/>
      <c r="F82" s="366"/>
      <c r="G82" s="366"/>
      <c r="H82" s="175"/>
      <c r="I82" s="175"/>
      <c r="J82" s="175"/>
      <c r="K82" s="175"/>
      <c r="L82" s="175"/>
      <c r="M82" s="175"/>
      <c r="N82" s="177"/>
    </row>
    <row r="83" spans="1:14" x14ac:dyDescent="0.25">
      <c r="A83" s="25"/>
      <c r="B83" s="25"/>
      <c r="C83" s="25"/>
      <c r="D83" s="25"/>
      <c r="E83" s="334"/>
      <c r="F83" s="334"/>
      <c r="G83" s="334"/>
      <c r="H83" s="25"/>
      <c r="I83" s="25"/>
      <c r="J83" s="25"/>
      <c r="K83" s="25"/>
      <c r="L83" s="25"/>
      <c r="M83" s="25"/>
      <c r="N83" s="24"/>
    </row>
    <row r="84" spans="1:14" x14ac:dyDescent="0.25">
      <c r="A84" s="25"/>
      <c r="B84" s="25"/>
      <c r="C84" s="25"/>
      <c r="D84" s="25"/>
      <c r="E84" s="334"/>
      <c r="F84" s="334"/>
      <c r="G84" s="334"/>
      <c r="H84" s="25"/>
      <c r="I84" s="25"/>
      <c r="J84" s="25"/>
      <c r="K84" s="25"/>
      <c r="L84" s="25"/>
      <c r="M84" s="25"/>
      <c r="N84" s="24"/>
    </row>
    <row r="85" spans="1:14" x14ac:dyDescent="0.25">
      <c r="A85" s="25"/>
      <c r="B85" s="25"/>
      <c r="C85" s="25"/>
      <c r="D85" s="25"/>
      <c r="E85" s="334"/>
      <c r="F85" s="334"/>
      <c r="G85" s="334"/>
      <c r="H85" s="25"/>
      <c r="I85" s="25"/>
      <c r="J85" s="25"/>
      <c r="K85" s="25"/>
      <c r="L85" s="25"/>
      <c r="M85" s="25"/>
      <c r="N85" s="24"/>
    </row>
    <row r="86" spans="1:14" x14ac:dyDescent="0.25">
      <c r="A86" s="25"/>
      <c r="B86" s="25"/>
      <c r="C86" s="25"/>
      <c r="D86" s="25"/>
      <c r="E86" s="334"/>
      <c r="F86" s="334"/>
      <c r="G86" s="334"/>
      <c r="H86" s="25"/>
      <c r="I86" s="25"/>
      <c r="J86" s="25"/>
      <c r="K86" s="25"/>
      <c r="L86" s="25"/>
      <c r="M86" s="25"/>
      <c r="N86" s="24"/>
    </row>
  </sheetData>
  <autoFilter ref="A1:N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topLeftCell="A13" zoomScale="117" zoomScaleNormal="85" workbookViewId="0">
      <selection activeCell="B5" sqref="B5"/>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3" bestFit="1"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4" s="79" customFormat="1" ht="31.5" x14ac:dyDescent="0.25">
      <c r="A1" s="724" t="s">
        <v>44</v>
      </c>
      <c r="B1" s="724"/>
      <c r="C1" s="724"/>
      <c r="D1" s="724"/>
      <c r="E1" s="724"/>
      <c r="F1" s="724"/>
      <c r="G1" s="724"/>
      <c r="H1" s="724"/>
      <c r="I1" s="724"/>
      <c r="J1" s="724"/>
      <c r="K1" s="724"/>
      <c r="L1" s="724"/>
      <c r="M1" s="724"/>
      <c r="N1" s="724"/>
    </row>
    <row r="2" spans="1:14" s="79" customFormat="1" ht="18.75" x14ac:dyDescent="0.25">
      <c r="A2" s="725" t="s">
        <v>175</v>
      </c>
      <c r="B2" s="725"/>
      <c r="C2" s="725"/>
      <c r="D2" s="725"/>
      <c r="E2" s="725"/>
      <c r="F2" s="725"/>
      <c r="G2" s="725"/>
      <c r="H2" s="725"/>
      <c r="I2" s="725"/>
      <c r="J2" s="725"/>
      <c r="K2" s="725"/>
      <c r="L2" s="725"/>
      <c r="M2" s="725"/>
      <c r="N2" s="725"/>
    </row>
    <row r="3" spans="1:14"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4" s="22" customFormat="1" ht="27.95" customHeight="1" x14ac:dyDescent="0.25">
      <c r="A4" s="455">
        <v>44896</v>
      </c>
      <c r="B4" s="456" t="s">
        <v>179</v>
      </c>
      <c r="C4" s="456"/>
      <c r="D4" s="498"/>
      <c r="E4" s="499"/>
      <c r="F4" s="499"/>
      <c r="G4" s="500">
        <v>0</v>
      </c>
      <c r="H4" s="501"/>
      <c r="I4" s="502"/>
      <c r="J4" s="503"/>
      <c r="K4" s="504"/>
      <c r="L4" s="210"/>
      <c r="M4" s="505"/>
      <c r="N4" s="506"/>
    </row>
    <row r="5" spans="1:14" s="22" customFormat="1" ht="13.5" customHeight="1" x14ac:dyDescent="0.25">
      <c r="A5" s="546">
        <v>44896</v>
      </c>
      <c r="B5" s="547" t="s">
        <v>176</v>
      </c>
      <c r="C5" s="547" t="s">
        <v>49</v>
      </c>
      <c r="D5" s="548" t="s">
        <v>118</v>
      </c>
      <c r="E5" s="549"/>
      <c r="F5" s="549">
        <v>7500</v>
      </c>
      <c r="G5" s="550">
        <f>G4-E5+F5</f>
        <v>7500</v>
      </c>
      <c r="H5" s="551" t="s">
        <v>154</v>
      </c>
      <c r="I5" s="551" t="s">
        <v>18</v>
      </c>
      <c r="J5" s="553" t="s">
        <v>178</v>
      </c>
      <c r="K5" s="547" t="s">
        <v>64</v>
      </c>
      <c r="L5" s="547" t="s">
        <v>45</v>
      </c>
      <c r="M5" s="561"/>
      <c r="N5" s="554"/>
    </row>
    <row r="6" spans="1:14" s="22" customFormat="1" ht="13.5" customHeight="1" x14ac:dyDescent="0.25">
      <c r="A6" s="194">
        <v>44896</v>
      </c>
      <c r="B6" s="195" t="s">
        <v>123</v>
      </c>
      <c r="C6" s="195" t="s">
        <v>124</v>
      </c>
      <c r="D6" s="196" t="s">
        <v>118</v>
      </c>
      <c r="E6" s="172">
        <v>4500</v>
      </c>
      <c r="F6" s="172"/>
      <c r="G6" s="332">
        <f t="shared" ref="G6:G30" si="0">G5-E6+F6</f>
        <v>3000</v>
      </c>
      <c r="H6" s="545" t="s">
        <v>154</v>
      </c>
      <c r="I6" s="318" t="s">
        <v>18</v>
      </c>
      <c r="J6" s="447" t="s">
        <v>178</v>
      </c>
      <c r="K6" s="428" t="s">
        <v>64</v>
      </c>
      <c r="L6" s="428" t="s">
        <v>45</v>
      </c>
      <c r="M6" s="542"/>
      <c r="N6" s="543" t="s">
        <v>126</v>
      </c>
    </row>
    <row r="7" spans="1:14" x14ac:dyDescent="0.25">
      <c r="A7" s="194">
        <v>44896</v>
      </c>
      <c r="B7" s="195" t="s">
        <v>123</v>
      </c>
      <c r="C7" s="195" t="s">
        <v>124</v>
      </c>
      <c r="D7" s="196" t="s">
        <v>118</v>
      </c>
      <c r="E7" s="172">
        <v>4500</v>
      </c>
      <c r="F7" s="172"/>
      <c r="G7" s="332">
        <f>G6-E7+F7</f>
        <v>-1500</v>
      </c>
      <c r="H7" s="545" t="s">
        <v>154</v>
      </c>
      <c r="I7" s="175" t="s">
        <v>18</v>
      </c>
      <c r="J7" s="447" t="s">
        <v>178</v>
      </c>
      <c r="K7" s="428" t="s">
        <v>64</v>
      </c>
      <c r="L7" s="175" t="s">
        <v>45</v>
      </c>
      <c r="M7" s="175"/>
      <c r="N7" s="543" t="s">
        <v>127</v>
      </c>
    </row>
    <row r="8" spans="1:14" x14ac:dyDescent="0.25">
      <c r="A8" s="194">
        <v>44897</v>
      </c>
      <c r="B8" s="195" t="s">
        <v>177</v>
      </c>
      <c r="C8" s="195" t="s">
        <v>49</v>
      </c>
      <c r="D8" s="196" t="s">
        <v>118</v>
      </c>
      <c r="E8" s="172"/>
      <c r="F8" s="172">
        <v>1500</v>
      </c>
      <c r="G8" s="332">
        <f t="shared" ref="G8:G14" si="1">G7-E8+F8</f>
        <v>0</v>
      </c>
      <c r="H8" s="545" t="s">
        <v>154</v>
      </c>
      <c r="I8" s="175" t="s">
        <v>18</v>
      </c>
      <c r="J8" s="447" t="s">
        <v>178</v>
      </c>
      <c r="K8" s="428" t="s">
        <v>64</v>
      </c>
      <c r="L8" s="175" t="s">
        <v>45</v>
      </c>
      <c r="M8" s="175"/>
      <c r="N8" s="543"/>
    </row>
    <row r="9" spans="1:14" ht="12.75" customHeight="1" x14ac:dyDescent="0.25">
      <c r="A9" s="546">
        <v>44897</v>
      </c>
      <c r="B9" s="559" t="s">
        <v>176</v>
      </c>
      <c r="C9" s="559" t="s">
        <v>49</v>
      </c>
      <c r="D9" s="570" t="s">
        <v>118</v>
      </c>
      <c r="E9" s="556"/>
      <c r="F9" s="556">
        <v>9000</v>
      </c>
      <c r="G9" s="571">
        <f t="shared" si="1"/>
        <v>9000</v>
      </c>
      <c r="H9" s="557" t="s">
        <v>154</v>
      </c>
      <c r="I9" s="558" t="s">
        <v>18</v>
      </c>
      <c r="J9" s="553" t="s">
        <v>187</v>
      </c>
      <c r="K9" s="559" t="s">
        <v>64</v>
      </c>
      <c r="L9" s="558" t="s">
        <v>45</v>
      </c>
      <c r="M9" s="552"/>
      <c r="N9" s="568"/>
    </row>
    <row r="10" spans="1:14" x14ac:dyDescent="0.25">
      <c r="A10" s="194">
        <v>44897</v>
      </c>
      <c r="B10" s="204" t="s">
        <v>123</v>
      </c>
      <c r="C10" s="204" t="s">
        <v>124</v>
      </c>
      <c r="D10" s="521" t="s">
        <v>118</v>
      </c>
      <c r="E10" s="172">
        <v>4500</v>
      </c>
      <c r="F10" s="172"/>
      <c r="G10" s="332">
        <f t="shared" si="1"/>
        <v>4500</v>
      </c>
      <c r="H10" s="545" t="s">
        <v>154</v>
      </c>
      <c r="I10" s="175" t="s">
        <v>18</v>
      </c>
      <c r="J10" s="447" t="s">
        <v>187</v>
      </c>
      <c r="K10" s="428" t="s">
        <v>64</v>
      </c>
      <c r="L10" s="175" t="s">
        <v>45</v>
      </c>
      <c r="M10" s="175"/>
      <c r="N10" s="543" t="s">
        <v>126</v>
      </c>
    </row>
    <row r="11" spans="1:14" x14ac:dyDescent="0.25">
      <c r="A11" s="523" t="s">
        <v>186</v>
      </c>
      <c r="B11" s="204" t="s">
        <v>123</v>
      </c>
      <c r="C11" s="204" t="s">
        <v>124</v>
      </c>
      <c r="D11" s="521" t="s">
        <v>118</v>
      </c>
      <c r="E11" s="172">
        <v>4500</v>
      </c>
      <c r="F11" s="172"/>
      <c r="G11" s="332">
        <f t="shared" si="1"/>
        <v>0</v>
      </c>
      <c r="H11" s="545" t="s">
        <v>154</v>
      </c>
      <c r="I11" s="175" t="s">
        <v>18</v>
      </c>
      <c r="J11" s="447" t="s">
        <v>187</v>
      </c>
      <c r="K11" s="428" t="s">
        <v>64</v>
      </c>
      <c r="L11" s="175" t="s">
        <v>45</v>
      </c>
      <c r="M11" s="175"/>
      <c r="N11" s="543" t="s">
        <v>127</v>
      </c>
    </row>
    <row r="12" spans="1:14" x14ac:dyDescent="0.25">
      <c r="A12" s="194">
        <v>44900</v>
      </c>
      <c r="B12" s="204" t="s">
        <v>123</v>
      </c>
      <c r="C12" s="204" t="s">
        <v>124</v>
      </c>
      <c r="D12" s="521" t="s">
        <v>118</v>
      </c>
      <c r="E12" s="172">
        <v>4500</v>
      </c>
      <c r="F12" s="172"/>
      <c r="G12" s="332">
        <f t="shared" si="1"/>
        <v>-4500</v>
      </c>
      <c r="H12" s="318" t="s">
        <v>154</v>
      </c>
      <c r="I12" s="175" t="s">
        <v>18</v>
      </c>
      <c r="J12" s="447" t="s">
        <v>216</v>
      </c>
      <c r="K12" s="428" t="s">
        <v>64</v>
      </c>
      <c r="L12" s="175" t="s">
        <v>45</v>
      </c>
      <c r="M12" s="175"/>
      <c r="N12" s="543" t="s">
        <v>126</v>
      </c>
    </row>
    <row r="13" spans="1:14" x14ac:dyDescent="0.25">
      <c r="A13" s="194">
        <v>44900</v>
      </c>
      <c r="B13" s="204" t="s">
        <v>123</v>
      </c>
      <c r="C13" s="204" t="s">
        <v>124</v>
      </c>
      <c r="D13" s="521" t="s">
        <v>118</v>
      </c>
      <c r="E13" s="190">
        <v>4500</v>
      </c>
      <c r="F13" s="172"/>
      <c r="G13" s="332">
        <f t="shared" si="1"/>
        <v>-9000</v>
      </c>
      <c r="H13" s="318" t="s">
        <v>154</v>
      </c>
      <c r="I13" s="175" t="s">
        <v>18</v>
      </c>
      <c r="J13" s="447" t="s">
        <v>216</v>
      </c>
      <c r="K13" s="428" t="s">
        <v>64</v>
      </c>
      <c r="L13" s="175" t="s">
        <v>45</v>
      </c>
      <c r="M13" s="175"/>
      <c r="N13" s="543" t="s">
        <v>127</v>
      </c>
    </row>
    <row r="14" spans="1:14" x14ac:dyDescent="0.25">
      <c r="A14" s="546">
        <v>44901</v>
      </c>
      <c r="B14" s="559" t="s">
        <v>115</v>
      </c>
      <c r="C14" s="559" t="s">
        <v>49</v>
      </c>
      <c r="D14" s="570" t="s">
        <v>118</v>
      </c>
      <c r="E14" s="555"/>
      <c r="F14" s="556">
        <v>18000</v>
      </c>
      <c r="G14" s="550">
        <f t="shared" si="1"/>
        <v>9000</v>
      </c>
      <c r="H14" s="551" t="s">
        <v>154</v>
      </c>
      <c r="I14" s="558" t="s">
        <v>18</v>
      </c>
      <c r="J14" s="553" t="s">
        <v>216</v>
      </c>
      <c r="K14" s="559" t="s">
        <v>64</v>
      </c>
      <c r="L14" s="558" t="s">
        <v>45</v>
      </c>
      <c r="M14" s="558"/>
      <c r="N14" s="560"/>
    </row>
    <row r="15" spans="1:14" x14ac:dyDescent="0.25">
      <c r="A15" s="194">
        <v>44901</v>
      </c>
      <c r="B15" s="204" t="s">
        <v>123</v>
      </c>
      <c r="C15" s="204" t="s">
        <v>124</v>
      </c>
      <c r="D15" s="521" t="s">
        <v>118</v>
      </c>
      <c r="E15" s="190">
        <v>4500</v>
      </c>
      <c r="F15" s="172"/>
      <c r="G15" s="332">
        <f t="shared" si="0"/>
        <v>4500</v>
      </c>
      <c r="H15" s="318" t="s">
        <v>154</v>
      </c>
      <c r="I15" s="175" t="s">
        <v>18</v>
      </c>
      <c r="J15" s="447" t="s">
        <v>216</v>
      </c>
      <c r="K15" s="428" t="s">
        <v>64</v>
      </c>
      <c r="L15" s="175" t="s">
        <v>45</v>
      </c>
      <c r="M15" s="175"/>
      <c r="N15" s="177" t="s">
        <v>126</v>
      </c>
    </row>
    <row r="16" spans="1:14" x14ac:dyDescent="0.25">
      <c r="A16" s="194">
        <v>44901</v>
      </c>
      <c r="B16" s="204" t="s">
        <v>123</v>
      </c>
      <c r="C16" s="204" t="s">
        <v>124</v>
      </c>
      <c r="D16" s="521" t="s">
        <v>118</v>
      </c>
      <c r="E16" s="190">
        <v>4500</v>
      </c>
      <c r="F16" s="520"/>
      <c r="G16" s="332">
        <f t="shared" si="0"/>
        <v>0</v>
      </c>
      <c r="H16" s="318" t="s">
        <v>154</v>
      </c>
      <c r="I16" s="175" t="s">
        <v>18</v>
      </c>
      <c r="J16" s="447" t="s">
        <v>216</v>
      </c>
      <c r="K16" s="428" t="s">
        <v>64</v>
      </c>
      <c r="L16" s="175" t="s">
        <v>45</v>
      </c>
      <c r="M16" s="175"/>
      <c r="N16" s="177" t="s">
        <v>127</v>
      </c>
    </row>
    <row r="17" spans="1:14" x14ac:dyDescent="0.25">
      <c r="A17" s="546">
        <v>44902</v>
      </c>
      <c r="B17" s="559" t="s">
        <v>115</v>
      </c>
      <c r="C17" s="559" t="s">
        <v>49</v>
      </c>
      <c r="D17" s="570" t="s">
        <v>118</v>
      </c>
      <c r="E17" s="555"/>
      <c r="F17" s="618">
        <v>17000</v>
      </c>
      <c r="G17" s="550">
        <f t="shared" si="0"/>
        <v>17000</v>
      </c>
      <c r="H17" s="551" t="s">
        <v>154</v>
      </c>
      <c r="I17" s="552" t="s">
        <v>18</v>
      </c>
      <c r="J17" s="553" t="s">
        <v>231</v>
      </c>
      <c r="K17" s="547" t="s">
        <v>64</v>
      </c>
      <c r="L17" s="552" t="s">
        <v>45</v>
      </c>
      <c r="M17" s="552"/>
      <c r="N17" s="560"/>
    </row>
    <row r="18" spans="1:14" x14ac:dyDescent="0.25">
      <c r="A18" s="194">
        <v>44902</v>
      </c>
      <c r="B18" s="204" t="s">
        <v>123</v>
      </c>
      <c r="C18" s="204" t="s">
        <v>124</v>
      </c>
      <c r="D18" s="521" t="s">
        <v>118</v>
      </c>
      <c r="E18" s="190">
        <v>4500</v>
      </c>
      <c r="F18" s="520"/>
      <c r="G18" s="332">
        <f t="shared" si="0"/>
        <v>12500</v>
      </c>
      <c r="H18" s="545" t="s">
        <v>154</v>
      </c>
      <c r="I18" s="175" t="s">
        <v>18</v>
      </c>
      <c r="J18" s="447" t="s">
        <v>231</v>
      </c>
      <c r="K18" s="195" t="s">
        <v>64</v>
      </c>
      <c r="L18" s="175" t="s">
        <v>45</v>
      </c>
      <c r="M18" s="175"/>
      <c r="N18" s="177" t="s">
        <v>126</v>
      </c>
    </row>
    <row r="19" spans="1:14" x14ac:dyDescent="0.25">
      <c r="A19" s="194">
        <v>44902</v>
      </c>
      <c r="B19" s="204" t="s">
        <v>123</v>
      </c>
      <c r="C19" s="204" t="s">
        <v>124</v>
      </c>
      <c r="D19" s="521" t="s">
        <v>118</v>
      </c>
      <c r="E19" s="190">
        <v>4000</v>
      </c>
      <c r="F19" s="520"/>
      <c r="G19" s="332">
        <f t="shared" si="0"/>
        <v>8500</v>
      </c>
      <c r="H19" s="545" t="s">
        <v>154</v>
      </c>
      <c r="I19" s="175" t="s">
        <v>18</v>
      </c>
      <c r="J19" s="447" t="s">
        <v>231</v>
      </c>
      <c r="K19" s="195" t="s">
        <v>64</v>
      </c>
      <c r="L19" s="175" t="s">
        <v>45</v>
      </c>
      <c r="M19" s="175"/>
      <c r="N19" s="177" t="s">
        <v>232</v>
      </c>
    </row>
    <row r="20" spans="1:14" x14ac:dyDescent="0.25">
      <c r="A20" s="194">
        <v>44902</v>
      </c>
      <c r="B20" s="204" t="s">
        <v>123</v>
      </c>
      <c r="C20" s="204" t="s">
        <v>124</v>
      </c>
      <c r="D20" s="521" t="s">
        <v>118</v>
      </c>
      <c r="E20" s="190">
        <v>4000</v>
      </c>
      <c r="F20" s="520"/>
      <c r="G20" s="332">
        <f t="shared" si="0"/>
        <v>4500</v>
      </c>
      <c r="H20" s="545" t="s">
        <v>154</v>
      </c>
      <c r="I20" s="175" t="s">
        <v>18</v>
      </c>
      <c r="J20" s="447" t="s">
        <v>231</v>
      </c>
      <c r="K20" s="195" t="s">
        <v>64</v>
      </c>
      <c r="L20" s="175" t="s">
        <v>45</v>
      </c>
      <c r="M20" s="175"/>
      <c r="N20" s="177" t="s">
        <v>233</v>
      </c>
    </row>
    <row r="21" spans="1:14" x14ac:dyDescent="0.25">
      <c r="A21" s="194">
        <v>44902</v>
      </c>
      <c r="B21" s="204" t="s">
        <v>123</v>
      </c>
      <c r="C21" s="204" t="s">
        <v>124</v>
      </c>
      <c r="D21" s="521" t="s">
        <v>118</v>
      </c>
      <c r="E21" s="190">
        <v>4500</v>
      </c>
      <c r="F21" s="520"/>
      <c r="G21" s="332">
        <f t="shared" si="0"/>
        <v>0</v>
      </c>
      <c r="H21" s="545" t="s">
        <v>154</v>
      </c>
      <c r="I21" s="175" t="s">
        <v>18</v>
      </c>
      <c r="J21" s="447" t="s">
        <v>231</v>
      </c>
      <c r="K21" s="195" t="s">
        <v>64</v>
      </c>
      <c r="L21" s="175" t="s">
        <v>45</v>
      </c>
      <c r="M21" s="175"/>
      <c r="N21" s="177" t="s">
        <v>127</v>
      </c>
    </row>
    <row r="22" spans="1:14" ht="15.75" customHeight="1" x14ac:dyDescent="0.25">
      <c r="A22" s="546">
        <v>44903</v>
      </c>
      <c r="B22" s="547" t="s">
        <v>115</v>
      </c>
      <c r="C22" s="547" t="s">
        <v>49</v>
      </c>
      <c r="D22" s="548" t="s">
        <v>118</v>
      </c>
      <c r="E22" s="563"/>
      <c r="F22" s="556">
        <v>9000</v>
      </c>
      <c r="G22" s="550">
        <f t="shared" si="0"/>
        <v>9000</v>
      </c>
      <c r="H22" s="551" t="s">
        <v>154</v>
      </c>
      <c r="I22" s="552" t="s">
        <v>18</v>
      </c>
      <c r="J22" s="553" t="s">
        <v>242</v>
      </c>
      <c r="K22" s="547" t="s">
        <v>64</v>
      </c>
      <c r="L22" s="552" t="s">
        <v>45</v>
      </c>
      <c r="M22" s="552"/>
      <c r="N22" s="560"/>
    </row>
    <row r="23" spans="1:14" x14ac:dyDescent="0.25">
      <c r="A23" s="194">
        <v>44903</v>
      </c>
      <c r="B23" s="195" t="s">
        <v>123</v>
      </c>
      <c r="C23" s="195" t="s">
        <v>124</v>
      </c>
      <c r="D23" s="196" t="s">
        <v>118</v>
      </c>
      <c r="E23" s="182">
        <v>4500</v>
      </c>
      <c r="F23" s="172"/>
      <c r="G23" s="332">
        <f t="shared" si="0"/>
        <v>4500</v>
      </c>
      <c r="H23" s="545" t="s">
        <v>154</v>
      </c>
      <c r="I23" s="175" t="s">
        <v>18</v>
      </c>
      <c r="J23" s="447" t="s">
        <v>242</v>
      </c>
      <c r="K23" s="428" t="s">
        <v>64</v>
      </c>
      <c r="L23" s="175" t="s">
        <v>45</v>
      </c>
      <c r="M23" s="175"/>
      <c r="N23" s="177" t="s">
        <v>126</v>
      </c>
    </row>
    <row r="24" spans="1:14" x14ac:dyDescent="0.25">
      <c r="A24" s="194">
        <v>44903</v>
      </c>
      <c r="B24" s="195" t="s">
        <v>123</v>
      </c>
      <c r="C24" s="195" t="s">
        <v>124</v>
      </c>
      <c r="D24" s="196" t="s">
        <v>118</v>
      </c>
      <c r="E24" s="190">
        <v>4500</v>
      </c>
      <c r="F24" s="172"/>
      <c r="G24" s="332">
        <f t="shared" si="0"/>
        <v>0</v>
      </c>
      <c r="H24" s="318" t="s">
        <v>154</v>
      </c>
      <c r="I24" s="175" t="s">
        <v>18</v>
      </c>
      <c r="J24" s="447" t="s">
        <v>242</v>
      </c>
      <c r="K24" s="428" t="s">
        <v>64</v>
      </c>
      <c r="L24" s="175" t="s">
        <v>45</v>
      </c>
      <c r="M24" s="175"/>
      <c r="N24" s="177" t="s">
        <v>127</v>
      </c>
    </row>
    <row r="25" spans="1:14" x14ac:dyDescent="0.25">
      <c r="A25" s="546">
        <v>44904</v>
      </c>
      <c r="B25" s="547" t="s">
        <v>115</v>
      </c>
      <c r="C25" s="547" t="s">
        <v>49</v>
      </c>
      <c r="D25" s="548" t="s">
        <v>118</v>
      </c>
      <c r="E25" s="555"/>
      <c r="F25" s="549">
        <v>17000</v>
      </c>
      <c r="G25" s="550">
        <f t="shared" si="0"/>
        <v>17000</v>
      </c>
      <c r="H25" s="551" t="s">
        <v>154</v>
      </c>
      <c r="I25" s="552" t="s">
        <v>18</v>
      </c>
      <c r="J25" s="553" t="s">
        <v>267</v>
      </c>
      <c r="K25" s="547" t="s">
        <v>64</v>
      </c>
      <c r="L25" s="552" t="s">
        <v>45</v>
      </c>
      <c r="M25" s="552"/>
      <c r="N25" s="560"/>
    </row>
    <row r="26" spans="1:14" x14ac:dyDescent="0.25">
      <c r="A26" s="194">
        <v>44904</v>
      </c>
      <c r="B26" s="195" t="s">
        <v>123</v>
      </c>
      <c r="C26" s="195" t="s">
        <v>124</v>
      </c>
      <c r="D26" s="196" t="s">
        <v>118</v>
      </c>
      <c r="E26" s="190">
        <v>4500</v>
      </c>
      <c r="F26" s="172"/>
      <c r="G26" s="332">
        <f t="shared" si="0"/>
        <v>12500</v>
      </c>
      <c r="H26" s="545" t="s">
        <v>154</v>
      </c>
      <c r="I26" s="175" t="s">
        <v>18</v>
      </c>
      <c r="J26" s="447" t="s">
        <v>267</v>
      </c>
      <c r="K26" s="428" t="s">
        <v>64</v>
      </c>
      <c r="L26" s="175" t="s">
        <v>45</v>
      </c>
      <c r="M26" s="175"/>
      <c r="N26" s="177" t="s">
        <v>126</v>
      </c>
    </row>
    <row r="27" spans="1:14" x14ac:dyDescent="0.25">
      <c r="A27" s="194">
        <v>44904</v>
      </c>
      <c r="B27" s="195" t="s">
        <v>123</v>
      </c>
      <c r="C27" s="195" t="s">
        <v>124</v>
      </c>
      <c r="D27" s="196" t="s">
        <v>118</v>
      </c>
      <c r="E27" s="573">
        <v>6000</v>
      </c>
      <c r="F27" s="184"/>
      <c r="G27" s="332">
        <f t="shared" si="0"/>
        <v>6500</v>
      </c>
      <c r="H27" s="545" t="s">
        <v>154</v>
      </c>
      <c r="I27" s="175" t="s">
        <v>18</v>
      </c>
      <c r="J27" s="447" t="s">
        <v>267</v>
      </c>
      <c r="K27" s="428" t="s">
        <v>64</v>
      </c>
      <c r="L27" s="175" t="s">
        <v>45</v>
      </c>
      <c r="M27" s="175"/>
      <c r="N27" s="593" t="s">
        <v>232</v>
      </c>
    </row>
    <row r="28" spans="1:14" x14ac:dyDescent="0.25">
      <c r="A28" s="194">
        <v>44904</v>
      </c>
      <c r="B28" s="195" t="s">
        <v>123</v>
      </c>
      <c r="C28" s="195" t="s">
        <v>124</v>
      </c>
      <c r="D28" s="196" t="s">
        <v>118</v>
      </c>
      <c r="E28" s="573">
        <v>6000</v>
      </c>
      <c r="F28" s="184"/>
      <c r="G28" s="332">
        <f t="shared" si="0"/>
        <v>500</v>
      </c>
      <c r="H28" s="545" t="s">
        <v>154</v>
      </c>
      <c r="I28" s="175" t="s">
        <v>18</v>
      </c>
      <c r="J28" s="447" t="s">
        <v>267</v>
      </c>
      <c r="K28" s="428" t="s">
        <v>64</v>
      </c>
      <c r="L28" s="175" t="s">
        <v>45</v>
      </c>
      <c r="M28" s="175"/>
      <c r="N28" s="593" t="s">
        <v>233</v>
      </c>
    </row>
    <row r="29" spans="1:14" x14ac:dyDescent="0.25">
      <c r="A29" s="194">
        <v>44904</v>
      </c>
      <c r="B29" s="195" t="s">
        <v>123</v>
      </c>
      <c r="C29" s="195" t="s">
        <v>124</v>
      </c>
      <c r="D29" s="514" t="s">
        <v>118</v>
      </c>
      <c r="E29" s="190">
        <v>4500</v>
      </c>
      <c r="F29" s="172"/>
      <c r="G29" s="332">
        <f t="shared" si="0"/>
        <v>-4000</v>
      </c>
      <c r="H29" s="545" t="s">
        <v>154</v>
      </c>
      <c r="I29" s="175" t="s">
        <v>18</v>
      </c>
      <c r="J29" s="447" t="s">
        <v>267</v>
      </c>
      <c r="K29" s="428" t="s">
        <v>64</v>
      </c>
      <c r="L29" s="175" t="s">
        <v>45</v>
      </c>
      <c r="M29" s="175"/>
      <c r="N29" s="593" t="s">
        <v>127</v>
      </c>
    </row>
    <row r="30" spans="1:14" ht="15.75" thickBot="1" x14ac:dyDescent="0.3">
      <c r="A30" s="194">
        <v>44904</v>
      </c>
      <c r="B30" s="195" t="s">
        <v>177</v>
      </c>
      <c r="C30" s="195" t="s">
        <v>49</v>
      </c>
      <c r="D30" s="514" t="s">
        <v>118</v>
      </c>
      <c r="E30" s="573"/>
      <c r="F30" s="184">
        <v>4000</v>
      </c>
      <c r="G30" s="574">
        <f t="shared" si="0"/>
        <v>0</v>
      </c>
      <c r="H30" s="578" t="s">
        <v>154</v>
      </c>
      <c r="I30" s="175" t="s">
        <v>18</v>
      </c>
      <c r="J30" s="447" t="s">
        <v>267</v>
      </c>
      <c r="K30" s="428" t="s">
        <v>64</v>
      </c>
      <c r="L30" s="175" t="s">
        <v>45</v>
      </c>
      <c r="M30" s="175"/>
      <c r="N30" s="593"/>
    </row>
    <row r="31" spans="1:14" ht="15.75" thickBot="1" x14ac:dyDescent="0.3">
      <c r="A31" s="194"/>
      <c r="B31" s="428"/>
      <c r="C31" s="428"/>
      <c r="D31" s="645"/>
      <c r="E31" s="657">
        <f>SUM(E3:E30)</f>
        <v>83000</v>
      </c>
      <c r="F31" s="657">
        <f>SUM(F3:F30)</f>
        <v>83000</v>
      </c>
      <c r="G31" s="647">
        <f>F31-E31</f>
        <v>0</v>
      </c>
      <c r="H31" s="211"/>
      <c r="I31" s="175"/>
      <c r="J31" s="447"/>
      <c r="K31" s="428"/>
      <c r="L31" s="175"/>
      <c r="M31" s="175"/>
      <c r="N31" s="593"/>
    </row>
    <row r="32" spans="1:14" x14ac:dyDescent="0.25">
      <c r="A32" s="194"/>
      <c r="B32" s="428"/>
      <c r="C32" s="428"/>
      <c r="D32" s="541"/>
      <c r="E32" s="586"/>
      <c r="F32" s="188"/>
      <c r="G32" s="532"/>
      <c r="H32" s="318"/>
      <c r="I32" s="175"/>
      <c r="J32" s="447"/>
      <c r="K32" s="428"/>
      <c r="L32" s="175"/>
      <c r="M32" s="175"/>
      <c r="N32" s="593"/>
    </row>
    <row r="33" spans="1:14" x14ac:dyDescent="0.25">
      <c r="A33" s="194"/>
      <c r="B33" s="428"/>
      <c r="C33" s="428"/>
      <c r="D33" s="541"/>
      <c r="E33" s="190"/>
      <c r="F33" s="172"/>
      <c r="G33" s="332"/>
      <c r="H33" s="318"/>
      <c r="I33" s="175"/>
      <c r="J33" s="447"/>
      <c r="K33" s="428"/>
      <c r="L33" s="175"/>
      <c r="M33" s="175"/>
      <c r="N33" s="177"/>
    </row>
    <row r="34" spans="1:14" x14ac:dyDescent="0.25">
      <c r="A34" s="194"/>
      <c r="B34" s="428"/>
      <c r="C34" s="428"/>
      <c r="D34" s="541"/>
      <c r="E34" s="190"/>
      <c r="F34" s="172"/>
      <c r="G34" s="332"/>
      <c r="H34" s="318"/>
      <c r="I34" s="175"/>
      <c r="J34" s="447"/>
      <c r="K34" s="428"/>
      <c r="L34" s="175"/>
      <c r="M34" s="175"/>
      <c r="N34" s="177"/>
    </row>
    <row r="35" spans="1:14" x14ac:dyDescent="0.25">
      <c r="A35" s="194"/>
      <c r="B35" s="428"/>
      <c r="C35" s="428"/>
      <c r="D35" s="645"/>
      <c r="E35" s="182"/>
      <c r="F35" s="172"/>
      <c r="G35" s="332"/>
      <c r="H35" s="318"/>
      <c r="I35" s="175"/>
      <c r="J35" s="447"/>
      <c r="K35" s="428"/>
      <c r="L35" s="175"/>
      <c r="M35" s="175"/>
      <c r="N35" s="177"/>
    </row>
    <row r="36" spans="1:14" x14ac:dyDescent="0.25">
      <c r="A36" s="194"/>
      <c r="B36" s="428"/>
      <c r="C36" s="428"/>
      <c r="D36" s="645"/>
      <c r="E36" s="182"/>
      <c r="F36" s="172"/>
      <c r="G36" s="332"/>
      <c r="H36" s="318"/>
      <c r="I36" s="175"/>
      <c r="J36" s="447"/>
      <c r="K36" s="428"/>
      <c r="L36" s="175"/>
      <c r="M36" s="175"/>
      <c r="N36" s="177"/>
    </row>
    <row r="37" spans="1:14" x14ac:dyDescent="0.25">
      <c r="A37" s="194"/>
      <c r="B37" s="428"/>
      <c r="C37" s="428"/>
      <c r="D37" s="645"/>
      <c r="E37" s="518"/>
      <c r="F37" s="182"/>
      <c r="G37" s="331"/>
      <c r="H37" s="318"/>
      <c r="I37" s="205"/>
      <c r="J37" s="447"/>
      <c r="K37" s="209"/>
      <c r="L37" s="205"/>
      <c r="M37" s="205"/>
      <c r="N37" s="522"/>
    </row>
    <row r="38" spans="1:14" ht="18" customHeight="1" x14ac:dyDescent="0.25">
      <c r="A38" s="194"/>
      <c r="B38" s="428"/>
      <c r="C38" s="428"/>
      <c r="D38" s="645"/>
      <c r="E38" s="518"/>
      <c r="F38" s="182"/>
      <c r="G38" s="331"/>
      <c r="H38" s="442"/>
      <c r="I38" s="205"/>
      <c r="J38" s="447"/>
      <c r="K38" s="209"/>
      <c r="L38" s="205"/>
      <c r="M38" s="205"/>
      <c r="N38" s="522"/>
    </row>
    <row r="39" spans="1:14" x14ac:dyDescent="0.25">
      <c r="A39" s="194"/>
      <c r="B39" s="428"/>
      <c r="C39" s="428"/>
      <c r="D39" s="645"/>
      <c r="E39" s="518"/>
      <c r="F39" s="182"/>
      <c r="G39" s="331"/>
      <c r="H39" s="442"/>
      <c r="I39" s="205"/>
      <c r="J39" s="447"/>
      <c r="K39" s="209"/>
      <c r="L39" s="205"/>
      <c r="M39" s="205"/>
      <c r="N39" s="522"/>
    </row>
    <row r="40" spans="1:14" ht="15.75" customHeight="1" x14ac:dyDescent="0.25">
      <c r="A40" s="194"/>
      <c r="B40" s="428"/>
      <c r="C40" s="428"/>
      <c r="D40" s="645"/>
      <c r="E40" s="182"/>
      <c r="F40" s="182"/>
      <c r="G40" s="331"/>
      <c r="H40" s="442"/>
      <c r="I40" s="205"/>
      <c r="J40" s="447"/>
      <c r="K40" s="209"/>
      <c r="L40" s="205"/>
      <c r="M40" s="205"/>
      <c r="N40" s="522"/>
    </row>
    <row r="41" spans="1:14" x14ac:dyDescent="0.25">
      <c r="A41" s="194"/>
      <c r="B41" s="428"/>
      <c r="C41" s="428"/>
      <c r="D41" s="645"/>
      <c r="E41" s="182"/>
      <c r="F41" s="182"/>
      <c r="G41" s="331"/>
      <c r="H41" s="442"/>
      <c r="I41" s="205"/>
      <c r="J41" s="447"/>
      <c r="K41" s="209"/>
      <c r="L41" s="205"/>
      <c r="M41" s="205"/>
      <c r="N41" s="522"/>
    </row>
    <row r="42" spans="1:14" x14ac:dyDescent="0.25">
      <c r="A42" s="194"/>
      <c r="B42" s="209"/>
      <c r="C42" s="209"/>
      <c r="D42" s="646"/>
      <c r="E42" s="182"/>
      <c r="F42" s="656"/>
      <c r="G42" s="331"/>
      <c r="H42" s="442"/>
      <c r="I42" s="205"/>
      <c r="J42" s="447"/>
      <c r="K42" s="209"/>
      <c r="L42" s="205"/>
      <c r="M42" s="205"/>
      <c r="N42" s="522"/>
    </row>
    <row r="43" spans="1:14" x14ac:dyDescent="0.25">
      <c r="A43" s="194"/>
      <c r="B43" s="209"/>
      <c r="C43" s="209"/>
      <c r="D43" s="646"/>
      <c r="E43" s="182"/>
      <c r="F43" s="182"/>
      <c r="G43" s="331"/>
      <c r="H43" s="442"/>
      <c r="I43" s="205"/>
      <c r="J43" s="447"/>
      <c r="K43" s="209"/>
      <c r="L43" s="205"/>
      <c r="M43" s="205"/>
      <c r="N43" s="522"/>
    </row>
    <row r="44" spans="1:14" x14ac:dyDescent="0.25">
      <c r="A44" s="194"/>
      <c r="B44" s="209"/>
      <c r="C44" s="209"/>
      <c r="D44" s="646"/>
      <c r="E44" s="190"/>
      <c r="F44" s="172"/>
      <c r="G44" s="332"/>
      <c r="H44" s="318"/>
      <c r="I44" s="175"/>
      <c r="J44" s="447"/>
      <c r="K44" s="428"/>
      <c r="L44" s="175"/>
      <c r="M44" s="175"/>
      <c r="N44" s="177"/>
    </row>
    <row r="45" spans="1:14" x14ac:dyDescent="0.25">
      <c r="A45" s="194"/>
      <c r="B45" s="209"/>
      <c r="C45" s="209"/>
      <c r="D45" s="646"/>
      <c r="E45" s="190"/>
      <c r="F45" s="172"/>
      <c r="G45" s="332"/>
      <c r="H45" s="318"/>
      <c r="I45" s="175"/>
      <c r="J45" s="447"/>
      <c r="K45" s="428"/>
      <c r="L45" s="175"/>
      <c r="M45" s="175"/>
      <c r="N45" s="177"/>
    </row>
    <row r="46" spans="1:14" x14ac:dyDescent="0.25">
      <c r="A46" s="194"/>
      <c r="B46" s="209"/>
      <c r="C46" s="209"/>
      <c r="D46" s="646"/>
      <c r="E46" s="573"/>
      <c r="F46" s="184"/>
      <c r="G46" s="574"/>
      <c r="H46" s="594"/>
      <c r="I46" s="183"/>
      <c r="J46" s="447"/>
      <c r="K46" s="544"/>
      <c r="L46" s="183"/>
      <c r="M46" s="183"/>
      <c r="N46" s="593"/>
    </row>
    <row r="47" spans="1:14" x14ac:dyDescent="0.25">
      <c r="A47" s="194"/>
      <c r="B47" s="209"/>
      <c r="C47" s="209"/>
      <c r="D47" s="646"/>
      <c r="E47" s="573"/>
      <c r="F47" s="184"/>
      <c r="G47" s="574"/>
      <c r="H47" s="594"/>
      <c r="I47" s="183"/>
      <c r="J47" s="447"/>
      <c r="K47" s="544"/>
      <c r="L47" s="183"/>
      <c r="M47" s="183"/>
      <c r="N47" s="593"/>
    </row>
    <row r="48" spans="1:14" x14ac:dyDescent="0.25">
      <c r="A48" s="194"/>
      <c r="B48" s="209"/>
      <c r="C48" s="209"/>
      <c r="D48" s="646"/>
      <c r="E48" s="573"/>
      <c r="F48" s="184"/>
      <c r="G48" s="574"/>
      <c r="H48" s="594"/>
      <c r="I48" s="183"/>
      <c r="J48" s="447"/>
      <c r="K48" s="544"/>
      <c r="L48" s="183"/>
      <c r="M48" s="183"/>
      <c r="N48" s="593"/>
    </row>
    <row r="49" spans="1:14" x14ac:dyDescent="0.25">
      <c r="A49" s="194"/>
      <c r="B49" s="209"/>
      <c r="C49" s="209"/>
      <c r="D49" s="646"/>
      <c r="E49" s="573"/>
      <c r="F49" s="184"/>
      <c r="G49" s="574"/>
      <c r="H49" s="594"/>
      <c r="I49" s="183"/>
      <c r="J49" s="447"/>
      <c r="K49" s="544"/>
      <c r="L49" s="183"/>
      <c r="M49" s="183"/>
      <c r="N49" s="593"/>
    </row>
    <row r="50" spans="1:14" x14ac:dyDescent="0.25">
      <c r="A50" s="194"/>
      <c r="B50" s="209"/>
      <c r="C50" s="209"/>
      <c r="D50" s="646"/>
      <c r="E50" s="573"/>
      <c r="F50" s="184"/>
      <c r="G50" s="574"/>
      <c r="H50" s="594"/>
      <c r="I50" s="183"/>
      <c r="J50" s="447"/>
      <c r="K50" s="544"/>
      <c r="L50" s="183"/>
      <c r="M50" s="183"/>
      <c r="N50" s="593"/>
    </row>
    <row r="51" spans="1:14" x14ac:dyDescent="0.25">
      <c r="A51" s="194"/>
      <c r="B51" s="209"/>
      <c r="C51" s="209"/>
      <c r="D51" s="646"/>
      <c r="E51" s="573"/>
      <c r="F51" s="184"/>
      <c r="G51" s="574"/>
      <c r="H51" s="594"/>
      <c r="I51" s="183"/>
      <c r="J51" s="447"/>
      <c r="K51" s="544"/>
      <c r="L51" s="183"/>
      <c r="M51" s="183"/>
      <c r="N51" s="593"/>
    </row>
    <row r="52" spans="1:14" x14ac:dyDescent="0.25">
      <c r="A52" s="194"/>
      <c r="B52" s="209"/>
      <c r="C52" s="209"/>
      <c r="D52" s="646"/>
      <c r="E52" s="573"/>
      <c r="F52" s="184"/>
      <c r="G52" s="574"/>
      <c r="H52" s="594"/>
      <c r="I52" s="183"/>
      <c r="J52" s="447"/>
      <c r="K52" s="544"/>
      <c r="L52" s="183"/>
      <c r="M52" s="183"/>
      <c r="N52" s="593"/>
    </row>
    <row r="53" spans="1:14" x14ac:dyDescent="0.25">
      <c r="A53" s="194"/>
      <c r="B53" s="209"/>
      <c r="C53" s="209"/>
      <c r="D53" s="646"/>
      <c r="E53" s="182"/>
      <c r="F53" s="182"/>
      <c r="G53" s="574"/>
      <c r="H53" s="594"/>
      <c r="I53" s="183"/>
      <c r="J53" s="447"/>
      <c r="K53" s="544"/>
      <c r="L53" s="183"/>
      <c r="M53" s="183"/>
      <c r="N53" s="593"/>
    </row>
    <row r="54" spans="1:14" x14ac:dyDescent="0.25">
      <c r="A54" s="194"/>
      <c r="B54" s="209"/>
      <c r="C54" s="209"/>
      <c r="D54" s="646"/>
      <c r="E54" s="182"/>
      <c r="F54" s="182"/>
      <c r="G54" s="574"/>
      <c r="H54" s="594"/>
      <c r="I54" s="183"/>
      <c r="J54" s="447"/>
      <c r="K54" s="544"/>
      <c r="L54" s="183"/>
      <c r="M54" s="183"/>
      <c r="N54" s="177"/>
    </row>
    <row r="55" spans="1:14" x14ac:dyDescent="0.25">
      <c r="A55" s="194"/>
      <c r="B55" s="209"/>
      <c r="C55" s="209"/>
      <c r="D55" s="646"/>
      <c r="E55" s="182"/>
      <c r="F55" s="182"/>
      <c r="G55" s="574"/>
      <c r="H55" s="594"/>
      <c r="I55" s="183"/>
      <c r="J55" s="447"/>
      <c r="K55" s="544"/>
      <c r="L55" s="183"/>
      <c r="M55" s="183"/>
      <c r="N55" s="177"/>
    </row>
    <row r="56" spans="1:14" x14ac:dyDescent="0.25">
      <c r="A56" s="194"/>
      <c r="B56" s="209"/>
      <c r="C56" s="209"/>
      <c r="D56" s="646"/>
      <c r="E56" s="182"/>
      <c r="F56" s="182"/>
      <c r="G56" s="574"/>
      <c r="H56" s="594"/>
      <c r="I56" s="183"/>
      <c r="J56" s="447"/>
      <c r="K56" s="544"/>
      <c r="L56" s="183"/>
      <c r="M56" s="183"/>
      <c r="N56" s="177"/>
    </row>
    <row r="57" spans="1:14" x14ac:dyDescent="0.25">
      <c r="A57" s="194"/>
      <c r="B57" s="209"/>
      <c r="C57" s="209"/>
      <c r="D57" s="646"/>
      <c r="E57" s="182"/>
      <c r="F57" s="182"/>
      <c r="G57" s="574"/>
      <c r="H57" s="318"/>
      <c r="I57" s="175"/>
      <c r="J57" s="447"/>
      <c r="K57" s="544"/>
      <c r="L57" s="183"/>
      <c r="M57" s="175"/>
      <c r="N57" s="595"/>
    </row>
    <row r="58" spans="1:14" x14ac:dyDescent="0.25">
      <c r="A58" s="194"/>
      <c r="B58" s="209"/>
      <c r="C58" s="209"/>
      <c r="D58" s="646"/>
      <c r="E58" s="190"/>
      <c r="F58" s="172"/>
      <c r="G58" s="332"/>
      <c r="H58" s="620"/>
      <c r="I58" s="596"/>
      <c r="J58" s="447"/>
      <c r="K58" s="597"/>
      <c r="L58" s="596"/>
      <c r="M58" s="596"/>
      <c r="N58" s="595"/>
    </row>
    <row r="59" spans="1:14" x14ac:dyDescent="0.25">
      <c r="A59" s="194"/>
      <c r="B59" s="209"/>
      <c r="C59" s="209"/>
      <c r="D59" s="646"/>
      <c r="E59" s="573"/>
      <c r="F59" s="184"/>
      <c r="G59" s="332"/>
      <c r="H59" s="620"/>
      <c r="I59" s="596"/>
      <c r="J59" s="447"/>
      <c r="K59" s="597"/>
      <c r="L59" s="596"/>
      <c r="M59" s="596"/>
      <c r="N59" s="595"/>
    </row>
    <row r="60" spans="1:14" x14ac:dyDescent="0.25">
      <c r="A60" s="194"/>
      <c r="B60" s="209"/>
      <c r="C60" s="209"/>
      <c r="D60" s="646"/>
      <c r="E60" s="573"/>
      <c r="F60" s="184"/>
      <c r="G60" s="332"/>
      <c r="H60" s="620"/>
      <c r="I60" s="596"/>
      <c r="J60" s="447"/>
      <c r="K60" s="597"/>
      <c r="L60" s="596"/>
      <c r="M60" s="596"/>
      <c r="N60" s="595"/>
    </row>
    <row r="61" spans="1:14" x14ac:dyDescent="0.25">
      <c r="A61" s="194"/>
      <c r="B61" s="209"/>
      <c r="C61" s="209"/>
      <c r="D61" s="646"/>
      <c r="E61" s="573"/>
      <c r="F61" s="184"/>
      <c r="G61" s="332"/>
      <c r="H61" s="620"/>
      <c r="I61" s="596"/>
      <c r="J61" s="447"/>
      <c r="K61" s="597"/>
      <c r="L61" s="596"/>
      <c r="M61" s="596"/>
      <c r="N61" s="595"/>
    </row>
    <row r="62" spans="1:14" x14ac:dyDescent="0.25">
      <c r="A62" s="194"/>
      <c r="B62" s="209"/>
      <c r="C62" s="209"/>
      <c r="D62" s="646"/>
      <c r="E62" s="573"/>
      <c r="F62" s="184"/>
      <c r="G62" s="332"/>
      <c r="H62" s="620"/>
      <c r="I62" s="596"/>
      <c r="J62" s="447"/>
      <c r="K62" s="597"/>
      <c r="L62" s="596"/>
      <c r="M62" s="596"/>
      <c r="N62" s="595"/>
    </row>
    <row r="63" spans="1:14" x14ac:dyDescent="0.25">
      <c r="A63" s="194"/>
      <c r="B63" s="209"/>
      <c r="C63" s="209"/>
      <c r="D63" s="646"/>
      <c r="E63" s="573"/>
      <c r="F63" s="184"/>
      <c r="G63" s="332"/>
      <c r="H63" s="620"/>
      <c r="I63" s="596"/>
      <c r="J63" s="447"/>
      <c r="K63" s="597"/>
      <c r="L63" s="596"/>
      <c r="M63" s="596"/>
      <c r="N63" s="595"/>
    </row>
    <row r="64" spans="1:14" x14ac:dyDescent="0.25">
      <c r="A64" s="194"/>
      <c r="B64" s="209"/>
      <c r="C64" s="209"/>
      <c r="D64" s="646"/>
      <c r="E64" s="573"/>
      <c r="F64" s="184"/>
      <c r="G64" s="332"/>
      <c r="H64" s="620"/>
      <c r="I64" s="596"/>
      <c r="J64" s="447"/>
      <c r="K64" s="597"/>
      <c r="L64" s="596"/>
      <c r="M64" s="596"/>
      <c r="N64" s="595"/>
    </row>
    <row r="65" spans="1:14" x14ac:dyDescent="0.25">
      <c r="A65" s="194"/>
      <c r="B65" s="209"/>
      <c r="C65" s="209"/>
      <c r="D65" s="655"/>
      <c r="E65" s="573"/>
      <c r="F65" s="184"/>
      <c r="G65" s="332"/>
      <c r="H65" s="620"/>
      <c r="I65" s="596"/>
      <c r="J65" s="447"/>
      <c r="K65" s="597"/>
      <c r="L65" s="596"/>
      <c r="M65" s="596"/>
      <c r="N65" s="595"/>
    </row>
    <row r="66" spans="1:14" x14ac:dyDescent="0.25">
      <c r="A66" s="194"/>
      <c r="B66" s="209"/>
      <c r="C66" s="209"/>
      <c r="D66" s="655"/>
      <c r="E66" s="573"/>
      <c r="F66" s="184"/>
      <c r="G66" s="332"/>
      <c r="H66" s="620"/>
      <c r="I66" s="596"/>
      <c r="J66" s="447"/>
      <c r="K66" s="597"/>
      <c r="L66" s="596"/>
      <c r="M66" s="596"/>
      <c r="N66" s="595"/>
    </row>
    <row r="67" spans="1:14" x14ac:dyDescent="0.25">
      <c r="A67" s="194"/>
      <c r="B67" s="209"/>
      <c r="C67" s="209"/>
      <c r="D67" s="655"/>
      <c r="E67" s="573"/>
      <c r="F67" s="184"/>
      <c r="G67" s="332"/>
      <c r="H67" s="620"/>
      <c r="I67" s="596"/>
      <c r="J67" s="447"/>
      <c r="K67" s="597"/>
      <c r="L67" s="596"/>
      <c r="M67" s="596"/>
      <c r="N67" s="595"/>
    </row>
    <row r="68" spans="1:14" x14ac:dyDescent="0.25">
      <c r="A68" s="194"/>
      <c r="B68" s="209"/>
      <c r="C68" s="209"/>
      <c r="D68" s="655"/>
      <c r="E68" s="573"/>
      <c r="F68" s="184"/>
      <c r="G68" s="332"/>
      <c r="H68" s="620"/>
      <c r="I68" s="596"/>
      <c r="J68" s="447"/>
      <c r="K68" s="597"/>
      <c r="L68" s="596"/>
      <c r="M68" s="596"/>
      <c r="N68" s="595"/>
    </row>
    <row r="69" spans="1:14" x14ac:dyDescent="0.25">
      <c r="A69" s="194"/>
      <c r="B69" s="209"/>
      <c r="C69" s="209"/>
      <c r="D69" s="655"/>
      <c r="E69" s="573"/>
      <c r="F69" s="184"/>
      <c r="G69" s="332"/>
      <c r="H69" s="620"/>
      <c r="I69" s="596"/>
      <c r="J69" s="447"/>
      <c r="K69" s="597"/>
      <c r="L69" s="596"/>
      <c r="M69" s="596"/>
      <c r="N69" s="595"/>
    </row>
    <row r="70" spans="1:14" x14ac:dyDescent="0.25">
      <c r="A70" s="194"/>
      <c r="B70" s="209"/>
      <c r="C70" s="209"/>
      <c r="D70" s="655"/>
      <c r="E70" s="573"/>
      <c r="F70" s="184"/>
      <c r="G70" s="332"/>
      <c r="H70" s="620"/>
      <c r="I70" s="596"/>
      <c r="J70" s="447"/>
      <c r="K70" s="597"/>
      <c r="L70" s="596"/>
      <c r="M70" s="596"/>
      <c r="N70" s="595"/>
    </row>
    <row r="71" spans="1:14" x14ac:dyDescent="0.25">
      <c r="A71" s="194"/>
      <c r="B71" s="209"/>
      <c r="C71" s="209"/>
      <c r="D71" s="655"/>
      <c r="E71" s="573"/>
      <c r="F71" s="184"/>
      <c r="G71" s="332"/>
      <c r="H71" s="620"/>
      <c r="I71" s="596"/>
      <c r="J71" s="447"/>
      <c r="K71" s="597"/>
      <c r="L71" s="596"/>
      <c r="M71" s="596"/>
      <c r="N71" s="595"/>
    </row>
    <row r="72" spans="1:14" x14ac:dyDescent="0.25">
      <c r="A72" s="194"/>
      <c r="B72" s="209"/>
      <c r="C72" s="209"/>
      <c r="D72" s="655"/>
      <c r="E72" s="573"/>
      <c r="F72" s="184"/>
      <c r="G72" s="332"/>
      <c r="H72" s="620"/>
      <c r="I72" s="596"/>
      <c r="J72" s="447"/>
      <c r="K72" s="597"/>
      <c r="L72" s="596"/>
      <c r="M72" s="596"/>
      <c r="N72" s="595"/>
    </row>
    <row r="73" spans="1:14" x14ac:dyDescent="0.25">
      <c r="A73" s="194"/>
      <c r="B73" s="209"/>
      <c r="C73" s="209"/>
      <c r="D73" s="655"/>
      <c r="E73" s="573"/>
      <c r="F73" s="184"/>
      <c r="G73" s="332"/>
      <c r="H73" s="620"/>
      <c r="I73" s="596"/>
      <c r="J73" s="447"/>
      <c r="K73" s="597"/>
      <c r="L73" s="596"/>
      <c r="M73" s="596"/>
      <c r="N73" s="595"/>
    </row>
    <row r="74" spans="1:14" x14ac:dyDescent="0.25">
      <c r="A74" s="194"/>
      <c r="B74" s="209"/>
      <c r="C74" s="209"/>
      <c r="D74" s="655"/>
      <c r="E74" s="573"/>
      <c r="F74" s="184"/>
      <c r="G74" s="332"/>
      <c r="H74" s="620"/>
      <c r="I74" s="596"/>
      <c r="J74" s="447"/>
      <c r="K74" s="597"/>
      <c r="L74" s="596"/>
      <c r="M74" s="596"/>
      <c r="N74" s="595"/>
    </row>
    <row r="75" spans="1:14" x14ac:dyDescent="0.25">
      <c r="A75" s="194"/>
      <c r="B75" s="209"/>
      <c r="C75" s="209"/>
      <c r="D75" s="655"/>
      <c r="E75" s="573"/>
      <c r="F75" s="184"/>
      <c r="G75" s="332"/>
      <c r="H75" s="620"/>
      <c r="I75" s="596"/>
      <c r="J75" s="447"/>
      <c r="K75" s="597"/>
      <c r="L75" s="596"/>
      <c r="M75" s="596"/>
      <c r="N75" s="595"/>
    </row>
    <row r="76" spans="1:14" x14ac:dyDescent="0.25">
      <c r="A76" s="194"/>
      <c r="B76" s="209"/>
      <c r="C76" s="209"/>
      <c r="D76" s="655"/>
      <c r="E76" s="573"/>
      <c r="F76" s="184"/>
      <c r="G76" s="332"/>
      <c r="H76" s="620"/>
      <c r="I76" s="596"/>
      <c r="J76" s="447"/>
      <c r="K76" s="597"/>
      <c r="L76" s="596"/>
      <c r="M76" s="596"/>
      <c r="N76" s="595"/>
    </row>
    <row r="77" spans="1:14" x14ac:dyDescent="0.25">
      <c r="A77" s="194"/>
      <c r="B77" s="209"/>
      <c r="C77" s="209"/>
      <c r="D77" s="655"/>
      <c r="E77" s="573"/>
      <c r="F77" s="184"/>
      <c r="G77" s="332"/>
      <c r="H77" s="620"/>
      <c r="I77" s="596"/>
      <c r="J77" s="447"/>
      <c r="K77" s="597"/>
      <c r="L77" s="596"/>
      <c r="M77" s="596"/>
      <c r="N77" s="595"/>
    </row>
    <row r="78" spans="1:14" x14ac:dyDescent="0.25">
      <c r="A78" s="194"/>
      <c r="B78" s="209"/>
      <c r="C78" s="209"/>
      <c r="D78" s="655"/>
      <c r="E78" s="573"/>
      <c r="F78" s="184"/>
      <c r="G78" s="332"/>
      <c r="H78" s="620"/>
      <c r="I78" s="596"/>
      <c r="J78" s="447"/>
      <c r="K78" s="597"/>
      <c r="L78" s="596"/>
      <c r="M78" s="596"/>
      <c r="N78" s="595"/>
    </row>
    <row r="79" spans="1:14" x14ac:dyDescent="0.25">
      <c r="A79" s="194"/>
      <c r="B79" s="209"/>
      <c r="C79" s="209"/>
      <c r="D79" s="655"/>
      <c r="E79" s="573"/>
      <c r="F79" s="184"/>
      <c r="G79" s="332"/>
      <c r="H79" s="620"/>
      <c r="I79" s="596"/>
      <c r="J79" s="447"/>
      <c r="K79" s="597"/>
      <c r="L79" s="596"/>
      <c r="M79" s="596"/>
      <c r="N79" s="595"/>
    </row>
    <row r="80" spans="1:14" x14ac:dyDescent="0.25">
      <c r="A80" s="194"/>
      <c r="B80" s="209"/>
      <c r="C80" s="209"/>
      <c r="D80" s="655"/>
      <c r="E80" s="573"/>
      <c r="F80" s="184"/>
      <c r="G80" s="332"/>
      <c r="H80" s="620"/>
      <c r="I80" s="596"/>
      <c r="J80" s="447"/>
      <c r="K80" s="597"/>
      <c r="L80" s="596"/>
      <c r="M80" s="596"/>
      <c r="N80" s="595"/>
    </row>
    <row r="81" spans="1:14" x14ac:dyDescent="0.25">
      <c r="A81" s="194"/>
      <c r="B81" s="195"/>
      <c r="C81" s="195"/>
      <c r="D81" s="196"/>
      <c r="E81" s="190"/>
      <c r="F81" s="172"/>
      <c r="G81" s="332"/>
      <c r="H81" s="545"/>
      <c r="I81" s="175"/>
      <c r="J81" s="447"/>
      <c r="K81" s="428"/>
      <c r="L81" s="175"/>
      <c r="M81" s="175"/>
      <c r="N81" s="177"/>
    </row>
    <row r="82" spans="1:14" x14ac:dyDescent="0.25">
      <c r="A82" s="194"/>
      <c r="B82" s="195"/>
      <c r="C82" s="195"/>
      <c r="D82" s="196"/>
      <c r="E82" s="190"/>
      <c r="F82" s="172"/>
      <c r="G82" s="332"/>
      <c r="H82" s="545"/>
      <c r="I82" s="175"/>
      <c r="J82" s="447"/>
      <c r="K82" s="428"/>
      <c r="L82" s="175"/>
      <c r="M82" s="175"/>
      <c r="N82" s="177"/>
    </row>
    <row r="83" spans="1:14" x14ac:dyDescent="0.25">
      <c r="A83" s="194"/>
      <c r="B83" s="195"/>
      <c r="C83" s="195"/>
      <c r="D83" s="196"/>
      <c r="E83" s="182"/>
      <c r="F83" s="172"/>
      <c r="G83" s="332"/>
      <c r="H83" s="545"/>
      <c r="I83" s="175"/>
      <c r="J83" s="447"/>
      <c r="K83" s="428"/>
      <c r="L83" s="175"/>
      <c r="M83" s="175"/>
      <c r="N83" s="177"/>
    </row>
    <row r="84" spans="1:14" x14ac:dyDescent="0.25">
      <c r="A84" s="194"/>
      <c r="B84" s="177"/>
      <c r="C84" s="177"/>
      <c r="D84" s="203"/>
      <c r="E84" s="190"/>
      <c r="F84" s="172"/>
      <c r="G84" s="332"/>
      <c r="H84" s="545"/>
      <c r="I84" s="175"/>
      <c r="J84" s="447"/>
      <c r="K84" s="428"/>
      <c r="L84" s="175"/>
      <c r="M84" s="175"/>
      <c r="N84" s="177"/>
    </row>
    <row r="85" spans="1:14" x14ac:dyDescent="0.25">
      <c r="A85" s="194"/>
      <c r="B85" s="177"/>
      <c r="C85" s="177"/>
      <c r="D85" s="203"/>
      <c r="E85" s="190"/>
      <c r="F85" s="172"/>
      <c r="G85" s="332"/>
      <c r="H85" s="545"/>
      <c r="I85" s="175"/>
      <c r="J85" s="447"/>
      <c r="K85" s="428"/>
      <c r="L85" s="175"/>
      <c r="M85" s="175"/>
      <c r="N85" s="177"/>
    </row>
    <row r="86" spans="1:14" ht="17.25" customHeight="1" x14ac:dyDescent="0.25">
      <c r="A86" s="194"/>
      <c r="B86" s="177"/>
      <c r="C86" s="177"/>
      <c r="D86" s="203"/>
      <c r="E86" s="182"/>
      <c r="F86" s="172"/>
      <c r="G86" s="332"/>
      <c r="H86" s="545"/>
      <c r="I86" s="175"/>
      <c r="J86" s="447"/>
      <c r="K86" s="428"/>
      <c r="L86" s="175"/>
      <c r="M86" s="175"/>
      <c r="N86" s="177"/>
    </row>
    <row r="87" spans="1:14" ht="17.25" customHeight="1" x14ac:dyDescent="0.25">
      <c r="A87" s="194"/>
      <c r="B87" s="177"/>
      <c r="C87" s="177"/>
      <c r="D87" s="203"/>
      <c r="E87" s="182"/>
      <c r="F87" s="172"/>
      <c r="G87" s="332"/>
      <c r="H87" s="545"/>
      <c r="I87" s="175"/>
      <c r="J87" s="447"/>
      <c r="K87" s="428"/>
      <c r="L87" s="175"/>
      <c r="M87" s="175"/>
      <c r="N87" s="177"/>
    </row>
    <row r="88" spans="1:14" ht="17.25" customHeight="1" x14ac:dyDescent="0.25">
      <c r="A88" s="194"/>
      <c r="B88" s="177"/>
      <c r="C88" s="177"/>
      <c r="D88" s="203"/>
      <c r="E88" s="182"/>
      <c r="F88" s="172"/>
      <c r="G88" s="332"/>
      <c r="H88" s="545"/>
      <c r="I88" s="175"/>
      <c r="J88" s="447"/>
      <c r="K88" s="428"/>
      <c r="L88" s="175"/>
      <c r="M88" s="175"/>
      <c r="N88" s="177"/>
    </row>
    <row r="89" spans="1:14" ht="17.25" customHeight="1" x14ac:dyDescent="0.25">
      <c r="A89" s="194"/>
      <c r="B89" s="177"/>
      <c r="C89" s="177"/>
      <c r="D89" s="203"/>
      <c r="E89" s="182"/>
      <c r="F89" s="172"/>
      <c r="G89" s="332"/>
      <c r="H89" s="545"/>
      <c r="I89" s="175"/>
      <c r="J89" s="447"/>
      <c r="K89" s="428"/>
      <c r="L89" s="175"/>
      <c r="M89" s="175"/>
      <c r="N89" s="177"/>
    </row>
    <row r="90" spans="1:14" ht="17.25" customHeight="1" x14ac:dyDescent="0.25">
      <c r="A90" s="194"/>
      <c r="B90" s="177"/>
      <c r="C90" s="177"/>
      <c r="D90" s="203"/>
      <c r="E90" s="182"/>
      <c r="F90" s="172"/>
      <c r="G90" s="332"/>
      <c r="H90" s="318"/>
      <c r="I90" s="175"/>
      <c r="J90" s="447"/>
      <c r="K90" s="428"/>
      <c r="L90" s="175"/>
      <c r="M90" s="175"/>
      <c r="N90" s="177"/>
    </row>
    <row r="91" spans="1:14" ht="17.25" customHeight="1" x14ac:dyDescent="0.25">
      <c r="A91" s="194"/>
      <c r="B91" s="177"/>
      <c r="C91" s="177"/>
      <c r="D91" s="203"/>
      <c r="E91" s="182"/>
      <c r="F91" s="172"/>
      <c r="G91" s="332"/>
      <c r="H91" s="318"/>
      <c r="I91" s="175"/>
      <c r="J91" s="447"/>
      <c r="K91" s="428"/>
      <c r="L91" s="175"/>
      <c r="M91" s="175"/>
      <c r="N91" s="177"/>
    </row>
    <row r="92" spans="1:14" ht="17.25" customHeight="1" x14ac:dyDescent="0.25">
      <c r="A92" s="194"/>
      <c r="B92" s="177"/>
      <c r="C92" s="177"/>
      <c r="D92" s="203"/>
      <c r="E92" s="182"/>
      <c r="F92" s="172"/>
      <c r="G92" s="332"/>
      <c r="H92" s="318"/>
      <c r="I92" s="175"/>
      <c r="J92" s="447"/>
      <c r="K92" s="428"/>
      <c r="L92" s="175"/>
      <c r="M92" s="175"/>
      <c r="N92" s="177"/>
    </row>
    <row r="93" spans="1:14" ht="17.25" customHeight="1" x14ac:dyDescent="0.25">
      <c r="A93" s="194"/>
      <c r="B93" s="177"/>
      <c r="C93" s="177"/>
      <c r="D93" s="203"/>
      <c r="E93" s="182"/>
      <c r="F93" s="172"/>
      <c r="G93" s="332"/>
      <c r="H93" s="318"/>
      <c r="I93" s="175"/>
      <c r="J93" s="447"/>
      <c r="K93" s="428"/>
      <c r="L93" s="175"/>
      <c r="M93" s="175"/>
      <c r="N93" s="177"/>
    </row>
    <row r="94" spans="1:14" x14ac:dyDescent="0.25">
      <c r="A94" s="194"/>
      <c r="B94" s="177"/>
      <c r="C94" s="177"/>
      <c r="D94" s="203"/>
      <c r="E94" s="190"/>
      <c r="F94" s="172"/>
      <c r="G94" s="332"/>
      <c r="H94" s="318"/>
      <c r="I94" s="175"/>
      <c r="J94" s="447"/>
      <c r="K94" s="428"/>
      <c r="L94" s="175"/>
      <c r="M94" s="175"/>
      <c r="N94" s="177"/>
    </row>
    <row r="95" spans="1:14" x14ac:dyDescent="0.25">
      <c r="A95" s="194"/>
      <c r="B95" s="177"/>
      <c r="C95" s="177"/>
      <c r="D95" s="203"/>
      <c r="E95" s="190"/>
      <c r="F95" s="172"/>
      <c r="G95" s="332"/>
      <c r="H95" s="318"/>
      <c r="I95" s="175"/>
      <c r="J95" s="447"/>
      <c r="K95" s="428"/>
      <c r="L95" s="175"/>
      <c r="M95" s="175"/>
      <c r="N95" s="177"/>
    </row>
    <row r="96" spans="1:14" x14ac:dyDescent="0.25">
      <c r="A96" s="194"/>
      <c r="B96" s="177"/>
      <c r="C96" s="177"/>
      <c r="D96" s="203"/>
      <c r="E96" s="190"/>
      <c r="F96" s="172"/>
      <c r="G96" s="332"/>
      <c r="H96" s="318"/>
      <c r="I96" s="175"/>
      <c r="J96" s="447"/>
      <c r="K96" s="428"/>
      <c r="L96" s="175"/>
      <c r="M96" s="175"/>
      <c r="N96" s="177"/>
    </row>
    <row r="97" spans="1:14" x14ac:dyDescent="0.25">
      <c r="A97" s="194"/>
      <c r="B97" s="177"/>
      <c r="C97" s="177"/>
      <c r="D97" s="203"/>
      <c r="E97" s="190"/>
      <c r="F97" s="172"/>
      <c r="G97" s="332"/>
      <c r="H97" s="318"/>
      <c r="I97" s="175"/>
      <c r="J97" s="447"/>
      <c r="K97" s="428"/>
      <c r="L97" s="175"/>
      <c r="M97" s="175"/>
      <c r="N97" s="177"/>
    </row>
    <row r="98" spans="1:14" x14ac:dyDescent="0.25">
      <c r="A98" s="194"/>
      <c r="B98" s="428"/>
      <c r="C98" s="428"/>
      <c r="D98" s="541"/>
      <c r="E98" s="182"/>
      <c r="F98" s="172"/>
      <c r="G98" s="332"/>
      <c r="H98" s="318"/>
      <c r="I98" s="175"/>
      <c r="J98" s="447"/>
      <c r="K98" s="428"/>
      <c r="L98" s="175"/>
      <c r="M98" s="175"/>
      <c r="N98" s="177"/>
    </row>
    <row r="99" spans="1:14" x14ac:dyDescent="0.25">
      <c r="A99" s="194"/>
      <c r="B99" s="428"/>
      <c r="C99" s="428"/>
      <c r="D99" s="541"/>
      <c r="E99" s="182"/>
      <c r="F99" s="172"/>
      <c r="G99" s="332"/>
      <c r="H99" s="318"/>
      <c r="I99" s="175"/>
      <c r="J99" s="447"/>
      <c r="K99" s="428"/>
      <c r="L99" s="175"/>
      <c r="M99" s="175"/>
      <c r="N99" s="177"/>
    </row>
    <row r="100" spans="1:14" x14ac:dyDescent="0.25">
      <c r="A100" s="194"/>
      <c r="B100" s="428"/>
      <c r="C100" s="428"/>
      <c r="D100" s="541"/>
      <c r="E100" s="182"/>
      <c r="F100" s="172"/>
      <c r="G100" s="332"/>
      <c r="H100" s="318"/>
      <c r="I100" s="175"/>
      <c r="J100" s="447"/>
      <c r="K100" s="428"/>
      <c r="L100" s="175"/>
      <c r="M100" s="175"/>
      <c r="N100" s="177"/>
    </row>
    <row r="101" spans="1:14" x14ac:dyDescent="0.25">
      <c r="A101" s="194"/>
      <c r="B101" s="428"/>
      <c r="C101" s="428"/>
      <c r="D101" s="541"/>
      <c r="E101" s="182"/>
      <c r="F101" s="172"/>
      <c r="G101" s="332"/>
      <c r="H101" s="318"/>
      <c r="I101" s="175"/>
      <c r="J101" s="447"/>
      <c r="K101" s="428"/>
      <c r="L101" s="175"/>
      <c r="M101" s="175"/>
      <c r="N101" s="177"/>
    </row>
    <row r="102" spans="1:14" x14ac:dyDescent="0.25">
      <c r="A102" s="194"/>
      <c r="B102" s="428"/>
      <c r="C102" s="428"/>
      <c r="D102" s="541"/>
      <c r="E102" s="182"/>
      <c r="F102" s="172"/>
      <c r="G102" s="332"/>
      <c r="H102" s="211"/>
      <c r="I102" s="175"/>
      <c r="J102" s="447"/>
      <c r="K102" s="428"/>
      <c r="L102" s="175"/>
      <c r="M102" s="175"/>
      <c r="N102" s="177"/>
    </row>
    <row r="103" spans="1:14" x14ac:dyDescent="0.25">
      <c r="A103" s="194"/>
      <c r="B103" s="428"/>
      <c r="C103" s="428"/>
      <c r="D103" s="541"/>
      <c r="E103" s="182"/>
      <c r="F103" s="172"/>
      <c r="G103" s="332"/>
      <c r="H103" s="211"/>
      <c r="I103" s="175"/>
      <c r="J103" s="447"/>
      <c r="K103" s="428"/>
      <c r="L103" s="175"/>
      <c r="M103" s="175"/>
      <c r="N103" s="177"/>
    </row>
    <row r="104" spans="1:14" x14ac:dyDescent="0.25">
      <c r="A104" s="194"/>
      <c r="B104" s="428"/>
      <c r="C104" s="428"/>
      <c r="D104" s="541"/>
      <c r="E104" s="181"/>
      <c r="F104" s="184"/>
      <c r="G104" s="332"/>
      <c r="H104" s="211"/>
      <c r="I104" s="175"/>
      <c r="J104" s="447"/>
      <c r="K104" s="428"/>
      <c r="L104" s="175"/>
      <c r="M104" s="175"/>
      <c r="N104" s="177"/>
    </row>
    <row r="105" spans="1:14" x14ac:dyDescent="0.25">
      <c r="A105" s="180"/>
      <c r="B105" s="428"/>
      <c r="C105" s="428"/>
      <c r="D105" s="541"/>
      <c r="E105" s="172"/>
      <c r="F105" s="172"/>
      <c r="G105" s="332"/>
      <c r="H105" s="211"/>
      <c r="I105" s="175"/>
      <c r="J105" s="447"/>
      <c r="K105" s="428"/>
      <c r="L105" s="175"/>
      <c r="M105" s="175"/>
      <c r="N105" s="177"/>
    </row>
    <row r="106" spans="1:14" x14ac:dyDescent="0.25">
      <c r="A106" s="194"/>
      <c r="B106" s="177"/>
      <c r="C106" s="177"/>
      <c r="D106" s="203"/>
      <c r="E106" s="190"/>
      <c r="F106" s="519"/>
      <c r="G106" s="332"/>
      <c r="H106" s="211"/>
      <c r="I106" s="175"/>
      <c r="J106" s="447"/>
      <c r="K106" s="428"/>
      <c r="L106" s="175"/>
      <c r="M106" s="175"/>
      <c r="N106" s="177"/>
    </row>
    <row r="107" spans="1:14" x14ac:dyDescent="0.25">
      <c r="A107" s="194"/>
      <c r="B107" s="177"/>
      <c r="C107" s="177"/>
      <c r="D107" s="203"/>
      <c r="E107" s="190"/>
      <c r="F107" s="424"/>
      <c r="G107" s="332"/>
      <c r="H107" s="211"/>
      <c r="I107" s="175"/>
      <c r="J107" s="447"/>
      <c r="K107" s="428"/>
      <c r="L107" s="175"/>
      <c r="M107" s="175"/>
      <c r="N107" s="177"/>
    </row>
    <row r="108" spans="1:14" x14ac:dyDescent="0.25">
      <c r="A108" s="194"/>
      <c r="B108" s="177"/>
      <c r="C108" s="177"/>
      <c r="D108" s="203"/>
      <c r="E108" s="190"/>
      <c r="F108" s="424"/>
      <c r="G108" s="332"/>
      <c r="H108" s="211"/>
      <c r="I108" s="175"/>
      <c r="J108" s="447"/>
      <c r="K108" s="428"/>
      <c r="L108" s="175"/>
      <c r="M108" s="175"/>
      <c r="N108" s="177"/>
    </row>
    <row r="109" spans="1:14" x14ac:dyDescent="0.25">
      <c r="A109" s="194"/>
      <c r="B109" s="177"/>
      <c r="C109" s="177"/>
      <c r="D109" s="203"/>
      <c r="E109" s="190"/>
      <c r="F109" s="424"/>
      <c r="G109" s="332"/>
      <c r="H109" s="211"/>
      <c r="I109" s="175"/>
      <c r="J109" s="447"/>
      <c r="K109" s="428"/>
      <c r="L109" s="175"/>
      <c r="M109" s="175"/>
      <c r="N109" s="177"/>
    </row>
    <row r="110" spans="1:14" x14ac:dyDescent="0.25">
      <c r="A110" s="194"/>
      <c r="B110" s="177"/>
      <c r="C110" s="177"/>
      <c r="D110" s="203"/>
      <c r="E110" s="190"/>
      <c r="F110" s="424"/>
      <c r="G110" s="332"/>
      <c r="H110" s="211"/>
      <c r="I110" s="175"/>
      <c r="J110" s="447"/>
      <c r="K110" s="428"/>
      <c r="L110" s="175"/>
      <c r="M110" s="175"/>
      <c r="N110" s="177"/>
    </row>
    <row r="111" spans="1:14" x14ac:dyDescent="0.25">
      <c r="A111" s="194"/>
      <c r="B111" s="177"/>
      <c r="C111" s="177"/>
      <c r="D111" s="203"/>
      <c r="E111" s="190"/>
      <c r="F111" s="424"/>
      <c r="G111" s="332"/>
      <c r="H111" s="211"/>
      <c r="I111" s="175"/>
      <c r="J111" s="447"/>
      <c r="K111" s="428"/>
      <c r="L111" s="175"/>
      <c r="M111" s="175"/>
      <c r="N111" s="177"/>
    </row>
    <row r="112" spans="1:14" x14ac:dyDescent="0.25">
      <c r="A112" s="180"/>
      <c r="B112" s="177"/>
      <c r="C112" s="177"/>
      <c r="D112" s="177"/>
      <c r="E112" s="190"/>
      <c r="F112" s="424"/>
      <c r="G112" s="332"/>
      <c r="H112" s="211"/>
      <c r="I112" s="175"/>
      <c r="J112" s="447"/>
      <c r="K112" s="428"/>
      <c r="L112" s="175"/>
      <c r="M112" s="175"/>
      <c r="N112" s="177"/>
    </row>
    <row r="113" spans="1:14" x14ac:dyDescent="0.25">
      <c r="A113" s="180"/>
      <c r="B113" s="175"/>
      <c r="C113" s="175"/>
      <c r="D113" s="175"/>
      <c r="E113" s="424"/>
      <c r="F113" s="424"/>
      <c r="G113" s="332"/>
      <c r="H113" s="211"/>
      <c r="I113" s="175"/>
      <c r="J113" s="447"/>
      <c r="K113" s="428"/>
      <c r="L113" s="175"/>
      <c r="M113" s="175"/>
      <c r="N113" s="177"/>
    </row>
    <row r="114" spans="1:14" x14ac:dyDescent="0.25">
      <c r="A114" s="180"/>
      <c r="B114" s="175"/>
      <c r="C114" s="175"/>
      <c r="D114" s="175"/>
      <c r="E114" s="190"/>
      <c r="F114" s="424"/>
      <c r="G114" s="332"/>
      <c r="H114" s="211"/>
      <c r="I114" s="175"/>
      <c r="J114" s="447"/>
      <c r="K114" s="428"/>
      <c r="L114" s="175"/>
      <c r="M114" s="175"/>
      <c r="N114" s="177"/>
    </row>
    <row r="115" spans="1:14" x14ac:dyDescent="0.25">
      <c r="A115" s="180"/>
      <c r="B115" s="175"/>
      <c r="C115" s="175"/>
      <c r="D115" s="175"/>
      <c r="E115" s="190"/>
      <c r="F115" s="424"/>
      <c r="G115" s="332"/>
      <c r="H115" s="211"/>
      <c r="I115" s="175"/>
      <c r="J115" s="447"/>
      <c r="K115" s="428"/>
      <c r="L115" s="175"/>
      <c r="M115" s="175"/>
      <c r="N115" s="177"/>
    </row>
    <row r="116" spans="1:14" x14ac:dyDescent="0.25">
      <c r="A116" s="180"/>
      <c r="B116" s="175"/>
      <c r="C116" s="175"/>
      <c r="D116" s="175" t="s">
        <v>131</v>
      </c>
      <c r="E116" s="424"/>
      <c r="F116" s="424"/>
      <c r="G116" s="332"/>
      <c r="H116" s="211"/>
      <c r="I116" s="175"/>
      <c r="J116" s="447"/>
      <c r="K116" s="428"/>
      <c r="L116" s="175"/>
      <c r="M116" s="175"/>
      <c r="N116" s="177"/>
    </row>
    <row r="117" spans="1:14" x14ac:dyDescent="0.25">
      <c r="A117" s="180"/>
      <c r="B117" s="175"/>
      <c r="C117" s="175"/>
      <c r="D117" s="175"/>
      <c r="E117" s="424"/>
      <c r="F117" s="424"/>
      <c r="G117" s="332"/>
      <c r="H117" s="211"/>
      <c r="I117" s="175"/>
      <c r="J117" s="447"/>
      <c r="K117" s="428"/>
      <c r="L117" s="175"/>
      <c r="M117" s="175"/>
      <c r="N117" s="177"/>
    </row>
    <row r="118" spans="1:14" x14ac:dyDescent="0.25">
      <c r="A118" s="180"/>
      <c r="B118" s="175"/>
      <c r="C118" s="175"/>
      <c r="D118" s="175"/>
      <c r="E118" s="424"/>
      <c r="F118" s="424"/>
      <c r="G118" s="332"/>
      <c r="H118" s="211"/>
      <c r="I118" s="175"/>
      <c r="J118" s="177"/>
      <c r="K118" s="428"/>
      <c r="L118" s="175"/>
      <c r="M118" s="175"/>
      <c r="N118" s="177"/>
    </row>
    <row r="119" spans="1:14" x14ac:dyDescent="0.25">
      <c r="A119" s="180"/>
      <c r="B119" s="175"/>
      <c r="C119" s="175"/>
      <c r="D119" s="175"/>
      <c r="E119" s="424"/>
      <c r="F119" s="424"/>
      <c r="G119" s="332"/>
      <c r="H119" s="211"/>
      <c r="I119" s="175"/>
      <c r="J119" s="177"/>
      <c r="K119" s="428"/>
      <c r="L119" s="175"/>
      <c r="M119" s="175"/>
      <c r="N119" s="177"/>
    </row>
    <row r="120" spans="1:14" x14ac:dyDescent="0.25">
      <c r="A120" s="180"/>
      <c r="B120" s="175"/>
      <c r="C120" s="175"/>
      <c r="D120" s="175"/>
      <c r="E120" s="424"/>
      <c r="F120" s="424"/>
      <c r="G120" s="332"/>
      <c r="H120" s="211"/>
      <c r="I120" s="175"/>
      <c r="J120" s="177"/>
      <c r="K120" s="428"/>
      <c r="L120" s="175"/>
      <c r="M120" s="175"/>
      <c r="N120" s="177"/>
    </row>
    <row r="121" spans="1:14" x14ac:dyDescent="0.25">
      <c r="A121" s="180"/>
      <c r="B121" s="175"/>
      <c r="C121" s="175"/>
      <c r="D121" s="175"/>
      <c r="E121" s="424"/>
      <c r="F121" s="424"/>
      <c r="G121" s="332"/>
      <c r="H121" s="211"/>
      <c r="I121" s="175"/>
      <c r="J121" s="177"/>
      <c r="K121" s="428"/>
      <c r="L121" s="175"/>
      <c r="M121" s="175"/>
      <c r="N121" s="177"/>
    </row>
    <row r="122" spans="1:14" x14ac:dyDescent="0.25">
      <c r="A122" s="180"/>
      <c r="B122" s="175"/>
      <c r="C122" s="175"/>
      <c r="D122" s="175"/>
      <c r="E122" s="424"/>
      <c r="F122" s="424"/>
      <c r="G122" s="332"/>
      <c r="H122" s="211"/>
      <c r="I122" s="175"/>
      <c r="J122" s="177"/>
      <c r="K122" s="428"/>
      <c r="L122" s="175"/>
      <c r="M122" s="175"/>
      <c r="N122" s="177"/>
    </row>
    <row r="123" spans="1:14" x14ac:dyDescent="0.25">
      <c r="A123" s="180"/>
      <c r="B123" s="175"/>
      <c r="C123" s="175"/>
      <c r="D123" s="175"/>
      <c r="E123" s="424"/>
      <c r="F123" s="424"/>
      <c r="G123" s="332"/>
      <c r="H123" s="211"/>
      <c r="I123" s="175"/>
      <c r="J123" s="177"/>
      <c r="K123" s="428"/>
      <c r="L123" s="175"/>
      <c r="M123" s="175"/>
      <c r="N123" s="177"/>
    </row>
    <row r="124" spans="1:14" x14ac:dyDescent="0.25">
      <c r="A124" s="180"/>
      <c r="B124" s="175"/>
      <c r="C124" s="175"/>
      <c r="D124" s="175"/>
      <c r="E124" s="424"/>
      <c r="F124" s="424"/>
      <c r="G124" s="332"/>
      <c r="H124" s="211"/>
      <c r="I124" s="175"/>
      <c r="J124" s="177"/>
      <c r="K124" s="428"/>
      <c r="L124" s="175"/>
      <c r="M124" s="175"/>
      <c r="N124" s="177"/>
    </row>
    <row r="125" spans="1:14" x14ac:dyDescent="0.25">
      <c r="A125" s="180"/>
      <c r="B125" s="175"/>
      <c r="C125" s="175"/>
      <c r="D125" s="175"/>
      <c r="E125" s="424"/>
      <c r="F125" s="424"/>
      <c r="G125" s="332"/>
      <c r="H125" s="211"/>
      <c r="I125" s="175"/>
      <c r="J125" s="177"/>
      <c r="K125" s="428"/>
      <c r="L125" s="175"/>
      <c r="M125" s="175"/>
      <c r="N125" s="177"/>
    </row>
    <row r="126" spans="1:14" x14ac:dyDescent="0.25">
      <c r="A126" s="180"/>
      <c r="B126" s="175"/>
      <c r="C126" s="175"/>
      <c r="D126" s="175"/>
      <c r="E126" s="424"/>
      <c r="F126" s="424"/>
      <c r="G126" s="332"/>
      <c r="H126" s="211"/>
      <c r="I126" s="175"/>
      <c r="J126" s="177"/>
      <c r="K126" s="428"/>
      <c r="L126" s="175"/>
      <c r="M126" s="175"/>
      <c r="N126" s="177"/>
    </row>
    <row r="127" spans="1:14" x14ac:dyDescent="0.25">
      <c r="A127" s="194"/>
      <c r="B127" s="175"/>
      <c r="C127" s="175"/>
      <c r="D127" s="175"/>
      <c r="E127" s="190"/>
      <c r="F127" s="536"/>
      <c r="G127" s="332"/>
      <c r="H127" s="211"/>
      <c r="I127" s="175"/>
      <c r="J127" s="177"/>
      <c r="K127" s="428"/>
      <c r="L127" s="175"/>
      <c r="M127" s="175"/>
      <c r="N127" s="177"/>
    </row>
    <row r="128" spans="1:14" x14ac:dyDescent="0.25">
      <c r="A128" s="194"/>
      <c r="B128" s="177"/>
      <c r="C128" s="177"/>
      <c r="D128" s="203"/>
      <c r="E128" s="190"/>
      <c r="F128" s="424"/>
      <c r="G128" s="332"/>
      <c r="H128" s="211"/>
      <c r="I128" s="175"/>
      <c r="J128" s="177"/>
      <c r="K128" s="428"/>
      <c r="L128" s="175"/>
      <c r="M128" s="175"/>
      <c r="N128" s="177"/>
    </row>
    <row r="129" spans="1:14" x14ac:dyDescent="0.25">
      <c r="A129" s="194"/>
      <c r="B129" s="177"/>
      <c r="C129" s="177"/>
      <c r="D129" s="203"/>
      <c r="E129" s="190"/>
      <c r="F129" s="424"/>
      <c r="G129" s="332"/>
      <c r="H129" s="211"/>
      <c r="I129" s="175"/>
      <c r="J129" s="177"/>
      <c r="K129" s="428"/>
      <c r="L129" s="175"/>
      <c r="M129" s="175"/>
      <c r="N129" s="177"/>
    </row>
    <row r="130" spans="1:14" x14ac:dyDescent="0.25">
      <c r="A130" s="194"/>
      <c r="B130" s="177"/>
      <c r="C130" s="177"/>
      <c r="D130" s="203"/>
      <c r="E130" s="190"/>
      <c r="F130" s="424"/>
      <c r="G130" s="332"/>
      <c r="H130" s="211"/>
      <c r="I130" s="175"/>
      <c r="J130" s="177"/>
      <c r="K130" s="428"/>
      <c r="L130" s="175"/>
      <c r="M130" s="175"/>
      <c r="N130" s="177"/>
    </row>
    <row r="131" spans="1:14" x14ac:dyDescent="0.25">
      <c r="A131" s="194"/>
      <c r="B131" s="177"/>
      <c r="C131" s="177"/>
      <c r="D131" s="203"/>
      <c r="E131" s="190"/>
      <c r="F131" s="424"/>
      <c r="G131" s="332"/>
      <c r="H131" s="211"/>
      <c r="I131" s="175"/>
      <c r="J131" s="177"/>
      <c r="K131" s="428"/>
      <c r="L131" s="175"/>
      <c r="M131" s="175"/>
      <c r="N131" s="177"/>
    </row>
    <row r="132" spans="1:14" x14ac:dyDescent="0.25">
      <c r="A132" s="194"/>
      <c r="B132" s="177"/>
      <c r="C132" s="177"/>
      <c r="D132" s="203"/>
      <c r="E132" s="190"/>
      <c r="F132" s="424"/>
      <c r="G132" s="332"/>
      <c r="H132" s="211"/>
      <c r="I132" s="175"/>
      <c r="J132" s="177"/>
      <c r="K132" s="428"/>
      <c r="L132" s="175"/>
      <c r="M132" s="175"/>
      <c r="N132" s="177"/>
    </row>
    <row r="133" spans="1:14" x14ac:dyDescent="0.25">
      <c r="A133" s="194"/>
      <c r="B133" s="177"/>
      <c r="C133" s="177"/>
      <c r="D133" s="203"/>
      <c r="E133" s="190"/>
      <c r="F133" s="424"/>
      <c r="G133" s="332"/>
      <c r="H133" s="211"/>
      <c r="I133" s="175"/>
      <c r="J133" s="177"/>
      <c r="K133" s="428"/>
      <c r="L133" s="175"/>
      <c r="M133" s="175"/>
      <c r="N133" s="177"/>
    </row>
    <row r="134" spans="1:14" x14ac:dyDescent="0.25">
      <c r="A134" s="194"/>
      <c r="B134" s="177"/>
      <c r="C134" s="177"/>
      <c r="D134" s="203"/>
      <c r="E134" s="190"/>
      <c r="F134" s="424"/>
      <c r="G134" s="332"/>
      <c r="H134" s="211"/>
      <c r="I134" s="175"/>
      <c r="J134" s="177"/>
      <c r="K134" s="428"/>
      <c r="L134" s="175"/>
      <c r="M134" s="175"/>
      <c r="N134" s="177"/>
    </row>
    <row r="135" spans="1:14" x14ac:dyDescent="0.25">
      <c r="A135" s="194"/>
      <c r="B135" s="177"/>
      <c r="C135" s="177"/>
      <c r="D135" s="203"/>
      <c r="E135" s="190"/>
      <c r="F135" s="424"/>
      <c r="G135" s="332"/>
      <c r="H135" s="211"/>
      <c r="I135" s="175"/>
      <c r="J135" s="177"/>
      <c r="K135" s="428"/>
      <c r="L135" s="175"/>
      <c r="M135" s="175"/>
      <c r="N135" s="177"/>
    </row>
    <row r="136" spans="1:14" x14ac:dyDescent="0.25">
      <c r="A136" s="194"/>
      <c r="B136" s="177"/>
      <c r="C136" s="177"/>
      <c r="D136" s="203"/>
      <c r="E136" s="190"/>
      <c r="F136" s="424"/>
      <c r="G136" s="332"/>
      <c r="H136" s="211"/>
      <c r="I136" s="175"/>
      <c r="J136" s="177"/>
      <c r="K136" s="428"/>
      <c r="L136" s="175"/>
      <c r="M136" s="175"/>
      <c r="N136" s="177"/>
    </row>
    <row r="137" spans="1:14" x14ac:dyDescent="0.25">
      <c r="A137" s="194"/>
      <c r="B137" s="177"/>
      <c r="C137" s="177"/>
      <c r="D137" s="203"/>
      <c r="E137" s="190"/>
      <c r="F137" s="424"/>
      <c r="G137" s="332"/>
      <c r="H137" s="211"/>
      <c r="I137" s="175"/>
      <c r="J137" s="177"/>
      <c r="K137" s="428"/>
      <c r="L137" s="175"/>
      <c r="M137" s="175"/>
      <c r="N137" s="177"/>
    </row>
    <row r="138" spans="1:14" x14ac:dyDescent="0.25">
      <c r="A138" s="194"/>
      <c r="B138" s="177"/>
      <c r="C138" s="177"/>
      <c r="D138" s="203"/>
      <c r="E138" s="190"/>
      <c r="F138" s="424"/>
      <c r="G138" s="332"/>
      <c r="H138" s="211"/>
      <c r="I138" s="175"/>
      <c r="J138" s="177"/>
      <c r="K138" s="428"/>
      <c r="L138" s="175"/>
      <c r="M138" s="175"/>
      <c r="N138" s="177"/>
    </row>
    <row r="139" spans="1:14" x14ac:dyDescent="0.25">
      <c r="A139" s="194"/>
      <c r="B139" s="177"/>
      <c r="C139" s="177"/>
      <c r="D139" s="203"/>
      <c r="E139" s="190"/>
      <c r="F139" s="424"/>
      <c r="G139" s="332"/>
      <c r="H139" s="211"/>
      <c r="I139" s="175"/>
      <c r="J139" s="177"/>
      <c r="K139" s="428"/>
      <c r="L139" s="175"/>
      <c r="M139" s="175"/>
      <c r="N139" s="177"/>
    </row>
    <row r="140" spans="1:14" x14ac:dyDescent="0.25">
      <c r="A140" s="194"/>
      <c r="B140" s="175"/>
      <c r="C140" s="175"/>
      <c r="D140" s="175"/>
      <c r="E140" s="424"/>
      <c r="F140" s="424"/>
      <c r="G140" s="332"/>
      <c r="H140" s="211"/>
      <c r="I140" s="175"/>
      <c r="J140" s="177"/>
      <c r="K140" s="428"/>
      <c r="L140" s="175"/>
      <c r="M140" s="175"/>
      <c r="N140" s="177"/>
    </row>
    <row r="141" spans="1:14" x14ac:dyDescent="0.25">
      <c r="A141" s="194"/>
      <c r="B141" s="175"/>
      <c r="C141" s="175"/>
      <c r="D141" s="175"/>
      <c r="E141" s="531"/>
      <c r="F141" s="531"/>
      <c r="G141" s="332"/>
      <c r="H141" s="211"/>
      <c r="I141" s="175"/>
      <c r="J141" s="177"/>
      <c r="K141" s="428"/>
      <c r="L141" s="175"/>
      <c r="M141" s="175"/>
      <c r="N141" s="177"/>
    </row>
    <row r="142" spans="1:14" x14ac:dyDescent="0.25">
      <c r="A142" s="194"/>
      <c r="B142" s="175"/>
      <c r="C142" s="175"/>
      <c r="D142" s="175"/>
      <c r="E142" s="531"/>
      <c r="F142" s="531"/>
      <c r="G142" s="332"/>
      <c r="H142" s="211"/>
      <c r="I142" s="175"/>
      <c r="J142" s="177"/>
      <c r="K142" s="428"/>
      <c r="L142" s="175"/>
      <c r="M142" s="175"/>
      <c r="N142" s="177"/>
    </row>
    <row r="143" spans="1:14" x14ac:dyDescent="0.25">
      <c r="A143" s="194"/>
      <c r="B143" s="175"/>
      <c r="C143" s="175"/>
      <c r="D143" s="187"/>
      <c r="E143" s="424"/>
      <c r="F143" s="424"/>
      <c r="G143" s="332"/>
      <c r="H143" s="211"/>
      <c r="I143" s="175"/>
      <c r="J143" s="177"/>
      <c r="K143" s="428"/>
      <c r="L143" s="175"/>
      <c r="M143" s="175"/>
      <c r="N143" s="177"/>
    </row>
    <row r="144" spans="1:14" x14ac:dyDescent="0.25">
      <c r="A144" s="194"/>
      <c r="B144" s="175"/>
      <c r="C144" s="175"/>
      <c r="D144" s="187"/>
      <c r="E144" s="424"/>
      <c r="F144" s="424"/>
      <c r="G144" s="332"/>
      <c r="H144" s="211"/>
      <c r="I144" s="175"/>
      <c r="J144" s="177"/>
      <c r="K144" s="428"/>
      <c r="L144" s="175"/>
      <c r="M144" s="175"/>
      <c r="N144" s="177"/>
    </row>
    <row r="145" spans="1:14" x14ac:dyDescent="0.25">
      <c r="A145" s="194"/>
      <c r="B145" s="175"/>
      <c r="C145" s="175"/>
      <c r="D145" s="187"/>
      <c r="E145" s="424"/>
      <c r="F145" s="424"/>
      <c r="G145" s="332"/>
      <c r="H145" s="211"/>
      <c r="I145" s="175"/>
      <c r="J145" s="177"/>
      <c r="K145" s="428"/>
      <c r="L145" s="175"/>
      <c r="M145" s="175"/>
      <c r="N145" s="177"/>
    </row>
    <row r="146" spans="1:14" x14ac:dyDescent="0.25">
      <c r="A146" s="175"/>
      <c r="B146" s="175"/>
      <c r="C146" s="175"/>
      <c r="D146" s="187"/>
      <c r="E146" s="585"/>
      <c r="F146" s="585"/>
      <c r="G146" s="583"/>
      <c r="H146" s="211"/>
      <c r="I146" s="175"/>
      <c r="J146" s="175"/>
      <c r="K146" s="428"/>
      <c r="L146" s="175"/>
      <c r="M146" s="175"/>
      <c r="N146" s="177"/>
    </row>
    <row r="147" spans="1:14" x14ac:dyDescent="0.25">
      <c r="A147" s="175"/>
      <c r="B147" s="175"/>
      <c r="C147" s="175"/>
      <c r="D147" s="187"/>
      <c r="E147" s="424"/>
      <c r="F147" s="424"/>
      <c r="G147" s="332"/>
      <c r="H147" s="211"/>
      <c r="I147" s="175"/>
      <c r="J147" s="175"/>
      <c r="K147" s="428"/>
      <c r="L147" s="175"/>
      <c r="M147" s="175"/>
      <c r="N147" s="177"/>
    </row>
    <row r="148" spans="1:14" x14ac:dyDescent="0.25">
      <c r="A148" s="175"/>
      <c r="B148" s="175"/>
      <c r="C148" s="175"/>
      <c r="D148" s="187"/>
      <c r="E148" s="366"/>
      <c r="F148" s="366"/>
      <c r="G148" s="366"/>
      <c r="H148" s="189"/>
      <c r="I148" s="175"/>
      <c r="J148" s="175"/>
      <c r="K148" s="175"/>
      <c r="L148" s="175"/>
      <c r="M148" s="175"/>
      <c r="N148" s="177"/>
    </row>
    <row r="149" spans="1:14" x14ac:dyDescent="0.25">
      <c r="A149" s="175"/>
      <c r="B149" s="175"/>
      <c r="C149" s="175"/>
      <c r="D149" s="175"/>
      <c r="E149" s="366"/>
      <c r="F149" s="366"/>
      <c r="G149" s="366"/>
      <c r="H149" s="175"/>
      <c r="I149" s="175"/>
      <c r="J149" s="175"/>
      <c r="K149" s="175"/>
      <c r="L149" s="175"/>
      <c r="M149" s="175"/>
      <c r="N149" s="177"/>
    </row>
    <row r="150" spans="1:14" x14ac:dyDescent="0.25">
      <c r="A150" s="175"/>
      <c r="B150" s="175"/>
      <c r="C150" s="175"/>
      <c r="D150" s="175"/>
      <c r="E150" s="366"/>
      <c r="F150" s="366"/>
      <c r="G150" s="366"/>
      <c r="H150" s="175"/>
      <c r="I150" s="175"/>
      <c r="J150" s="175"/>
      <c r="K150" s="175"/>
      <c r="L150" s="175"/>
      <c r="M150" s="175"/>
      <c r="N150" s="177"/>
    </row>
    <row r="151" spans="1:14" x14ac:dyDescent="0.25">
      <c r="A151" s="175"/>
      <c r="B151" s="175"/>
      <c r="C151" s="175"/>
      <c r="D151" s="175"/>
      <c r="E151" s="366"/>
      <c r="F151" s="366"/>
      <c r="G151" s="366"/>
      <c r="H151" s="175"/>
      <c r="I151" s="175"/>
      <c r="J151" s="175"/>
      <c r="K151" s="175"/>
      <c r="L151" s="175"/>
      <c r="M151" s="175"/>
      <c r="N151" s="177"/>
    </row>
    <row r="152" spans="1:14" x14ac:dyDescent="0.25">
      <c r="A152" s="175"/>
      <c r="B152" s="175"/>
      <c r="C152" s="175"/>
      <c r="D152" s="175"/>
      <c r="E152" s="366"/>
      <c r="F152" s="366"/>
      <c r="G152" s="366"/>
      <c r="H152" s="175"/>
      <c r="I152" s="175"/>
      <c r="J152" s="175"/>
      <c r="K152" s="175"/>
      <c r="L152" s="175"/>
      <c r="M152" s="175"/>
      <c r="N152" s="177"/>
    </row>
    <row r="153" spans="1:14" x14ac:dyDescent="0.25">
      <c r="A153" s="175"/>
      <c r="B153" s="175"/>
      <c r="C153" s="175"/>
      <c r="D153" s="175"/>
      <c r="E153" s="366"/>
      <c r="F153" s="366"/>
      <c r="G153" s="366"/>
      <c r="H153" s="175"/>
      <c r="I153" s="175"/>
      <c r="J153" s="175"/>
      <c r="K153" s="175"/>
      <c r="L153" s="175"/>
      <c r="M153" s="175"/>
      <c r="N153" s="177"/>
    </row>
    <row r="154" spans="1:14" x14ac:dyDescent="0.25">
      <c r="A154" s="25"/>
      <c r="B154" s="25"/>
      <c r="C154" s="25"/>
      <c r="D154" s="25"/>
      <c r="E154" s="334"/>
      <c r="F154" s="334"/>
      <c r="G154" s="334"/>
      <c r="H154" s="25"/>
      <c r="I154" s="25"/>
      <c r="J154" s="25"/>
      <c r="K154" s="25"/>
      <c r="L154" s="25"/>
      <c r="M154" s="25"/>
      <c r="N154" s="24"/>
    </row>
    <row r="155" spans="1:14" x14ac:dyDescent="0.25">
      <c r="A155" s="25"/>
      <c r="B155" s="25"/>
      <c r="C155" s="25"/>
      <c r="D155" s="25"/>
      <c r="E155" s="334"/>
      <c r="F155" s="334"/>
      <c r="G155" s="334"/>
      <c r="H155" s="25"/>
      <c r="I155" s="25"/>
      <c r="J155" s="25"/>
      <c r="K155" s="25"/>
      <c r="L155" s="25"/>
      <c r="M155" s="25"/>
      <c r="N155" s="24"/>
    </row>
    <row r="156" spans="1:14" x14ac:dyDescent="0.25">
      <c r="A156" s="25"/>
      <c r="B156" s="25"/>
      <c r="C156" s="25"/>
      <c r="D156" s="25"/>
      <c r="E156" s="334"/>
      <c r="F156" s="334"/>
      <c r="G156" s="334"/>
      <c r="H156" s="25"/>
      <c r="I156" s="25"/>
      <c r="J156" s="25"/>
      <c r="K156" s="25"/>
      <c r="L156" s="25"/>
      <c r="M156" s="25"/>
      <c r="N156" s="24"/>
    </row>
    <row r="157" spans="1:14" x14ac:dyDescent="0.25">
      <c r="A157" s="25"/>
      <c r="B157" s="25"/>
      <c r="C157" s="25"/>
      <c r="D157" s="25"/>
      <c r="E157" s="334"/>
      <c r="F157" s="334"/>
      <c r="G157" s="334"/>
      <c r="H157" s="25"/>
      <c r="I157" s="25"/>
      <c r="J157" s="25"/>
      <c r="K157" s="25"/>
      <c r="L157" s="25"/>
      <c r="M157" s="25"/>
      <c r="N157" s="24"/>
    </row>
  </sheetData>
  <autoFilter ref="A1:N2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zoomScale="117" zoomScaleNormal="85" workbookViewId="0">
      <selection activeCell="B5" sqref="B5"/>
    </sheetView>
  </sheetViews>
  <sheetFormatPr defaultColWidth="10.85546875" defaultRowHeight="15" x14ac:dyDescent="0.25"/>
  <cols>
    <col min="1" max="1" width="13.140625" style="26" customWidth="1"/>
    <col min="2" max="2" width="29.85546875" style="26" customWidth="1"/>
    <col min="3" max="3" width="18" style="26" customWidth="1"/>
    <col min="4" max="4" width="14.7109375" style="26" customWidth="1"/>
    <col min="5" max="5" width="18.85546875" style="333" bestFit="1" customWidth="1"/>
    <col min="6" max="6" width="15.85546875" style="333"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4" s="79" customFormat="1" ht="31.5" x14ac:dyDescent="0.25">
      <c r="A1" s="724" t="s">
        <v>44</v>
      </c>
      <c r="B1" s="724"/>
      <c r="C1" s="724"/>
      <c r="D1" s="724"/>
      <c r="E1" s="724"/>
      <c r="F1" s="724"/>
      <c r="G1" s="724"/>
      <c r="H1" s="724"/>
      <c r="I1" s="724"/>
      <c r="J1" s="724"/>
      <c r="K1" s="724"/>
      <c r="L1" s="724"/>
      <c r="M1" s="724"/>
      <c r="N1" s="724"/>
    </row>
    <row r="2" spans="1:14" s="79" customFormat="1" ht="18.75" x14ac:dyDescent="0.25">
      <c r="A2" s="725" t="s">
        <v>128</v>
      </c>
      <c r="B2" s="725"/>
      <c r="C2" s="725"/>
      <c r="D2" s="725"/>
      <c r="E2" s="725"/>
      <c r="F2" s="725"/>
      <c r="G2" s="725"/>
      <c r="H2" s="725"/>
      <c r="I2" s="725"/>
      <c r="J2" s="725"/>
      <c r="K2" s="725"/>
      <c r="L2" s="725"/>
      <c r="M2" s="725"/>
      <c r="N2" s="725"/>
    </row>
    <row r="3" spans="1:14"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4" s="22" customFormat="1" ht="27.95" customHeight="1" thickBot="1" x14ac:dyDescent="0.3">
      <c r="A4" s="664">
        <v>44562</v>
      </c>
      <c r="B4" s="665" t="s">
        <v>155</v>
      </c>
      <c r="C4" s="665"/>
      <c r="D4" s="666"/>
      <c r="E4" s="668"/>
      <c r="F4" s="499"/>
      <c r="G4" s="500">
        <v>-37000</v>
      </c>
      <c r="H4" s="501"/>
      <c r="I4" s="502"/>
      <c r="J4" s="503"/>
      <c r="K4" s="504"/>
      <c r="L4" s="210"/>
      <c r="M4" s="505"/>
      <c r="N4" s="506"/>
    </row>
    <row r="5" spans="1:14" ht="15.75" thickBot="1" x14ac:dyDescent="0.3">
      <c r="A5" s="25"/>
      <c r="B5" s="25"/>
      <c r="C5" s="25"/>
      <c r="D5" s="589"/>
      <c r="E5" s="667">
        <f>SUM(E4:E4)</f>
        <v>0</v>
      </c>
      <c r="F5" s="623">
        <f>SUM(F4:F4)+G4</f>
        <v>-37000</v>
      </c>
      <c r="G5" s="534">
        <f>F5-E5</f>
        <v>-37000</v>
      </c>
      <c r="H5" s="590"/>
      <c r="I5" s="25"/>
      <c r="J5" s="25"/>
      <c r="K5" s="428"/>
      <c r="L5" s="175"/>
      <c r="M5" s="25"/>
      <c r="N5" s="24"/>
    </row>
    <row r="6" spans="1:14" x14ac:dyDescent="0.25">
      <c r="A6" s="25"/>
      <c r="B6" s="25"/>
      <c r="C6" s="25"/>
      <c r="D6" s="25"/>
      <c r="E6" s="591"/>
      <c r="F6" s="591"/>
      <c r="G6" s="532"/>
      <c r="H6" s="25"/>
      <c r="I6" s="25"/>
      <c r="J6" s="25"/>
      <c r="K6" s="25"/>
      <c r="L6" s="25"/>
      <c r="M6" s="25"/>
      <c r="N6" s="24"/>
    </row>
    <row r="7" spans="1:14" x14ac:dyDescent="0.25">
      <c r="A7" s="25"/>
      <c r="B7" s="25"/>
      <c r="C7" s="25"/>
      <c r="D7" s="25"/>
      <c r="E7" s="584"/>
      <c r="F7" s="584"/>
      <c r="G7" s="332"/>
      <c r="H7" s="25"/>
      <c r="I7" s="25"/>
      <c r="J7" s="25"/>
      <c r="K7" s="25"/>
      <c r="L7" s="25"/>
      <c r="M7" s="25"/>
      <c r="N7" s="24"/>
    </row>
    <row r="8" spans="1:14" x14ac:dyDescent="0.25">
      <c r="E8" s="582"/>
    </row>
    <row r="9" spans="1:14" x14ac:dyDescent="0.25">
      <c r="E9" s="582"/>
    </row>
    <row r="10" spans="1:14" x14ac:dyDescent="0.25">
      <c r="E10" s="582"/>
    </row>
    <row r="11" spans="1:14" x14ac:dyDescent="0.25">
      <c r="E11" s="582"/>
    </row>
    <row r="12" spans="1:14" x14ac:dyDescent="0.25">
      <c r="E12" s="582"/>
    </row>
    <row r="13" spans="1:14" x14ac:dyDescent="0.25">
      <c r="E13" s="582"/>
    </row>
    <row r="14" spans="1:14" x14ac:dyDescent="0.25">
      <c r="E14" s="582"/>
    </row>
    <row r="15" spans="1:14" x14ac:dyDescent="0.25">
      <c r="E15" s="582"/>
    </row>
    <row r="16" spans="1:14" x14ac:dyDescent="0.25">
      <c r="E16" s="582"/>
    </row>
    <row r="17" spans="5:5" x14ac:dyDescent="0.25">
      <c r="E17" s="582"/>
    </row>
    <row r="18" spans="5:5" x14ac:dyDescent="0.25">
      <c r="E18" s="582"/>
    </row>
    <row r="19" spans="5:5" x14ac:dyDescent="0.25">
      <c r="E19" s="582"/>
    </row>
    <row r="20" spans="5:5" x14ac:dyDescent="0.25">
      <c r="E20" s="582"/>
    </row>
    <row r="21" spans="5:5" x14ac:dyDescent="0.25">
      <c r="E21" s="582"/>
    </row>
    <row r="22" spans="5:5" x14ac:dyDescent="0.25">
      <c r="E22" s="582"/>
    </row>
    <row r="23" spans="5:5" x14ac:dyDescent="0.25">
      <c r="E23" s="582"/>
    </row>
    <row r="24" spans="5:5" x14ac:dyDescent="0.25">
      <c r="E24" s="582"/>
    </row>
    <row r="25" spans="5:5" x14ac:dyDescent="0.25">
      <c r="E25" s="582"/>
    </row>
    <row r="26" spans="5:5" x14ac:dyDescent="0.25">
      <c r="E26" s="582"/>
    </row>
    <row r="27" spans="5:5" x14ac:dyDescent="0.25">
      <c r="E27" s="582"/>
    </row>
    <row r="28" spans="5:5" x14ac:dyDescent="0.25">
      <c r="E28" s="582"/>
    </row>
    <row r="29" spans="5:5" x14ac:dyDescent="0.25">
      <c r="E29" s="582"/>
    </row>
    <row r="30" spans="5:5" x14ac:dyDescent="0.25">
      <c r="E30" s="582"/>
    </row>
    <row r="31" spans="5:5" x14ac:dyDescent="0.25">
      <c r="E31" s="582"/>
    </row>
    <row r="32" spans="5:5" x14ac:dyDescent="0.25">
      <c r="E32" s="582"/>
    </row>
    <row r="33" spans="5:5" x14ac:dyDescent="0.25">
      <c r="E33" s="582"/>
    </row>
    <row r="34" spans="5:5" x14ac:dyDescent="0.25">
      <c r="E34" s="582"/>
    </row>
    <row r="35" spans="5:5" x14ac:dyDescent="0.25">
      <c r="E35" s="582"/>
    </row>
    <row r="36" spans="5:5" x14ac:dyDescent="0.25">
      <c r="E36" s="582"/>
    </row>
    <row r="37" spans="5:5" x14ac:dyDescent="0.25">
      <c r="E37" s="582"/>
    </row>
    <row r="38" spans="5:5" x14ac:dyDescent="0.25">
      <c r="E38" s="582"/>
    </row>
    <row r="39" spans="5:5" x14ac:dyDescent="0.25">
      <c r="E39" s="582"/>
    </row>
    <row r="40" spans="5:5" x14ac:dyDescent="0.25">
      <c r="E40" s="582"/>
    </row>
    <row r="41" spans="5:5" x14ac:dyDescent="0.25">
      <c r="E41" s="582"/>
    </row>
    <row r="42" spans="5:5" x14ac:dyDescent="0.25">
      <c r="E42" s="582"/>
    </row>
    <row r="43" spans="5:5" x14ac:dyDescent="0.25">
      <c r="E43" s="582"/>
    </row>
    <row r="44" spans="5:5" x14ac:dyDescent="0.25">
      <c r="E44" s="582"/>
    </row>
    <row r="45" spans="5:5" x14ac:dyDescent="0.25">
      <c r="E45" s="582"/>
    </row>
    <row r="46" spans="5:5" x14ac:dyDescent="0.25">
      <c r="E46" s="582"/>
    </row>
    <row r="47" spans="5:5" x14ac:dyDescent="0.25">
      <c r="E47" s="582"/>
    </row>
    <row r="48" spans="5:5" x14ac:dyDescent="0.25">
      <c r="E48" s="582"/>
    </row>
    <row r="49" spans="5:5" x14ac:dyDescent="0.25">
      <c r="E49" s="582"/>
    </row>
    <row r="50" spans="5:5" x14ac:dyDescent="0.25">
      <c r="E50" s="582"/>
    </row>
    <row r="51" spans="5:5" x14ac:dyDescent="0.25">
      <c r="E51" s="582"/>
    </row>
    <row r="52" spans="5:5" x14ac:dyDescent="0.25">
      <c r="E52" s="582"/>
    </row>
    <row r="53" spans="5:5" x14ac:dyDescent="0.25">
      <c r="E53" s="582"/>
    </row>
    <row r="54" spans="5:5" x14ac:dyDescent="0.25">
      <c r="E54" s="582"/>
    </row>
    <row r="55" spans="5:5" x14ac:dyDescent="0.25">
      <c r="E55" s="582"/>
    </row>
    <row r="56" spans="5:5" x14ac:dyDescent="0.25">
      <c r="E56" s="582"/>
    </row>
    <row r="57" spans="5:5" x14ac:dyDescent="0.25">
      <c r="E57" s="582"/>
    </row>
    <row r="58" spans="5:5" x14ac:dyDescent="0.25">
      <c r="E58" s="582"/>
    </row>
    <row r="59" spans="5:5" x14ac:dyDescent="0.25">
      <c r="E59" s="582"/>
    </row>
    <row r="60" spans="5:5" x14ac:dyDescent="0.25">
      <c r="E60" s="582"/>
    </row>
    <row r="61" spans="5:5" x14ac:dyDescent="0.25">
      <c r="E61" s="582"/>
    </row>
    <row r="62" spans="5:5" x14ac:dyDescent="0.25">
      <c r="E62" s="582"/>
    </row>
    <row r="63" spans="5:5" x14ac:dyDescent="0.25">
      <c r="E63" s="582"/>
    </row>
    <row r="64" spans="5:5" x14ac:dyDescent="0.25">
      <c r="E64" s="582"/>
    </row>
    <row r="65" spans="5:5" x14ac:dyDescent="0.25">
      <c r="E65" s="582"/>
    </row>
    <row r="66" spans="5:5" x14ac:dyDescent="0.25">
      <c r="E66" s="582"/>
    </row>
    <row r="67" spans="5:5" x14ac:dyDescent="0.25">
      <c r="E67" s="582"/>
    </row>
    <row r="68" spans="5:5" x14ac:dyDescent="0.25">
      <c r="E68" s="582"/>
    </row>
    <row r="69" spans="5:5" x14ac:dyDescent="0.25">
      <c r="E69" s="582"/>
    </row>
    <row r="70" spans="5:5" x14ac:dyDescent="0.25">
      <c r="E70" s="582"/>
    </row>
    <row r="71" spans="5:5" x14ac:dyDescent="0.25">
      <c r="E71" s="582"/>
    </row>
    <row r="72" spans="5:5" x14ac:dyDescent="0.25">
      <c r="E72" s="582"/>
    </row>
    <row r="73" spans="5:5" x14ac:dyDescent="0.25">
      <c r="E73" s="582"/>
    </row>
    <row r="74" spans="5:5" x14ac:dyDescent="0.25">
      <c r="E74" s="582"/>
    </row>
    <row r="75" spans="5:5" x14ac:dyDescent="0.25">
      <c r="E75" s="582"/>
    </row>
    <row r="76" spans="5:5" x14ac:dyDescent="0.25">
      <c r="E76" s="582"/>
    </row>
    <row r="77" spans="5:5" x14ac:dyDescent="0.25">
      <c r="E77" s="582"/>
    </row>
    <row r="78" spans="5:5" x14ac:dyDescent="0.25">
      <c r="E78" s="582"/>
    </row>
    <row r="79" spans="5:5" x14ac:dyDescent="0.25">
      <c r="E79" s="582"/>
    </row>
    <row r="80" spans="5:5" x14ac:dyDescent="0.25">
      <c r="E80" s="582"/>
    </row>
    <row r="81" spans="5:5" x14ac:dyDescent="0.25">
      <c r="E81" s="582"/>
    </row>
    <row r="82" spans="5:5" x14ac:dyDescent="0.25">
      <c r="E82" s="582"/>
    </row>
    <row r="83" spans="5:5" x14ac:dyDescent="0.25">
      <c r="E83" s="582"/>
    </row>
    <row r="84" spans="5:5" x14ac:dyDescent="0.25">
      <c r="E84" s="582"/>
    </row>
    <row r="85" spans="5:5" x14ac:dyDescent="0.25">
      <c r="E85" s="582"/>
    </row>
    <row r="86" spans="5:5" x14ac:dyDescent="0.25">
      <c r="E86" s="582"/>
    </row>
    <row r="87" spans="5:5" x14ac:dyDescent="0.25">
      <c r="E87" s="582"/>
    </row>
    <row r="88" spans="5:5" x14ac:dyDescent="0.25">
      <c r="E88" s="582"/>
    </row>
    <row r="89" spans="5:5" x14ac:dyDescent="0.25">
      <c r="E89" s="582"/>
    </row>
    <row r="90" spans="5:5" x14ac:dyDescent="0.25">
      <c r="E90" s="582"/>
    </row>
    <row r="91" spans="5:5" x14ac:dyDescent="0.25">
      <c r="E91" s="582"/>
    </row>
    <row r="92" spans="5:5" x14ac:dyDescent="0.25">
      <c r="E92" s="582"/>
    </row>
    <row r="93" spans="5:5" x14ac:dyDescent="0.25">
      <c r="E93" s="582"/>
    </row>
    <row r="94" spans="5:5" x14ac:dyDescent="0.25">
      <c r="E94" s="582"/>
    </row>
    <row r="95" spans="5:5" x14ac:dyDescent="0.25">
      <c r="E95" s="582"/>
    </row>
    <row r="96" spans="5:5" x14ac:dyDescent="0.25">
      <c r="E96" s="582"/>
    </row>
    <row r="97" spans="5:5" x14ac:dyDescent="0.25">
      <c r="E97" s="582"/>
    </row>
    <row r="98" spans="5:5" x14ac:dyDescent="0.25">
      <c r="E98" s="582"/>
    </row>
  </sheetData>
  <mergeCells count="2">
    <mergeCell ref="A1:N1"/>
    <mergeCell ref="A2:N2"/>
  </mergeCells>
  <pageMargins left="0.7" right="0.7" top="0.75" bottom="0.75" header="0.3" footer="0.3"/>
  <pageSetup paperSize="9" scale="75"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zoomScale="117" zoomScaleNormal="85" workbookViewId="0">
      <selection activeCell="C12" sqref="C12"/>
    </sheetView>
  </sheetViews>
  <sheetFormatPr defaultColWidth="10.85546875" defaultRowHeight="15" x14ac:dyDescent="0.25"/>
  <cols>
    <col min="1" max="1" width="13.140625" style="26" customWidth="1"/>
    <col min="2" max="2" width="29.85546875" style="26" customWidth="1"/>
    <col min="3" max="3" width="18" style="26" customWidth="1"/>
    <col min="4" max="4" width="14.7109375" style="26" customWidth="1"/>
    <col min="5" max="5" width="18.85546875" style="333" bestFit="1" customWidth="1"/>
    <col min="6" max="6" width="15.85546875" style="333"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4" s="79" customFormat="1" ht="31.5" x14ac:dyDescent="0.25">
      <c r="A1" s="724" t="s">
        <v>44</v>
      </c>
      <c r="B1" s="724"/>
      <c r="C1" s="724"/>
      <c r="D1" s="724"/>
      <c r="E1" s="724"/>
      <c r="F1" s="724"/>
      <c r="G1" s="724"/>
      <c r="H1" s="724"/>
      <c r="I1" s="724"/>
      <c r="J1" s="724"/>
      <c r="K1" s="724"/>
      <c r="L1" s="724"/>
      <c r="M1" s="724"/>
      <c r="N1" s="724"/>
    </row>
    <row r="2" spans="1:14" s="79" customFormat="1" ht="18.75" x14ac:dyDescent="0.25">
      <c r="A2" s="725" t="s">
        <v>132</v>
      </c>
      <c r="B2" s="725"/>
      <c r="C2" s="725"/>
      <c r="D2" s="725"/>
      <c r="E2" s="725"/>
      <c r="F2" s="725"/>
      <c r="G2" s="725"/>
      <c r="H2" s="725"/>
      <c r="I2" s="725"/>
      <c r="J2" s="725"/>
      <c r="K2" s="725"/>
      <c r="L2" s="725"/>
      <c r="M2" s="725"/>
      <c r="N2" s="725"/>
    </row>
    <row r="3" spans="1:14"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4" s="22" customFormat="1" ht="27.95" customHeight="1" thickBot="1" x14ac:dyDescent="0.3">
      <c r="A4" s="664">
        <v>44896</v>
      </c>
      <c r="B4" s="665" t="s">
        <v>155</v>
      </c>
      <c r="C4" s="665"/>
      <c r="D4" s="666"/>
      <c r="E4" s="499"/>
      <c r="F4" s="499"/>
      <c r="G4" s="500">
        <v>-14000</v>
      </c>
      <c r="H4" s="501"/>
      <c r="I4" s="502"/>
      <c r="J4" s="503"/>
      <c r="K4" s="504"/>
      <c r="L4" s="210"/>
      <c r="M4" s="505"/>
      <c r="N4" s="506"/>
    </row>
    <row r="5" spans="1:14" ht="15.75" thickBot="1" x14ac:dyDescent="0.3">
      <c r="A5" s="194"/>
      <c r="B5" s="175"/>
      <c r="C5" s="175"/>
      <c r="D5" s="187"/>
      <c r="E5" s="575">
        <f>SUM(E4:E4)</f>
        <v>0</v>
      </c>
      <c r="F5" s="669">
        <f>SUM(F4:F4)+G4</f>
        <v>-14000</v>
      </c>
      <c r="G5" s="534">
        <f>F5-E5</f>
        <v>-14000</v>
      </c>
      <c r="H5" s="578" t="s">
        <v>135</v>
      </c>
      <c r="I5" s="175" t="s">
        <v>18</v>
      </c>
      <c r="J5" s="447"/>
      <c r="K5" s="428" t="s">
        <v>64</v>
      </c>
      <c r="L5" s="175" t="s">
        <v>45</v>
      </c>
      <c r="M5" s="175"/>
      <c r="N5" s="177"/>
    </row>
    <row r="6" spans="1:14" x14ac:dyDescent="0.25">
      <c r="E6" s="582"/>
    </row>
    <row r="7" spans="1:14" x14ac:dyDescent="0.25">
      <c r="E7" s="582"/>
    </row>
    <row r="8" spans="1:14" x14ac:dyDescent="0.25">
      <c r="E8" s="582"/>
    </row>
    <row r="9" spans="1:14" x14ac:dyDescent="0.25">
      <c r="E9" s="582"/>
    </row>
    <row r="10" spans="1:14" x14ac:dyDescent="0.25">
      <c r="E10" s="582"/>
    </row>
    <row r="11" spans="1:14" x14ac:dyDescent="0.25">
      <c r="E11" s="582"/>
    </row>
    <row r="12" spans="1:14" x14ac:dyDescent="0.25">
      <c r="E12" s="582"/>
    </row>
    <row r="13" spans="1:14" x14ac:dyDescent="0.25">
      <c r="E13" s="582"/>
    </row>
    <row r="14" spans="1:14" x14ac:dyDescent="0.25">
      <c r="E14" s="582"/>
    </row>
    <row r="15" spans="1:14" x14ac:dyDescent="0.25">
      <c r="E15" s="582"/>
    </row>
    <row r="16" spans="1:14" x14ac:dyDescent="0.25">
      <c r="E16" s="582"/>
    </row>
    <row r="17" spans="5:5" x14ac:dyDescent="0.25">
      <c r="E17" s="582"/>
    </row>
    <row r="18" spans="5:5" x14ac:dyDescent="0.25">
      <c r="E18" s="582"/>
    </row>
    <row r="19" spans="5:5" x14ac:dyDescent="0.25">
      <c r="E19" s="582"/>
    </row>
    <row r="20" spans="5:5" x14ac:dyDescent="0.25">
      <c r="E20" s="582"/>
    </row>
    <row r="21" spans="5:5" x14ac:dyDescent="0.25">
      <c r="E21" s="582"/>
    </row>
    <row r="22" spans="5:5" x14ac:dyDescent="0.25">
      <c r="E22" s="582"/>
    </row>
    <row r="23" spans="5:5" x14ac:dyDescent="0.25">
      <c r="E23" s="582"/>
    </row>
    <row r="24" spans="5:5" x14ac:dyDescent="0.25">
      <c r="E24" s="582"/>
    </row>
    <row r="25" spans="5:5" x14ac:dyDescent="0.25">
      <c r="E25" s="582"/>
    </row>
    <row r="26" spans="5:5" x14ac:dyDescent="0.25">
      <c r="E26" s="582"/>
    </row>
    <row r="27" spans="5:5" x14ac:dyDescent="0.25">
      <c r="E27" s="582"/>
    </row>
    <row r="28" spans="5:5" x14ac:dyDescent="0.25">
      <c r="E28" s="582"/>
    </row>
    <row r="29" spans="5:5" x14ac:dyDescent="0.25">
      <c r="E29" s="582"/>
    </row>
    <row r="30" spans="5:5" x14ac:dyDescent="0.25">
      <c r="E30" s="582"/>
    </row>
    <row r="31" spans="5:5" x14ac:dyDescent="0.25">
      <c r="E31" s="582"/>
    </row>
    <row r="32" spans="5:5" x14ac:dyDescent="0.25">
      <c r="E32" s="582"/>
    </row>
    <row r="33" spans="5:5" x14ac:dyDescent="0.25">
      <c r="E33" s="582"/>
    </row>
    <row r="34" spans="5:5" x14ac:dyDescent="0.25">
      <c r="E34" s="582"/>
    </row>
    <row r="35" spans="5:5" x14ac:dyDescent="0.25">
      <c r="E35" s="582"/>
    </row>
    <row r="36" spans="5:5" x14ac:dyDescent="0.25">
      <c r="E36" s="582"/>
    </row>
    <row r="37" spans="5:5" x14ac:dyDescent="0.25">
      <c r="E37" s="582"/>
    </row>
    <row r="38" spans="5:5" x14ac:dyDescent="0.25">
      <c r="E38" s="582"/>
    </row>
    <row r="39" spans="5:5" x14ac:dyDescent="0.25">
      <c r="E39" s="582"/>
    </row>
    <row r="40" spans="5:5" x14ac:dyDescent="0.25">
      <c r="E40" s="582"/>
    </row>
    <row r="41" spans="5:5" x14ac:dyDescent="0.25">
      <c r="E41" s="582"/>
    </row>
    <row r="42" spans="5:5" x14ac:dyDescent="0.25">
      <c r="E42" s="582"/>
    </row>
    <row r="43" spans="5:5" x14ac:dyDescent="0.25">
      <c r="E43" s="582"/>
    </row>
    <row r="44" spans="5:5" x14ac:dyDescent="0.25">
      <c r="E44" s="582"/>
    </row>
    <row r="45" spans="5:5" x14ac:dyDescent="0.25">
      <c r="E45" s="582"/>
    </row>
    <row r="46" spans="5:5" x14ac:dyDescent="0.25">
      <c r="E46" s="582"/>
    </row>
    <row r="47" spans="5:5" x14ac:dyDescent="0.25">
      <c r="E47" s="582"/>
    </row>
    <row r="48" spans="5:5" x14ac:dyDescent="0.25">
      <c r="E48" s="582"/>
    </row>
    <row r="49" spans="5:5" x14ac:dyDescent="0.25">
      <c r="E49" s="582"/>
    </row>
    <row r="50" spans="5:5" x14ac:dyDescent="0.25">
      <c r="E50" s="582"/>
    </row>
    <row r="51" spans="5:5" x14ac:dyDescent="0.25">
      <c r="E51" s="582"/>
    </row>
    <row r="52" spans="5:5" x14ac:dyDescent="0.25">
      <c r="E52" s="582"/>
    </row>
    <row r="53" spans="5:5" x14ac:dyDescent="0.25">
      <c r="E53" s="582"/>
    </row>
    <row r="54" spans="5:5" x14ac:dyDescent="0.25">
      <c r="E54" s="582"/>
    </row>
    <row r="55" spans="5:5" x14ac:dyDescent="0.25">
      <c r="E55" s="582"/>
    </row>
    <row r="56" spans="5:5" x14ac:dyDescent="0.25">
      <c r="E56" s="582"/>
    </row>
    <row r="57" spans="5:5" x14ac:dyDescent="0.25">
      <c r="E57" s="582"/>
    </row>
    <row r="58" spans="5:5" x14ac:dyDescent="0.25">
      <c r="E58" s="582"/>
    </row>
    <row r="59" spans="5:5" x14ac:dyDescent="0.25">
      <c r="E59" s="582"/>
    </row>
    <row r="60" spans="5:5" x14ac:dyDescent="0.25">
      <c r="E60" s="582"/>
    </row>
    <row r="61" spans="5:5" x14ac:dyDescent="0.25">
      <c r="E61" s="582"/>
    </row>
    <row r="62" spans="5:5" x14ac:dyDescent="0.25">
      <c r="E62" s="582"/>
    </row>
    <row r="63" spans="5:5" x14ac:dyDescent="0.25">
      <c r="E63" s="582"/>
    </row>
    <row r="64" spans="5:5" x14ac:dyDescent="0.25">
      <c r="E64" s="582"/>
    </row>
    <row r="65" spans="5:5" x14ac:dyDescent="0.25">
      <c r="E65" s="582"/>
    </row>
    <row r="66" spans="5:5" x14ac:dyDescent="0.25">
      <c r="E66" s="582"/>
    </row>
    <row r="67" spans="5:5" x14ac:dyDescent="0.25">
      <c r="E67" s="582"/>
    </row>
    <row r="68" spans="5:5" x14ac:dyDescent="0.25">
      <c r="E68" s="582"/>
    </row>
    <row r="69" spans="5:5" x14ac:dyDescent="0.25">
      <c r="E69" s="582"/>
    </row>
    <row r="70" spans="5:5" x14ac:dyDescent="0.25">
      <c r="E70" s="582"/>
    </row>
    <row r="71" spans="5:5" x14ac:dyDescent="0.25">
      <c r="E71" s="582"/>
    </row>
    <row r="72" spans="5:5" x14ac:dyDescent="0.25">
      <c r="E72" s="582"/>
    </row>
    <row r="73" spans="5:5" x14ac:dyDescent="0.25">
      <c r="E73" s="582"/>
    </row>
    <row r="74" spans="5:5" x14ac:dyDescent="0.25">
      <c r="E74" s="582"/>
    </row>
    <row r="75" spans="5:5" x14ac:dyDescent="0.25">
      <c r="E75" s="582"/>
    </row>
    <row r="76" spans="5:5" x14ac:dyDescent="0.25">
      <c r="E76" s="582"/>
    </row>
    <row r="77" spans="5:5" x14ac:dyDescent="0.25">
      <c r="E77" s="582"/>
    </row>
    <row r="78" spans="5:5" x14ac:dyDescent="0.25">
      <c r="E78" s="582"/>
    </row>
    <row r="79" spans="5:5" x14ac:dyDescent="0.25">
      <c r="E79" s="582"/>
    </row>
  </sheetData>
  <autoFilter ref="A1:N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1"/>
  <sheetViews>
    <sheetView workbookViewId="0">
      <selection activeCell="C15" sqref="C15"/>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67" t="s">
        <v>106</v>
      </c>
      <c r="B3" t="s">
        <v>109</v>
      </c>
      <c r="C3" t="s">
        <v>111</v>
      </c>
    </row>
    <row r="4" spans="1:3" x14ac:dyDescent="0.25">
      <c r="A4" s="202" t="s">
        <v>228</v>
      </c>
      <c r="B4" s="468">
        <v>8627660</v>
      </c>
      <c r="C4" s="468">
        <v>2252.6527415143605</v>
      </c>
    </row>
    <row r="5" spans="1:3" x14ac:dyDescent="0.25">
      <c r="A5" s="202" t="s">
        <v>144</v>
      </c>
      <c r="B5" s="468">
        <v>2000</v>
      </c>
      <c r="C5" s="468">
        <v>0.52219321148825071</v>
      </c>
    </row>
    <row r="6" spans="1:3" x14ac:dyDescent="0.25">
      <c r="A6" s="202" t="s">
        <v>154</v>
      </c>
      <c r="B6" s="468">
        <v>173000</v>
      </c>
      <c r="C6" s="468">
        <v>45.169712793733694</v>
      </c>
    </row>
    <row r="7" spans="1:3" x14ac:dyDescent="0.25">
      <c r="A7" s="202" t="s">
        <v>138</v>
      </c>
      <c r="B7" s="468">
        <v>513000</v>
      </c>
      <c r="C7" s="468">
        <v>133.94255874673635</v>
      </c>
    </row>
    <row r="8" spans="1:3" x14ac:dyDescent="0.25">
      <c r="A8" s="202" t="s">
        <v>134</v>
      </c>
      <c r="B8" s="468">
        <v>789000</v>
      </c>
      <c r="C8" s="468">
        <v>206.00522193211495</v>
      </c>
    </row>
    <row r="9" spans="1:3" x14ac:dyDescent="0.25">
      <c r="A9" s="202" t="s">
        <v>42</v>
      </c>
      <c r="B9" s="468">
        <v>1099000</v>
      </c>
      <c r="C9" s="468">
        <v>286.94516971279381</v>
      </c>
    </row>
    <row r="10" spans="1:3" x14ac:dyDescent="0.25">
      <c r="A10" s="202" t="s">
        <v>151</v>
      </c>
      <c r="B10" s="683">
        <v>109729.5</v>
      </c>
      <c r="C10" s="468">
        <v>28.65</v>
      </c>
    </row>
    <row r="11" spans="1:3" x14ac:dyDescent="0.25">
      <c r="A11" s="202" t="s">
        <v>108</v>
      </c>
      <c r="B11" s="682">
        <v>11313389.5</v>
      </c>
      <c r="C11" s="468">
        <v>2953.8875979112277</v>
      </c>
    </row>
  </sheetData>
  <pageMargins left="0.7" right="0.7" top="0.75" bottom="0.75" header="0.3" footer="0.3"/>
  <pageSetup orientation="portrait" horizontalDpi="4294967293" verticalDpi="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topLeftCell="C52" zoomScale="117" zoomScaleNormal="85" workbookViewId="0">
      <selection activeCell="E67" sqref="E67"/>
    </sheetView>
  </sheetViews>
  <sheetFormatPr defaultColWidth="10.85546875" defaultRowHeight="15" x14ac:dyDescent="0.25"/>
  <cols>
    <col min="1" max="1" width="13.140625" style="26" customWidth="1"/>
    <col min="2" max="2" width="29.85546875" style="26" customWidth="1"/>
    <col min="3" max="3" width="18" style="26" customWidth="1"/>
    <col min="4" max="4" width="14.7109375" style="26" customWidth="1"/>
    <col min="5" max="5" width="18.85546875" style="333" bestFit="1" customWidth="1"/>
    <col min="6" max="6" width="15.85546875" style="333"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5" s="79" customFormat="1" ht="31.5" x14ac:dyDescent="0.25">
      <c r="A1" s="724" t="s">
        <v>44</v>
      </c>
      <c r="B1" s="724"/>
      <c r="C1" s="724"/>
      <c r="D1" s="724"/>
      <c r="E1" s="724"/>
      <c r="F1" s="724"/>
      <c r="G1" s="724"/>
      <c r="H1" s="724"/>
      <c r="I1" s="724"/>
      <c r="J1" s="724"/>
      <c r="K1" s="724"/>
      <c r="L1" s="724"/>
      <c r="M1" s="724"/>
      <c r="N1" s="724"/>
    </row>
    <row r="2" spans="1:15" s="79" customFormat="1" ht="18.75" x14ac:dyDescent="0.25">
      <c r="A2" s="725" t="s">
        <v>350</v>
      </c>
      <c r="B2" s="725"/>
      <c r="C2" s="725"/>
      <c r="D2" s="725"/>
      <c r="E2" s="725"/>
      <c r="F2" s="725"/>
      <c r="G2" s="725"/>
      <c r="H2" s="725"/>
      <c r="I2" s="725"/>
      <c r="J2" s="725"/>
      <c r="K2" s="725"/>
      <c r="L2" s="725"/>
      <c r="M2" s="725"/>
      <c r="N2" s="725"/>
    </row>
    <row r="3" spans="1:15"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5" s="22" customFormat="1" ht="27.95" customHeight="1" x14ac:dyDescent="0.25">
      <c r="A4" s="455">
        <v>44896</v>
      </c>
      <c r="B4" s="456" t="s">
        <v>155</v>
      </c>
      <c r="C4" s="456"/>
      <c r="D4" s="498"/>
      <c r="E4" s="499"/>
      <c r="F4" s="499"/>
      <c r="G4" s="500">
        <v>5000</v>
      </c>
      <c r="H4" s="501"/>
      <c r="I4" s="502"/>
      <c r="J4" s="503"/>
      <c r="K4" s="504"/>
      <c r="L4" s="210"/>
      <c r="M4" s="505"/>
      <c r="N4" s="506"/>
    </row>
    <row r="5" spans="1:15" s="22" customFormat="1" ht="13.5" customHeight="1" x14ac:dyDescent="0.25">
      <c r="A5" s="546">
        <v>44896</v>
      </c>
      <c r="B5" s="547" t="s">
        <v>115</v>
      </c>
      <c r="C5" s="547" t="s">
        <v>163</v>
      </c>
      <c r="D5" s="548" t="s">
        <v>119</v>
      </c>
      <c r="E5" s="549"/>
      <c r="F5" s="549">
        <v>70000</v>
      </c>
      <c r="G5" s="550">
        <f>G4-E5+F5</f>
        <v>75000</v>
      </c>
      <c r="H5" s="551" t="s">
        <v>138</v>
      </c>
      <c r="I5" s="551" t="s">
        <v>18</v>
      </c>
      <c r="J5" s="553" t="s">
        <v>166</v>
      </c>
      <c r="K5" s="547" t="s">
        <v>64</v>
      </c>
      <c r="L5" s="547" t="s">
        <v>45</v>
      </c>
      <c r="M5" s="561"/>
      <c r="N5" s="554"/>
      <c r="O5" s="654"/>
    </row>
    <row r="6" spans="1:15" s="22" customFormat="1" ht="13.5" customHeight="1" x14ac:dyDescent="0.25">
      <c r="A6" s="194">
        <v>44896</v>
      </c>
      <c r="B6" s="195" t="s">
        <v>123</v>
      </c>
      <c r="C6" s="195" t="s">
        <v>124</v>
      </c>
      <c r="D6" s="196" t="s">
        <v>119</v>
      </c>
      <c r="E6" s="172">
        <v>5000</v>
      </c>
      <c r="F6" s="172"/>
      <c r="G6" s="332">
        <f t="shared" ref="G6:G54" si="0">G5-E6+F6</f>
        <v>70000</v>
      </c>
      <c r="H6" s="545" t="s">
        <v>138</v>
      </c>
      <c r="I6" s="318" t="s">
        <v>18</v>
      </c>
      <c r="J6" s="447" t="s">
        <v>166</v>
      </c>
      <c r="K6" s="428" t="s">
        <v>64</v>
      </c>
      <c r="L6" s="428" t="s">
        <v>45</v>
      </c>
      <c r="M6" s="542"/>
      <c r="N6" s="543" t="s">
        <v>126</v>
      </c>
      <c r="O6" s="654"/>
    </row>
    <row r="7" spans="1:15" x14ac:dyDescent="0.25">
      <c r="A7" s="194">
        <v>44896</v>
      </c>
      <c r="B7" s="195" t="s">
        <v>123</v>
      </c>
      <c r="C7" s="195" t="s">
        <v>124</v>
      </c>
      <c r="D7" s="196" t="s">
        <v>119</v>
      </c>
      <c r="E7" s="172">
        <v>21000</v>
      </c>
      <c r="F7" s="172"/>
      <c r="G7" s="332">
        <f>G6-E7+F7</f>
        <v>49000</v>
      </c>
      <c r="H7" s="545" t="s">
        <v>138</v>
      </c>
      <c r="I7" s="175" t="s">
        <v>18</v>
      </c>
      <c r="J7" s="447" t="s">
        <v>166</v>
      </c>
      <c r="K7" s="428" t="s">
        <v>64</v>
      </c>
      <c r="L7" s="175" t="s">
        <v>45</v>
      </c>
      <c r="M7" s="175"/>
      <c r="N7" s="543" t="s">
        <v>139</v>
      </c>
      <c r="O7" s="461"/>
    </row>
    <row r="8" spans="1:15" x14ac:dyDescent="0.25">
      <c r="A8" s="194">
        <v>44896</v>
      </c>
      <c r="B8" s="195" t="s">
        <v>123</v>
      </c>
      <c r="C8" s="195" t="s">
        <v>124</v>
      </c>
      <c r="D8" s="196" t="s">
        <v>119</v>
      </c>
      <c r="E8" s="172">
        <v>10000</v>
      </c>
      <c r="F8" s="172"/>
      <c r="G8" s="332">
        <f t="shared" ref="G8:G14" si="1">G7-E8+F8</f>
        <v>39000</v>
      </c>
      <c r="H8" s="545" t="s">
        <v>138</v>
      </c>
      <c r="I8" s="175" t="s">
        <v>18</v>
      </c>
      <c r="J8" s="447" t="s">
        <v>166</v>
      </c>
      <c r="K8" s="428" t="s">
        <v>64</v>
      </c>
      <c r="L8" s="175" t="s">
        <v>45</v>
      </c>
      <c r="M8" s="175"/>
      <c r="N8" s="543" t="s">
        <v>167</v>
      </c>
      <c r="O8" s="461"/>
    </row>
    <row r="9" spans="1:15" x14ac:dyDescent="0.25">
      <c r="A9" s="194">
        <v>44896</v>
      </c>
      <c r="B9" s="195" t="s">
        <v>123</v>
      </c>
      <c r="C9" s="195" t="s">
        <v>124</v>
      </c>
      <c r="D9" s="196" t="s">
        <v>119</v>
      </c>
      <c r="E9" s="172">
        <v>8000</v>
      </c>
      <c r="F9" s="172"/>
      <c r="G9" s="332">
        <f t="shared" si="1"/>
        <v>31000</v>
      </c>
      <c r="H9" s="318" t="s">
        <v>138</v>
      </c>
      <c r="I9" s="175" t="s">
        <v>18</v>
      </c>
      <c r="J9" s="447" t="s">
        <v>166</v>
      </c>
      <c r="K9" s="428" t="s">
        <v>64</v>
      </c>
      <c r="L9" s="175" t="s">
        <v>45</v>
      </c>
      <c r="M9" s="175"/>
      <c r="N9" s="543" t="s">
        <v>168</v>
      </c>
      <c r="O9" s="461"/>
    </row>
    <row r="10" spans="1:15" x14ac:dyDescent="0.25">
      <c r="A10" s="194">
        <v>44896</v>
      </c>
      <c r="B10" s="195" t="s">
        <v>123</v>
      </c>
      <c r="C10" s="195" t="s">
        <v>124</v>
      </c>
      <c r="D10" s="196" t="s">
        <v>119</v>
      </c>
      <c r="E10" s="172">
        <v>6000</v>
      </c>
      <c r="F10" s="172"/>
      <c r="G10" s="332">
        <f t="shared" si="1"/>
        <v>25000</v>
      </c>
      <c r="H10" s="545" t="s">
        <v>138</v>
      </c>
      <c r="I10" s="175" t="s">
        <v>18</v>
      </c>
      <c r="J10" s="447" t="s">
        <v>166</v>
      </c>
      <c r="K10" s="428" t="s">
        <v>64</v>
      </c>
      <c r="L10" s="175" t="s">
        <v>45</v>
      </c>
      <c r="M10" s="175"/>
      <c r="N10" s="543" t="s">
        <v>169</v>
      </c>
      <c r="O10" s="461"/>
    </row>
    <row r="11" spans="1:15" x14ac:dyDescent="0.25">
      <c r="A11" s="194">
        <v>44896</v>
      </c>
      <c r="B11" s="195" t="s">
        <v>123</v>
      </c>
      <c r="C11" s="195" t="s">
        <v>124</v>
      </c>
      <c r="D11" s="196" t="s">
        <v>119</v>
      </c>
      <c r="E11" s="172">
        <v>10000</v>
      </c>
      <c r="F11" s="172"/>
      <c r="G11" s="332">
        <f t="shared" si="1"/>
        <v>15000</v>
      </c>
      <c r="H11" s="545" t="s">
        <v>138</v>
      </c>
      <c r="I11" s="175" t="s">
        <v>18</v>
      </c>
      <c r="J11" s="447" t="s">
        <v>166</v>
      </c>
      <c r="K11" s="428" t="s">
        <v>64</v>
      </c>
      <c r="L11" s="175" t="s">
        <v>45</v>
      </c>
      <c r="M11" s="175"/>
      <c r="N11" s="543" t="s">
        <v>170</v>
      </c>
      <c r="O11" s="461"/>
    </row>
    <row r="12" spans="1:15" x14ac:dyDescent="0.25">
      <c r="A12" s="194">
        <v>44896</v>
      </c>
      <c r="B12" s="195" t="s">
        <v>122</v>
      </c>
      <c r="C12" s="195" t="s">
        <v>122</v>
      </c>
      <c r="D12" s="196" t="s">
        <v>119</v>
      </c>
      <c r="E12" s="172">
        <v>7000</v>
      </c>
      <c r="F12" s="172"/>
      <c r="G12" s="332">
        <f t="shared" si="1"/>
        <v>8000</v>
      </c>
      <c r="H12" s="545" t="s">
        <v>138</v>
      </c>
      <c r="I12" s="175" t="s">
        <v>18</v>
      </c>
      <c r="J12" s="447" t="s">
        <v>166</v>
      </c>
      <c r="K12" s="428" t="s">
        <v>64</v>
      </c>
      <c r="L12" s="175" t="s">
        <v>45</v>
      </c>
      <c r="M12" s="175"/>
      <c r="N12" s="543"/>
      <c r="O12" s="461"/>
    </row>
    <row r="13" spans="1:15" x14ac:dyDescent="0.25">
      <c r="A13" s="194">
        <v>44896</v>
      </c>
      <c r="B13" s="195" t="s">
        <v>122</v>
      </c>
      <c r="C13" s="195" t="s">
        <v>122</v>
      </c>
      <c r="D13" s="196" t="s">
        <v>119</v>
      </c>
      <c r="E13" s="190">
        <v>3000</v>
      </c>
      <c r="F13" s="172"/>
      <c r="G13" s="332">
        <f t="shared" si="1"/>
        <v>5000</v>
      </c>
      <c r="H13" s="545" t="s">
        <v>138</v>
      </c>
      <c r="I13" s="175" t="s">
        <v>18</v>
      </c>
      <c r="J13" s="447" t="s">
        <v>166</v>
      </c>
      <c r="K13" s="428" t="s">
        <v>64</v>
      </c>
      <c r="L13" s="175" t="s">
        <v>45</v>
      </c>
      <c r="M13" s="175"/>
      <c r="N13" s="543"/>
      <c r="O13" s="461"/>
    </row>
    <row r="14" spans="1:15" x14ac:dyDescent="0.25">
      <c r="A14" s="194">
        <v>44896</v>
      </c>
      <c r="B14" s="195" t="s">
        <v>164</v>
      </c>
      <c r="C14" s="195" t="s">
        <v>163</v>
      </c>
      <c r="D14" s="196" t="s">
        <v>119</v>
      </c>
      <c r="E14" s="190"/>
      <c r="F14" s="182">
        <v>-5000</v>
      </c>
      <c r="G14" s="332">
        <f t="shared" si="1"/>
        <v>0</v>
      </c>
      <c r="H14" s="208" t="s">
        <v>138</v>
      </c>
      <c r="I14" s="205" t="s">
        <v>18</v>
      </c>
      <c r="J14" s="447" t="s">
        <v>166</v>
      </c>
      <c r="K14" s="209" t="s">
        <v>64</v>
      </c>
      <c r="L14" s="205" t="s">
        <v>45</v>
      </c>
      <c r="M14" s="205"/>
      <c r="N14" s="177"/>
      <c r="O14" s="461"/>
    </row>
    <row r="15" spans="1:15" x14ac:dyDescent="0.25">
      <c r="A15" s="546">
        <v>44897</v>
      </c>
      <c r="B15" s="547" t="s">
        <v>115</v>
      </c>
      <c r="C15" s="547" t="s">
        <v>163</v>
      </c>
      <c r="D15" s="548" t="s">
        <v>119</v>
      </c>
      <c r="E15" s="555"/>
      <c r="F15" s="549">
        <v>10000</v>
      </c>
      <c r="G15" s="550">
        <f t="shared" si="0"/>
        <v>10000</v>
      </c>
      <c r="H15" s="551" t="s">
        <v>138</v>
      </c>
      <c r="I15" s="552" t="s">
        <v>18</v>
      </c>
      <c r="J15" s="553" t="s">
        <v>191</v>
      </c>
      <c r="K15" s="547" t="s">
        <v>64</v>
      </c>
      <c r="L15" s="552" t="s">
        <v>45</v>
      </c>
      <c r="M15" s="552"/>
      <c r="N15" s="560"/>
      <c r="O15" s="461"/>
    </row>
    <row r="16" spans="1:15" x14ac:dyDescent="0.25">
      <c r="A16" s="194">
        <v>44897</v>
      </c>
      <c r="B16" s="195" t="s">
        <v>123</v>
      </c>
      <c r="C16" s="195" t="s">
        <v>124</v>
      </c>
      <c r="D16" s="196" t="s">
        <v>119</v>
      </c>
      <c r="E16" s="190">
        <v>5000</v>
      </c>
      <c r="F16" s="520"/>
      <c r="G16" s="332">
        <f t="shared" si="0"/>
        <v>5000</v>
      </c>
      <c r="H16" s="318" t="s">
        <v>138</v>
      </c>
      <c r="I16" s="175" t="s">
        <v>18</v>
      </c>
      <c r="J16" s="447" t="s">
        <v>191</v>
      </c>
      <c r="K16" s="428" t="s">
        <v>64</v>
      </c>
      <c r="L16" s="175" t="s">
        <v>45</v>
      </c>
      <c r="M16" s="175"/>
      <c r="N16" s="177" t="s">
        <v>126</v>
      </c>
      <c r="O16" s="461"/>
    </row>
    <row r="17" spans="1:15" ht="15.75" customHeight="1" x14ac:dyDescent="0.25">
      <c r="A17" s="194">
        <v>44897</v>
      </c>
      <c r="B17" s="195" t="s">
        <v>123</v>
      </c>
      <c r="C17" s="195" t="s">
        <v>124</v>
      </c>
      <c r="D17" s="196" t="s">
        <v>119</v>
      </c>
      <c r="E17" s="201">
        <v>5000</v>
      </c>
      <c r="F17" s="182"/>
      <c r="G17" s="332">
        <f t="shared" si="0"/>
        <v>0</v>
      </c>
      <c r="H17" s="318" t="s">
        <v>138</v>
      </c>
      <c r="I17" s="175" t="s">
        <v>18</v>
      </c>
      <c r="J17" s="447" t="s">
        <v>191</v>
      </c>
      <c r="K17" s="428" t="s">
        <v>64</v>
      </c>
      <c r="L17" s="175" t="s">
        <v>45</v>
      </c>
      <c r="M17" s="175"/>
      <c r="N17" s="177" t="s">
        <v>127</v>
      </c>
      <c r="O17" s="461"/>
    </row>
    <row r="18" spans="1:15" x14ac:dyDescent="0.25">
      <c r="A18" s="546">
        <v>44900</v>
      </c>
      <c r="B18" s="547" t="s">
        <v>115</v>
      </c>
      <c r="C18" s="547" t="s">
        <v>163</v>
      </c>
      <c r="D18" s="548" t="s">
        <v>119</v>
      </c>
      <c r="E18" s="556"/>
      <c r="F18" s="549">
        <v>70000</v>
      </c>
      <c r="G18" s="550">
        <f t="shared" si="0"/>
        <v>70000</v>
      </c>
      <c r="H18" s="551" t="s">
        <v>138</v>
      </c>
      <c r="I18" s="552" t="s">
        <v>18</v>
      </c>
      <c r="J18" s="553" t="s">
        <v>192</v>
      </c>
      <c r="K18" s="547" t="s">
        <v>64</v>
      </c>
      <c r="L18" s="552" t="s">
        <v>45</v>
      </c>
      <c r="M18" s="552"/>
      <c r="N18" s="560"/>
      <c r="O18" s="461"/>
    </row>
    <row r="19" spans="1:15" x14ac:dyDescent="0.25">
      <c r="A19" s="194">
        <v>44900</v>
      </c>
      <c r="B19" s="195" t="s">
        <v>123</v>
      </c>
      <c r="C19" s="195" t="s">
        <v>124</v>
      </c>
      <c r="D19" s="196" t="s">
        <v>119</v>
      </c>
      <c r="E19" s="190">
        <v>5000</v>
      </c>
      <c r="F19" s="172"/>
      <c r="G19" s="332">
        <f t="shared" si="0"/>
        <v>65000</v>
      </c>
      <c r="H19" s="318" t="s">
        <v>138</v>
      </c>
      <c r="I19" s="175" t="s">
        <v>18</v>
      </c>
      <c r="J19" s="447" t="s">
        <v>192</v>
      </c>
      <c r="K19" s="428" t="s">
        <v>64</v>
      </c>
      <c r="L19" s="175" t="s">
        <v>45</v>
      </c>
      <c r="M19" s="175"/>
      <c r="N19" s="177" t="s">
        <v>126</v>
      </c>
      <c r="O19" s="461"/>
    </row>
    <row r="20" spans="1:15" x14ac:dyDescent="0.25">
      <c r="A20" s="194">
        <v>44900</v>
      </c>
      <c r="B20" s="195" t="s">
        <v>123</v>
      </c>
      <c r="C20" s="195" t="s">
        <v>124</v>
      </c>
      <c r="D20" s="196" t="s">
        <v>119</v>
      </c>
      <c r="E20" s="190">
        <v>15000</v>
      </c>
      <c r="F20" s="172"/>
      <c r="G20" s="332">
        <f t="shared" si="0"/>
        <v>50000</v>
      </c>
      <c r="H20" s="545" t="s">
        <v>138</v>
      </c>
      <c r="I20" s="175" t="s">
        <v>18</v>
      </c>
      <c r="J20" s="447" t="s">
        <v>192</v>
      </c>
      <c r="K20" s="428" t="s">
        <v>64</v>
      </c>
      <c r="L20" s="175" t="s">
        <v>45</v>
      </c>
      <c r="M20" s="175"/>
      <c r="N20" s="177" t="s">
        <v>193</v>
      </c>
      <c r="O20" s="461"/>
    </row>
    <row r="21" spans="1:15" x14ac:dyDescent="0.25">
      <c r="A21" s="194">
        <v>44900</v>
      </c>
      <c r="B21" s="195" t="s">
        <v>123</v>
      </c>
      <c r="C21" s="195" t="s">
        <v>124</v>
      </c>
      <c r="D21" s="196" t="s">
        <v>119</v>
      </c>
      <c r="E21" s="190">
        <v>13000</v>
      </c>
      <c r="F21" s="172"/>
      <c r="G21" s="332">
        <f t="shared" si="0"/>
        <v>37000</v>
      </c>
      <c r="H21" s="545" t="s">
        <v>138</v>
      </c>
      <c r="I21" s="175" t="s">
        <v>18</v>
      </c>
      <c r="J21" s="447" t="s">
        <v>192</v>
      </c>
      <c r="K21" s="428" t="s">
        <v>64</v>
      </c>
      <c r="L21" s="175" t="s">
        <v>45</v>
      </c>
      <c r="M21" s="175"/>
      <c r="N21" s="177" t="s">
        <v>194</v>
      </c>
      <c r="O21" s="461"/>
    </row>
    <row r="22" spans="1:15" x14ac:dyDescent="0.25">
      <c r="A22" s="194">
        <v>44900</v>
      </c>
      <c r="B22" s="195" t="s">
        <v>123</v>
      </c>
      <c r="C22" s="195" t="s">
        <v>124</v>
      </c>
      <c r="D22" s="196" t="s">
        <v>119</v>
      </c>
      <c r="E22" s="190">
        <v>6000</v>
      </c>
      <c r="F22" s="172"/>
      <c r="G22" s="332">
        <f t="shared" si="0"/>
        <v>31000</v>
      </c>
      <c r="H22" s="545" t="s">
        <v>138</v>
      </c>
      <c r="I22" s="175" t="s">
        <v>18</v>
      </c>
      <c r="J22" s="447" t="s">
        <v>192</v>
      </c>
      <c r="K22" s="428" t="s">
        <v>64</v>
      </c>
      <c r="L22" s="175" t="s">
        <v>45</v>
      </c>
      <c r="M22" s="175"/>
      <c r="N22" s="177" t="s">
        <v>167</v>
      </c>
      <c r="O22" s="461"/>
    </row>
    <row r="23" spans="1:15" x14ac:dyDescent="0.25">
      <c r="A23" s="194">
        <v>44900</v>
      </c>
      <c r="B23" s="195" t="s">
        <v>123</v>
      </c>
      <c r="C23" s="195" t="s">
        <v>124</v>
      </c>
      <c r="D23" s="196" t="s">
        <v>119</v>
      </c>
      <c r="E23" s="190">
        <v>8000</v>
      </c>
      <c r="F23" s="172"/>
      <c r="G23" s="332">
        <f t="shared" si="0"/>
        <v>23000</v>
      </c>
      <c r="H23" s="545" t="s">
        <v>138</v>
      </c>
      <c r="I23" s="175" t="s">
        <v>18</v>
      </c>
      <c r="J23" s="447" t="s">
        <v>192</v>
      </c>
      <c r="K23" s="428" t="s">
        <v>64</v>
      </c>
      <c r="L23" s="175" t="s">
        <v>45</v>
      </c>
      <c r="M23" s="175"/>
      <c r="N23" s="177" t="s">
        <v>195</v>
      </c>
      <c r="O23" s="461"/>
    </row>
    <row r="24" spans="1:15" x14ac:dyDescent="0.25">
      <c r="A24" s="194">
        <v>44900</v>
      </c>
      <c r="B24" s="195" t="s">
        <v>123</v>
      </c>
      <c r="C24" s="195" t="s">
        <v>124</v>
      </c>
      <c r="D24" s="196" t="s">
        <v>119</v>
      </c>
      <c r="E24" s="190">
        <v>10000</v>
      </c>
      <c r="F24" s="172"/>
      <c r="G24" s="332">
        <f t="shared" si="0"/>
        <v>13000</v>
      </c>
      <c r="H24" s="545" t="s">
        <v>138</v>
      </c>
      <c r="I24" s="175" t="s">
        <v>18</v>
      </c>
      <c r="J24" s="447" t="s">
        <v>192</v>
      </c>
      <c r="K24" s="428" t="s">
        <v>64</v>
      </c>
      <c r="L24" s="175" t="s">
        <v>45</v>
      </c>
      <c r="M24" s="175"/>
      <c r="N24" s="177" t="s">
        <v>196</v>
      </c>
      <c r="O24" s="461"/>
    </row>
    <row r="25" spans="1:15" x14ac:dyDescent="0.25">
      <c r="A25" s="194">
        <v>44900</v>
      </c>
      <c r="B25" s="195" t="s">
        <v>122</v>
      </c>
      <c r="C25" s="195" t="s">
        <v>122</v>
      </c>
      <c r="D25" s="196" t="s">
        <v>119</v>
      </c>
      <c r="E25" s="182">
        <v>5000</v>
      </c>
      <c r="F25" s="172"/>
      <c r="G25" s="332">
        <f t="shared" si="0"/>
        <v>8000</v>
      </c>
      <c r="H25" s="545" t="s">
        <v>138</v>
      </c>
      <c r="I25" s="175" t="s">
        <v>18</v>
      </c>
      <c r="J25" s="447" t="s">
        <v>192</v>
      </c>
      <c r="K25" s="428" t="s">
        <v>64</v>
      </c>
      <c r="L25" s="175" t="s">
        <v>45</v>
      </c>
      <c r="M25" s="175"/>
      <c r="N25" s="177"/>
      <c r="O25" s="461"/>
    </row>
    <row r="26" spans="1:15" x14ac:dyDescent="0.25">
      <c r="A26" s="194">
        <v>44900</v>
      </c>
      <c r="B26" s="195" t="s">
        <v>122</v>
      </c>
      <c r="C26" s="195" t="s">
        <v>122</v>
      </c>
      <c r="D26" s="196" t="s">
        <v>119</v>
      </c>
      <c r="E26" s="182">
        <v>5000</v>
      </c>
      <c r="F26" s="172"/>
      <c r="G26" s="332">
        <f t="shared" si="0"/>
        <v>3000</v>
      </c>
      <c r="H26" s="545" t="s">
        <v>138</v>
      </c>
      <c r="I26" s="175" t="s">
        <v>18</v>
      </c>
      <c r="J26" s="447" t="s">
        <v>192</v>
      </c>
      <c r="K26" s="428" t="s">
        <v>64</v>
      </c>
      <c r="L26" s="175" t="s">
        <v>45</v>
      </c>
      <c r="M26" s="175"/>
      <c r="N26" s="177"/>
      <c r="O26" s="461"/>
    </row>
    <row r="27" spans="1:15" x14ac:dyDescent="0.25">
      <c r="A27" s="194">
        <v>44901</v>
      </c>
      <c r="B27" s="195" t="s">
        <v>164</v>
      </c>
      <c r="C27" s="195" t="s">
        <v>163</v>
      </c>
      <c r="D27" s="196" t="s">
        <v>119</v>
      </c>
      <c r="E27" s="518"/>
      <c r="F27" s="182">
        <v>-3000</v>
      </c>
      <c r="G27" s="331">
        <f t="shared" si="0"/>
        <v>0</v>
      </c>
      <c r="H27" s="545" t="s">
        <v>138</v>
      </c>
      <c r="I27" s="205" t="s">
        <v>18</v>
      </c>
      <c r="J27" s="447" t="s">
        <v>192</v>
      </c>
      <c r="K27" s="209" t="s">
        <v>64</v>
      </c>
      <c r="L27" s="205" t="s">
        <v>45</v>
      </c>
      <c r="M27" s="205"/>
      <c r="N27" s="522"/>
      <c r="O27" s="461"/>
    </row>
    <row r="28" spans="1:15" x14ac:dyDescent="0.25">
      <c r="A28" s="546">
        <v>44901</v>
      </c>
      <c r="B28" s="547" t="s">
        <v>115</v>
      </c>
      <c r="C28" s="547" t="s">
        <v>163</v>
      </c>
      <c r="D28" s="569" t="s">
        <v>119</v>
      </c>
      <c r="E28" s="659"/>
      <c r="F28" s="556">
        <v>65000</v>
      </c>
      <c r="G28" s="571">
        <f t="shared" si="0"/>
        <v>65000</v>
      </c>
      <c r="H28" s="551" t="s">
        <v>138</v>
      </c>
      <c r="I28" s="558" t="s">
        <v>18</v>
      </c>
      <c r="J28" s="553" t="s">
        <v>212</v>
      </c>
      <c r="K28" s="559" t="s">
        <v>64</v>
      </c>
      <c r="L28" s="558" t="s">
        <v>45</v>
      </c>
      <c r="M28" s="558"/>
      <c r="N28" s="572"/>
      <c r="O28" s="461"/>
    </row>
    <row r="29" spans="1:15" x14ac:dyDescent="0.25">
      <c r="A29" s="194">
        <v>44901</v>
      </c>
      <c r="B29" s="195" t="s">
        <v>123</v>
      </c>
      <c r="C29" s="195" t="s">
        <v>124</v>
      </c>
      <c r="D29" s="514" t="s">
        <v>119</v>
      </c>
      <c r="E29" s="518">
        <v>5000</v>
      </c>
      <c r="F29" s="182"/>
      <c r="G29" s="331">
        <f t="shared" si="0"/>
        <v>60000</v>
      </c>
      <c r="H29" s="545" t="s">
        <v>138</v>
      </c>
      <c r="I29" s="205" t="s">
        <v>18</v>
      </c>
      <c r="J29" s="447" t="s">
        <v>212</v>
      </c>
      <c r="K29" s="209" t="s">
        <v>64</v>
      </c>
      <c r="L29" s="205" t="s">
        <v>45</v>
      </c>
      <c r="M29" s="205"/>
      <c r="N29" s="522" t="s">
        <v>126</v>
      </c>
      <c r="O29" s="461"/>
    </row>
    <row r="30" spans="1:15" ht="15.75" customHeight="1" x14ac:dyDescent="0.25">
      <c r="A30" s="194">
        <v>44901</v>
      </c>
      <c r="B30" s="195" t="s">
        <v>123</v>
      </c>
      <c r="C30" s="195" t="s">
        <v>124</v>
      </c>
      <c r="D30" s="514" t="s">
        <v>119</v>
      </c>
      <c r="E30" s="190">
        <v>19000</v>
      </c>
      <c r="F30" s="182"/>
      <c r="G30" s="331">
        <f t="shared" si="0"/>
        <v>41000</v>
      </c>
      <c r="H30" s="318" t="s">
        <v>138</v>
      </c>
      <c r="I30" s="205" t="s">
        <v>18</v>
      </c>
      <c r="J30" s="447" t="s">
        <v>212</v>
      </c>
      <c r="K30" s="209" t="s">
        <v>64</v>
      </c>
      <c r="L30" s="205" t="s">
        <v>45</v>
      </c>
      <c r="M30" s="205"/>
      <c r="N30" s="522" t="s">
        <v>213</v>
      </c>
      <c r="O30" s="461"/>
    </row>
    <row r="31" spans="1:15" x14ac:dyDescent="0.25">
      <c r="A31" s="194">
        <v>44901</v>
      </c>
      <c r="B31" s="195" t="s">
        <v>123</v>
      </c>
      <c r="C31" s="195" t="s">
        <v>124</v>
      </c>
      <c r="D31" s="514" t="s">
        <v>119</v>
      </c>
      <c r="E31" s="201">
        <v>10000</v>
      </c>
      <c r="F31" s="201"/>
      <c r="G31" s="638">
        <f t="shared" si="0"/>
        <v>31000</v>
      </c>
      <c r="H31" s="628" t="s">
        <v>138</v>
      </c>
      <c r="I31" s="639" t="s">
        <v>18</v>
      </c>
      <c r="J31" s="447" t="s">
        <v>212</v>
      </c>
      <c r="K31" s="592" t="s">
        <v>64</v>
      </c>
      <c r="L31" s="639" t="s">
        <v>45</v>
      </c>
      <c r="M31" s="639"/>
      <c r="N31" s="640" t="s">
        <v>214</v>
      </c>
      <c r="O31" s="461"/>
    </row>
    <row r="32" spans="1:15" x14ac:dyDescent="0.25">
      <c r="A32" s="194">
        <v>44901</v>
      </c>
      <c r="B32" s="195" t="s">
        <v>123</v>
      </c>
      <c r="C32" s="195" t="s">
        <v>124</v>
      </c>
      <c r="D32" s="514" t="s">
        <v>119</v>
      </c>
      <c r="E32" s="182">
        <v>12000</v>
      </c>
      <c r="F32" s="182"/>
      <c r="G32" s="331">
        <f t="shared" si="0"/>
        <v>19000</v>
      </c>
      <c r="H32" s="318" t="s">
        <v>138</v>
      </c>
      <c r="I32" s="205" t="s">
        <v>18</v>
      </c>
      <c r="J32" s="447" t="s">
        <v>212</v>
      </c>
      <c r="K32" s="209" t="s">
        <v>64</v>
      </c>
      <c r="L32" s="205" t="s">
        <v>45</v>
      </c>
      <c r="M32" s="205"/>
      <c r="N32" s="522" t="s">
        <v>215</v>
      </c>
      <c r="O32" s="461"/>
    </row>
    <row r="33" spans="1:15" x14ac:dyDescent="0.25">
      <c r="A33" s="194">
        <v>44901</v>
      </c>
      <c r="B33" s="204" t="s">
        <v>123</v>
      </c>
      <c r="C33" s="204" t="s">
        <v>124</v>
      </c>
      <c r="D33" s="521" t="s">
        <v>119</v>
      </c>
      <c r="E33" s="182">
        <v>9000</v>
      </c>
      <c r="F33" s="182"/>
      <c r="G33" s="331">
        <f t="shared" si="0"/>
        <v>10000</v>
      </c>
      <c r="H33" s="318" t="s">
        <v>138</v>
      </c>
      <c r="I33" s="205" t="s">
        <v>18</v>
      </c>
      <c r="J33" s="447" t="s">
        <v>212</v>
      </c>
      <c r="K33" s="209" t="s">
        <v>64</v>
      </c>
      <c r="L33" s="205" t="s">
        <v>45</v>
      </c>
      <c r="M33" s="205"/>
      <c r="N33" s="522" t="s">
        <v>170</v>
      </c>
      <c r="O33" s="461"/>
    </row>
    <row r="34" spans="1:15" x14ac:dyDescent="0.25">
      <c r="A34" s="194">
        <v>44901</v>
      </c>
      <c r="B34" s="204" t="s">
        <v>122</v>
      </c>
      <c r="C34" s="204" t="s">
        <v>122</v>
      </c>
      <c r="D34" s="521" t="s">
        <v>119</v>
      </c>
      <c r="E34" s="190">
        <v>10000</v>
      </c>
      <c r="F34" s="172"/>
      <c r="G34" s="332">
        <f t="shared" si="0"/>
        <v>0</v>
      </c>
      <c r="H34" s="318" t="s">
        <v>138</v>
      </c>
      <c r="I34" s="175" t="s">
        <v>18</v>
      </c>
      <c r="J34" s="447" t="s">
        <v>212</v>
      </c>
      <c r="K34" s="428" t="s">
        <v>64</v>
      </c>
      <c r="L34" s="175" t="s">
        <v>45</v>
      </c>
      <c r="M34" s="175"/>
      <c r="N34" s="177"/>
      <c r="O34" s="461"/>
    </row>
    <row r="35" spans="1:15" x14ac:dyDescent="0.25">
      <c r="A35" s="546">
        <v>44902</v>
      </c>
      <c r="B35" s="559" t="s">
        <v>115</v>
      </c>
      <c r="C35" s="559" t="s">
        <v>163</v>
      </c>
      <c r="D35" s="570" t="s">
        <v>119</v>
      </c>
      <c r="E35" s="555"/>
      <c r="F35" s="549">
        <v>69000</v>
      </c>
      <c r="G35" s="550">
        <f t="shared" si="0"/>
        <v>69000</v>
      </c>
      <c r="H35" s="551" t="s">
        <v>138</v>
      </c>
      <c r="I35" s="552" t="s">
        <v>18</v>
      </c>
      <c r="J35" s="553" t="s">
        <v>230</v>
      </c>
      <c r="K35" s="547" t="s">
        <v>64</v>
      </c>
      <c r="L35" s="552" t="s">
        <v>45</v>
      </c>
      <c r="M35" s="552"/>
      <c r="N35" s="560"/>
      <c r="O35" s="461"/>
    </row>
    <row r="36" spans="1:15" x14ac:dyDescent="0.25">
      <c r="A36" s="194">
        <v>44902</v>
      </c>
      <c r="B36" s="204" t="s">
        <v>123</v>
      </c>
      <c r="C36" s="204" t="s">
        <v>124</v>
      </c>
      <c r="D36" s="521" t="s">
        <v>119</v>
      </c>
      <c r="E36" s="190">
        <v>5000</v>
      </c>
      <c r="F36" s="172"/>
      <c r="G36" s="332">
        <f t="shared" si="0"/>
        <v>64000</v>
      </c>
      <c r="H36" s="545" t="s">
        <v>138</v>
      </c>
      <c r="I36" s="175" t="s">
        <v>18</v>
      </c>
      <c r="J36" s="447" t="s">
        <v>230</v>
      </c>
      <c r="K36" s="428" t="s">
        <v>64</v>
      </c>
      <c r="L36" s="175" t="s">
        <v>45</v>
      </c>
      <c r="M36" s="175"/>
      <c r="N36" s="177" t="s">
        <v>126</v>
      </c>
      <c r="O36" s="461"/>
    </row>
    <row r="37" spans="1:15" x14ac:dyDescent="0.25">
      <c r="A37" s="194">
        <v>44902</v>
      </c>
      <c r="B37" s="204" t="s">
        <v>123</v>
      </c>
      <c r="C37" s="204" t="s">
        <v>124</v>
      </c>
      <c r="D37" s="521" t="s">
        <v>119</v>
      </c>
      <c r="E37" s="190">
        <v>21000</v>
      </c>
      <c r="F37" s="172"/>
      <c r="G37" s="332">
        <f t="shared" si="0"/>
        <v>43000</v>
      </c>
      <c r="H37" s="545" t="s">
        <v>138</v>
      </c>
      <c r="I37" s="175" t="s">
        <v>18</v>
      </c>
      <c r="J37" s="447" t="s">
        <v>230</v>
      </c>
      <c r="K37" s="428" t="s">
        <v>64</v>
      </c>
      <c r="L37" s="175" t="s">
        <v>45</v>
      </c>
      <c r="M37" s="175"/>
      <c r="N37" s="177" t="s">
        <v>139</v>
      </c>
      <c r="O37" s="461"/>
    </row>
    <row r="38" spans="1:15" x14ac:dyDescent="0.25">
      <c r="A38" s="194">
        <v>44902</v>
      </c>
      <c r="B38" s="204" t="s">
        <v>123</v>
      </c>
      <c r="C38" s="204" t="s">
        <v>124</v>
      </c>
      <c r="D38" s="521" t="s">
        <v>119</v>
      </c>
      <c r="E38" s="182">
        <v>10000</v>
      </c>
      <c r="F38" s="172"/>
      <c r="G38" s="332">
        <f>G37-E38+F38</f>
        <v>33000</v>
      </c>
      <c r="H38" s="545" t="s">
        <v>138</v>
      </c>
      <c r="I38" s="175" t="s">
        <v>18</v>
      </c>
      <c r="J38" s="447" t="s">
        <v>230</v>
      </c>
      <c r="K38" s="428" t="s">
        <v>64</v>
      </c>
      <c r="L38" s="175" t="s">
        <v>45</v>
      </c>
      <c r="M38" s="175"/>
      <c r="N38" s="177" t="s">
        <v>167</v>
      </c>
      <c r="O38" s="461"/>
    </row>
    <row r="39" spans="1:15" x14ac:dyDescent="0.25">
      <c r="A39" s="194">
        <v>44902</v>
      </c>
      <c r="B39" s="204" t="s">
        <v>123</v>
      </c>
      <c r="C39" s="204" t="s">
        <v>124</v>
      </c>
      <c r="D39" s="521" t="s">
        <v>119</v>
      </c>
      <c r="E39" s="182">
        <v>10000</v>
      </c>
      <c r="F39" s="172"/>
      <c r="G39" s="332">
        <f t="shared" ref="G39:G47" si="2">G38-E39+F39</f>
        <v>23000</v>
      </c>
      <c r="H39" s="545" t="s">
        <v>138</v>
      </c>
      <c r="I39" s="175" t="s">
        <v>18</v>
      </c>
      <c r="J39" s="447" t="s">
        <v>230</v>
      </c>
      <c r="K39" s="428" t="s">
        <v>64</v>
      </c>
      <c r="L39" s="175" t="s">
        <v>45</v>
      </c>
      <c r="M39" s="175"/>
      <c r="N39" s="177" t="s">
        <v>195</v>
      </c>
      <c r="O39" s="461"/>
    </row>
    <row r="40" spans="1:15" x14ac:dyDescent="0.25">
      <c r="A40" s="194">
        <v>44902</v>
      </c>
      <c r="B40" s="204" t="s">
        <v>123</v>
      </c>
      <c r="C40" s="204" t="s">
        <v>124</v>
      </c>
      <c r="D40" s="521" t="s">
        <v>119</v>
      </c>
      <c r="E40" s="182">
        <v>9000</v>
      </c>
      <c r="F40" s="172"/>
      <c r="G40" s="332">
        <f>G39-E40+F40</f>
        <v>14000</v>
      </c>
      <c r="H40" s="545" t="s">
        <v>138</v>
      </c>
      <c r="I40" s="175" t="s">
        <v>18</v>
      </c>
      <c r="J40" s="447" t="s">
        <v>230</v>
      </c>
      <c r="K40" s="428" t="s">
        <v>64</v>
      </c>
      <c r="L40" s="175" t="s">
        <v>45</v>
      </c>
      <c r="M40" s="175"/>
      <c r="N40" s="177" t="s">
        <v>196</v>
      </c>
      <c r="O40" s="461"/>
    </row>
    <row r="41" spans="1:15" x14ac:dyDescent="0.25">
      <c r="A41" s="194">
        <v>44902</v>
      </c>
      <c r="B41" s="204" t="s">
        <v>122</v>
      </c>
      <c r="C41" s="204" t="s">
        <v>122</v>
      </c>
      <c r="D41" s="521" t="s">
        <v>119</v>
      </c>
      <c r="E41" s="190">
        <v>4000</v>
      </c>
      <c r="F41" s="172"/>
      <c r="G41" s="332">
        <f t="shared" si="2"/>
        <v>10000</v>
      </c>
      <c r="H41" s="545" t="s">
        <v>138</v>
      </c>
      <c r="I41" s="175" t="s">
        <v>18</v>
      </c>
      <c r="J41" s="447" t="s">
        <v>230</v>
      </c>
      <c r="K41" s="428" t="s">
        <v>64</v>
      </c>
      <c r="L41" s="175" t="s">
        <v>45</v>
      </c>
      <c r="M41" s="175"/>
      <c r="N41" s="177"/>
      <c r="O41" s="461"/>
    </row>
    <row r="42" spans="1:15" x14ac:dyDescent="0.25">
      <c r="A42" s="194">
        <v>44902</v>
      </c>
      <c r="B42" s="204" t="s">
        <v>122</v>
      </c>
      <c r="C42" s="204" t="s">
        <v>122</v>
      </c>
      <c r="D42" s="521" t="s">
        <v>119</v>
      </c>
      <c r="E42" s="182">
        <v>3000</v>
      </c>
      <c r="F42" s="172"/>
      <c r="G42" s="332">
        <f t="shared" si="2"/>
        <v>7000</v>
      </c>
      <c r="H42" s="545" t="s">
        <v>138</v>
      </c>
      <c r="I42" s="175" t="s">
        <v>18</v>
      </c>
      <c r="J42" s="447" t="s">
        <v>230</v>
      </c>
      <c r="K42" s="428" t="s">
        <v>64</v>
      </c>
      <c r="L42" s="175" t="s">
        <v>45</v>
      </c>
      <c r="M42" s="175"/>
      <c r="N42" s="177"/>
      <c r="O42" s="461"/>
    </row>
    <row r="43" spans="1:15" x14ac:dyDescent="0.25">
      <c r="A43" s="194">
        <v>44902</v>
      </c>
      <c r="B43" s="204" t="s">
        <v>122</v>
      </c>
      <c r="C43" s="204" t="s">
        <v>122</v>
      </c>
      <c r="D43" s="521" t="s">
        <v>119</v>
      </c>
      <c r="E43" s="182">
        <v>3000</v>
      </c>
      <c r="F43" s="172"/>
      <c r="G43" s="332">
        <f t="shared" si="2"/>
        <v>4000</v>
      </c>
      <c r="H43" s="545" t="s">
        <v>138</v>
      </c>
      <c r="I43" s="175" t="s">
        <v>18</v>
      </c>
      <c r="J43" s="447" t="s">
        <v>230</v>
      </c>
      <c r="K43" s="428" t="s">
        <v>64</v>
      </c>
      <c r="L43" s="175" t="s">
        <v>45</v>
      </c>
      <c r="M43" s="175"/>
      <c r="N43" s="177"/>
      <c r="O43" s="461"/>
    </row>
    <row r="44" spans="1:15" x14ac:dyDescent="0.25">
      <c r="A44" s="194">
        <v>44903</v>
      </c>
      <c r="B44" s="204" t="s">
        <v>164</v>
      </c>
      <c r="C44" s="204" t="s">
        <v>163</v>
      </c>
      <c r="D44" s="521" t="s">
        <v>119</v>
      </c>
      <c r="E44" s="182"/>
      <c r="F44" s="172">
        <v>-4000</v>
      </c>
      <c r="G44" s="332">
        <f t="shared" si="2"/>
        <v>0</v>
      </c>
      <c r="H44" s="318" t="s">
        <v>138</v>
      </c>
      <c r="I44" s="175" t="s">
        <v>18</v>
      </c>
      <c r="J44" s="447" t="s">
        <v>230</v>
      </c>
      <c r="K44" s="428" t="s">
        <v>64</v>
      </c>
      <c r="L44" s="175" t="s">
        <v>45</v>
      </c>
      <c r="M44" s="175"/>
      <c r="N44" s="177"/>
      <c r="O44" s="461"/>
    </row>
    <row r="45" spans="1:15" x14ac:dyDescent="0.25">
      <c r="A45" s="546">
        <v>44903</v>
      </c>
      <c r="B45" s="559" t="s">
        <v>115</v>
      </c>
      <c r="C45" s="559" t="s">
        <v>163</v>
      </c>
      <c r="D45" s="570" t="s">
        <v>119</v>
      </c>
      <c r="E45" s="555"/>
      <c r="F45" s="549">
        <v>69000</v>
      </c>
      <c r="G45" s="550">
        <f t="shared" si="2"/>
        <v>69000</v>
      </c>
      <c r="H45" s="551" t="s">
        <v>138</v>
      </c>
      <c r="I45" s="552" t="s">
        <v>18</v>
      </c>
      <c r="J45" s="553" t="s">
        <v>244</v>
      </c>
      <c r="K45" s="547" t="s">
        <v>64</v>
      </c>
      <c r="L45" s="552" t="s">
        <v>45</v>
      </c>
      <c r="M45" s="552"/>
      <c r="N45" s="560"/>
      <c r="O45" s="461"/>
    </row>
    <row r="46" spans="1:15" x14ac:dyDescent="0.25">
      <c r="A46" s="194">
        <v>44903</v>
      </c>
      <c r="B46" s="204" t="s">
        <v>123</v>
      </c>
      <c r="C46" s="204" t="s">
        <v>124</v>
      </c>
      <c r="D46" s="521" t="s">
        <v>119</v>
      </c>
      <c r="E46" s="190">
        <v>5000</v>
      </c>
      <c r="F46" s="172"/>
      <c r="G46" s="332">
        <f t="shared" si="2"/>
        <v>64000</v>
      </c>
      <c r="H46" s="545" t="s">
        <v>138</v>
      </c>
      <c r="I46" s="175" t="s">
        <v>18</v>
      </c>
      <c r="J46" s="447" t="s">
        <v>244</v>
      </c>
      <c r="K46" s="428" t="s">
        <v>64</v>
      </c>
      <c r="L46" s="175" t="s">
        <v>45</v>
      </c>
      <c r="M46" s="175"/>
      <c r="N46" s="177" t="s">
        <v>126</v>
      </c>
      <c r="O46" s="461"/>
    </row>
    <row r="47" spans="1:15" x14ac:dyDescent="0.25">
      <c r="A47" s="194">
        <v>44903</v>
      </c>
      <c r="B47" s="204" t="s">
        <v>123</v>
      </c>
      <c r="C47" s="204" t="s">
        <v>124</v>
      </c>
      <c r="D47" s="521" t="s">
        <v>119</v>
      </c>
      <c r="E47" s="182">
        <v>18000</v>
      </c>
      <c r="F47" s="172"/>
      <c r="G47" s="332">
        <f t="shared" si="2"/>
        <v>46000</v>
      </c>
      <c r="H47" s="545" t="s">
        <v>138</v>
      </c>
      <c r="I47" s="175" t="s">
        <v>18</v>
      </c>
      <c r="J47" s="447" t="s">
        <v>244</v>
      </c>
      <c r="K47" s="428" t="s">
        <v>64</v>
      </c>
      <c r="L47" s="175" t="s">
        <v>45</v>
      </c>
      <c r="M47" s="175"/>
      <c r="N47" s="177" t="s">
        <v>245</v>
      </c>
      <c r="O47" s="461"/>
    </row>
    <row r="48" spans="1:15" x14ac:dyDescent="0.25">
      <c r="A48" s="194">
        <v>44903</v>
      </c>
      <c r="B48" s="204" t="s">
        <v>123</v>
      </c>
      <c r="C48" s="204" t="s">
        <v>124</v>
      </c>
      <c r="D48" s="521" t="s">
        <v>119</v>
      </c>
      <c r="E48" s="190">
        <v>13000</v>
      </c>
      <c r="F48" s="172"/>
      <c r="G48" s="332">
        <f t="shared" si="0"/>
        <v>33000</v>
      </c>
      <c r="H48" s="545" t="s">
        <v>138</v>
      </c>
      <c r="I48" s="175" t="s">
        <v>18</v>
      </c>
      <c r="J48" s="447" t="s">
        <v>244</v>
      </c>
      <c r="K48" s="428" t="s">
        <v>64</v>
      </c>
      <c r="L48" s="175" t="s">
        <v>45</v>
      </c>
      <c r="M48" s="175"/>
      <c r="N48" s="177" t="s">
        <v>246</v>
      </c>
      <c r="O48" s="461"/>
    </row>
    <row r="49" spans="1:15" x14ac:dyDescent="0.25">
      <c r="A49" s="194">
        <v>44903</v>
      </c>
      <c r="B49" s="204" t="s">
        <v>123</v>
      </c>
      <c r="C49" s="204" t="s">
        <v>124</v>
      </c>
      <c r="D49" s="521" t="s">
        <v>119</v>
      </c>
      <c r="E49" s="190">
        <v>15000</v>
      </c>
      <c r="F49" s="172"/>
      <c r="G49" s="332">
        <f t="shared" si="0"/>
        <v>18000</v>
      </c>
      <c r="H49" s="545" t="s">
        <v>138</v>
      </c>
      <c r="I49" s="175" t="s">
        <v>18</v>
      </c>
      <c r="J49" s="447" t="s">
        <v>244</v>
      </c>
      <c r="K49" s="428" t="s">
        <v>64</v>
      </c>
      <c r="L49" s="175" t="s">
        <v>45</v>
      </c>
      <c r="M49" s="175"/>
      <c r="N49" s="177" t="s">
        <v>247</v>
      </c>
      <c r="O49" s="461"/>
    </row>
    <row r="50" spans="1:15" ht="17.25" customHeight="1" x14ac:dyDescent="0.25">
      <c r="A50" s="194">
        <v>44903</v>
      </c>
      <c r="B50" s="204" t="s">
        <v>123</v>
      </c>
      <c r="C50" s="204" t="s">
        <v>124</v>
      </c>
      <c r="D50" s="521" t="s">
        <v>119</v>
      </c>
      <c r="E50" s="182">
        <v>8000</v>
      </c>
      <c r="F50" s="172"/>
      <c r="G50" s="332">
        <f t="shared" si="0"/>
        <v>10000</v>
      </c>
      <c r="H50" s="545" t="s">
        <v>138</v>
      </c>
      <c r="I50" s="175" t="s">
        <v>18</v>
      </c>
      <c r="J50" s="447" t="s">
        <v>244</v>
      </c>
      <c r="K50" s="428" t="s">
        <v>64</v>
      </c>
      <c r="L50" s="175" t="s">
        <v>45</v>
      </c>
      <c r="M50" s="175"/>
      <c r="N50" s="177" t="s">
        <v>248</v>
      </c>
      <c r="O50" s="461"/>
    </row>
    <row r="51" spans="1:15" x14ac:dyDescent="0.25">
      <c r="A51" s="194">
        <v>44903</v>
      </c>
      <c r="B51" s="204" t="s">
        <v>122</v>
      </c>
      <c r="C51" s="204" t="s">
        <v>122</v>
      </c>
      <c r="D51" s="521" t="s">
        <v>119</v>
      </c>
      <c r="E51" s="190">
        <v>5000</v>
      </c>
      <c r="F51" s="172"/>
      <c r="G51" s="332">
        <f t="shared" si="0"/>
        <v>5000</v>
      </c>
      <c r="H51" s="545" t="s">
        <v>138</v>
      </c>
      <c r="I51" s="175" t="s">
        <v>18</v>
      </c>
      <c r="J51" s="447" t="s">
        <v>244</v>
      </c>
      <c r="K51" s="428" t="s">
        <v>64</v>
      </c>
      <c r="L51" s="175" t="s">
        <v>45</v>
      </c>
      <c r="M51" s="175"/>
      <c r="N51" s="177"/>
      <c r="O51" s="461"/>
    </row>
    <row r="52" spans="1:15" x14ac:dyDescent="0.25">
      <c r="A52" s="194">
        <v>44903</v>
      </c>
      <c r="B52" s="195" t="s">
        <v>122</v>
      </c>
      <c r="C52" s="195" t="s">
        <v>122</v>
      </c>
      <c r="D52" s="521" t="s">
        <v>119</v>
      </c>
      <c r="E52" s="190">
        <v>5000</v>
      </c>
      <c r="F52" s="172"/>
      <c r="G52" s="332">
        <f t="shared" si="0"/>
        <v>0</v>
      </c>
      <c r="H52" s="318" t="s">
        <v>138</v>
      </c>
      <c r="I52" s="175" t="s">
        <v>18</v>
      </c>
      <c r="J52" s="447" t="s">
        <v>244</v>
      </c>
      <c r="K52" s="428" t="s">
        <v>64</v>
      </c>
      <c r="L52" s="175" t="s">
        <v>45</v>
      </c>
      <c r="M52" s="175"/>
      <c r="N52" s="177"/>
      <c r="O52" s="461"/>
    </row>
    <row r="53" spans="1:15" x14ac:dyDescent="0.25">
      <c r="A53" s="546">
        <v>44904</v>
      </c>
      <c r="B53" s="547" t="s">
        <v>115</v>
      </c>
      <c r="C53" s="547" t="s">
        <v>163</v>
      </c>
      <c r="D53" s="562" t="s">
        <v>119</v>
      </c>
      <c r="E53" s="555"/>
      <c r="F53" s="549">
        <v>10000</v>
      </c>
      <c r="G53" s="550">
        <f>G52-E53+F53</f>
        <v>10000</v>
      </c>
      <c r="H53" s="551" t="s">
        <v>138</v>
      </c>
      <c r="I53" s="552" t="s">
        <v>18</v>
      </c>
      <c r="J53" s="553" t="s">
        <v>268</v>
      </c>
      <c r="K53" s="547" t="s">
        <v>64</v>
      </c>
      <c r="L53" s="552" t="s">
        <v>45</v>
      </c>
      <c r="M53" s="552"/>
      <c r="N53" s="560"/>
      <c r="O53" s="461"/>
    </row>
    <row r="54" spans="1:15" x14ac:dyDescent="0.25">
      <c r="A54" s="194">
        <v>44904</v>
      </c>
      <c r="B54" s="195" t="s">
        <v>123</v>
      </c>
      <c r="C54" s="195" t="s">
        <v>124</v>
      </c>
      <c r="D54" s="203" t="s">
        <v>119</v>
      </c>
      <c r="E54" s="190">
        <v>5000</v>
      </c>
      <c r="F54" s="172"/>
      <c r="G54" s="332">
        <f t="shared" si="0"/>
        <v>5000</v>
      </c>
      <c r="H54" s="545" t="s">
        <v>138</v>
      </c>
      <c r="I54" s="175" t="s">
        <v>18</v>
      </c>
      <c r="J54" s="447" t="s">
        <v>268</v>
      </c>
      <c r="K54" s="428" t="s">
        <v>64</v>
      </c>
      <c r="L54" s="175" t="s">
        <v>45</v>
      </c>
      <c r="M54" s="175"/>
      <c r="N54" s="177" t="s">
        <v>126</v>
      </c>
      <c r="O54" s="461"/>
    </row>
    <row r="55" spans="1:15" ht="13.5" customHeight="1" x14ac:dyDescent="0.25">
      <c r="A55" s="194">
        <v>44904</v>
      </c>
      <c r="B55" s="195" t="s">
        <v>123</v>
      </c>
      <c r="C55" s="195" t="s">
        <v>124</v>
      </c>
      <c r="D55" s="203" t="s">
        <v>119</v>
      </c>
      <c r="E55" s="182">
        <v>5000</v>
      </c>
      <c r="F55" s="172"/>
      <c r="G55" s="332">
        <f>G54-E55+F55</f>
        <v>0</v>
      </c>
      <c r="H55" s="545" t="s">
        <v>138</v>
      </c>
      <c r="I55" s="175" t="s">
        <v>18</v>
      </c>
      <c r="J55" s="447" t="s">
        <v>268</v>
      </c>
      <c r="K55" s="428" t="s">
        <v>64</v>
      </c>
      <c r="L55" s="175" t="s">
        <v>45</v>
      </c>
      <c r="M55" s="175"/>
      <c r="N55" s="177" t="s">
        <v>127</v>
      </c>
      <c r="O55" s="461"/>
    </row>
    <row r="56" spans="1:15" x14ac:dyDescent="0.25">
      <c r="A56" s="546">
        <v>44911</v>
      </c>
      <c r="B56" s="547" t="s">
        <v>115</v>
      </c>
      <c r="C56" s="547" t="s">
        <v>163</v>
      </c>
      <c r="D56" s="562" t="s">
        <v>119</v>
      </c>
      <c r="E56" s="563"/>
      <c r="F56" s="618">
        <v>57000</v>
      </c>
      <c r="G56" s="670">
        <f t="shared" ref="G56:G63" si="3">G55-E56+F56</f>
        <v>57000</v>
      </c>
      <c r="H56" s="671" t="s">
        <v>138</v>
      </c>
      <c r="I56" s="672" t="s">
        <v>18</v>
      </c>
      <c r="J56" s="553" t="s">
        <v>297</v>
      </c>
      <c r="K56" s="673" t="s">
        <v>64</v>
      </c>
      <c r="L56" s="672" t="s">
        <v>45</v>
      </c>
      <c r="M56" s="672"/>
      <c r="N56" s="674"/>
      <c r="O56" s="461"/>
    </row>
    <row r="57" spans="1:15" x14ac:dyDescent="0.25">
      <c r="A57" s="194">
        <v>44911</v>
      </c>
      <c r="B57" s="195" t="s">
        <v>123</v>
      </c>
      <c r="C57" s="195" t="s">
        <v>124</v>
      </c>
      <c r="D57" s="203" t="s">
        <v>119</v>
      </c>
      <c r="E57" s="182">
        <v>23000</v>
      </c>
      <c r="F57" s="172"/>
      <c r="G57" s="332">
        <f t="shared" si="3"/>
        <v>34000</v>
      </c>
      <c r="H57" s="545" t="s">
        <v>138</v>
      </c>
      <c r="I57" s="175" t="s">
        <v>18</v>
      </c>
      <c r="J57" s="447" t="s">
        <v>297</v>
      </c>
      <c r="K57" s="428" t="s">
        <v>64</v>
      </c>
      <c r="L57" s="175" t="s">
        <v>45</v>
      </c>
      <c r="M57" s="175"/>
      <c r="N57" s="177" t="s">
        <v>292</v>
      </c>
      <c r="O57" s="461"/>
    </row>
    <row r="58" spans="1:15" x14ac:dyDescent="0.25">
      <c r="A58" s="194">
        <v>44911</v>
      </c>
      <c r="B58" s="195" t="s">
        <v>123</v>
      </c>
      <c r="C58" s="195" t="s">
        <v>124</v>
      </c>
      <c r="D58" s="203" t="s">
        <v>119</v>
      </c>
      <c r="E58" s="182">
        <v>12000</v>
      </c>
      <c r="F58" s="172"/>
      <c r="G58" s="332">
        <f>G57-E58+F58</f>
        <v>22000</v>
      </c>
      <c r="H58" s="545" t="s">
        <v>138</v>
      </c>
      <c r="I58" s="175" t="s">
        <v>18</v>
      </c>
      <c r="J58" s="447" t="s">
        <v>297</v>
      </c>
      <c r="K58" s="428" t="s">
        <v>64</v>
      </c>
      <c r="L58" s="175" t="s">
        <v>45</v>
      </c>
      <c r="M58" s="175"/>
      <c r="N58" s="177" t="s">
        <v>295</v>
      </c>
      <c r="O58" s="461"/>
    </row>
    <row r="59" spans="1:15" x14ac:dyDescent="0.25">
      <c r="A59" s="194">
        <v>44911</v>
      </c>
      <c r="B59" s="195" t="s">
        <v>123</v>
      </c>
      <c r="C59" s="195" t="s">
        <v>124</v>
      </c>
      <c r="D59" s="203" t="s">
        <v>119</v>
      </c>
      <c r="E59" s="182">
        <v>10000</v>
      </c>
      <c r="F59" s="172"/>
      <c r="G59" s="332">
        <f t="shared" si="3"/>
        <v>12000</v>
      </c>
      <c r="H59" s="578" t="s">
        <v>138</v>
      </c>
      <c r="I59" s="175" t="s">
        <v>18</v>
      </c>
      <c r="J59" s="447" t="s">
        <v>297</v>
      </c>
      <c r="K59" s="428" t="s">
        <v>64</v>
      </c>
      <c r="L59" s="175" t="s">
        <v>45</v>
      </c>
      <c r="M59" s="175"/>
      <c r="N59" s="177" t="s">
        <v>296</v>
      </c>
      <c r="O59" s="461"/>
    </row>
    <row r="60" spans="1:15" x14ac:dyDescent="0.25">
      <c r="A60" s="194">
        <v>44911</v>
      </c>
      <c r="B60" s="195" t="s">
        <v>352</v>
      </c>
      <c r="C60" s="195" t="s">
        <v>152</v>
      </c>
      <c r="D60" s="203" t="s">
        <v>81</v>
      </c>
      <c r="E60" s="182">
        <v>500</v>
      </c>
      <c r="F60" s="172"/>
      <c r="G60" s="332">
        <f t="shared" si="3"/>
        <v>11500</v>
      </c>
      <c r="H60" s="578" t="s">
        <v>138</v>
      </c>
      <c r="I60" s="175" t="s">
        <v>18</v>
      </c>
      <c r="J60" s="447" t="s">
        <v>297</v>
      </c>
      <c r="K60" s="195" t="s">
        <v>64</v>
      </c>
      <c r="L60" s="175" t="s">
        <v>45</v>
      </c>
      <c r="M60" s="175"/>
      <c r="N60" s="177"/>
      <c r="O60" s="461"/>
    </row>
    <row r="61" spans="1:15" x14ac:dyDescent="0.25">
      <c r="A61" s="194">
        <v>44911</v>
      </c>
      <c r="B61" s="195" t="s">
        <v>351</v>
      </c>
      <c r="C61" s="195" t="s">
        <v>152</v>
      </c>
      <c r="D61" s="203" t="s">
        <v>81</v>
      </c>
      <c r="E61" s="182">
        <v>1500</v>
      </c>
      <c r="F61" s="172"/>
      <c r="G61" s="332">
        <f t="shared" si="3"/>
        <v>10000</v>
      </c>
      <c r="H61" s="578" t="s">
        <v>138</v>
      </c>
      <c r="I61" s="175" t="s">
        <v>18</v>
      </c>
      <c r="J61" s="447" t="s">
        <v>297</v>
      </c>
      <c r="K61" s="428" t="s">
        <v>64</v>
      </c>
      <c r="L61" s="175" t="s">
        <v>45</v>
      </c>
      <c r="M61" s="175"/>
      <c r="N61" s="177"/>
      <c r="O61" s="461"/>
    </row>
    <row r="62" spans="1:15" x14ac:dyDescent="0.25">
      <c r="A62" s="194">
        <v>44911</v>
      </c>
      <c r="B62" s="195" t="s">
        <v>122</v>
      </c>
      <c r="C62" s="195" t="s">
        <v>122</v>
      </c>
      <c r="D62" s="203" t="s">
        <v>119</v>
      </c>
      <c r="E62" s="181">
        <v>6000</v>
      </c>
      <c r="F62" s="184"/>
      <c r="G62" s="332">
        <f t="shared" si="3"/>
        <v>4000</v>
      </c>
      <c r="H62" s="578" t="s">
        <v>138</v>
      </c>
      <c r="I62" s="175" t="s">
        <v>18</v>
      </c>
      <c r="J62" s="447" t="s">
        <v>297</v>
      </c>
      <c r="K62" s="195" t="s">
        <v>64</v>
      </c>
      <c r="L62" s="175" t="s">
        <v>45</v>
      </c>
      <c r="M62" s="175"/>
      <c r="N62" s="177"/>
      <c r="O62" s="461"/>
    </row>
    <row r="63" spans="1:15" ht="15.75" thickBot="1" x14ac:dyDescent="0.3">
      <c r="A63" s="194">
        <v>44911</v>
      </c>
      <c r="B63" s="195" t="s">
        <v>122</v>
      </c>
      <c r="C63" s="195" t="s">
        <v>122</v>
      </c>
      <c r="D63" s="203" t="s">
        <v>119</v>
      </c>
      <c r="E63" s="181">
        <v>4000</v>
      </c>
      <c r="F63" s="184"/>
      <c r="G63" s="332">
        <f t="shared" si="3"/>
        <v>0</v>
      </c>
      <c r="H63" s="578" t="s">
        <v>138</v>
      </c>
      <c r="I63" s="175" t="s">
        <v>18</v>
      </c>
      <c r="J63" s="447" t="s">
        <v>297</v>
      </c>
      <c r="K63" s="428" t="s">
        <v>64</v>
      </c>
      <c r="L63" s="175" t="s">
        <v>45</v>
      </c>
      <c r="M63" s="175"/>
      <c r="N63" s="177"/>
      <c r="O63" s="461"/>
    </row>
    <row r="64" spans="1:15" ht="15.75" thickBot="1" x14ac:dyDescent="0.3">
      <c r="A64" s="194"/>
      <c r="B64" s="175"/>
      <c r="C64" s="175"/>
      <c r="D64" s="187"/>
      <c r="E64" s="575">
        <f>SUM(E4:E63)</f>
        <v>413000</v>
      </c>
      <c r="F64" s="533">
        <f>SUM(F4:F63)+G4</f>
        <v>413000</v>
      </c>
      <c r="G64" s="534">
        <f>F64-E64</f>
        <v>0</v>
      </c>
      <c r="H64" s="578"/>
      <c r="I64" s="175"/>
      <c r="J64" s="592"/>
      <c r="K64" s="428"/>
      <c r="L64" s="175"/>
      <c r="M64" s="175"/>
      <c r="N64" s="177"/>
    </row>
    <row r="65" spans="5:5" x14ac:dyDescent="0.25">
      <c r="E65" s="582"/>
    </row>
    <row r="66" spans="5:5" x14ac:dyDescent="0.25">
      <c r="E66" s="582"/>
    </row>
    <row r="67" spans="5:5" x14ac:dyDescent="0.25">
      <c r="E67" s="582"/>
    </row>
    <row r="68" spans="5:5" x14ac:dyDescent="0.25">
      <c r="E68" s="582"/>
    </row>
    <row r="69" spans="5:5" x14ac:dyDescent="0.25">
      <c r="E69" s="582"/>
    </row>
    <row r="70" spans="5:5" x14ac:dyDescent="0.25">
      <c r="E70" s="582"/>
    </row>
    <row r="71" spans="5:5" x14ac:dyDescent="0.25">
      <c r="E71" s="582"/>
    </row>
    <row r="72" spans="5:5" x14ac:dyDescent="0.25">
      <c r="E72" s="582"/>
    </row>
    <row r="73" spans="5:5" x14ac:dyDescent="0.25">
      <c r="E73" s="582"/>
    </row>
    <row r="74" spans="5:5" x14ac:dyDescent="0.25">
      <c r="E74" s="582"/>
    </row>
    <row r="75" spans="5:5" x14ac:dyDescent="0.25">
      <c r="E75" s="582"/>
    </row>
    <row r="76" spans="5:5" x14ac:dyDescent="0.25">
      <c r="E76" s="582"/>
    </row>
    <row r="77" spans="5:5" x14ac:dyDescent="0.25">
      <c r="E77" s="582"/>
    </row>
    <row r="78" spans="5:5" x14ac:dyDescent="0.25">
      <c r="E78" s="582"/>
    </row>
    <row r="79" spans="5:5" x14ac:dyDescent="0.25">
      <c r="E79" s="582"/>
    </row>
    <row r="80" spans="5:5" x14ac:dyDescent="0.25">
      <c r="E80" s="582"/>
    </row>
    <row r="81" spans="5:5" x14ac:dyDescent="0.25">
      <c r="E81" s="582"/>
    </row>
    <row r="82" spans="5:5" x14ac:dyDescent="0.25">
      <c r="E82" s="582"/>
    </row>
    <row r="83" spans="5:5" x14ac:dyDescent="0.25">
      <c r="E83" s="582"/>
    </row>
    <row r="84" spans="5:5" x14ac:dyDescent="0.25">
      <c r="E84" s="582"/>
    </row>
    <row r="85" spans="5:5" x14ac:dyDescent="0.25">
      <c r="E85" s="582"/>
    </row>
    <row r="86" spans="5:5" x14ac:dyDescent="0.25">
      <c r="E86" s="582"/>
    </row>
    <row r="87" spans="5:5" x14ac:dyDescent="0.25">
      <c r="E87" s="582"/>
    </row>
    <row r="88" spans="5:5" x14ac:dyDescent="0.25">
      <c r="E88" s="582"/>
    </row>
    <row r="89" spans="5:5" x14ac:dyDescent="0.25">
      <c r="E89" s="582"/>
    </row>
    <row r="90" spans="5:5" x14ac:dyDescent="0.25">
      <c r="E90" s="582"/>
    </row>
    <row r="91" spans="5:5" x14ac:dyDescent="0.25">
      <c r="E91" s="582"/>
    </row>
    <row r="92" spans="5:5" x14ac:dyDescent="0.25">
      <c r="E92" s="582"/>
    </row>
    <row r="93" spans="5:5" x14ac:dyDescent="0.25">
      <c r="E93" s="582"/>
    </row>
    <row r="94" spans="5:5" x14ac:dyDescent="0.25">
      <c r="E94" s="582"/>
    </row>
    <row r="95" spans="5:5" x14ac:dyDescent="0.25">
      <c r="E95" s="582"/>
    </row>
    <row r="96" spans="5:5" x14ac:dyDescent="0.25">
      <c r="E96" s="582"/>
    </row>
    <row r="97" spans="5:5" x14ac:dyDescent="0.25">
      <c r="E97" s="582"/>
    </row>
    <row r="98" spans="5:5" x14ac:dyDescent="0.25">
      <c r="E98" s="582"/>
    </row>
    <row r="99" spans="5:5" x14ac:dyDescent="0.25">
      <c r="E99" s="582"/>
    </row>
    <row r="100" spans="5:5" x14ac:dyDescent="0.25">
      <c r="E100" s="582"/>
    </row>
    <row r="101" spans="5:5" x14ac:dyDescent="0.25">
      <c r="E101" s="582"/>
    </row>
    <row r="102" spans="5:5" x14ac:dyDescent="0.25">
      <c r="E102" s="582"/>
    </row>
    <row r="103" spans="5:5" x14ac:dyDescent="0.25">
      <c r="E103" s="582"/>
    </row>
    <row r="104" spans="5:5" x14ac:dyDescent="0.25">
      <c r="E104" s="582"/>
    </row>
    <row r="105" spans="5:5" x14ac:dyDescent="0.25">
      <c r="E105" s="582"/>
    </row>
    <row r="106" spans="5:5" x14ac:dyDescent="0.25">
      <c r="E106" s="582"/>
    </row>
    <row r="107" spans="5:5" x14ac:dyDescent="0.25">
      <c r="E107" s="582"/>
    </row>
    <row r="108" spans="5:5" x14ac:dyDescent="0.25">
      <c r="E108" s="582"/>
    </row>
    <row r="109" spans="5:5" x14ac:dyDescent="0.25">
      <c r="E109" s="582"/>
    </row>
    <row r="110" spans="5:5" x14ac:dyDescent="0.25">
      <c r="E110" s="582"/>
    </row>
    <row r="111" spans="5:5" x14ac:dyDescent="0.25">
      <c r="E111" s="582"/>
    </row>
    <row r="112" spans="5:5" x14ac:dyDescent="0.25">
      <c r="E112" s="582"/>
    </row>
    <row r="113" spans="5:5" x14ac:dyDescent="0.25">
      <c r="E113" s="582"/>
    </row>
    <row r="114" spans="5:5" x14ac:dyDescent="0.25">
      <c r="E114" s="582"/>
    </row>
    <row r="115" spans="5:5" x14ac:dyDescent="0.25">
      <c r="E115" s="582"/>
    </row>
    <row r="116" spans="5:5" x14ac:dyDescent="0.25">
      <c r="E116" s="582"/>
    </row>
    <row r="117" spans="5:5" x14ac:dyDescent="0.25">
      <c r="E117" s="582"/>
    </row>
    <row r="118" spans="5:5" x14ac:dyDescent="0.25">
      <c r="E118" s="582"/>
    </row>
    <row r="119" spans="5:5" x14ac:dyDescent="0.25">
      <c r="E119" s="582"/>
    </row>
    <row r="120" spans="5:5" x14ac:dyDescent="0.25">
      <c r="E120" s="582"/>
    </row>
    <row r="121" spans="5:5" x14ac:dyDescent="0.25">
      <c r="E121" s="582"/>
    </row>
    <row r="122" spans="5:5" x14ac:dyDescent="0.25">
      <c r="E122" s="582"/>
    </row>
    <row r="123" spans="5:5" x14ac:dyDescent="0.25">
      <c r="E123" s="582"/>
    </row>
    <row r="124" spans="5:5" x14ac:dyDescent="0.25">
      <c r="E124" s="582"/>
    </row>
    <row r="125" spans="5:5" x14ac:dyDescent="0.25">
      <c r="E125" s="582"/>
    </row>
    <row r="126" spans="5:5" x14ac:dyDescent="0.25">
      <c r="E126" s="582"/>
    </row>
    <row r="127" spans="5:5" x14ac:dyDescent="0.25">
      <c r="E127" s="582"/>
    </row>
    <row r="128" spans="5:5" x14ac:dyDescent="0.25">
      <c r="E128" s="582"/>
    </row>
    <row r="129" spans="5:5" x14ac:dyDescent="0.25">
      <c r="E129" s="582"/>
    </row>
    <row r="130" spans="5:5" x14ac:dyDescent="0.25">
      <c r="E130" s="582"/>
    </row>
    <row r="131" spans="5:5" x14ac:dyDescent="0.25">
      <c r="E131" s="582"/>
    </row>
    <row r="132" spans="5:5" x14ac:dyDescent="0.25">
      <c r="E132" s="582"/>
    </row>
    <row r="133" spans="5:5" x14ac:dyDescent="0.25">
      <c r="E133" s="582"/>
    </row>
    <row r="134" spans="5:5" x14ac:dyDescent="0.25">
      <c r="E134" s="582"/>
    </row>
    <row r="135" spans="5:5" x14ac:dyDescent="0.25">
      <c r="E135" s="582"/>
    </row>
    <row r="136" spans="5:5" x14ac:dyDescent="0.25">
      <c r="E136" s="582"/>
    </row>
    <row r="137" spans="5:5" x14ac:dyDescent="0.25">
      <c r="E137" s="582"/>
    </row>
    <row r="138" spans="5:5" x14ac:dyDescent="0.25">
      <c r="E138" s="582"/>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topLeftCell="A69" zoomScale="117" zoomScaleNormal="85" workbookViewId="0">
      <selection activeCell="A85" sqref="A85"/>
    </sheetView>
  </sheetViews>
  <sheetFormatPr defaultColWidth="10.85546875" defaultRowHeight="15" x14ac:dyDescent="0.25"/>
  <cols>
    <col min="1" max="1" width="13.140625" style="26" customWidth="1"/>
    <col min="2" max="2" width="29.85546875" style="26" customWidth="1"/>
    <col min="3" max="3" width="18" style="26" customWidth="1"/>
    <col min="4" max="4" width="14.7109375" style="26" customWidth="1"/>
    <col min="5" max="5" width="18.85546875" style="333" bestFit="1" customWidth="1"/>
    <col min="6" max="6" width="15.85546875" style="333"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5" s="79" customFormat="1" ht="31.5" x14ac:dyDescent="0.25">
      <c r="A1" s="724" t="s">
        <v>44</v>
      </c>
      <c r="B1" s="724"/>
      <c r="C1" s="724"/>
      <c r="D1" s="724"/>
      <c r="E1" s="724"/>
      <c r="F1" s="724"/>
      <c r="G1" s="724"/>
      <c r="H1" s="724"/>
      <c r="I1" s="724"/>
      <c r="J1" s="724"/>
      <c r="K1" s="724"/>
      <c r="L1" s="724"/>
      <c r="M1" s="724"/>
      <c r="N1" s="724"/>
    </row>
    <row r="2" spans="1:15" s="79" customFormat="1" ht="18.75" x14ac:dyDescent="0.25">
      <c r="A2" s="725" t="s">
        <v>133</v>
      </c>
      <c r="B2" s="725"/>
      <c r="C2" s="725"/>
      <c r="D2" s="725"/>
      <c r="E2" s="725"/>
      <c r="F2" s="725"/>
      <c r="G2" s="725"/>
      <c r="H2" s="725"/>
      <c r="I2" s="725"/>
      <c r="J2" s="725"/>
      <c r="K2" s="725"/>
      <c r="L2" s="725"/>
      <c r="M2" s="725"/>
      <c r="N2" s="725"/>
    </row>
    <row r="3" spans="1:15"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5" s="22" customFormat="1" ht="27.95" customHeight="1" x14ac:dyDescent="0.25">
      <c r="A4" s="455">
        <v>44896</v>
      </c>
      <c r="B4" s="456" t="s">
        <v>155</v>
      </c>
      <c r="C4" s="456"/>
      <c r="D4" s="498"/>
      <c r="E4" s="499"/>
      <c r="F4" s="499"/>
      <c r="G4" s="500">
        <v>0</v>
      </c>
      <c r="H4" s="501"/>
      <c r="I4" s="502"/>
      <c r="J4" s="503"/>
      <c r="K4" s="504"/>
      <c r="L4" s="210"/>
      <c r="M4" s="505"/>
      <c r="N4" s="506"/>
    </row>
    <row r="5" spans="1:15" s="22" customFormat="1" ht="13.5" customHeight="1" x14ac:dyDescent="0.25">
      <c r="A5" s="546">
        <v>44896</v>
      </c>
      <c r="B5" s="547" t="s">
        <v>156</v>
      </c>
      <c r="C5" s="547" t="s">
        <v>49</v>
      </c>
      <c r="D5" s="548" t="s">
        <v>119</v>
      </c>
      <c r="E5" s="549"/>
      <c r="F5" s="549">
        <v>75000</v>
      </c>
      <c r="G5" s="550">
        <f>G4-E5+F5</f>
        <v>75000</v>
      </c>
      <c r="H5" s="551"/>
      <c r="I5" s="551" t="s">
        <v>18</v>
      </c>
      <c r="J5" s="553" t="s">
        <v>159</v>
      </c>
      <c r="K5" s="547" t="s">
        <v>64</v>
      </c>
      <c r="L5" s="547" t="s">
        <v>45</v>
      </c>
      <c r="M5" s="561"/>
      <c r="N5" s="554"/>
    </row>
    <row r="6" spans="1:15" s="22" customFormat="1" ht="13.5" customHeight="1" x14ac:dyDescent="0.25">
      <c r="A6" s="194">
        <v>44896</v>
      </c>
      <c r="B6" s="195" t="s">
        <v>123</v>
      </c>
      <c r="C6" s="195" t="s">
        <v>124</v>
      </c>
      <c r="D6" s="196" t="s">
        <v>119</v>
      </c>
      <c r="E6" s="172">
        <v>8000</v>
      </c>
      <c r="F6" s="172"/>
      <c r="G6" s="332">
        <f t="shared" ref="G6:G72" si="0">G5-E6+F6</f>
        <v>67000</v>
      </c>
      <c r="H6" s="318" t="s">
        <v>134</v>
      </c>
      <c r="I6" s="318" t="s">
        <v>18</v>
      </c>
      <c r="J6" s="447" t="s">
        <v>159</v>
      </c>
      <c r="K6" s="428" t="s">
        <v>64</v>
      </c>
      <c r="L6" s="428" t="s">
        <v>45</v>
      </c>
      <c r="M6" s="542"/>
      <c r="N6" s="543" t="s">
        <v>126</v>
      </c>
    </row>
    <row r="7" spans="1:15" x14ac:dyDescent="0.25">
      <c r="A7" s="194">
        <v>44896</v>
      </c>
      <c r="B7" s="195" t="s">
        <v>123</v>
      </c>
      <c r="C7" s="195" t="s">
        <v>124</v>
      </c>
      <c r="D7" s="196" t="s">
        <v>119</v>
      </c>
      <c r="E7" s="172">
        <v>15000</v>
      </c>
      <c r="F7" s="172"/>
      <c r="G7" s="332">
        <f>G6-E7+F7</f>
        <v>52000</v>
      </c>
      <c r="H7" s="318" t="s">
        <v>134</v>
      </c>
      <c r="I7" s="175" t="s">
        <v>18</v>
      </c>
      <c r="J7" s="592" t="s">
        <v>159</v>
      </c>
      <c r="K7" s="428" t="s">
        <v>64</v>
      </c>
      <c r="L7" s="175" t="s">
        <v>45</v>
      </c>
      <c r="M7" s="175"/>
      <c r="N7" s="543" t="s">
        <v>146</v>
      </c>
    </row>
    <row r="8" spans="1:15" x14ac:dyDescent="0.25">
      <c r="A8" s="194">
        <v>44896</v>
      </c>
      <c r="B8" s="195" t="s">
        <v>123</v>
      </c>
      <c r="C8" s="195" t="s">
        <v>124</v>
      </c>
      <c r="D8" s="196" t="s">
        <v>119</v>
      </c>
      <c r="E8" s="172">
        <v>18000</v>
      </c>
      <c r="F8" s="172"/>
      <c r="G8" s="332">
        <f t="shared" ref="G8:G14" si="1">G7-E8+F8</f>
        <v>34000</v>
      </c>
      <c r="H8" s="318" t="s">
        <v>134</v>
      </c>
      <c r="I8" s="175" t="s">
        <v>18</v>
      </c>
      <c r="J8" s="592" t="s">
        <v>159</v>
      </c>
      <c r="K8" s="428" t="s">
        <v>64</v>
      </c>
      <c r="L8" s="175" t="s">
        <v>45</v>
      </c>
      <c r="M8" s="175"/>
      <c r="N8" s="543" t="s">
        <v>160</v>
      </c>
    </row>
    <row r="9" spans="1:15" x14ac:dyDescent="0.25">
      <c r="A9" s="194">
        <v>44896</v>
      </c>
      <c r="B9" s="195" t="s">
        <v>123</v>
      </c>
      <c r="C9" s="195" t="s">
        <v>124</v>
      </c>
      <c r="D9" s="196" t="s">
        <v>119</v>
      </c>
      <c r="E9" s="172">
        <v>12000</v>
      </c>
      <c r="F9" s="172"/>
      <c r="G9" s="332">
        <f t="shared" si="1"/>
        <v>22000</v>
      </c>
      <c r="H9" s="318" t="s">
        <v>134</v>
      </c>
      <c r="I9" s="175" t="s">
        <v>18</v>
      </c>
      <c r="J9" s="592" t="s">
        <v>159</v>
      </c>
      <c r="K9" s="428" t="s">
        <v>64</v>
      </c>
      <c r="L9" s="175" t="s">
        <v>45</v>
      </c>
      <c r="M9" s="175"/>
      <c r="N9" s="543" t="s">
        <v>161</v>
      </c>
    </row>
    <row r="10" spans="1:15" x14ac:dyDescent="0.25">
      <c r="A10" s="194">
        <v>44896</v>
      </c>
      <c r="B10" s="195" t="s">
        <v>123</v>
      </c>
      <c r="C10" s="195" t="s">
        <v>124</v>
      </c>
      <c r="D10" s="196" t="s">
        <v>119</v>
      </c>
      <c r="E10" s="172">
        <v>10000</v>
      </c>
      <c r="F10" s="172"/>
      <c r="G10" s="332">
        <f t="shared" si="1"/>
        <v>12000</v>
      </c>
      <c r="H10" s="318" t="s">
        <v>134</v>
      </c>
      <c r="I10" s="175" t="s">
        <v>18</v>
      </c>
      <c r="J10" s="592" t="s">
        <v>159</v>
      </c>
      <c r="K10" s="428" t="s">
        <v>64</v>
      </c>
      <c r="L10" s="175" t="s">
        <v>45</v>
      </c>
      <c r="M10" s="175"/>
      <c r="N10" s="543" t="s">
        <v>162</v>
      </c>
    </row>
    <row r="11" spans="1:15" x14ac:dyDescent="0.25">
      <c r="A11" s="194">
        <v>44896</v>
      </c>
      <c r="B11" s="195" t="s">
        <v>157</v>
      </c>
      <c r="C11" s="195" t="s">
        <v>158</v>
      </c>
      <c r="D11" s="196" t="s">
        <v>119</v>
      </c>
      <c r="E11" s="172">
        <v>5000</v>
      </c>
      <c r="F11" s="172"/>
      <c r="G11" s="332">
        <f t="shared" si="1"/>
        <v>7000</v>
      </c>
      <c r="H11" s="318" t="s">
        <v>134</v>
      </c>
      <c r="I11" s="175" t="s">
        <v>18</v>
      </c>
      <c r="J11" s="592" t="s">
        <v>159</v>
      </c>
      <c r="K11" s="428" t="s">
        <v>64</v>
      </c>
      <c r="L11" s="175" t="s">
        <v>45</v>
      </c>
      <c r="M11" s="175"/>
      <c r="N11" s="543"/>
    </row>
    <row r="12" spans="1:15" x14ac:dyDescent="0.25">
      <c r="A12" s="194">
        <v>44896</v>
      </c>
      <c r="B12" s="195" t="s">
        <v>157</v>
      </c>
      <c r="C12" s="195" t="s">
        <v>158</v>
      </c>
      <c r="D12" s="196" t="s">
        <v>119</v>
      </c>
      <c r="E12" s="172">
        <v>5000</v>
      </c>
      <c r="F12" s="172"/>
      <c r="G12" s="332">
        <f t="shared" si="1"/>
        <v>2000</v>
      </c>
      <c r="H12" s="318" t="s">
        <v>134</v>
      </c>
      <c r="I12" s="175" t="s">
        <v>18</v>
      </c>
      <c r="J12" s="592" t="s">
        <v>159</v>
      </c>
      <c r="K12" s="428" t="s">
        <v>64</v>
      </c>
      <c r="L12" s="175" t="s">
        <v>45</v>
      </c>
      <c r="M12" s="175"/>
      <c r="N12" s="543"/>
    </row>
    <row r="13" spans="1:15" x14ac:dyDescent="0.25">
      <c r="A13" s="194">
        <v>44897</v>
      </c>
      <c r="B13" s="195" t="s">
        <v>125</v>
      </c>
      <c r="C13" s="195" t="s">
        <v>49</v>
      </c>
      <c r="D13" s="196" t="s">
        <v>119</v>
      </c>
      <c r="E13" s="190"/>
      <c r="F13" s="172">
        <v>-2000</v>
      </c>
      <c r="G13" s="332">
        <f t="shared" si="1"/>
        <v>0</v>
      </c>
      <c r="H13" s="318" t="s">
        <v>134</v>
      </c>
      <c r="I13" s="175" t="s">
        <v>18</v>
      </c>
      <c r="J13" s="592" t="s">
        <v>159</v>
      </c>
      <c r="K13" s="428" t="s">
        <v>64</v>
      </c>
      <c r="L13" s="175" t="s">
        <v>45</v>
      </c>
      <c r="M13" s="175"/>
      <c r="N13" s="543"/>
    </row>
    <row r="14" spans="1:15" x14ac:dyDescent="0.25">
      <c r="A14" s="546">
        <v>44897</v>
      </c>
      <c r="B14" s="547" t="s">
        <v>156</v>
      </c>
      <c r="C14" s="547" t="s">
        <v>49</v>
      </c>
      <c r="D14" s="548" t="s">
        <v>119</v>
      </c>
      <c r="E14" s="555"/>
      <c r="F14" s="556">
        <v>50000</v>
      </c>
      <c r="G14" s="550">
        <f t="shared" si="1"/>
        <v>50000</v>
      </c>
      <c r="H14" s="551" t="s">
        <v>134</v>
      </c>
      <c r="I14" s="558" t="s">
        <v>18</v>
      </c>
      <c r="J14" s="637" t="s">
        <v>188</v>
      </c>
      <c r="K14" s="559" t="s">
        <v>64</v>
      </c>
      <c r="L14" s="558" t="s">
        <v>45</v>
      </c>
      <c r="M14" s="558"/>
      <c r="N14" s="560"/>
    </row>
    <row r="15" spans="1:15" x14ac:dyDescent="0.25">
      <c r="A15" s="194">
        <v>44897</v>
      </c>
      <c r="B15" s="195" t="s">
        <v>123</v>
      </c>
      <c r="C15" s="195" t="s">
        <v>124</v>
      </c>
      <c r="D15" s="196" t="s">
        <v>119</v>
      </c>
      <c r="E15" s="190">
        <v>10000</v>
      </c>
      <c r="F15" s="172"/>
      <c r="G15" s="332">
        <f t="shared" si="0"/>
        <v>40000</v>
      </c>
      <c r="H15" s="318" t="s">
        <v>134</v>
      </c>
      <c r="I15" s="175" t="s">
        <v>18</v>
      </c>
      <c r="J15" s="592" t="s">
        <v>188</v>
      </c>
      <c r="K15" s="428" t="s">
        <v>64</v>
      </c>
      <c r="L15" s="175" t="s">
        <v>45</v>
      </c>
      <c r="M15" s="175"/>
      <c r="N15" s="177" t="s">
        <v>126</v>
      </c>
    </row>
    <row r="16" spans="1:15" x14ac:dyDescent="0.25">
      <c r="A16" s="194">
        <v>44897</v>
      </c>
      <c r="B16" s="195" t="s">
        <v>123</v>
      </c>
      <c r="C16" s="195" t="s">
        <v>124</v>
      </c>
      <c r="D16" s="196" t="s">
        <v>119</v>
      </c>
      <c r="E16" s="190">
        <v>9000</v>
      </c>
      <c r="F16" s="520"/>
      <c r="G16" s="332">
        <f t="shared" si="0"/>
        <v>31000</v>
      </c>
      <c r="H16" s="318" t="s">
        <v>134</v>
      </c>
      <c r="I16" s="175" t="s">
        <v>18</v>
      </c>
      <c r="J16" s="592" t="s">
        <v>188</v>
      </c>
      <c r="K16" s="428" t="s">
        <v>64</v>
      </c>
      <c r="L16" s="175" t="s">
        <v>45</v>
      </c>
      <c r="M16" s="175"/>
      <c r="N16" s="177" t="s">
        <v>127</v>
      </c>
      <c r="O16" s="461"/>
    </row>
    <row r="17" spans="1:14" ht="15.75" customHeight="1" x14ac:dyDescent="0.25">
      <c r="A17" s="194">
        <v>44897</v>
      </c>
      <c r="B17" s="195" t="s">
        <v>123</v>
      </c>
      <c r="C17" s="195" t="s">
        <v>124</v>
      </c>
      <c r="D17" s="196" t="s">
        <v>119</v>
      </c>
      <c r="E17" s="201">
        <v>8000</v>
      </c>
      <c r="F17" s="182"/>
      <c r="G17" s="332">
        <f t="shared" si="0"/>
        <v>23000</v>
      </c>
      <c r="H17" s="318" t="s">
        <v>134</v>
      </c>
      <c r="I17" s="175" t="s">
        <v>18</v>
      </c>
      <c r="J17" s="592" t="s">
        <v>188</v>
      </c>
      <c r="K17" s="428" t="s">
        <v>64</v>
      </c>
      <c r="L17" s="175" t="s">
        <v>45</v>
      </c>
      <c r="M17" s="175"/>
      <c r="N17" s="177" t="s">
        <v>189</v>
      </c>
    </row>
    <row r="18" spans="1:14" x14ac:dyDescent="0.25">
      <c r="A18" s="194">
        <v>44897</v>
      </c>
      <c r="B18" s="195" t="s">
        <v>123</v>
      </c>
      <c r="C18" s="195" t="s">
        <v>124</v>
      </c>
      <c r="D18" s="196" t="s">
        <v>119</v>
      </c>
      <c r="E18" s="182">
        <v>8000</v>
      </c>
      <c r="F18" s="172"/>
      <c r="G18" s="332">
        <f t="shared" si="0"/>
        <v>15000</v>
      </c>
      <c r="H18" s="318" t="s">
        <v>134</v>
      </c>
      <c r="I18" s="175" t="s">
        <v>18</v>
      </c>
      <c r="J18" s="592" t="s">
        <v>188</v>
      </c>
      <c r="K18" s="428" t="s">
        <v>64</v>
      </c>
      <c r="L18" s="175" t="s">
        <v>45</v>
      </c>
      <c r="M18" s="175"/>
      <c r="N18" s="177" t="s">
        <v>190</v>
      </c>
    </row>
    <row r="19" spans="1:14" x14ac:dyDescent="0.25">
      <c r="A19" s="194">
        <v>44897</v>
      </c>
      <c r="B19" s="195" t="s">
        <v>157</v>
      </c>
      <c r="C19" s="195" t="s">
        <v>158</v>
      </c>
      <c r="D19" s="196" t="s">
        <v>119</v>
      </c>
      <c r="E19" s="190">
        <v>8000</v>
      </c>
      <c r="F19" s="172"/>
      <c r="G19" s="332">
        <f t="shared" si="0"/>
        <v>7000</v>
      </c>
      <c r="H19" s="318" t="s">
        <v>134</v>
      </c>
      <c r="I19" s="175" t="s">
        <v>18</v>
      </c>
      <c r="J19" s="592" t="s">
        <v>188</v>
      </c>
      <c r="K19" s="428" t="s">
        <v>64</v>
      </c>
      <c r="L19" s="175" t="s">
        <v>45</v>
      </c>
      <c r="M19" s="175"/>
      <c r="N19" s="177"/>
    </row>
    <row r="20" spans="1:14" x14ac:dyDescent="0.25">
      <c r="A20" s="194">
        <v>44900</v>
      </c>
      <c r="B20" s="195" t="s">
        <v>125</v>
      </c>
      <c r="C20" s="195" t="s">
        <v>49</v>
      </c>
      <c r="D20" s="196" t="s">
        <v>119</v>
      </c>
      <c r="E20" s="190"/>
      <c r="F20" s="172">
        <v>-7000</v>
      </c>
      <c r="G20" s="332">
        <f t="shared" si="0"/>
        <v>0</v>
      </c>
      <c r="H20" s="318" t="s">
        <v>134</v>
      </c>
      <c r="I20" s="175" t="s">
        <v>18</v>
      </c>
      <c r="J20" s="592" t="s">
        <v>188</v>
      </c>
      <c r="K20" s="428" t="s">
        <v>64</v>
      </c>
      <c r="L20" s="175" t="s">
        <v>45</v>
      </c>
      <c r="M20" s="175"/>
      <c r="N20" s="177"/>
    </row>
    <row r="21" spans="1:14" x14ac:dyDescent="0.25">
      <c r="A21" s="546">
        <v>44900</v>
      </c>
      <c r="B21" s="547" t="s">
        <v>156</v>
      </c>
      <c r="C21" s="547" t="s">
        <v>49</v>
      </c>
      <c r="D21" s="548" t="s">
        <v>119</v>
      </c>
      <c r="E21" s="555"/>
      <c r="F21" s="549">
        <v>80000</v>
      </c>
      <c r="G21" s="550">
        <f t="shared" si="0"/>
        <v>80000</v>
      </c>
      <c r="H21" s="551" t="s">
        <v>134</v>
      </c>
      <c r="I21" s="552" t="s">
        <v>18</v>
      </c>
      <c r="J21" s="637" t="s">
        <v>198</v>
      </c>
      <c r="K21" s="547" t="s">
        <v>64</v>
      </c>
      <c r="L21" s="552" t="s">
        <v>45</v>
      </c>
      <c r="M21" s="552"/>
      <c r="N21" s="560"/>
    </row>
    <row r="22" spans="1:14" x14ac:dyDescent="0.25">
      <c r="A22" s="194">
        <v>44900</v>
      </c>
      <c r="B22" s="195" t="s">
        <v>123</v>
      </c>
      <c r="C22" s="195" t="s">
        <v>124</v>
      </c>
      <c r="D22" s="196" t="s">
        <v>119</v>
      </c>
      <c r="E22" s="190">
        <v>8000</v>
      </c>
      <c r="F22" s="172"/>
      <c r="G22" s="332">
        <f t="shared" si="0"/>
        <v>72000</v>
      </c>
      <c r="H22" s="318" t="s">
        <v>134</v>
      </c>
      <c r="I22" s="175" t="s">
        <v>18</v>
      </c>
      <c r="J22" s="592" t="s">
        <v>198</v>
      </c>
      <c r="K22" s="428" t="s">
        <v>64</v>
      </c>
      <c r="L22" s="175" t="s">
        <v>45</v>
      </c>
      <c r="M22" s="175"/>
      <c r="N22" s="177" t="s">
        <v>126</v>
      </c>
    </row>
    <row r="23" spans="1:14" x14ac:dyDescent="0.25">
      <c r="A23" s="194">
        <v>44900</v>
      </c>
      <c r="B23" s="195" t="s">
        <v>123</v>
      </c>
      <c r="C23" s="195" t="s">
        <v>124</v>
      </c>
      <c r="D23" s="196" t="s">
        <v>119</v>
      </c>
      <c r="E23" s="190">
        <v>20000</v>
      </c>
      <c r="F23" s="172"/>
      <c r="G23" s="332">
        <f t="shared" si="0"/>
        <v>52000</v>
      </c>
      <c r="H23" s="318" t="s">
        <v>134</v>
      </c>
      <c r="I23" s="175" t="s">
        <v>18</v>
      </c>
      <c r="J23" s="592" t="s">
        <v>198</v>
      </c>
      <c r="K23" s="428" t="s">
        <v>64</v>
      </c>
      <c r="L23" s="175" t="s">
        <v>45</v>
      </c>
      <c r="M23" s="175"/>
      <c r="N23" s="177" t="s">
        <v>199</v>
      </c>
    </row>
    <row r="24" spans="1:14" x14ac:dyDescent="0.25">
      <c r="A24" s="194">
        <v>44900</v>
      </c>
      <c r="B24" s="195" t="s">
        <v>123</v>
      </c>
      <c r="C24" s="195" t="s">
        <v>124</v>
      </c>
      <c r="D24" s="196" t="s">
        <v>119</v>
      </c>
      <c r="E24" s="190">
        <v>10000</v>
      </c>
      <c r="F24" s="172"/>
      <c r="G24" s="332">
        <f t="shared" si="0"/>
        <v>42000</v>
      </c>
      <c r="H24" s="318" t="s">
        <v>134</v>
      </c>
      <c r="I24" s="175" t="s">
        <v>18</v>
      </c>
      <c r="J24" s="592" t="s">
        <v>198</v>
      </c>
      <c r="K24" s="428" t="s">
        <v>64</v>
      </c>
      <c r="L24" s="175" t="s">
        <v>45</v>
      </c>
      <c r="M24" s="175"/>
      <c r="N24" s="177" t="s">
        <v>200</v>
      </c>
    </row>
    <row r="25" spans="1:14" x14ac:dyDescent="0.25">
      <c r="A25" s="194">
        <v>44900</v>
      </c>
      <c r="B25" s="195" t="s">
        <v>123</v>
      </c>
      <c r="C25" s="195" t="s">
        <v>124</v>
      </c>
      <c r="D25" s="196" t="s">
        <v>119</v>
      </c>
      <c r="E25" s="190">
        <v>15000</v>
      </c>
      <c r="F25" s="172"/>
      <c r="G25" s="332">
        <f t="shared" si="0"/>
        <v>27000</v>
      </c>
      <c r="H25" s="545" t="s">
        <v>134</v>
      </c>
      <c r="I25" s="175" t="s">
        <v>18</v>
      </c>
      <c r="J25" s="592" t="s">
        <v>198</v>
      </c>
      <c r="K25" s="195" t="s">
        <v>64</v>
      </c>
      <c r="L25" s="175" t="s">
        <v>45</v>
      </c>
      <c r="M25" s="175"/>
      <c r="N25" s="177" t="s">
        <v>201</v>
      </c>
    </row>
    <row r="26" spans="1:14" x14ac:dyDescent="0.25">
      <c r="A26" s="194">
        <v>44900</v>
      </c>
      <c r="B26" s="195" t="s">
        <v>123</v>
      </c>
      <c r="C26" s="195" t="s">
        <v>124</v>
      </c>
      <c r="D26" s="196" t="s">
        <v>119</v>
      </c>
      <c r="E26" s="182">
        <v>18000</v>
      </c>
      <c r="F26" s="172"/>
      <c r="G26" s="332">
        <f t="shared" si="0"/>
        <v>9000</v>
      </c>
      <c r="H26" s="318" t="s">
        <v>134</v>
      </c>
      <c r="I26" s="175" t="s">
        <v>18</v>
      </c>
      <c r="J26" s="592" t="s">
        <v>198</v>
      </c>
      <c r="K26" s="428" t="s">
        <v>64</v>
      </c>
      <c r="L26" s="175" t="s">
        <v>45</v>
      </c>
      <c r="M26" s="175"/>
      <c r="N26" s="177" t="s">
        <v>202</v>
      </c>
    </row>
    <row r="27" spans="1:14" x14ac:dyDescent="0.25">
      <c r="A27" s="194">
        <v>44900</v>
      </c>
      <c r="B27" s="195" t="s">
        <v>157</v>
      </c>
      <c r="C27" s="195" t="s">
        <v>158</v>
      </c>
      <c r="D27" s="196" t="s">
        <v>119</v>
      </c>
      <c r="E27" s="182">
        <v>5000</v>
      </c>
      <c r="F27" s="172"/>
      <c r="G27" s="332">
        <f t="shared" si="0"/>
        <v>4000</v>
      </c>
      <c r="H27" s="318" t="s">
        <v>134</v>
      </c>
      <c r="I27" s="175" t="s">
        <v>18</v>
      </c>
      <c r="J27" s="592" t="s">
        <v>198</v>
      </c>
      <c r="K27" s="428" t="s">
        <v>64</v>
      </c>
      <c r="L27" s="175" t="s">
        <v>45</v>
      </c>
      <c r="M27" s="175"/>
      <c r="N27" s="177"/>
    </row>
    <row r="28" spans="1:14" x14ac:dyDescent="0.25">
      <c r="A28" s="194">
        <v>44900</v>
      </c>
      <c r="B28" s="195" t="s">
        <v>157</v>
      </c>
      <c r="C28" s="195" t="s">
        <v>158</v>
      </c>
      <c r="D28" s="196" t="s">
        <v>119</v>
      </c>
      <c r="E28" s="518">
        <v>5000</v>
      </c>
      <c r="F28" s="182"/>
      <c r="G28" s="331">
        <f t="shared" si="0"/>
        <v>-1000</v>
      </c>
      <c r="H28" s="318" t="s">
        <v>134</v>
      </c>
      <c r="I28" s="205" t="s">
        <v>18</v>
      </c>
      <c r="J28" s="592" t="s">
        <v>198</v>
      </c>
      <c r="K28" s="209" t="s">
        <v>64</v>
      </c>
      <c r="L28" s="205" t="s">
        <v>45</v>
      </c>
      <c r="M28" s="205"/>
      <c r="N28" s="522"/>
    </row>
    <row r="29" spans="1:14" x14ac:dyDescent="0.25">
      <c r="A29" s="194">
        <v>44901</v>
      </c>
      <c r="B29" s="195" t="s">
        <v>197</v>
      </c>
      <c r="C29" s="195" t="s">
        <v>49</v>
      </c>
      <c r="D29" s="196" t="s">
        <v>119</v>
      </c>
      <c r="E29" s="518"/>
      <c r="F29" s="182">
        <v>1000</v>
      </c>
      <c r="G29" s="331">
        <f t="shared" si="0"/>
        <v>0</v>
      </c>
      <c r="H29" s="318" t="s">
        <v>134</v>
      </c>
      <c r="I29" s="205" t="s">
        <v>18</v>
      </c>
      <c r="J29" s="592" t="s">
        <v>198</v>
      </c>
      <c r="K29" s="209" t="s">
        <v>64</v>
      </c>
      <c r="L29" s="205" t="s">
        <v>45</v>
      </c>
      <c r="M29" s="205"/>
      <c r="N29" s="522"/>
    </row>
    <row r="30" spans="1:14" x14ac:dyDescent="0.25">
      <c r="A30" s="546">
        <v>44901</v>
      </c>
      <c r="B30" s="547" t="s">
        <v>156</v>
      </c>
      <c r="C30" s="547" t="s">
        <v>49</v>
      </c>
      <c r="D30" s="548" t="s">
        <v>119</v>
      </c>
      <c r="E30" s="659"/>
      <c r="F30" s="556">
        <v>80000</v>
      </c>
      <c r="G30" s="571">
        <f t="shared" si="0"/>
        <v>80000</v>
      </c>
      <c r="H30" s="551" t="s">
        <v>134</v>
      </c>
      <c r="I30" s="558" t="s">
        <v>18</v>
      </c>
      <c r="J30" s="637" t="s">
        <v>206</v>
      </c>
      <c r="K30" s="559" t="s">
        <v>64</v>
      </c>
      <c r="L30" s="558" t="s">
        <v>45</v>
      </c>
      <c r="M30" s="558"/>
      <c r="N30" s="572"/>
    </row>
    <row r="31" spans="1:14" ht="15.75" customHeight="1" x14ac:dyDescent="0.25">
      <c r="A31" s="194">
        <v>44901</v>
      </c>
      <c r="B31" s="195" t="s">
        <v>123</v>
      </c>
      <c r="C31" s="195" t="s">
        <v>124</v>
      </c>
      <c r="D31" s="196" t="s">
        <v>119</v>
      </c>
      <c r="E31" s="190">
        <v>9000</v>
      </c>
      <c r="F31" s="182"/>
      <c r="G31" s="331">
        <f t="shared" si="0"/>
        <v>71000</v>
      </c>
      <c r="H31" s="318" t="s">
        <v>134</v>
      </c>
      <c r="I31" s="205" t="s">
        <v>18</v>
      </c>
      <c r="J31" s="592" t="s">
        <v>206</v>
      </c>
      <c r="K31" s="209" t="s">
        <v>64</v>
      </c>
      <c r="L31" s="205" t="s">
        <v>45</v>
      </c>
      <c r="M31" s="205"/>
      <c r="N31" s="522" t="s">
        <v>207</v>
      </c>
    </row>
    <row r="32" spans="1:14" x14ac:dyDescent="0.25">
      <c r="A32" s="194">
        <v>44901</v>
      </c>
      <c r="B32" s="195" t="s">
        <v>123</v>
      </c>
      <c r="C32" s="195" t="s">
        <v>124</v>
      </c>
      <c r="D32" s="196" t="s">
        <v>119</v>
      </c>
      <c r="E32" s="182">
        <v>16000</v>
      </c>
      <c r="F32" s="182"/>
      <c r="G32" s="331">
        <f t="shared" si="0"/>
        <v>55000</v>
      </c>
      <c r="H32" s="318" t="s">
        <v>134</v>
      </c>
      <c r="I32" s="205" t="s">
        <v>18</v>
      </c>
      <c r="J32" s="592" t="s">
        <v>206</v>
      </c>
      <c r="K32" s="209" t="s">
        <v>64</v>
      </c>
      <c r="L32" s="205" t="s">
        <v>45</v>
      </c>
      <c r="M32" s="205"/>
      <c r="N32" s="522" t="s">
        <v>208</v>
      </c>
    </row>
    <row r="33" spans="1:14" x14ac:dyDescent="0.25">
      <c r="A33" s="194">
        <v>44901</v>
      </c>
      <c r="B33" s="195" t="s">
        <v>123</v>
      </c>
      <c r="C33" s="195" t="s">
        <v>124</v>
      </c>
      <c r="D33" s="196" t="s">
        <v>119</v>
      </c>
      <c r="E33" s="182">
        <v>15000</v>
      </c>
      <c r="F33" s="182"/>
      <c r="G33" s="331">
        <f t="shared" si="0"/>
        <v>40000</v>
      </c>
      <c r="H33" s="318" t="s">
        <v>134</v>
      </c>
      <c r="I33" s="205" t="s">
        <v>18</v>
      </c>
      <c r="J33" s="592" t="s">
        <v>206</v>
      </c>
      <c r="K33" s="209" t="s">
        <v>64</v>
      </c>
      <c r="L33" s="205" t="s">
        <v>45</v>
      </c>
      <c r="M33" s="205"/>
      <c r="N33" s="522" t="s">
        <v>209</v>
      </c>
    </row>
    <row r="34" spans="1:14" x14ac:dyDescent="0.25">
      <c r="A34" s="194">
        <v>44901</v>
      </c>
      <c r="B34" s="195" t="s">
        <v>123</v>
      </c>
      <c r="C34" s="195" t="s">
        <v>124</v>
      </c>
      <c r="D34" s="196" t="s">
        <v>119</v>
      </c>
      <c r="E34" s="182">
        <v>15000</v>
      </c>
      <c r="F34" s="182"/>
      <c r="G34" s="331">
        <f t="shared" si="0"/>
        <v>25000</v>
      </c>
      <c r="H34" s="318" t="s">
        <v>134</v>
      </c>
      <c r="I34" s="205" t="s">
        <v>18</v>
      </c>
      <c r="J34" s="592" t="s">
        <v>206</v>
      </c>
      <c r="K34" s="209" t="s">
        <v>64</v>
      </c>
      <c r="L34" s="205" t="s">
        <v>45</v>
      </c>
      <c r="M34" s="205"/>
      <c r="N34" s="522" t="s">
        <v>210</v>
      </c>
    </row>
    <row r="35" spans="1:14" x14ac:dyDescent="0.25">
      <c r="A35" s="194">
        <v>44901</v>
      </c>
      <c r="B35" s="195" t="s">
        <v>123</v>
      </c>
      <c r="C35" s="195" t="s">
        <v>124</v>
      </c>
      <c r="D35" s="196" t="s">
        <v>119</v>
      </c>
      <c r="E35" s="190">
        <v>15000</v>
      </c>
      <c r="F35" s="172"/>
      <c r="G35" s="332">
        <f t="shared" si="0"/>
        <v>10000</v>
      </c>
      <c r="H35" s="318" t="s">
        <v>134</v>
      </c>
      <c r="I35" s="175" t="s">
        <v>18</v>
      </c>
      <c r="J35" s="592" t="s">
        <v>206</v>
      </c>
      <c r="K35" s="428" t="s">
        <v>64</v>
      </c>
      <c r="L35" s="175" t="s">
        <v>45</v>
      </c>
      <c r="M35" s="175"/>
      <c r="N35" s="177" t="s">
        <v>211</v>
      </c>
    </row>
    <row r="36" spans="1:14" x14ac:dyDescent="0.25">
      <c r="A36" s="194">
        <v>44901</v>
      </c>
      <c r="B36" s="195" t="s">
        <v>157</v>
      </c>
      <c r="C36" s="195" t="s">
        <v>158</v>
      </c>
      <c r="D36" s="196" t="s">
        <v>119</v>
      </c>
      <c r="E36" s="190">
        <v>5000</v>
      </c>
      <c r="F36" s="172"/>
      <c r="G36" s="332">
        <f t="shared" si="0"/>
        <v>5000</v>
      </c>
      <c r="H36" s="318" t="s">
        <v>134</v>
      </c>
      <c r="I36" s="175" t="s">
        <v>18</v>
      </c>
      <c r="J36" s="592" t="s">
        <v>206</v>
      </c>
      <c r="K36" s="428" t="s">
        <v>64</v>
      </c>
      <c r="L36" s="175" t="s">
        <v>45</v>
      </c>
      <c r="M36" s="175"/>
      <c r="N36" s="177"/>
    </row>
    <row r="37" spans="1:14" x14ac:dyDescent="0.25">
      <c r="A37" s="194">
        <v>44901</v>
      </c>
      <c r="B37" s="195" t="s">
        <v>157</v>
      </c>
      <c r="C37" s="195" t="s">
        <v>158</v>
      </c>
      <c r="D37" s="196" t="s">
        <v>119</v>
      </c>
      <c r="E37" s="190">
        <v>5000</v>
      </c>
      <c r="F37" s="172"/>
      <c r="G37" s="332">
        <f t="shared" si="0"/>
        <v>0</v>
      </c>
      <c r="H37" s="318" t="s">
        <v>134</v>
      </c>
      <c r="I37" s="175" t="s">
        <v>18</v>
      </c>
      <c r="J37" s="592" t="s">
        <v>206</v>
      </c>
      <c r="K37" s="428" t="s">
        <v>64</v>
      </c>
      <c r="L37" s="175" t="s">
        <v>45</v>
      </c>
      <c r="M37" s="175"/>
      <c r="N37" s="177"/>
    </row>
    <row r="38" spans="1:14" x14ac:dyDescent="0.25">
      <c r="A38" s="546">
        <v>44901</v>
      </c>
      <c r="B38" s="547" t="s">
        <v>156</v>
      </c>
      <c r="C38" s="547" t="s">
        <v>49</v>
      </c>
      <c r="D38" s="569" t="s">
        <v>119</v>
      </c>
      <c r="E38" s="555"/>
      <c r="F38" s="549">
        <v>50000</v>
      </c>
      <c r="G38" s="550">
        <f t="shared" si="0"/>
        <v>50000</v>
      </c>
      <c r="H38" s="551" t="s">
        <v>134</v>
      </c>
      <c r="I38" s="552" t="s">
        <v>18</v>
      </c>
      <c r="J38" s="637" t="s">
        <v>219</v>
      </c>
      <c r="K38" s="547" t="s">
        <v>64</v>
      </c>
      <c r="L38" s="552" t="s">
        <v>45</v>
      </c>
      <c r="M38" s="552"/>
      <c r="N38" s="560"/>
    </row>
    <row r="39" spans="1:14" x14ac:dyDescent="0.25">
      <c r="A39" s="194">
        <v>44901</v>
      </c>
      <c r="B39" s="195" t="s">
        <v>123</v>
      </c>
      <c r="C39" s="195" t="s">
        <v>124</v>
      </c>
      <c r="D39" s="514" t="s">
        <v>119</v>
      </c>
      <c r="E39" s="182">
        <v>27000</v>
      </c>
      <c r="F39" s="172"/>
      <c r="G39" s="332">
        <f>G38-E39+F39</f>
        <v>23000</v>
      </c>
      <c r="H39" s="318" t="s">
        <v>134</v>
      </c>
      <c r="I39" s="175" t="s">
        <v>18</v>
      </c>
      <c r="J39" s="592" t="s">
        <v>219</v>
      </c>
      <c r="K39" s="428" t="s">
        <v>64</v>
      </c>
      <c r="L39" s="175" t="s">
        <v>45</v>
      </c>
      <c r="M39" s="175"/>
      <c r="N39" s="177" t="s">
        <v>220</v>
      </c>
    </row>
    <row r="40" spans="1:14" x14ac:dyDescent="0.25">
      <c r="A40" s="194">
        <v>44901</v>
      </c>
      <c r="B40" s="195" t="s">
        <v>123</v>
      </c>
      <c r="C40" s="195" t="s">
        <v>124</v>
      </c>
      <c r="D40" s="514" t="s">
        <v>119</v>
      </c>
      <c r="E40" s="182">
        <v>6000</v>
      </c>
      <c r="F40" s="172"/>
      <c r="G40" s="332">
        <f t="shared" ref="G40:G48" si="2">G39-E40+F40</f>
        <v>17000</v>
      </c>
      <c r="H40" s="318" t="s">
        <v>134</v>
      </c>
      <c r="I40" s="175" t="s">
        <v>18</v>
      </c>
      <c r="J40" s="592" t="s">
        <v>219</v>
      </c>
      <c r="K40" s="428" t="s">
        <v>64</v>
      </c>
      <c r="L40" s="175" t="s">
        <v>45</v>
      </c>
      <c r="M40" s="175"/>
      <c r="N40" s="177" t="s">
        <v>221</v>
      </c>
    </row>
    <row r="41" spans="1:14" x14ac:dyDescent="0.25">
      <c r="A41" s="194">
        <v>44901</v>
      </c>
      <c r="B41" s="195" t="s">
        <v>123</v>
      </c>
      <c r="C41" s="195" t="s">
        <v>124</v>
      </c>
      <c r="D41" s="514" t="s">
        <v>119</v>
      </c>
      <c r="E41" s="182">
        <v>10000</v>
      </c>
      <c r="F41" s="172"/>
      <c r="G41" s="332">
        <f>G40-E41+F41</f>
        <v>7000</v>
      </c>
      <c r="H41" s="318" t="s">
        <v>134</v>
      </c>
      <c r="I41" s="175" t="s">
        <v>18</v>
      </c>
      <c r="J41" s="592" t="s">
        <v>219</v>
      </c>
      <c r="K41" s="428" t="s">
        <v>64</v>
      </c>
      <c r="L41" s="175" t="s">
        <v>45</v>
      </c>
      <c r="M41" s="175"/>
      <c r="N41" s="177" t="s">
        <v>222</v>
      </c>
    </row>
    <row r="42" spans="1:14" ht="18" customHeight="1" x14ac:dyDescent="0.25">
      <c r="A42" s="194">
        <v>44902</v>
      </c>
      <c r="B42" s="177" t="s">
        <v>125</v>
      </c>
      <c r="C42" s="177" t="s">
        <v>49</v>
      </c>
      <c r="D42" s="203" t="s">
        <v>119</v>
      </c>
      <c r="E42" s="190"/>
      <c r="F42" s="172">
        <v>-7000</v>
      </c>
      <c r="G42" s="332">
        <f t="shared" si="2"/>
        <v>0</v>
      </c>
      <c r="H42" s="318" t="s">
        <v>134</v>
      </c>
      <c r="I42" s="175" t="s">
        <v>18</v>
      </c>
      <c r="J42" s="592" t="s">
        <v>219</v>
      </c>
      <c r="K42" s="428" t="s">
        <v>64</v>
      </c>
      <c r="L42" s="175" t="s">
        <v>45</v>
      </c>
      <c r="M42" s="175"/>
      <c r="N42" s="177"/>
    </row>
    <row r="43" spans="1:14" x14ac:dyDescent="0.25">
      <c r="A43" s="546">
        <v>44902</v>
      </c>
      <c r="B43" s="560" t="s">
        <v>156</v>
      </c>
      <c r="C43" s="560" t="s">
        <v>49</v>
      </c>
      <c r="D43" s="562" t="s">
        <v>119</v>
      </c>
      <c r="E43" s="556"/>
      <c r="F43" s="549">
        <v>70000</v>
      </c>
      <c r="G43" s="550">
        <f t="shared" si="2"/>
        <v>70000</v>
      </c>
      <c r="H43" s="551" t="s">
        <v>134</v>
      </c>
      <c r="I43" s="552" t="s">
        <v>18</v>
      </c>
      <c r="J43" s="637" t="s">
        <v>234</v>
      </c>
      <c r="K43" s="547" t="s">
        <v>64</v>
      </c>
      <c r="L43" s="552" t="s">
        <v>45</v>
      </c>
      <c r="M43" s="552"/>
      <c r="N43" s="560"/>
    </row>
    <row r="44" spans="1:14" x14ac:dyDescent="0.25">
      <c r="A44" s="194">
        <v>44902</v>
      </c>
      <c r="B44" s="177" t="s">
        <v>123</v>
      </c>
      <c r="C44" s="177" t="s">
        <v>124</v>
      </c>
      <c r="D44" s="203" t="s">
        <v>119</v>
      </c>
      <c r="E44" s="182">
        <v>8000</v>
      </c>
      <c r="F44" s="172"/>
      <c r="G44" s="332">
        <f t="shared" si="2"/>
        <v>62000</v>
      </c>
      <c r="H44" s="318" t="s">
        <v>134</v>
      </c>
      <c r="I44" s="175" t="s">
        <v>18</v>
      </c>
      <c r="J44" s="592" t="s">
        <v>234</v>
      </c>
      <c r="K44" s="428" t="s">
        <v>64</v>
      </c>
      <c r="L44" s="175" t="s">
        <v>45</v>
      </c>
      <c r="M44" s="175"/>
      <c r="N44" s="177" t="s">
        <v>126</v>
      </c>
    </row>
    <row r="45" spans="1:14" x14ac:dyDescent="0.25">
      <c r="A45" s="194">
        <v>44902</v>
      </c>
      <c r="B45" s="177" t="s">
        <v>123</v>
      </c>
      <c r="C45" s="177" t="s">
        <v>124</v>
      </c>
      <c r="D45" s="203" t="s">
        <v>119</v>
      </c>
      <c r="E45" s="182">
        <v>7000</v>
      </c>
      <c r="F45" s="172"/>
      <c r="G45" s="332">
        <f t="shared" si="2"/>
        <v>55000</v>
      </c>
      <c r="H45" s="318" t="s">
        <v>134</v>
      </c>
      <c r="I45" s="175" t="s">
        <v>18</v>
      </c>
      <c r="J45" s="592" t="s">
        <v>234</v>
      </c>
      <c r="K45" s="428" t="s">
        <v>64</v>
      </c>
      <c r="L45" s="175" t="s">
        <v>45</v>
      </c>
      <c r="M45" s="175"/>
      <c r="N45" s="177" t="s">
        <v>146</v>
      </c>
    </row>
    <row r="46" spans="1:14" ht="15.75" customHeight="1" x14ac:dyDescent="0.25">
      <c r="A46" s="194">
        <v>44902</v>
      </c>
      <c r="B46" s="177" t="s">
        <v>123</v>
      </c>
      <c r="C46" s="177" t="s">
        <v>124</v>
      </c>
      <c r="D46" s="203" t="s">
        <v>119</v>
      </c>
      <c r="E46" s="190">
        <v>15000</v>
      </c>
      <c r="F46" s="172"/>
      <c r="G46" s="332">
        <f t="shared" si="2"/>
        <v>40000</v>
      </c>
      <c r="H46" s="318" t="s">
        <v>134</v>
      </c>
      <c r="I46" s="175" t="s">
        <v>18</v>
      </c>
      <c r="J46" s="592" t="s">
        <v>234</v>
      </c>
      <c r="K46" s="428" t="s">
        <v>64</v>
      </c>
      <c r="L46" s="175" t="s">
        <v>45</v>
      </c>
      <c r="M46" s="175"/>
      <c r="N46" s="177" t="s">
        <v>235</v>
      </c>
    </row>
    <row r="47" spans="1:14" x14ac:dyDescent="0.25">
      <c r="A47" s="194">
        <v>44902</v>
      </c>
      <c r="B47" s="177" t="s">
        <v>123</v>
      </c>
      <c r="C47" s="177" t="s">
        <v>124</v>
      </c>
      <c r="D47" s="203" t="s">
        <v>119</v>
      </c>
      <c r="E47" s="190">
        <v>15000</v>
      </c>
      <c r="F47" s="172"/>
      <c r="G47" s="332">
        <f t="shared" si="2"/>
        <v>25000</v>
      </c>
      <c r="H47" s="318" t="s">
        <v>134</v>
      </c>
      <c r="I47" s="175" t="s">
        <v>18</v>
      </c>
      <c r="J47" s="592" t="s">
        <v>234</v>
      </c>
      <c r="K47" s="428" t="s">
        <v>64</v>
      </c>
      <c r="L47" s="175" t="s">
        <v>45</v>
      </c>
      <c r="M47" s="175"/>
      <c r="N47" s="177" t="s">
        <v>236</v>
      </c>
    </row>
    <row r="48" spans="1:14" x14ac:dyDescent="0.25">
      <c r="A48" s="194">
        <v>44902</v>
      </c>
      <c r="B48" s="177" t="s">
        <v>123</v>
      </c>
      <c r="C48" s="177" t="s">
        <v>124</v>
      </c>
      <c r="D48" s="203" t="s">
        <v>119</v>
      </c>
      <c r="E48" s="182">
        <v>10000</v>
      </c>
      <c r="F48" s="172"/>
      <c r="G48" s="332">
        <f t="shared" si="2"/>
        <v>15000</v>
      </c>
      <c r="H48" s="318" t="s">
        <v>134</v>
      </c>
      <c r="I48" s="175" t="s">
        <v>18</v>
      </c>
      <c r="J48" s="592" t="s">
        <v>234</v>
      </c>
      <c r="K48" s="428" t="s">
        <v>64</v>
      </c>
      <c r="L48" s="175" t="s">
        <v>45</v>
      </c>
      <c r="M48" s="175"/>
      <c r="N48" s="177" t="s">
        <v>237</v>
      </c>
    </row>
    <row r="49" spans="1:14" x14ac:dyDescent="0.25">
      <c r="A49" s="194">
        <v>44902</v>
      </c>
      <c r="B49" s="177" t="s">
        <v>157</v>
      </c>
      <c r="C49" s="177" t="s">
        <v>158</v>
      </c>
      <c r="D49" s="203" t="s">
        <v>119</v>
      </c>
      <c r="E49" s="190">
        <v>5000</v>
      </c>
      <c r="F49" s="172"/>
      <c r="G49" s="332">
        <f t="shared" si="0"/>
        <v>10000</v>
      </c>
      <c r="H49" s="318" t="s">
        <v>134</v>
      </c>
      <c r="I49" s="175" t="s">
        <v>18</v>
      </c>
      <c r="J49" s="592" t="s">
        <v>234</v>
      </c>
      <c r="K49" s="428" t="s">
        <v>64</v>
      </c>
      <c r="L49" s="175" t="s">
        <v>45</v>
      </c>
      <c r="M49" s="175"/>
      <c r="N49" s="177"/>
    </row>
    <row r="50" spans="1:14" x14ac:dyDescent="0.25">
      <c r="A50" s="194">
        <v>44902</v>
      </c>
      <c r="B50" s="177" t="s">
        <v>157</v>
      </c>
      <c r="C50" s="177" t="s">
        <v>158</v>
      </c>
      <c r="D50" s="203" t="s">
        <v>119</v>
      </c>
      <c r="E50" s="190">
        <v>5000</v>
      </c>
      <c r="F50" s="172"/>
      <c r="G50" s="332">
        <f t="shared" si="0"/>
        <v>5000</v>
      </c>
      <c r="H50" s="318" t="s">
        <v>134</v>
      </c>
      <c r="I50" s="175" t="s">
        <v>18</v>
      </c>
      <c r="J50" s="592" t="s">
        <v>234</v>
      </c>
      <c r="K50" s="428" t="s">
        <v>64</v>
      </c>
      <c r="L50" s="175" t="s">
        <v>45</v>
      </c>
      <c r="M50" s="175"/>
      <c r="N50" s="177"/>
    </row>
    <row r="51" spans="1:14" ht="17.25" customHeight="1" x14ac:dyDescent="0.25">
      <c r="A51" s="194">
        <v>44903</v>
      </c>
      <c r="B51" s="177" t="s">
        <v>125</v>
      </c>
      <c r="C51" s="177" t="s">
        <v>49</v>
      </c>
      <c r="D51" s="203" t="s">
        <v>119</v>
      </c>
      <c r="E51" s="182"/>
      <c r="F51" s="172">
        <v>-5000</v>
      </c>
      <c r="G51" s="332">
        <f t="shared" si="0"/>
        <v>0</v>
      </c>
      <c r="H51" s="318" t="s">
        <v>134</v>
      </c>
      <c r="I51" s="175" t="s">
        <v>18</v>
      </c>
      <c r="J51" s="592" t="s">
        <v>234</v>
      </c>
      <c r="K51" s="428" t="s">
        <v>64</v>
      </c>
      <c r="L51" s="175" t="s">
        <v>45</v>
      </c>
      <c r="M51" s="175"/>
      <c r="N51" s="177"/>
    </row>
    <row r="52" spans="1:14" x14ac:dyDescent="0.25">
      <c r="A52" s="546">
        <v>44903</v>
      </c>
      <c r="B52" s="560" t="s">
        <v>156</v>
      </c>
      <c r="C52" s="560" t="s">
        <v>49</v>
      </c>
      <c r="D52" s="562" t="s">
        <v>119</v>
      </c>
      <c r="E52" s="555"/>
      <c r="F52" s="549">
        <v>70000</v>
      </c>
      <c r="G52" s="550">
        <f t="shared" si="0"/>
        <v>70000</v>
      </c>
      <c r="H52" s="551" t="s">
        <v>134</v>
      </c>
      <c r="I52" s="552" t="s">
        <v>18</v>
      </c>
      <c r="J52" s="637" t="s">
        <v>238</v>
      </c>
      <c r="K52" s="547" t="s">
        <v>64</v>
      </c>
      <c r="L52" s="552" t="s">
        <v>45</v>
      </c>
      <c r="M52" s="552"/>
      <c r="N52" s="560"/>
    </row>
    <row r="53" spans="1:14" x14ac:dyDescent="0.25">
      <c r="A53" s="194">
        <v>44903</v>
      </c>
      <c r="B53" s="177" t="s">
        <v>123</v>
      </c>
      <c r="C53" s="177" t="s">
        <v>124</v>
      </c>
      <c r="D53" s="203" t="s">
        <v>119</v>
      </c>
      <c r="E53" s="190">
        <v>10000</v>
      </c>
      <c r="F53" s="172"/>
      <c r="G53" s="332">
        <f t="shared" si="0"/>
        <v>60000</v>
      </c>
      <c r="H53" s="318" t="s">
        <v>134</v>
      </c>
      <c r="I53" s="175" t="s">
        <v>18</v>
      </c>
      <c r="J53" s="592" t="s">
        <v>238</v>
      </c>
      <c r="K53" s="428" t="s">
        <v>64</v>
      </c>
      <c r="L53" s="175" t="s">
        <v>45</v>
      </c>
      <c r="M53" s="175"/>
      <c r="N53" s="177" t="s">
        <v>126</v>
      </c>
    </row>
    <row r="54" spans="1:14" x14ac:dyDescent="0.25">
      <c r="A54" s="194">
        <v>44903</v>
      </c>
      <c r="B54" s="177" t="s">
        <v>123</v>
      </c>
      <c r="C54" s="177" t="s">
        <v>124</v>
      </c>
      <c r="D54" s="203" t="s">
        <v>119</v>
      </c>
      <c r="E54" s="190">
        <v>15000</v>
      </c>
      <c r="F54" s="172"/>
      <c r="G54" s="332">
        <f>G53-E54+F54</f>
        <v>45000</v>
      </c>
      <c r="H54" s="318" t="s">
        <v>134</v>
      </c>
      <c r="I54" s="175" t="s">
        <v>18</v>
      </c>
      <c r="J54" s="592" t="s">
        <v>238</v>
      </c>
      <c r="K54" s="428" t="s">
        <v>64</v>
      </c>
      <c r="L54" s="175" t="s">
        <v>45</v>
      </c>
      <c r="M54" s="175"/>
      <c r="N54" s="177" t="s">
        <v>146</v>
      </c>
    </row>
    <row r="55" spans="1:14" x14ac:dyDescent="0.25">
      <c r="A55" s="194">
        <v>44903</v>
      </c>
      <c r="B55" s="177" t="s">
        <v>123</v>
      </c>
      <c r="C55" s="177" t="s">
        <v>124</v>
      </c>
      <c r="D55" s="203" t="s">
        <v>119</v>
      </c>
      <c r="E55" s="190">
        <v>15000</v>
      </c>
      <c r="F55" s="172"/>
      <c r="G55" s="332">
        <f t="shared" si="0"/>
        <v>30000</v>
      </c>
      <c r="H55" s="318" t="s">
        <v>134</v>
      </c>
      <c r="I55" s="175" t="s">
        <v>18</v>
      </c>
      <c r="J55" s="592" t="s">
        <v>238</v>
      </c>
      <c r="K55" s="428" t="s">
        <v>64</v>
      </c>
      <c r="L55" s="175" t="s">
        <v>45</v>
      </c>
      <c r="M55" s="175"/>
      <c r="N55" s="177" t="s">
        <v>239</v>
      </c>
    </row>
    <row r="56" spans="1:14" ht="13.5" customHeight="1" x14ac:dyDescent="0.25">
      <c r="A56" s="194">
        <v>44903</v>
      </c>
      <c r="B56" s="177" t="s">
        <v>123</v>
      </c>
      <c r="C56" s="177" t="s">
        <v>124</v>
      </c>
      <c r="D56" s="203" t="s">
        <v>119</v>
      </c>
      <c r="E56" s="182">
        <v>10000</v>
      </c>
      <c r="F56" s="172"/>
      <c r="G56" s="332">
        <f>G55-E56+F56</f>
        <v>20000</v>
      </c>
      <c r="H56" s="318" t="s">
        <v>134</v>
      </c>
      <c r="I56" s="175" t="s">
        <v>18</v>
      </c>
      <c r="J56" s="592" t="s">
        <v>238</v>
      </c>
      <c r="K56" s="428" t="s">
        <v>64</v>
      </c>
      <c r="L56" s="175" t="s">
        <v>45</v>
      </c>
      <c r="M56" s="175"/>
      <c r="N56" s="177" t="s">
        <v>240</v>
      </c>
    </row>
    <row r="57" spans="1:14" x14ac:dyDescent="0.25">
      <c r="A57" s="194">
        <v>44903</v>
      </c>
      <c r="B57" s="177" t="s">
        <v>123</v>
      </c>
      <c r="C57" s="177" t="s">
        <v>124</v>
      </c>
      <c r="D57" s="203" t="s">
        <v>119</v>
      </c>
      <c r="E57" s="201">
        <v>10000</v>
      </c>
      <c r="F57" s="520"/>
      <c r="G57" s="627">
        <f t="shared" ref="G57:G61" si="3">G56-E57+F57</f>
        <v>10000</v>
      </c>
      <c r="H57" s="628" t="s">
        <v>134</v>
      </c>
      <c r="I57" s="629" t="s">
        <v>18</v>
      </c>
      <c r="J57" s="592" t="s">
        <v>238</v>
      </c>
      <c r="K57" s="630" t="s">
        <v>64</v>
      </c>
      <c r="L57" s="629" t="s">
        <v>45</v>
      </c>
      <c r="M57" s="629"/>
      <c r="N57" s="626" t="s">
        <v>241</v>
      </c>
    </row>
    <row r="58" spans="1:14" x14ac:dyDescent="0.25">
      <c r="A58" s="194">
        <v>44903</v>
      </c>
      <c r="B58" s="177" t="s">
        <v>157</v>
      </c>
      <c r="C58" s="177" t="s">
        <v>158</v>
      </c>
      <c r="D58" s="203" t="s">
        <v>119</v>
      </c>
      <c r="E58" s="182">
        <v>5000</v>
      </c>
      <c r="F58" s="172"/>
      <c r="G58" s="332">
        <f t="shared" si="3"/>
        <v>5000</v>
      </c>
      <c r="H58" s="318" t="s">
        <v>134</v>
      </c>
      <c r="I58" s="175" t="s">
        <v>18</v>
      </c>
      <c r="J58" s="592" t="s">
        <v>238</v>
      </c>
      <c r="K58" s="428" t="s">
        <v>64</v>
      </c>
      <c r="L58" s="175" t="s">
        <v>45</v>
      </c>
      <c r="M58" s="175"/>
      <c r="N58" s="177"/>
    </row>
    <row r="59" spans="1:14" x14ac:dyDescent="0.25">
      <c r="A59" s="194">
        <v>44903</v>
      </c>
      <c r="B59" s="177" t="s">
        <v>157</v>
      </c>
      <c r="C59" s="177" t="s">
        <v>158</v>
      </c>
      <c r="D59" s="203" t="s">
        <v>119</v>
      </c>
      <c r="E59" s="182">
        <v>5000</v>
      </c>
      <c r="F59" s="172"/>
      <c r="G59" s="332">
        <f>G58-E59+F59</f>
        <v>0</v>
      </c>
      <c r="H59" s="318" t="s">
        <v>134</v>
      </c>
      <c r="I59" s="175" t="s">
        <v>18</v>
      </c>
      <c r="J59" s="592" t="s">
        <v>238</v>
      </c>
      <c r="K59" s="428" t="s">
        <v>64</v>
      </c>
      <c r="L59" s="175" t="s">
        <v>45</v>
      </c>
      <c r="M59" s="175"/>
      <c r="N59" s="177"/>
    </row>
    <row r="60" spans="1:14" x14ac:dyDescent="0.25">
      <c r="A60" s="546">
        <v>44904</v>
      </c>
      <c r="B60" s="560" t="s">
        <v>156</v>
      </c>
      <c r="C60" s="560" t="s">
        <v>49</v>
      </c>
      <c r="D60" s="562" t="s">
        <v>119</v>
      </c>
      <c r="E60" s="556"/>
      <c r="F60" s="549">
        <v>50000</v>
      </c>
      <c r="G60" s="550">
        <f t="shared" si="3"/>
        <v>50000</v>
      </c>
      <c r="H60" s="579" t="s">
        <v>134</v>
      </c>
      <c r="I60" s="552" t="s">
        <v>18</v>
      </c>
      <c r="J60" s="637" t="s">
        <v>269</v>
      </c>
      <c r="K60" s="547" t="s">
        <v>64</v>
      </c>
      <c r="L60" s="552" t="s">
        <v>45</v>
      </c>
      <c r="M60" s="552"/>
      <c r="N60" s="560"/>
    </row>
    <row r="61" spans="1:14" x14ac:dyDescent="0.25">
      <c r="A61" s="194">
        <v>44904</v>
      </c>
      <c r="B61" s="177" t="s">
        <v>123</v>
      </c>
      <c r="C61" s="177" t="s">
        <v>124</v>
      </c>
      <c r="D61" s="203" t="s">
        <v>119</v>
      </c>
      <c r="E61" s="182">
        <v>10000</v>
      </c>
      <c r="F61" s="172"/>
      <c r="G61" s="332">
        <f t="shared" si="3"/>
        <v>40000</v>
      </c>
      <c r="H61" s="211" t="s">
        <v>134</v>
      </c>
      <c r="I61" s="175" t="s">
        <v>18</v>
      </c>
      <c r="J61" s="592" t="s">
        <v>269</v>
      </c>
      <c r="K61" s="428" t="s">
        <v>64</v>
      </c>
      <c r="L61" s="175" t="s">
        <v>45</v>
      </c>
      <c r="M61" s="175"/>
      <c r="N61" s="177" t="s">
        <v>126</v>
      </c>
    </row>
    <row r="62" spans="1:14" x14ac:dyDescent="0.25">
      <c r="A62" s="194">
        <v>44904</v>
      </c>
      <c r="B62" s="177" t="s">
        <v>123</v>
      </c>
      <c r="C62" s="177" t="s">
        <v>124</v>
      </c>
      <c r="D62" s="203" t="s">
        <v>119</v>
      </c>
      <c r="E62" s="181">
        <v>10000</v>
      </c>
      <c r="F62" s="184"/>
      <c r="G62" s="332">
        <f t="shared" si="0"/>
        <v>30000</v>
      </c>
      <c r="H62" s="211" t="s">
        <v>134</v>
      </c>
      <c r="I62" s="175" t="s">
        <v>18</v>
      </c>
      <c r="J62" s="592" t="s">
        <v>269</v>
      </c>
      <c r="K62" s="428" t="s">
        <v>64</v>
      </c>
      <c r="L62" s="175" t="s">
        <v>45</v>
      </c>
      <c r="M62" s="175"/>
      <c r="N62" s="177" t="s">
        <v>127</v>
      </c>
    </row>
    <row r="63" spans="1:14" x14ac:dyDescent="0.25">
      <c r="A63" s="194">
        <v>44904</v>
      </c>
      <c r="B63" s="177" t="s">
        <v>123</v>
      </c>
      <c r="C63" s="177" t="s">
        <v>124</v>
      </c>
      <c r="D63" s="203" t="s">
        <v>119</v>
      </c>
      <c r="E63" s="172">
        <v>9000</v>
      </c>
      <c r="F63" s="172"/>
      <c r="G63" s="332">
        <f t="shared" si="0"/>
        <v>21000</v>
      </c>
      <c r="H63" s="211" t="s">
        <v>134</v>
      </c>
      <c r="I63" s="175" t="s">
        <v>18</v>
      </c>
      <c r="J63" s="592" t="s">
        <v>269</v>
      </c>
      <c r="K63" s="428" t="s">
        <v>64</v>
      </c>
      <c r="L63" s="175" t="s">
        <v>45</v>
      </c>
      <c r="M63" s="175"/>
      <c r="N63" s="177" t="s">
        <v>270</v>
      </c>
    </row>
    <row r="64" spans="1:14" x14ac:dyDescent="0.25">
      <c r="A64" s="194">
        <v>44904</v>
      </c>
      <c r="B64" s="177" t="s">
        <v>123</v>
      </c>
      <c r="C64" s="177" t="s">
        <v>124</v>
      </c>
      <c r="D64" s="203" t="s">
        <v>119</v>
      </c>
      <c r="E64" s="190">
        <v>11000</v>
      </c>
      <c r="F64" s="519"/>
      <c r="G64" s="332">
        <f t="shared" si="0"/>
        <v>10000</v>
      </c>
      <c r="H64" s="211" t="s">
        <v>134</v>
      </c>
      <c r="I64" s="175" t="s">
        <v>18</v>
      </c>
      <c r="J64" s="592" t="s">
        <v>269</v>
      </c>
      <c r="K64" s="428" t="s">
        <v>64</v>
      </c>
      <c r="L64" s="175" t="s">
        <v>45</v>
      </c>
      <c r="M64" s="175"/>
      <c r="N64" s="177" t="s">
        <v>271</v>
      </c>
    </row>
    <row r="65" spans="1:14" x14ac:dyDescent="0.25">
      <c r="A65" s="194">
        <v>44904</v>
      </c>
      <c r="B65" s="177" t="s">
        <v>157</v>
      </c>
      <c r="C65" s="177" t="s">
        <v>158</v>
      </c>
      <c r="D65" s="203" t="s">
        <v>119</v>
      </c>
      <c r="E65" s="190">
        <v>5000</v>
      </c>
      <c r="F65" s="424"/>
      <c r="G65" s="332">
        <f t="shared" si="0"/>
        <v>5000</v>
      </c>
      <c r="H65" s="211" t="s">
        <v>134</v>
      </c>
      <c r="I65" s="175" t="s">
        <v>18</v>
      </c>
      <c r="J65" s="592" t="s">
        <v>269</v>
      </c>
      <c r="K65" s="428" t="s">
        <v>64</v>
      </c>
      <c r="L65" s="175" t="s">
        <v>45</v>
      </c>
      <c r="M65" s="175"/>
      <c r="N65" s="177"/>
    </row>
    <row r="66" spans="1:14" x14ac:dyDescent="0.25">
      <c r="A66" s="194">
        <v>44904</v>
      </c>
      <c r="B66" s="177" t="s">
        <v>157</v>
      </c>
      <c r="C66" s="177" t="s">
        <v>158</v>
      </c>
      <c r="D66" s="203" t="s">
        <v>119</v>
      </c>
      <c r="E66" s="190">
        <v>5000</v>
      </c>
      <c r="F66" s="424"/>
      <c r="G66" s="332">
        <f t="shared" si="0"/>
        <v>0</v>
      </c>
      <c r="H66" s="211" t="s">
        <v>134</v>
      </c>
      <c r="I66" s="175" t="s">
        <v>18</v>
      </c>
      <c r="J66" s="592" t="s">
        <v>269</v>
      </c>
      <c r="K66" s="428" t="s">
        <v>64</v>
      </c>
      <c r="L66" s="175" t="s">
        <v>45</v>
      </c>
      <c r="M66" s="175"/>
      <c r="N66" s="177"/>
    </row>
    <row r="67" spans="1:14" x14ac:dyDescent="0.25">
      <c r="A67" s="631">
        <v>44904</v>
      </c>
      <c r="B67" s="560" t="s">
        <v>156</v>
      </c>
      <c r="C67" s="560" t="s">
        <v>49</v>
      </c>
      <c r="D67" s="562" t="s">
        <v>119</v>
      </c>
      <c r="E67" s="555"/>
      <c r="F67" s="580">
        <v>30000</v>
      </c>
      <c r="G67" s="550">
        <f t="shared" si="0"/>
        <v>30000</v>
      </c>
      <c r="H67" s="579" t="s">
        <v>134</v>
      </c>
      <c r="I67" s="552" t="s">
        <v>18</v>
      </c>
      <c r="J67" s="637" t="s">
        <v>272</v>
      </c>
      <c r="K67" s="547" t="s">
        <v>64</v>
      </c>
      <c r="L67" s="552" t="s">
        <v>45</v>
      </c>
      <c r="M67" s="552"/>
      <c r="N67" s="560"/>
    </row>
    <row r="68" spans="1:14" x14ac:dyDescent="0.25">
      <c r="A68" s="625">
        <v>44905</v>
      </c>
      <c r="B68" s="177" t="s">
        <v>123</v>
      </c>
      <c r="C68" s="177" t="s">
        <v>124</v>
      </c>
      <c r="D68" s="203" t="s">
        <v>119</v>
      </c>
      <c r="E68" s="190">
        <v>10000</v>
      </c>
      <c r="F68" s="424"/>
      <c r="G68" s="332">
        <f t="shared" si="0"/>
        <v>20000</v>
      </c>
      <c r="H68" s="211" t="s">
        <v>134</v>
      </c>
      <c r="I68" s="175" t="s">
        <v>18</v>
      </c>
      <c r="J68" s="592" t="s">
        <v>272</v>
      </c>
      <c r="K68" s="428" t="s">
        <v>64</v>
      </c>
      <c r="L68" s="175" t="s">
        <v>45</v>
      </c>
      <c r="M68" s="175"/>
      <c r="N68" s="177" t="s">
        <v>189</v>
      </c>
    </row>
    <row r="69" spans="1:14" x14ac:dyDescent="0.25">
      <c r="A69" s="625">
        <v>44905</v>
      </c>
      <c r="B69" s="177" t="s">
        <v>123</v>
      </c>
      <c r="C69" s="177" t="s">
        <v>124</v>
      </c>
      <c r="D69" s="203" t="s">
        <v>119</v>
      </c>
      <c r="E69" s="190">
        <v>10000</v>
      </c>
      <c r="F69" s="424"/>
      <c r="G69" s="332">
        <f t="shared" si="0"/>
        <v>10000</v>
      </c>
      <c r="H69" s="211" t="s">
        <v>134</v>
      </c>
      <c r="I69" s="175" t="s">
        <v>18</v>
      </c>
      <c r="J69" s="592" t="s">
        <v>272</v>
      </c>
      <c r="K69" s="428" t="s">
        <v>64</v>
      </c>
      <c r="L69" s="175" t="s">
        <v>45</v>
      </c>
      <c r="M69" s="175"/>
      <c r="N69" s="177" t="s">
        <v>222</v>
      </c>
    </row>
    <row r="70" spans="1:14" x14ac:dyDescent="0.25">
      <c r="A70" s="625">
        <v>44905</v>
      </c>
      <c r="B70" s="177" t="s">
        <v>157</v>
      </c>
      <c r="C70" s="177" t="s">
        <v>158</v>
      </c>
      <c r="D70" s="203" t="s">
        <v>119</v>
      </c>
      <c r="E70" s="190">
        <v>5000</v>
      </c>
      <c r="F70" s="424"/>
      <c r="G70" s="332">
        <f t="shared" si="0"/>
        <v>5000</v>
      </c>
      <c r="H70" s="211" t="s">
        <v>134</v>
      </c>
      <c r="I70" s="175" t="s">
        <v>18</v>
      </c>
      <c r="J70" s="592" t="s">
        <v>272</v>
      </c>
      <c r="K70" s="428" t="s">
        <v>64</v>
      </c>
      <c r="L70" s="175" t="s">
        <v>45</v>
      </c>
      <c r="M70" s="175"/>
      <c r="N70" s="177"/>
    </row>
    <row r="71" spans="1:14" x14ac:dyDescent="0.25">
      <c r="A71" s="625">
        <v>44905</v>
      </c>
      <c r="B71" s="177" t="s">
        <v>157</v>
      </c>
      <c r="C71" s="177" t="s">
        <v>158</v>
      </c>
      <c r="D71" s="203" t="s">
        <v>119</v>
      </c>
      <c r="E71" s="190">
        <v>5000</v>
      </c>
      <c r="F71" s="424"/>
      <c r="G71" s="332">
        <f t="shared" si="0"/>
        <v>0</v>
      </c>
      <c r="H71" s="211" t="s">
        <v>134</v>
      </c>
      <c r="I71" s="175" t="s">
        <v>18</v>
      </c>
      <c r="J71" s="592" t="s">
        <v>272</v>
      </c>
      <c r="K71" s="428" t="s">
        <v>64</v>
      </c>
      <c r="L71" s="175" t="s">
        <v>45</v>
      </c>
      <c r="M71" s="175"/>
      <c r="N71" s="177"/>
    </row>
    <row r="72" spans="1:14" x14ac:dyDescent="0.25">
      <c r="A72" s="546">
        <v>44907</v>
      </c>
      <c r="B72" s="560" t="s">
        <v>156</v>
      </c>
      <c r="C72" s="560" t="s">
        <v>49</v>
      </c>
      <c r="D72" s="562" t="s">
        <v>119</v>
      </c>
      <c r="E72" s="555"/>
      <c r="F72" s="580">
        <v>75000</v>
      </c>
      <c r="G72" s="550">
        <f t="shared" si="0"/>
        <v>75000</v>
      </c>
      <c r="H72" s="579" t="s">
        <v>134</v>
      </c>
      <c r="I72" s="552" t="s">
        <v>18</v>
      </c>
      <c r="J72" s="637" t="s">
        <v>287</v>
      </c>
      <c r="K72" s="547" t="s">
        <v>64</v>
      </c>
      <c r="L72" s="552" t="s">
        <v>45</v>
      </c>
      <c r="M72" s="552"/>
      <c r="N72" s="560"/>
    </row>
    <row r="73" spans="1:14" x14ac:dyDescent="0.25">
      <c r="A73" s="194">
        <v>44907</v>
      </c>
      <c r="B73" s="177" t="s">
        <v>123</v>
      </c>
      <c r="C73" s="177" t="s">
        <v>124</v>
      </c>
      <c r="D73" s="203" t="s">
        <v>119</v>
      </c>
      <c r="E73" s="424">
        <v>21000</v>
      </c>
      <c r="F73" s="424"/>
      <c r="G73" s="332">
        <f t="shared" ref="G73:G79" si="4">G72-E73+F73</f>
        <v>54000</v>
      </c>
      <c r="H73" s="211" t="s">
        <v>134</v>
      </c>
      <c r="I73" s="175" t="s">
        <v>18</v>
      </c>
      <c r="J73" s="592" t="s">
        <v>287</v>
      </c>
      <c r="K73" s="428" t="s">
        <v>64</v>
      </c>
      <c r="L73" s="175" t="s">
        <v>45</v>
      </c>
      <c r="M73" s="175"/>
      <c r="N73" s="177" t="s">
        <v>288</v>
      </c>
    </row>
    <row r="74" spans="1:14" x14ac:dyDescent="0.25">
      <c r="A74" s="194">
        <v>44907</v>
      </c>
      <c r="B74" s="177" t="s">
        <v>123</v>
      </c>
      <c r="C74" s="177" t="s">
        <v>124</v>
      </c>
      <c r="D74" s="203" t="s">
        <v>119</v>
      </c>
      <c r="E74" s="190">
        <v>20000</v>
      </c>
      <c r="F74" s="424"/>
      <c r="G74" s="332">
        <f t="shared" si="4"/>
        <v>34000</v>
      </c>
      <c r="H74" s="211" t="s">
        <v>134</v>
      </c>
      <c r="I74" s="175" t="s">
        <v>18</v>
      </c>
      <c r="J74" s="592" t="s">
        <v>287</v>
      </c>
      <c r="K74" s="428" t="s">
        <v>64</v>
      </c>
      <c r="L74" s="175" t="s">
        <v>45</v>
      </c>
      <c r="M74" s="175"/>
      <c r="N74" s="177" t="s">
        <v>289</v>
      </c>
    </row>
    <row r="75" spans="1:14" x14ac:dyDescent="0.25">
      <c r="A75" s="194">
        <v>44907</v>
      </c>
      <c r="B75" s="177" t="s">
        <v>123</v>
      </c>
      <c r="C75" s="177" t="s">
        <v>124</v>
      </c>
      <c r="D75" s="203" t="s">
        <v>119</v>
      </c>
      <c r="E75" s="190">
        <v>25000</v>
      </c>
      <c r="F75" s="424"/>
      <c r="G75" s="332">
        <f t="shared" si="4"/>
        <v>9000</v>
      </c>
      <c r="H75" s="211" t="s">
        <v>134</v>
      </c>
      <c r="I75" s="175" t="s">
        <v>18</v>
      </c>
      <c r="J75" s="592" t="s">
        <v>287</v>
      </c>
      <c r="K75" s="428" t="s">
        <v>64</v>
      </c>
      <c r="L75" s="175" t="s">
        <v>45</v>
      </c>
      <c r="M75" s="175"/>
      <c r="N75" s="177" t="s">
        <v>290</v>
      </c>
    </row>
    <row r="76" spans="1:14" x14ac:dyDescent="0.25">
      <c r="A76" s="194">
        <v>44907</v>
      </c>
      <c r="B76" s="177" t="s">
        <v>285</v>
      </c>
      <c r="C76" s="177" t="s">
        <v>152</v>
      </c>
      <c r="D76" s="203" t="s">
        <v>81</v>
      </c>
      <c r="E76" s="424">
        <v>2000</v>
      </c>
      <c r="F76" s="424"/>
      <c r="G76" s="332">
        <f t="shared" si="4"/>
        <v>7000</v>
      </c>
      <c r="H76" s="211" t="s">
        <v>134</v>
      </c>
      <c r="I76" s="175" t="s">
        <v>18</v>
      </c>
      <c r="J76" s="592" t="s">
        <v>287</v>
      </c>
      <c r="K76" s="428" t="s">
        <v>64</v>
      </c>
      <c r="L76" s="175" t="s">
        <v>45</v>
      </c>
      <c r="M76" s="175"/>
      <c r="N76" s="177"/>
    </row>
    <row r="77" spans="1:14" x14ac:dyDescent="0.25">
      <c r="A77" s="194">
        <v>44907</v>
      </c>
      <c r="B77" s="177" t="s">
        <v>286</v>
      </c>
      <c r="C77" s="177" t="s">
        <v>152</v>
      </c>
      <c r="D77" s="203" t="s">
        <v>81</v>
      </c>
      <c r="E77" s="424">
        <v>1000</v>
      </c>
      <c r="F77" s="424"/>
      <c r="G77" s="332">
        <f t="shared" si="4"/>
        <v>6000</v>
      </c>
      <c r="H77" s="211" t="s">
        <v>134</v>
      </c>
      <c r="I77" s="175" t="s">
        <v>18</v>
      </c>
      <c r="J77" s="592" t="s">
        <v>287</v>
      </c>
      <c r="K77" s="428" t="s">
        <v>64</v>
      </c>
      <c r="L77" s="175" t="s">
        <v>45</v>
      </c>
      <c r="M77" s="175"/>
      <c r="N77" s="177"/>
    </row>
    <row r="78" spans="1:14" x14ac:dyDescent="0.25">
      <c r="A78" s="194">
        <v>44907</v>
      </c>
      <c r="B78" s="177" t="s">
        <v>157</v>
      </c>
      <c r="C78" s="177" t="s">
        <v>158</v>
      </c>
      <c r="D78" s="203" t="s">
        <v>119</v>
      </c>
      <c r="E78" s="424">
        <v>10000</v>
      </c>
      <c r="F78" s="424"/>
      <c r="G78" s="332">
        <f t="shared" si="4"/>
        <v>-4000</v>
      </c>
      <c r="H78" s="211" t="s">
        <v>134</v>
      </c>
      <c r="I78" s="175" t="s">
        <v>18</v>
      </c>
      <c r="J78" s="592" t="s">
        <v>287</v>
      </c>
      <c r="K78" s="428" t="s">
        <v>64</v>
      </c>
      <c r="L78" s="175" t="s">
        <v>45</v>
      </c>
      <c r="M78" s="175"/>
      <c r="N78" s="177"/>
    </row>
    <row r="79" spans="1:14" x14ac:dyDescent="0.25">
      <c r="A79" s="546">
        <v>44909</v>
      </c>
      <c r="B79" s="560" t="s">
        <v>156</v>
      </c>
      <c r="C79" s="560" t="s">
        <v>49</v>
      </c>
      <c r="D79" s="562" t="s">
        <v>119</v>
      </c>
      <c r="E79" s="661"/>
      <c r="F79" s="659">
        <v>75000</v>
      </c>
      <c r="G79" s="550">
        <f t="shared" si="4"/>
        <v>71000</v>
      </c>
      <c r="H79" s="552" t="s">
        <v>134</v>
      </c>
      <c r="I79" s="552" t="s">
        <v>18</v>
      </c>
      <c r="J79" s="637" t="s">
        <v>291</v>
      </c>
      <c r="K79" s="547" t="s">
        <v>64</v>
      </c>
      <c r="L79" s="552" t="s">
        <v>45</v>
      </c>
      <c r="M79" s="552"/>
      <c r="N79" s="560"/>
    </row>
    <row r="80" spans="1:14" x14ac:dyDescent="0.25">
      <c r="A80" s="194">
        <v>44909</v>
      </c>
      <c r="B80" s="177" t="s">
        <v>123</v>
      </c>
      <c r="C80" s="177" t="s">
        <v>124</v>
      </c>
      <c r="D80" s="203" t="s">
        <v>119</v>
      </c>
      <c r="E80" s="621">
        <v>23000</v>
      </c>
      <c r="F80" s="518"/>
      <c r="G80" s="332">
        <f t="shared" ref="G80:G81" si="5">G79-E80+F80</f>
        <v>48000</v>
      </c>
      <c r="H80" s="175" t="s">
        <v>134</v>
      </c>
      <c r="I80" s="175" t="s">
        <v>18</v>
      </c>
      <c r="J80" s="592" t="s">
        <v>291</v>
      </c>
      <c r="K80" s="428" t="s">
        <v>64</v>
      </c>
      <c r="L80" s="175" t="s">
        <v>45</v>
      </c>
      <c r="M80" s="175"/>
      <c r="N80" s="177" t="s">
        <v>292</v>
      </c>
    </row>
    <row r="81" spans="1:14" x14ac:dyDescent="0.25">
      <c r="A81" s="194">
        <v>44909</v>
      </c>
      <c r="B81" s="177" t="s">
        <v>123</v>
      </c>
      <c r="C81" s="177" t="s">
        <v>124</v>
      </c>
      <c r="D81" s="203" t="s">
        <v>119</v>
      </c>
      <c r="E81" s="621">
        <v>20000</v>
      </c>
      <c r="F81" s="518"/>
      <c r="G81" s="332">
        <f t="shared" si="5"/>
        <v>28000</v>
      </c>
      <c r="H81" s="175" t="s">
        <v>134</v>
      </c>
      <c r="I81" s="175" t="s">
        <v>18</v>
      </c>
      <c r="J81" s="592" t="s">
        <v>291</v>
      </c>
      <c r="K81" s="428" t="s">
        <v>64</v>
      </c>
      <c r="L81" s="175" t="s">
        <v>45</v>
      </c>
      <c r="M81" s="175"/>
      <c r="N81" s="177" t="s">
        <v>293</v>
      </c>
    </row>
    <row r="82" spans="1:14" x14ac:dyDescent="0.25">
      <c r="A82" s="194">
        <v>44909</v>
      </c>
      <c r="B82" s="177" t="s">
        <v>123</v>
      </c>
      <c r="C82" s="177" t="s">
        <v>124</v>
      </c>
      <c r="D82" s="203" t="s">
        <v>119</v>
      </c>
      <c r="E82" s="621">
        <v>22000</v>
      </c>
      <c r="F82" s="518"/>
      <c r="G82" s="332">
        <f t="shared" ref="G82" si="6">G81-E82+F82</f>
        <v>6000</v>
      </c>
      <c r="H82" s="175" t="s">
        <v>134</v>
      </c>
      <c r="I82" s="175" t="s">
        <v>18</v>
      </c>
      <c r="J82" s="592" t="s">
        <v>291</v>
      </c>
      <c r="K82" s="428" t="s">
        <v>64</v>
      </c>
      <c r="L82" s="175" t="s">
        <v>45</v>
      </c>
      <c r="M82" s="175"/>
      <c r="N82" s="177" t="s">
        <v>294</v>
      </c>
    </row>
    <row r="83" spans="1:14" ht="15.75" thickBot="1" x14ac:dyDescent="0.3">
      <c r="A83" s="194">
        <v>44909</v>
      </c>
      <c r="B83" s="177" t="s">
        <v>157</v>
      </c>
      <c r="C83" s="177" t="s">
        <v>158</v>
      </c>
      <c r="D83" s="203" t="s">
        <v>119</v>
      </c>
      <c r="E83" s="621">
        <v>10000</v>
      </c>
      <c r="F83" s="518"/>
      <c r="G83" s="332">
        <f>G82-E83+F83</f>
        <v>-4000</v>
      </c>
      <c r="H83" s="175" t="s">
        <v>134</v>
      </c>
      <c r="I83" s="175" t="s">
        <v>18</v>
      </c>
      <c r="J83" s="592" t="s">
        <v>291</v>
      </c>
      <c r="K83" s="428" t="s">
        <v>64</v>
      </c>
      <c r="L83" s="175" t="s">
        <v>45</v>
      </c>
      <c r="M83" s="175"/>
      <c r="N83" s="177"/>
    </row>
    <row r="84" spans="1:14" ht="15.75" thickBot="1" x14ac:dyDescent="0.3">
      <c r="A84" s="175"/>
      <c r="B84" s="175"/>
      <c r="C84" s="175"/>
      <c r="D84" s="187"/>
      <c r="E84" s="622">
        <f>SUM(E4:E83)</f>
        <v>689000</v>
      </c>
      <c r="F84" s="663">
        <f>SUM(F4:F83)+G4</f>
        <v>685000</v>
      </c>
      <c r="G84" s="534">
        <f>F84-E84</f>
        <v>-4000</v>
      </c>
      <c r="H84" s="189"/>
      <c r="I84" s="175"/>
      <c r="J84" s="175"/>
      <c r="K84" s="428"/>
      <c r="L84" s="175"/>
      <c r="M84" s="175"/>
      <c r="N84" s="177"/>
    </row>
    <row r="85" spans="1:14" x14ac:dyDescent="0.25">
      <c r="A85" s="175"/>
      <c r="B85" s="175"/>
      <c r="C85" s="175"/>
      <c r="D85" s="175"/>
      <c r="E85" s="648"/>
      <c r="F85" s="649"/>
      <c r="G85" s="532"/>
      <c r="H85" s="175"/>
      <c r="I85" s="175"/>
      <c r="J85" s="175"/>
      <c r="K85" s="428"/>
      <c r="L85" s="175"/>
      <c r="M85" s="175"/>
      <c r="N85" s="177"/>
    </row>
    <row r="86" spans="1:14" x14ac:dyDescent="0.25">
      <c r="A86" s="175"/>
      <c r="B86" s="175"/>
      <c r="C86" s="175"/>
      <c r="D86" s="175"/>
      <c r="E86" s="621"/>
      <c r="F86" s="518"/>
      <c r="G86" s="332"/>
      <c r="H86" s="175"/>
      <c r="I86" s="175"/>
      <c r="J86" s="175"/>
      <c r="K86" s="428"/>
      <c r="L86" s="175"/>
      <c r="M86" s="175"/>
      <c r="N86" s="177"/>
    </row>
    <row r="87" spans="1:14" x14ac:dyDescent="0.25">
      <c r="A87" s="461"/>
      <c r="B87" s="461"/>
      <c r="C87" s="461"/>
      <c r="D87" s="461"/>
      <c r="E87" s="650"/>
      <c r="F87" s="651"/>
      <c r="G87" s="652"/>
      <c r="H87" s="461"/>
      <c r="I87" s="461"/>
      <c r="J87" s="461"/>
      <c r="K87" s="461"/>
      <c r="L87" s="461"/>
      <c r="M87" s="461"/>
      <c r="N87" s="465"/>
    </row>
    <row r="88" spans="1:14" x14ac:dyDescent="0.25">
      <c r="E88" s="582"/>
      <c r="F88" s="641"/>
    </row>
    <row r="89" spans="1:14" x14ac:dyDescent="0.25">
      <c r="E89" s="582"/>
      <c r="F89" s="641"/>
    </row>
    <row r="90" spans="1:14" x14ac:dyDescent="0.25">
      <c r="E90" s="582"/>
      <c r="F90" s="641"/>
    </row>
    <row r="91" spans="1:14" x14ac:dyDescent="0.25">
      <c r="E91" s="582"/>
      <c r="F91" s="641"/>
    </row>
    <row r="92" spans="1:14" x14ac:dyDescent="0.25">
      <c r="E92" s="582"/>
      <c r="F92" s="641"/>
    </row>
    <row r="93" spans="1:14" x14ac:dyDescent="0.25">
      <c r="E93" s="582"/>
      <c r="F93" s="641"/>
    </row>
    <row r="94" spans="1:14" x14ac:dyDescent="0.25">
      <c r="E94" s="582"/>
      <c r="F94" s="641"/>
    </row>
    <row r="95" spans="1:14" x14ac:dyDescent="0.25">
      <c r="E95" s="582"/>
      <c r="F95" s="641"/>
    </row>
    <row r="96" spans="1:14" x14ac:dyDescent="0.25">
      <c r="E96" s="582"/>
      <c r="F96" s="641"/>
    </row>
    <row r="97" spans="5:6" x14ac:dyDescent="0.25">
      <c r="E97" s="582"/>
      <c r="F97" s="641"/>
    </row>
    <row r="98" spans="5:6" x14ac:dyDescent="0.25">
      <c r="E98" s="582"/>
      <c r="F98" s="641"/>
    </row>
    <row r="99" spans="5:6" x14ac:dyDescent="0.25">
      <c r="E99" s="582"/>
      <c r="F99" s="641"/>
    </row>
    <row r="100" spans="5:6" x14ac:dyDescent="0.25">
      <c r="E100" s="582"/>
      <c r="F100" s="641"/>
    </row>
    <row r="101" spans="5:6" x14ac:dyDescent="0.25">
      <c r="E101" s="582"/>
    </row>
    <row r="102" spans="5:6" x14ac:dyDescent="0.25">
      <c r="E102" s="582"/>
    </row>
    <row r="103" spans="5:6" x14ac:dyDescent="0.25">
      <c r="E103" s="582"/>
    </row>
    <row r="104" spans="5:6" x14ac:dyDescent="0.25">
      <c r="E104" s="582"/>
    </row>
    <row r="105" spans="5:6" x14ac:dyDescent="0.25">
      <c r="E105" s="582"/>
    </row>
    <row r="106" spans="5:6" x14ac:dyDescent="0.25">
      <c r="E106" s="582"/>
    </row>
    <row r="107" spans="5:6" x14ac:dyDescent="0.25">
      <c r="E107" s="582"/>
    </row>
    <row r="108" spans="5:6" x14ac:dyDescent="0.25">
      <c r="E108" s="582"/>
    </row>
    <row r="109" spans="5:6" x14ac:dyDescent="0.25">
      <c r="E109" s="582"/>
    </row>
    <row r="110" spans="5:6" x14ac:dyDescent="0.25">
      <c r="E110" s="582"/>
    </row>
    <row r="111" spans="5:6" x14ac:dyDescent="0.25">
      <c r="E111" s="582"/>
    </row>
    <row r="112" spans="5:6" x14ac:dyDescent="0.25">
      <c r="E112" s="582"/>
    </row>
    <row r="113" spans="5:5" x14ac:dyDescent="0.25">
      <c r="E113" s="582"/>
    </row>
    <row r="114" spans="5:5" x14ac:dyDescent="0.25">
      <c r="E114" s="582"/>
    </row>
    <row r="115" spans="5:5" x14ac:dyDescent="0.25">
      <c r="E115" s="582"/>
    </row>
    <row r="116" spans="5:5" x14ac:dyDescent="0.25">
      <c r="E116" s="582"/>
    </row>
    <row r="117" spans="5:5" x14ac:dyDescent="0.25">
      <c r="E117" s="582"/>
    </row>
    <row r="118" spans="5:5" x14ac:dyDescent="0.25">
      <c r="E118" s="582"/>
    </row>
    <row r="119" spans="5:5" x14ac:dyDescent="0.25">
      <c r="E119" s="582"/>
    </row>
    <row r="120" spans="5:5" x14ac:dyDescent="0.25">
      <c r="E120" s="582"/>
    </row>
    <row r="121" spans="5:5" x14ac:dyDescent="0.25">
      <c r="E121" s="582"/>
    </row>
    <row r="122" spans="5:5" x14ac:dyDescent="0.25">
      <c r="E122" s="582"/>
    </row>
    <row r="123" spans="5:5" x14ac:dyDescent="0.25">
      <c r="E123" s="582"/>
    </row>
    <row r="124" spans="5:5" x14ac:dyDescent="0.25">
      <c r="E124" s="582"/>
    </row>
    <row r="125" spans="5:5" x14ac:dyDescent="0.25">
      <c r="E125" s="582"/>
    </row>
    <row r="126" spans="5:5" x14ac:dyDescent="0.25">
      <c r="E126" s="582"/>
    </row>
    <row r="127" spans="5:5" x14ac:dyDescent="0.25">
      <c r="E127" s="582"/>
    </row>
    <row r="128" spans="5:5" x14ac:dyDescent="0.25">
      <c r="E128" s="582"/>
    </row>
    <row r="129" spans="5:5" x14ac:dyDescent="0.25">
      <c r="E129" s="582"/>
    </row>
    <row r="130" spans="5:5" x14ac:dyDescent="0.25">
      <c r="E130" s="582"/>
    </row>
    <row r="131" spans="5:5" x14ac:dyDescent="0.25">
      <c r="E131" s="582"/>
    </row>
    <row r="132" spans="5:5" x14ac:dyDescent="0.25">
      <c r="E132" s="582"/>
    </row>
    <row r="133" spans="5:5" x14ac:dyDescent="0.25">
      <c r="E133" s="582"/>
    </row>
    <row r="134" spans="5:5" x14ac:dyDescent="0.25">
      <c r="E134" s="582"/>
    </row>
    <row r="135" spans="5:5" x14ac:dyDescent="0.25">
      <c r="E135" s="582"/>
    </row>
    <row r="136" spans="5:5" x14ac:dyDescent="0.25">
      <c r="E136" s="582"/>
    </row>
    <row r="137" spans="5:5" x14ac:dyDescent="0.25">
      <c r="E137" s="582"/>
    </row>
    <row r="138" spans="5:5" x14ac:dyDescent="0.25">
      <c r="E138" s="582"/>
    </row>
    <row r="139" spans="5:5" x14ac:dyDescent="0.25">
      <c r="E139" s="582"/>
    </row>
    <row r="140" spans="5:5" x14ac:dyDescent="0.25">
      <c r="E140" s="582"/>
    </row>
    <row r="141" spans="5:5" x14ac:dyDescent="0.25">
      <c r="E141" s="582"/>
    </row>
    <row r="142" spans="5:5" x14ac:dyDescent="0.25">
      <c r="E142" s="582"/>
    </row>
    <row r="143" spans="5:5" x14ac:dyDescent="0.25">
      <c r="E143" s="582"/>
    </row>
    <row r="144" spans="5:5" x14ac:dyDescent="0.25">
      <c r="E144" s="582"/>
    </row>
    <row r="145" spans="5:5" x14ac:dyDescent="0.25">
      <c r="E145" s="582"/>
    </row>
    <row r="146" spans="5:5" x14ac:dyDescent="0.25">
      <c r="E146" s="582"/>
    </row>
    <row r="147" spans="5:5" x14ac:dyDescent="0.25">
      <c r="E147" s="582"/>
    </row>
    <row r="148" spans="5:5" x14ac:dyDescent="0.25">
      <c r="E148" s="582"/>
    </row>
    <row r="149" spans="5:5" x14ac:dyDescent="0.25">
      <c r="E149" s="582"/>
    </row>
    <row r="150" spans="5:5" x14ac:dyDescent="0.25">
      <c r="E150" s="582"/>
    </row>
    <row r="151" spans="5:5" x14ac:dyDescent="0.25">
      <c r="E151" s="582"/>
    </row>
    <row r="152" spans="5:5" x14ac:dyDescent="0.25">
      <c r="E152" s="582"/>
    </row>
    <row r="153" spans="5:5" x14ac:dyDescent="0.25">
      <c r="E153" s="582"/>
    </row>
    <row r="154" spans="5:5" x14ac:dyDescent="0.25">
      <c r="E154" s="582"/>
    </row>
    <row r="155" spans="5:5" x14ac:dyDescent="0.25">
      <c r="E155" s="582"/>
    </row>
    <row r="156" spans="5:5" x14ac:dyDescent="0.25">
      <c r="E156" s="582"/>
    </row>
    <row r="157" spans="5:5" x14ac:dyDescent="0.25">
      <c r="E157" s="582"/>
    </row>
    <row r="158" spans="5:5" x14ac:dyDescent="0.25">
      <c r="E158" s="582"/>
    </row>
    <row r="159" spans="5:5" x14ac:dyDescent="0.25">
      <c r="E159" s="582"/>
    </row>
    <row r="160" spans="5:5" x14ac:dyDescent="0.25">
      <c r="E160" s="582"/>
    </row>
    <row r="161" spans="5:5" x14ac:dyDescent="0.25">
      <c r="E161" s="582"/>
    </row>
    <row r="162" spans="5:5" x14ac:dyDescent="0.25">
      <c r="E162" s="582"/>
    </row>
    <row r="163" spans="5:5" x14ac:dyDescent="0.25">
      <c r="E163" s="582"/>
    </row>
    <row r="164" spans="5:5" x14ac:dyDescent="0.25">
      <c r="E164" s="582"/>
    </row>
    <row r="165" spans="5:5" x14ac:dyDescent="0.25">
      <c r="E165" s="582"/>
    </row>
    <row r="166" spans="5:5" x14ac:dyDescent="0.25">
      <c r="E166" s="582"/>
    </row>
    <row r="167" spans="5:5" x14ac:dyDescent="0.25">
      <c r="E167" s="582"/>
    </row>
    <row r="168" spans="5:5" x14ac:dyDescent="0.25">
      <c r="E168" s="582"/>
    </row>
    <row r="169" spans="5:5" x14ac:dyDescent="0.25">
      <c r="E169" s="582"/>
    </row>
    <row r="170" spans="5:5" x14ac:dyDescent="0.25">
      <c r="E170" s="582"/>
    </row>
    <row r="171" spans="5:5" x14ac:dyDescent="0.25">
      <c r="E171" s="582"/>
    </row>
    <row r="172" spans="5:5" x14ac:dyDescent="0.25">
      <c r="E172" s="582"/>
    </row>
    <row r="173" spans="5:5" x14ac:dyDescent="0.25">
      <c r="E173" s="582"/>
    </row>
    <row r="174" spans="5:5" x14ac:dyDescent="0.25">
      <c r="E174" s="582"/>
    </row>
    <row r="175" spans="5:5" x14ac:dyDescent="0.25">
      <c r="E175" s="582"/>
    </row>
    <row r="176" spans="5:5" x14ac:dyDescent="0.25">
      <c r="E176" s="582"/>
    </row>
    <row r="177" spans="5:5" x14ac:dyDescent="0.25">
      <c r="E177" s="582"/>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zoomScale="85" zoomScaleNormal="85" workbookViewId="0">
      <selection activeCell="F35" sqref="F35"/>
    </sheetView>
  </sheetViews>
  <sheetFormatPr defaultColWidth="10.85546875" defaultRowHeight="15" x14ac:dyDescent="0.25"/>
  <cols>
    <col min="1" max="1" width="13.28515625" style="26" bestFit="1" customWidth="1"/>
    <col min="2" max="2" width="37.7109375" style="26" bestFit="1" customWidth="1"/>
    <col min="3" max="3" width="18" style="26" customWidth="1"/>
    <col min="4" max="4" width="14.7109375" style="26" customWidth="1"/>
    <col min="5" max="5" width="14.7109375" style="26" bestFit="1" customWidth="1"/>
    <col min="6" max="6" width="13.7109375" style="26" customWidth="1"/>
    <col min="7" max="9" width="18.7109375" style="26" customWidth="1"/>
    <col min="10" max="10" width="21.5703125" style="26" customWidth="1"/>
    <col min="11" max="11" width="14.7109375" style="26" customWidth="1"/>
    <col min="12" max="12" width="14.42578125" style="26" customWidth="1"/>
    <col min="13" max="13" width="10.85546875" style="26"/>
    <col min="14" max="14" width="29.85546875" style="66" customWidth="1"/>
    <col min="15" max="15" width="41.140625" style="26" customWidth="1"/>
    <col min="16" max="16384" width="10.85546875" style="26"/>
  </cols>
  <sheetData>
    <row r="1" spans="1:14" s="79" customFormat="1" ht="31.5" x14ac:dyDescent="0.25">
      <c r="A1" s="724" t="s">
        <v>44</v>
      </c>
      <c r="B1" s="724"/>
      <c r="C1" s="724"/>
      <c r="D1" s="724"/>
      <c r="E1" s="724"/>
      <c r="F1" s="724"/>
      <c r="G1" s="724"/>
      <c r="H1" s="724"/>
      <c r="I1" s="724"/>
      <c r="J1" s="724"/>
      <c r="K1" s="724"/>
      <c r="L1" s="724"/>
      <c r="M1" s="724"/>
      <c r="N1" s="724"/>
    </row>
    <row r="2" spans="1:14" s="79" customFormat="1" ht="18.75" x14ac:dyDescent="0.25">
      <c r="A2" s="725" t="s">
        <v>61</v>
      </c>
      <c r="B2" s="725"/>
      <c r="C2" s="725"/>
      <c r="D2" s="725"/>
      <c r="E2" s="725"/>
      <c r="F2" s="725"/>
      <c r="G2" s="725"/>
      <c r="H2" s="725"/>
      <c r="I2" s="725"/>
      <c r="J2" s="725"/>
      <c r="K2" s="725"/>
      <c r="L2" s="725"/>
      <c r="M2" s="725"/>
      <c r="N2" s="725"/>
    </row>
    <row r="3" spans="1:14" s="79" customFormat="1" ht="45" x14ac:dyDescent="0.25">
      <c r="A3" s="430" t="s">
        <v>0</v>
      </c>
      <c r="B3" s="431" t="s">
        <v>5</v>
      </c>
      <c r="C3" s="431" t="s">
        <v>10</v>
      </c>
      <c r="D3" s="432" t="s">
        <v>8</v>
      </c>
      <c r="E3" s="432" t="s">
        <v>13</v>
      </c>
      <c r="F3" s="433" t="s">
        <v>34</v>
      </c>
      <c r="G3" s="432" t="s">
        <v>41</v>
      </c>
      <c r="H3" s="432" t="s">
        <v>2</v>
      </c>
      <c r="I3" s="432" t="s">
        <v>3</v>
      </c>
      <c r="J3" s="431" t="s">
        <v>9</v>
      </c>
      <c r="K3" s="431" t="s">
        <v>1</v>
      </c>
      <c r="L3" s="431" t="s">
        <v>4</v>
      </c>
      <c r="M3" s="431" t="s">
        <v>12</v>
      </c>
      <c r="N3" s="433" t="s">
        <v>11</v>
      </c>
    </row>
    <row r="4" spans="1:14" s="79" customFormat="1" x14ac:dyDescent="0.25">
      <c r="A4" s="206">
        <v>44896</v>
      </c>
      <c r="B4" s="191" t="s">
        <v>171</v>
      </c>
      <c r="C4" s="191"/>
      <c r="D4" s="192"/>
      <c r="E4" s="427"/>
      <c r="F4" s="485"/>
      <c r="G4" s="485">
        <v>0</v>
      </c>
      <c r="H4" s="486"/>
      <c r="I4" s="486"/>
      <c r="J4" s="487"/>
      <c r="K4" s="488"/>
      <c r="L4" s="488"/>
      <c r="M4" s="488"/>
      <c r="N4" s="489"/>
    </row>
    <row r="5" spans="1:14" s="22" customFormat="1" ht="18.75" customHeight="1" x14ac:dyDescent="0.25">
      <c r="A5" s="546">
        <v>44896</v>
      </c>
      <c r="B5" s="560" t="s">
        <v>140</v>
      </c>
      <c r="C5" s="560" t="s">
        <v>49</v>
      </c>
      <c r="D5" s="562" t="s">
        <v>14</v>
      </c>
      <c r="E5" s="555"/>
      <c r="F5" s="563">
        <v>10000</v>
      </c>
      <c r="G5" s="564">
        <f>G4-E5+F5</f>
        <v>10000</v>
      </c>
      <c r="H5" s="557"/>
      <c r="I5" s="565" t="s">
        <v>18</v>
      </c>
      <c r="J5" s="557"/>
      <c r="K5" s="566" t="s">
        <v>64</v>
      </c>
      <c r="L5" s="566" t="s">
        <v>58</v>
      </c>
      <c r="M5" s="567"/>
      <c r="N5" s="568"/>
    </row>
    <row r="6" spans="1:14" s="87" customFormat="1" x14ac:dyDescent="0.25">
      <c r="A6" s="194">
        <v>44896</v>
      </c>
      <c r="B6" s="177" t="s">
        <v>172</v>
      </c>
      <c r="C6" s="177" t="s">
        <v>136</v>
      </c>
      <c r="D6" s="203" t="s">
        <v>118</v>
      </c>
      <c r="E6" s="190">
        <v>10000</v>
      </c>
      <c r="F6" s="182"/>
      <c r="G6" s="182">
        <f t="shared" ref="G6:G24" si="0">G5-E6+F6</f>
        <v>0</v>
      </c>
      <c r="H6" s="208" t="s">
        <v>154</v>
      </c>
      <c r="I6" s="198" t="s">
        <v>18</v>
      </c>
      <c r="J6" s="632"/>
      <c r="K6" s="177" t="s">
        <v>64</v>
      </c>
      <c r="L6" s="177" t="s">
        <v>58</v>
      </c>
      <c r="M6" s="185"/>
      <c r="N6" s="186"/>
    </row>
    <row r="7" spans="1:14" x14ac:dyDescent="0.25">
      <c r="A7" s="546">
        <v>44901</v>
      </c>
      <c r="B7" s="560" t="s">
        <v>140</v>
      </c>
      <c r="C7" s="560" t="s">
        <v>49</v>
      </c>
      <c r="D7" s="560" t="s">
        <v>14</v>
      </c>
      <c r="E7" s="563"/>
      <c r="F7" s="556">
        <v>220000</v>
      </c>
      <c r="G7" s="556">
        <f t="shared" si="0"/>
        <v>220000</v>
      </c>
      <c r="H7" s="557"/>
      <c r="I7" s="565" t="s">
        <v>18</v>
      </c>
      <c r="J7" s="617"/>
      <c r="K7" s="552" t="s">
        <v>64</v>
      </c>
      <c r="L7" s="552" t="s">
        <v>58</v>
      </c>
      <c r="M7" s="552"/>
      <c r="N7" s="560"/>
    </row>
    <row r="8" spans="1:14" x14ac:dyDescent="0.25">
      <c r="A8" s="194">
        <v>44901</v>
      </c>
      <c r="B8" s="177" t="s">
        <v>223</v>
      </c>
      <c r="C8" s="177" t="s">
        <v>136</v>
      </c>
      <c r="D8" s="177" t="s">
        <v>14</v>
      </c>
      <c r="E8" s="537">
        <v>40000</v>
      </c>
      <c r="F8" s="181"/>
      <c r="G8" s="181">
        <f t="shared" si="0"/>
        <v>180000</v>
      </c>
      <c r="H8" s="208" t="s">
        <v>42</v>
      </c>
      <c r="I8" s="198" t="s">
        <v>18</v>
      </c>
      <c r="J8" s="632"/>
      <c r="K8" s="175" t="s">
        <v>64</v>
      </c>
      <c r="L8" s="175" t="s">
        <v>58</v>
      </c>
      <c r="M8" s="175"/>
      <c r="N8" s="177"/>
    </row>
    <row r="9" spans="1:14" x14ac:dyDescent="0.25">
      <c r="A9" s="194">
        <v>44901</v>
      </c>
      <c r="B9" s="175" t="s">
        <v>224</v>
      </c>
      <c r="C9" s="177" t="s">
        <v>136</v>
      </c>
      <c r="D9" s="187" t="s">
        <v>119</v>
      </c>
      <c r="E9" s="182">
        <v>25000</v>
      </c>
      <c r="F9" s="182"/>
      <c r="G9" s="181">
        <f t="shared" si="0"/>
        <v>155000</v>
      </c>
      <c r="H9" s="189" t="s">
        <v>134</v>
      </c>
      <c r="I9" s="198" t="s">
        <v>18</v>
      </c>
      <c r="J9" s="632"/>
      <c r="K9" s="175" t="s">
        <v>64</v>
      </c>
      <c r="L9" s="175" t="s">
        <v>58</v>
      </c>
      <c r="M9" s="175"/>
      <c r="N9" s="177"/>
    </row>
    <row r="10" spans="1:14" x14ac:dyDescent="0.25">
      <c r="A10" s="194">
        <v>44901</v>
      </c>
      <c r="B10" s="177" t="s">
        <v>225</v>
      </c>
      <c r="C10" s="177" t="s">
        <v>136</v>
      </c>
      <c r="D10" s="203" t="s">
        <v>119</v>
      </c>
      <c r="E10" s="182">
        <v>25000</v>
      </c>
      <c r="F10" s="182"/>
      <c r="G10" s="181">
        <f t="shared" si="0"/>
        <v>130000</v>
      </c>
      <c r="H10" s="189" t="s">
        <v>138</v>
      </c>
      <c r="I10" s="198" t="s">
        <v>18</v>
      </c>
      <c r="J10" s="632"/>
      <c r="K10" s="175" t="s">
        <v>64</v>
      </c>
      <c r="L10" s="175" t="s">
        <v>58</v>
      </c>
      <c r="M10" s="175"/>
      <c r="N10" s="177"/>
    </row>
    <row r="11" spans="1:14" x14ac:dyDescent="0.25">
      <c r="A11" s="194">
        <v>44901</v>
      </c>
      <c r="B11" s="177" t="s">
        <v>172</v>
      </c>
      <c r="C11" s="177" t="s">
        <v>136</v>
      </c>
      <c r="D11" s="177" t="s">
        <v>118</v>
      </c>
      <c r="E11" s="182">
        <v>20000</v>
      </c>
      <c r="F11" s="182"/>
      <c r="G11" s="181">
        <f t="shared" si="0"/>
        <v>110000</v>
      </c>
      <c r="H11" s="189" t="s">
        <v>154</v>
      </c>
      <c r="I11" s="198" t="s">
        <v>18</v>
      </c>
      <c r="J11" s="632"/>
      <c r="K11" s="175" t="s">
        <v>64</v>
      </c>
      <c r="L11" s="175" t="s">
        <v>58</v>
      </c>
      <c r="M11" s="175"/>
      <c r="N11" s="177"/>
    </row>
    <row r="12" spans="1:14" x14ac:dyDescent="0.25">
      <c r="A12" s="546">
        <v>44905</v>
      </c>
      <c r="B12" s="560" t="s">
        <v>140</v>
      </c>
      <c r="C12" s="560" t="s">
        <v>49</v>
      </c>
      <c r="D12" s="560" t="s">
        <v>14</v>
      </c>
      <c r="E12" s="556"/>
      <c r="F12" s="556">
        <v>220000</v>
      </c>
      <c r="G12" s="576">
        <f t="shared" si="0"/>
        <v>330000</v>
      </c>
      <c r="H12" s="660"/>
      <c r="I12" s="565" t="s">
        <v>18</v>
      </c>
      <c r="J12" s="617"/>
      <c r="K12" s="552" t="s">
        <v>64</v>
      </c>
      <c r="L12" s="552" t="s">
        <v>58</v>
      </c>
      <c r="M12" s="552"/>
      <c r="N12" s="560"/>
    </row>
    <row r="13" spans="1:14" x14ac:dyDescent="0.25">
      <c r="A13" s="194">
        <v>44907</v>
      </c>
      <c r="B13" s="177" t="s">
        <v>223</v>
      </c>
      <c r="C13" s="177" t="s">
        <v>136</v>
      </c>
      <c r="D13" s="187" t="s">
        <v>14</v>
      </c>
      <c r="E13" s="182">
        <v>40000</v>
      </c>
      <c r="F13" s="182"/>
      <c r="G13" s="181">
        <f t="shared" si="0"/>
        <v>290000</v>
      </c>
      <c r="H13" s="189" t="s">
        <v>42</v>
      </c>
      <c r="I13" s="198" t="s">
        <v>18</v>
      </c>
      <c r="J13" s="632"/>
      <c r="K13" s="175" t="s">
        <v>64</v>
      </c>
      <c r="L13" s="175" t="s">
        <v>58</v>
      </c>
      <c r="M13" s="175"/>
      <c r="N13" s="177"/>
    </row>
    <row r="14" spans="1:14" x14ac:dyDescent="0.25">
      <c r="A14" s="194">
        <v>44907</v>
      </c>
      <c r="B14" s="175" t="s">
        <v>224</v>
      </c>
      <c r="C14" s="177" t="s">
        <v>136</v>
      </c>
      <c r="D14" s="187" t="s">
        <v>119</v>
      </c>
      <c r="E14" s="182">
        <v>25000</v>
      </c>
      <c r="F14" s="182"/>
      <c r="G14" s="181">
        <f t="shared" si="0"/>
        <v>265000</v>
      </c>
      <c r="H14" s="189" t="s">
        <v>134</v>
      </c>
      <c r="I14" s="198" t="s">
        <v>18</v>
      </c>
      <c r="J14" s="544"/>
      <c r="K14" s="175" t="s">
        <v>64</v>
      </c>
      <c r="L14" s="175" t="s">
        <v>58</v>
      </c>
      <c r="M14" s="175"/>
      <c r="N14" s="177"/>
    </row>
    <row r="15" spans="1:14" x14ac:dyDescent="0.25">
      <c r="A15" s="194">
        <v>44907</v>
      </c>
      <c r="B15" s="175" t="s">
        <v>225</v>
      </c>
      <c r="C15" s="177" t="s">
        <v>136</v>
      </c>
      <c r="D15" s="187" t="s">
        <v>119</v>
      </c>
      <c r="E15" s="182">
        <v>25000</v>
      </c>
      <c r="F15" s="182"/>
      <c r="G15" s="181">
        <f t="shared" si="0"/>
        <v>240000</v>
      </c>
      <c r="H15" s="189" t="s">
        <v>138</v>
      </c>
      <c r="I15" s="198" t="s">
        <v>18</v>
      </c>
      <c r="J15" s="544"/>
      <c r="K15" s="175" t="s">
        <v>64</v>
      </c>
      <c r="L15" s="175" t="s">
        <v>58</v>
      </c>
      <c r="M15" s="175"/>
      <c r="N15" s="177"/>
    </row>
    <row r="16" spans="1:14" x14ac:dyDescent="0.25">
      <c r="A16" s="194">
        <v>44907</v>
      </c>
      <c r="B16" s="177" t="s">
        <v>284</v>
      </c>
      <c r="C16" s="177" t="s">
        <v>136</v>
      </c>
      <c r="D16" s="187" t="s">
        <v>118</v>
      </c>
      <c r="E16" s="182">
        <v>20000</v>
      </c>
      <c r="F16" s="182"/>
      <c r="G16" s="181">
        <f t="shared" si="0"/>
        <v>220000</v>
      </c>
      <c r="H16" s="189" t="s">
        <v>154</v>
      </c>
      <c r="I16" s="598" t="s">
        <v>18</v>
      </c>
      <c r="J16" s="447"/>
      <c r="K16" s="175" t="s">
        <v>64</v>
      </c>
      <c r="L16" s="175" t="s">
        <v>58</v>
      </c>
      <c r="M16" s="175"/>
      <c r="N16" s="177"/>
    </row>
    <row r="17" spans="1:14" x14ac:dyDescent="0.25">
      <c r="A17" s="194">
        <v>44914</v>
      </c>
      <c r="B17" s="177" t="s">
        <v>223</v>
      </c>
      <c r="C17" s="177" t="s">
        <v>136</v>
      </c>
      <c r="D17" s="187" t="s">
        <v>14</v>
      </c>
      <c r="E17" s="182">
        <v>40000</v>
      </c>
      <c r="F17" s="182"/>
      <c r="G17" s="181">
        <f t="shared" si="0"/>
        <v>180000</v>
      </c>
      <c r="H17" s="189" t="s">
        <v>42</v>
      </c>
      <c r="I17" s="198" t="s">
        <v>18</v>
      </c>
      <c r="J17" s="447"/>
      <c r="K17" s="175" t="s">
        <v>64</v>
      </c>
      <c r="L17" s="175" t="s">
        <v>58</v>
      </c>
      <c r="M17" s="175"/>
      <c r="N17" s="177"/>
    </row>
    <row r="18" spans="1:14" x14ac:dyDescent="0.25">
      <c r="A18" s="194">
        <v>44914</v>
      </c>
      <c r="B18" s="177" t="s">
        <v>307</v>
      </c>
      <c r="C18" s="177" t="s">
        <v>136</v>
      </c>
      <c r="D18" s="187" t="s">
        <v>119</v>
      </c>
      <c r="E18" s="182">
        <v>25000</v>
      </c>
      <c r="F18" s="182"/>
      <c r="G18" s="181">
        <f t="shared" si="0"/>
        <v>155000</v>
      </c>
      <c r="H18" s="189" t="s">
        <v>134</v>
      </c>
      <c r="I18" s="198" t="s">
        <v>18</v>
      </c>
      <c r="J18" s="447"/>
      <c r="K18" s="175" t="s">
        <v>64</v>
      </c>
      <c r="L18" s="175" t="s">
        <v>58</v>
      </c>
      <c r="M18" s="175"/>
      <c r="N18" s="177"/>
    </row>
    <row r="19" spans="1:14" x14ac:dyDescent="0.25">
      <c r="A19" s="194">
        <v>44914</v>
      </c>
      <c r="B19" s="175" t="s">
        <v>225</v>
      </c>
      <c r="C19" s="177" t="s">
        <v>136</v>
      </c>
      <c r="D19" s="177" t="s">
        <v>119</v>
      </c>
      <c r="E19" s="182">
        <v>25000</v>
      </c>
      <c r="F19" s="182"/>
      <c r="G19" s="181">
        <f t="shared" si="0"/>
        <v>130000</v>
      </c>
      <c r="H19" s="507" t="s">
        <v>138</v>
      </c>
      <c r="I19" s="198" t="s">
        <v>18</v>
      </c>
      <c r="J19" s="447"/>
      <c r="K19" s="175" t="s">
        <v>64</v>
      </c>
      <c r="L19" s="175" t="s">
        <v>58</v>
      </c>
      <c r="M19" s="175"/>
      <c r="N19" s="177"/>
    </row>
    <row r="20" spans="1:14" x14ac:dyDescent="0.25">
      <c r="A20" s="194">
        <v>44914</v>
      </c>
      <c r="B20" s="177" t="s">
        <v>172</v>
      </c>
      <c r="C20" s="177" t="s">
        <v>136</v>
      </c>
      <c r="D20" s="187" t="s">
        <v>118</v>
      </c>
      <c r="E20" s="182">
        <v>20000</v>
      </c>
      <c r="F20" s="182"/>
      <c r="G20" s="181">
        <f t="shared" si="0"/>
        <v>110000</v>
      </c>
      <c r="H20" s="507" t="s">
        <v>154</v>
      </c>
      <c r="I20" s="198" t="s">
        <v>18</v>
      </c>
      <c r="J20" s="209"/>
      <c r="K20" s="175" t="s">
        <v>64</v>
      </c>
      <c r="L20" s="175" t="s">
        <v>58</v>
      </c>
      <c r="M20" s="175"/>
      <c r="N20" s="177"/>
    </row>
    <row r="21" spans="1:14" x14ac:dyDescent="0.25">
      <c r="A21" s="194">
        <v>44922</v>
      </c>
      <c r="B21" s="177" t="s">
        <v>223</v>
      </c>
      <c r="C21" s="177" t="s">
        <v>136</v>
      </c>
      <c r="D21" s="187" t="s">
        <v>14</v>
      </c>
      <c r="E21" s="182">
        <v>40000</v>
      </c>
      <c r="F21" s="182"/>
      <c r="G21" s="181">
        <f t="shared" si="0"/>
        <v>70000</v>
      </c>
      <c r="H21" s="507" t="s">
        <v>42</v>
      </c>
      <c r="I21" s="198" t="s">
        <v>18</v>
      </c>
      <c r="J21" s="209"/>
      <c r="K21" s="175" t="s">
        <v>64</v>
      </c>
      <c r="L21" s="175" t="s">
        <v>58</v>
      </c>
      <c r="M21" s="175"/>
      <c r="N21" s="177"/>
    </row>
    <row r="22" spans="1:14" x14ac:dyDescent="0.25">
      <c r="A22" s="194">
        <v>44922</v>
      </c>
      <c r="B22" s="175" t="s">
        <v>224</v>
      </c>
      <c r="C22" s="177" t="s">
        <v>136</v>
      </c>
      <c r="D22" s="187" t="s">
        <v>119</v>
      </c>
      <c r="E22" s="182">
        <v>25000</v>
      </c>
      <c r="F22" s="182"/>
      <c r="G22" s="181">
        <f t="shared" si="0"/>
        <v>45000</v>
      </c>
      <c r="H22" s="507" t="s">
        <v>134</v>
      </c>
      <c r="I22" s="198" t="s">
        <v>18</v>
      </c>
      <c r="J22" s="209"/>
      <c r="K22" s="175" t="s">
        <v>64</v>
      </c>
      <c r="L22" s="175" t="s">
        <v>58</v>
      </c>
      <c r="M22" s="175"/>
      <c r="N22" s="177"/>
    </row>
    <row r="23" spans="1:14" x14ac:dyDescent="0.25">
      <c r="A23" s="194">
        <v>44922</v>
      </c>
      <c r="B23" s="175" t="s">
        <v>225</v>
      </c>
      <c r="C23" s="177" t="s">
        <v>136</v>
      </c>
      <c r="D23" s="187" t="s">
        <v>119</v>
      </c>
      <c r="E23" s="182">
        <v>25000</v>
      </c>
      <c r="F23" s="182"/>
      <c r="G23" s="181">
        <f t="shared" si="0"/>
        <v>20000</v>
      </c>
      <c r="H23" s="507" t="s">
        <v>138</v>
      </c>
      <c r="I23" s="198" t="s">
        <v>18</v>
      </c>
      <c r="J23" s="209"/>
      <c r="K23" s="175" t="s">
        <v>64</v>
      </c>
      <c r="L23" s="175" t="s">
        <v>58</v>
      </c>
      <c r="M23" s="175"/>
      <c r="N23" s="177"/>
    </row>
    <row r="24" spans="1:14" ht="15.75" thickBot="1" x14ac:dyDescent="0.3">
      <c r="A24" s="194">
        <v>44922</v>
      </c>
      <c r="B24" s="177" t="s">
        <v>284</v>
      </c>
      <c r="C24" s="177" t="s">
        <v>136</v>
      </c>
      <c r="D24" s="187" t="s">
        <v>118</v>
      </c>
      <c r="E24" s="181">
        <v>20000</v>
      </c>
      <c r="F24" s="181"/>
      <c r="G24" s="181">
        <f t="shared" si="0"/>
        <v>0</v>
      </c>
      <c r="H24" s="507" t="s">
        <v>154</v>
      </c>
      <c r="I24" s="198" t="s">
        <v>18</v>
      </c>
      <c r="J24" s="209"/>
      <c r="K24" s="175" t="s">
        <v>64</v>
      </c>
      <c r="L24" s="175" t="s">
        <v>58</v>
      </c>
      <c r="M24" s="175"/>
      <c r="N24" s="177"/>
    </row>
    <row r="25" spans="1:14" ht="15.75" thickBot="1" x14ac:dyDescent="0.3">
      <c r="A25" s="123"/>
      <c r="B25" s="123"/>
      <c r="C25" s="507"/>
      <c r="D25" s="577"/>
      <c r="E25" s="587">
        <f>SUM(E5:E24)</f>
        <v>450000</v>
      </c>
      <c r="F25" s="680">
        <f>SUM(F5:F24)</f>
        <v>450000</v>
      </c>
      <c r="G25" s="679">
        <f>F25-E25</f>
        <v>0</v>
      </c>
      <c r="H25" s="507"/>
      <c r="I25" s="175"/>
      <c r="J25" s="209"/>
      <c r="K25" s="175"/>
      <c r="L25" s="175"/>
      <c r="M25" s="469"/>
      <c r="N25" s="470"/>
    </row>
    <row r="26" spans="1:14" x14ac:dyDescent="0.25">
      <c r="A26"/>
      <c r="B26"/>
      <c r="C26" s="189"/>
      <c r="D26" s="187"/>
      <c r="E26" s="199"/>
      <c r="F26" s="199"/>
      <c r="G26" s="538"/>
      <c r="H26" s="189"/>
      <c r="I26" s="175"/>
      <c r="J26" s="209"/>
      <c r="K26" s="175"/>
      <c r="L26" s="175"/>
      <c r="M26" s="175"/>
      <c r="N26" s="177"/>
    </row>
    <row r="27" spans="1:14" x14ac:dyDescent="0.25">
      <c r="A27" s="467" t="s">
        <v>106</v>
      </c>
      <c r="B27" t="s">
        <v>109</v>
      </c>
      <c r="C27" s="492"/>
      <c r="D27" s="493"/>
      <c r="E27" s="494"/>
      <c r="F27" s="494"/>
      <c r="G27" s="495"/>
      <c r="H27" s="189"/>
      <c r="I27" s="469"/>
      <c r="J27" s="209"/>
      <c r="K27" s="175"/>
      <c r="L27" s="175"/>
      <c r="M27" s="469"/>
      <c r="N27" s="470"/>
    </row>
    <row r="28" spans="1:14" x14ac:dyDescent="0.25">
      <c r="A28" s="202" t="s">
        <v>134</v>
      </c>
      <c r="B28" s="468">
        <v>100000</v>
      </c>
      <c r="C28" s="189"/>
      <c r="D28" s="187"/>
      <c r="E28" s="182"/>
      <c r="F28" s="182"/>
      <c r="G28" s="181"/>
      <c r="H28" s="189"/>
      <c r="I28" s="175"/>
      <c r="J28" s="209"/>
      <c r="K28" s="175"/>
      <c r="L28" s="175"/>
      <c r="M28" s="175"/>
      <c r="N28" s="177"/>
    </row>
    <row r="29" spans="1:14" x14ac:dyDescent="0.25">
      <c r="A29" s="202" t="s">
        <v>42</v>
      </c>
      <c r="B29" s="468">
        <v>160000</v>
      </c>
      <c r="C29" s="189"/>
      <c r="D29" s="187"/>
      <c r="E29" s="182"/>
      <c r="F29" s="182"/>
      <c r="G29" s="181"/>
      <c r="H29" s="189"/>
      <c r="I29" s="175"/>
      <c r="J29" s="209"/>
      <c r="K29" s="175"/>
      <c r="L29" s="175"/>
      <c r="M29" s="175"/>
      <c r="N29" s="177"/>
    </row>
    <row r="30" spans="1:14" x14ac:dyDescent="0.25">
      <c r="A30" s="202" t="s">
        <v>107</v>
      </c>
      <c r="B30" s="468"/>
      <c r="C30" s="189"/>
      <c r="D30" s="187"/>
      <c r="E30" s="182"/>
      <c r="F30" s="182"/>
      <c r="G30" s="181"/>
      <c r="H30" s="189"/>
      <c r="I30" s="175"/>
      <c r="J30" s="209"/>
      <c r="K30" s="175"/>
      <c r="L30" s="175"/>
      <c r="M30" s="175"/>
      <c r="N30" s="177"/>
    </row>
    <row r="31" spans="1:14" x14ac:dyDescent="0.25">
      <c r="A31" s="202" t="s">
        <v>138</v>
      </c>
      <c r="B31" s="468">
        <v>100000</v>
      </c>
      <c r="C31" s="189"/>
      <c r="D31" s="187"/>
      <c r="E31" s="182"/>
      <c r="F31" s="182"/>
      <c r="G31" s="181"/>
      <c r="H31" s="189"/>
      <c r="I31" s="175"/>
      <c r="J31" s="209"/>
      <c r="K31" s="175"/>
      <c r="L31" s="175"/>
      <c r="M31" s="175"/>
      <c r="N31" s="177"/>
    </row>
    <row r="32" spans="1:14" x14ac:dyDescent="0.25">
      <c r="A32" s="202" t="s">
        <v>154</v>
      </c>
      <c r="B32" s="468">
        <v>90000</v>
      </c>
      <c r="C32" s="189"/>
      <c r="D32" s="187"/>
      <c r="E32" s="182"/>
      <c r="F32" s="182"/>
      <c r="G32" s="181"/>
      <c r="H32" s="189"/>
      <c r="I32" s="175"/>
      <c r="J32" s="209"/>
      <c r="K32" s="175"/>
      <c r="L32" s="175"/>
      <c r="M32" s="175"/>
      <c r="N32" s="177"/>
    </row>
    <row r="33" spans="1:14" x14ac:dyDescent="0.25">
      <c r="A33" s="202" t="s">
        <v>108</v>
      </c>
      <c r="B33" s="468">
        <v>450000</v>
      </c>
      <c r="C33" s="189"/>
      <c r="D33" s="187"/>
      <c r="E33" s="182"/>
      <c r="F33" s="182"/>
      <c r="G33" s="181"/>
      <c r="H33" s="189"/>
      <c r="I33" s="175"/>
      <c r="J33" s="209"/>
      <c r="K33" s="175"/>
      <c r="L33" s="175"/>
      <c r="M33" s="175"/>
      <c r="N33" s="177"/>
    </row>
    <row r="34" spans="1:14" x14ac:dyDescent="0.25">
      <c r="A34"/>
      <c r="B34"/>
      <c r="C34" s="189"/>
      <c r="D34" s="187"/>
      <c r="E34" s="182"/>
      <c r="F34" s="182"/>
      <c r="G34" s="181"/>
      <c r="H34" s="189"/>
      <c r="I34" s="175"/>
      <c r="J34" s="428"/>
      <c r="K34" s="175"/>
      <c r="L34" s="175"/>
      <c r="M34" s="175"/>
      <c r="N34" s="177"/>
    </row>
    <row r="35" spans="1:14" x14ac:dyDescent="0.25">
      <c r="A35"/>
      <c r="B35"/>
      <c r="C35" s="189"/>
      <c r="D35" s="175"/>
      <c r="E35" s="199"/>
      <c r="F35" s="199"/>
      <c r="G35" s="181"/>
      <c r="H35" s="175"/>
      <c r="I35" s="175"/>
      <c r="J35" s="428"/>
      <c r="K35" s="175"/>
      <c r="L35" s="175"/>
      <c r="M35" s="175"/>
      <c r="N35" s="177"/>
    </row>
    <row r="36" spans="1:14" x14ac:dyDescent="0.25">
      <c r="A36"/>
      <c r="B36"/>
      <c r="C36" s="189"/>
      <c r="D36" s="175"/>
      <c r="E36" s="182"/>
      <c r="F36" s="182"/>
      <c r="G36" s="181"/>
      <c r="H36" s="175"/>
      <c r="I36" s="175"/>
      <c r="J36" s="428"/>
      <c r="K36" s="175"/>
      <c r="L36" s="175"/>
      <c r="M36" s="175"/>
      <c r="N36" s="177"/>
    </row>
    <row r="37" spans="1:14" x14ac:dyDescent="0.25">
      <c r="A37"/>
      <c r="B37"/>
      <c r="C37" s="189"/>
      <c r="D37" s="175"/>
      <c r="E37" s="182"/>
      <c r="F37" s="182"/>
      <c r="G37" s="181"/>
      <c r="H37" s="175"/>
      <c r="I37" s="175"/>
      <c r="J37" s="428"/>
      <c r="K37" s="175"/>
      <c r="L37" s="175"/>
      <c r="M37" s="175"/>
      <c r="N37" s="177"/>
    </row>
    <row r="38" spans="1:14" x14ac:dyDescent="0.25">
      <c r="A38" s="202"/>
      <c r="B38" s="468"/>
      <c r="C38" s="189"/>
      <c r="D38" s="175"/>
      <c r="E38" s="182"/>
      <c r="F38" s="182"/>
      <c r="G38" s="181"/>
      <c r="H38" s="175"/>
      <c r="I38" s="175"/>
      <c r="J38" s="177"/>
      <c r="K38" s="175"/>
      <c r="L38" s="175"/>
      <c r="M38" s="175"/>
      <c r="N38" s="177"/>
    </row>
    <row r="39" spans="1:14" x14ac:dyDescent="0.25">
      <c r="A39" s="207"/>
      <c r="B39" s="175"/>
      <c r="C39" s="189"/>
      <c r="D39" s="175"/>
      <c r="E39" s="181"/>
      <c r="F39" s="181"/>
      <c r="G39" s="181"/>
      <c r="H39" s="175"/>
      <c r="I39" s="175"/>
      <c r="J39" s="177"/>
      <c r="K39" s="175"/>
      <c r="L39" s="175"/>
      <c r="M39" s="175"/>
      <c r="N39" s="177"/>
    </row>
    <row r="40" spans="1:14" x14ac:dyDescent="0.25">
      <c r="A40" s="207"/>
      <c r="B40" s="175"/>
      <c r="C40" s="189"/>
      <c r="D40" s="187"/>
      <c r="E40" s="182"/>
      <c r="F40" s="182"/>
      <c r="G40" s="181"/>
      <c r="H40" s="189"/>
      <c r="I40" s="175"/>
      <c r="J40" s="177"/>
      <c r="K40" s="175"/>
      <c r="L40" s="175"/>
      <c r="M40" s="175"/>
      <c r="N40" s="177"/>
    </row>
    <row r="41" spans="1:14" x14ac:dyDescent="0.25">
      <c r="A41" s="207"/>
      <c r="B41" s="175"/>
      <c r="C41" s="189"/>
      <c r="D41" s="187"/>
      <c r="E41" s="182"/>
      <c r="F41" s="182"/>
      <c r="G41" s="181"/>
      <c r="H41" s="189"/>
      <c r="I41" s="175"/>
      <c r="J41" s="177"/>
      <c r="K41" s="175"/>
      <c r="L41" s="175"/>
      <c r="M41" s="175"/>
      <c r="N41" s="177"/>
    </row>
    <row r="42" spans="1:14" x14ac:dyDescent="0.25">
      <c r="A42" s="207"/>
      <c r="B42" s="175"/>
      <c r="C42" s="189"/>
      <c r="D42" s="187"/>
      <c r="E42" s="182"/>
      <c r="F42" s="182"/>
      <c r="G42" s="181"/>
      <c r="H42" s="189"/>
      <c r="I42" s="175"/>
      <c r="J42" s="177"/>
      <c r="K42" s="175"/>
      <c r="L42" s="175"/>
      <c r="M42" s="175"/>
      <c r="N42" s="177"/>
    </row>
    <row r="43" spans="1:14" x14ac:dyDescent="0.25">
      <c r="A43" s="207"/>
      <c r="B43" s="175"/>
      <c r="C43" s="189"/>
      <c r="D43" s="187"/>
      <c r="E43" s="181"/>
      <c r="F43" s="181"/>
      <c r="G43" s="181"/>
      <c r="H43" s="189"/>
      <c r="I43" s="175"/>
      <c r="J43" s="177"/>
      <c r="K43" s="175"/>
      <c r="L43" s="175"/>
      <c r="M43" s="175"/>
      <c r="N43" s="177"/>
    </row>
    <row r="44" spans="1:14" x14ac:dyDescent="0.25">
      <c r="A44" s="176"/>
      <c r="B44" s="177"/>
      <c r="C44" s="177"/>
      <c r="D44" s="177"/>
      <c r="E44" s="459"/>
      <c r="F44" s="182"/>
      <c r="G44" s="181"/>
      <c r="H44" s="189"/>
      <c r="I44" s="175"/>
      <c r="J44" s="175"/>
      <c r="K44" s="175"/>
      <c r="L44" s="175"/>
      <c r="M44" s="175"/>
      <c r="N44" s="177"/>
    </row>
    <row r="45" spans="1:14" x14ac:dyDescent="0.25">
      <c r="A45" s="207"/>
      <c r="B45" s="429"/>
      <c r="C45" s="175"/>
      <c r="D45" s="175"/>
      <c r="E45" s="172"/>
      <c r="F45" s="175"/>
      <c r="G45" s="182"/>
      <c r="H45" s="175"/>
      <c r="I45" s="175"/>
      <c r="J45" s="175"/>
      <c r="K45" s="175"/>
      <c r="L45" s="175"/>
      <c r="M45" s="175"/>
      <c r="N45" s="177"/>
    </row>
    <row r="46" spans="1:14" x14ac:dyDescent="0.25">
      <c r="A46" s="207"/>
      <c r="B46" s="429"/>
      <c r="C46" s="175"/>
      <c r="D46" s="175"/>
      <c r="E46" s="172"/>
      <c r="F46" s="175"/>
      <c r="G46" s="182"/>
      <c r="H46" s="175"/>
      <c r="I46" s="175"/>
      <c r="J46" s="175"/>
      <c r="K46" s="175"/>
      <c r="L46" s="175"/>
      <c r="M46" s="175"/>
      <c r="N46" s="177"/>
    </row>
    <row r="47" spans="1:14" x14ac:dyDescent="0.25">
      <c r="A47" s="207"/>
      <c r="B47" s="429"/>
      <c r="C47" s="175"/>
      <c r="D47" s="175"/>
      <c r="E47" s="172"/>
      <c r="F47" s="175"/>
      <c r="G47" s="182"/>
      <c r="H47" s="175"/>
      <c r="I47" s="175"/>
      <c r="J47" s="175"/>
      <c r="K47" s="175"/>
      <c r="L47" s="175"/>
      <c r="M47" s="175"/>
      <c r="N47" s="177"/>
    </row>
    <row r="48" spans="1:14" ht="15.75" x14ac:dyDescent="0.25">
      <c r="A48" s="207"/>
      <c r="B48" s="457"/>
      <c r="C48" s="175"/>
      <c r="D48" s="448"/>
      <c r="E48" s="172"/>
      <c r="F48" s="175"/>
      <c r="G48" s="182"/>
      <c r="H48" s="448"/>
      <c r="I48" s="448"/>
      <c r="J48" s="448"/>
      <c r="K48" s="448"/>
      <c r="L48" s="448"/>
      <c r="M48" s="448"/>
      <c r="N48" s="449"/>
    </row>
    <row r="49" spans="1:14" x14ac:dyDescent="0.25">
      <c r="A49" s="207"/>
      <c r="B49" s="429"/>
      <c r="C49" s="175"/>
      <c r="D49" s="175"/>
      <c r="E49" s="172"/>
      <c r="F49" s="175"/>
      <c r="G49" s="182"/>
      <c r="H49" s="175"/>
      <c r="I49" s="175"/>
      <c r="J49" s="175"/>
      <c r="K49" s="175"/>
      <c r="L49" s="175"/>
      <c r="M49" s="175"/>
      <c r="N49" s="177"/>
    </row>
    <row r="50" spans="1:14" x14ac:dyDescent="0.25">
      <c r="A50" s="207"/>
      <c r="B50" s="429"/>
      <c r="C50" s="175"/>
      <c r="D50" s="175"/>
      <c r="E50" s="172"/>
      <c r="F50" s="175"/>
      <c r="G50" s="182"/>
      <c r="H50" s="175"/>
      <c r="I50" s="175"/>
      <c r="J50" s="175"/>
      <c r="K50" s="175"/>
      <c r="L50" s="175"/>
      <c r="M50" s="175"/>
      <c r="N50" s="177"/>
    </row>
    <row r="51" spans="1:14" ht="15.75" thickBot="1" x14ac:dyDescent="0.3">
      <c r="A51" s="207"/>
      <c r="B51" s="429"/>
      <c r="C51" s="175"/>
      <c r="D51" s="175"/>
      <c r="E51" s="181"/>
      <c r="F51" s="183"/>
      <c r="G51" s="181"/>
      <c r="H51" s="175"/>
      <c r="I51" s="175"/>
      <c r="J51" s="175"/>
      <c r="K51" s="175"/>
      <c r="L51" s="175"/>
      <c r="M51" s="175"/>
      <c r="N51" s="177"/>
    </row>
    <row r="52" spans="1:14" ht="15.75" thickBot="1" x14ac:dyDescent="0.3">
      <c r="A52" s="458"/>
      <c r="B52" s="458"/>
      <c r="C52" s="460"/>
      <c r="D52" s="461"/>
      <c r="E52" s="462"/>
      <c r="F52" s="463"/>
      <c r="G52" s="464"/>
      <c r="H52" s="461"/>
      <c r="I52" s="461"/>
      <c r="J52" s="461"/>
      <c r="K52" s="461"/>
      <c r="L52" s="461"/>
      <c r="M52" s="461"/>
      <c r="N52" s="465"/>
    </row>
    <row r="53" spans="1:14" x14ac:dyDescent="0.25">
      <c r="A53" s="458"/>
      <c r="B53" s="458"/>
      <c r="C53" s="460"/>
      <c r="D53" s="461"/>
      <c r="E53" s="461"/>
      <c r="F53" s="461"/>
      <c r="G53" s="466"/>
      <c r="H53" s="461"/>
      <c r="I53" s="461"/>
      <c r="J53" s="461"/>
      <c r="K53" s="461"/>
      <c r="L53" s="461"/>
      <c r="M53" s="461"/>
      <c r="N53" s="465"/>
    </row>
    <row r="54" spans="1:14" x14ac:dyDescent="0.25">
      <c r="A54"/>
      <c r="B54" s="320"/>
      <c r="C54"/>
      <c r="G54" s="443"/>
    </row>
    <row r="55" spans="1:14" x14ac:dyDescent="0.25">
      <c r="G55" s="443"/>
    </row>
    <row r="56" spans="1:14" x14ac:dyDescent="0.25">
      <c r="G56" s="443"/>
    </row>
    <row r="57" spans="1:14" x14ac:dyDescent="0.25">
      <c r="G57" s="443"/>
    </row>
    <row r="58" spans="1:14" x14ac:dyDescent="0.25">
      <c r="G58" s="443"/>
    </row>
    <row r="59" spans="1:14" x14ac:dyDescent="0.25">
      <c r="G59" s="443"/>
    </row>
    <row r="60" spans="1:14" x14ac:dyDescent="0.25">
      <c r="A60"/>
      <c r="B60"/>
      <c r="C60" s="293"/>
      <c r="G60" s="443"/>
    </row>
    <row r="61" spans="1:14" x14ac:dyDescent="0.25">
      <c r="A61"/>
      <c r="B61"/>
    </row>
    <row r="62" spans="1:14" x14ac:dyDescent="0.25">
      <c r="A62"/>
      <c r="B62"/>
    </row>
    <row r="63" spans="1:14" x14ac:dyDescent="0.25">
      <c r="A63"/>
      <c r="B63"/>
    </row>
    <row r="64" spans="1:14"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N199"/>
  <sheetViews>
    <sheetView tabSelected="1" topLeftCell="D193" zoomScaleNormal="100" workbookViewId="0">
      <selection activeCell="M198" sqref="M198"/>
    </sheetView>
  </sheetViews>
  <sheetFormatPr defaultColWidth="10.85546875" defaultRowHeight="15" x14ac:dyDescent="0.25"/>
  <cols>
    <col min="1" max="1" width="12.42578125" style="74" customWidth="1"/>
    <col min="2" max="2" width="33.5703125" style="73" customWidth="1"/>
    <col min="3" max="3" width="17.28515625" style="73" customWidth="1"/>
    <col min="4" max="4" width="17.5703125" style="72" customWidth="1"/>
    <col min="5" max="5" width="17.42578125" style="72" customWidth="1"/>
    <col min="6" max="6" width="15" style="70" customWidth="1"/>
    <col min="7" max="7" width="18.42578125" style="71" customWidth="1"/>
    <col min="8" max="8" width="16.5703125" style="72" customWidth="1"/>
    <col min="9" max="9" width="17" style="73" customWidth="1"/>
    <col min="10" max="10" width="25.42578125" style="73" customWidth="1"/>
    <col min="11" max="11" width="13.140625" style="73" customWidth="1"/>
    <col min="12" max="12" width="12.42578125" style="73" customWidth="1"/>
    <col min="13" max="13" width="19.140625" style="73" customWidth="1"/>
    <col min="14" max="14" width="37.140625" style="75" customWidth="1"/>
    <col min="15" max="15" width="11" style="1" customWidth="1"/>
    <col min="16" max="16384" width="10.85546875" style="1"/>
  </cols>
  <sheetData>
    <row r="1" spans="1:14" ht="18.75" x14ac:dyDescent="0.25">
      <c r="A1" s="685" t="s">
        <v>349</v>
      </c>
      <c r="B1" s="685"/>
      <c r="C1" s="685"/>
      <c r="D1" s="685"/>
      <c r="E1" s="685"/>
      <c r="F1" s="685"/>
      <c r="G1" s="685"/>
      <c r="H1" s="685"/>
      <c r="I1" s="685"/>
      <c r="J1" s="685"/>
      <c r="K1" s="685"/>
      <c r="L1" s="685"/>
      <c r="M1" s="685"/>
      <c r="N1" s="685"/>
    </row>
    <row r="2" spans="1:14" s="2" customFormat="1" ht="69.95" customHeight="1" x14ac:dyDescent="0.25">
      <c r="A2" s="329" t="s">
        <v>0</v>
      </c>
      <c r="B2" s="323" t="s">
        <v>5</v>
      </c>
      <c r="C2" s="323" t="s">
        <v>10</v>
      </c>
      <c r="D2" s="324" t="s">
        <v>8</v>
      </c>
      <c r="E2" s="324" t="s">
        <v>13</v>
      </c>
      <c r="F2" s="325" t="s">
        <v>7</v>
      </c>
      <c r="G2" s="326" t="s">
        <v>6</v>
      </c>
      <c r="H2" s="324" t="s">
        <v>2</v>
      </c>
      <c r="I2" s="324" t="s">
        <v>114</v>
      </c>
      <c r="J2" s="323" t="s">
        <v>9</v>
      </c>
      <c r="K2" s="323" t="s">
        <v>1</v>
      </c>
      <c r="L2" s="323" t="s">
        <v>4</v>
      </c>
      <c r="M2" s="327" t="s">
        <v>12</v>
      </c>
      <c r="N2" s="328" t="s">
        <v>11</v>
      </c>
    </row>
    <row r="3" spans="1:14" s="2" customFormat="1" ht="15" customHeight="1" x14ac:dyDescent="0.25">
      <c r="A3" s="194">
        <v>44896</v>
      </c>
      <c r="B3" s="195" t="s">
        <v>123</v>
      </c>
      <c r="C3" s="195" t="s">
        <v>124</v>
      </c>
      <c r="D3" s="196" t="s">
        <v>119</v>
      </c>
      <c r="E3" s="726">
        <v>8000</v>
      </c>
      <c r="F3" s="367">
        <v>3830</v>
      </c>
      <c r="G3" s="331">
        <f>E3/F3</f>
        <v>2.0887728459530028</v>
      </c>
      <c r="H3" s="208" t="s">
        <v>134</v>
      </c>
      <c r="I3" s="196" t="s">
        <v>44</v>
      </c>
      <c r="J3" s="592" t="s">
        <v>159</v>
      </c>
      <c r="K3" s="195" t="s">
        <v>64</v>
      </c>
      <c r="L3" s="195" t="s">
        <v>45</v>
      </c>
      <c r="M3" s="452"/>
      <c r="N3" s="368"/>
    </row>
    <row r="4" spans="1:14" s="2" customFormat="1" ht="15" customHeight="1" x14ac:dyDescent="0.25">
      <c r="A4" s="194">
        <v>44896</v>
      </c>
      <c r="B4" s="195" t="s">
        <v>123</v>
      </c>
      <c r="C4" s="195" t="s">
        <v>124</v>
      </c>
      <c r="D4" s="196" t="s">
        <v>119</v>
      </c>
      <c r="E4" s="726">
        <v>15000</v>
      </c>
      <c r="F4" s="367">
        <v>3830</v>
      </c>
      <c r="G4" s="331">
        <f t="shared" ref="G4:G73" si="0">E4/F4</f>
        <v>3.9164490861618799</v>
      </c>
      <c r="H4" s="208" t="s">
        <v>134</v>
      </c>
      <c r="I4" s="196" t="s">
        <v>44</v>
      </c>
      <c r="J4" s="592" t="s">
        <v>159</v>
      </c>
      <c r="K4" s="195" t="s">
        <v>64</v>
      </c>
      <c r="L4" s="195" t="s">
        <v>45</v>
      </c>
      <c r="M4" s="452"/>
      <c r="N4" s="368"/>
    </row>
    <row r="5" spans="1:14" s="2" customFormat="1" ht="15" customHeight="1" x14ac:dyDescent="0.25">
      <c r="A5" s="194">
        <v>44896</v>
      </c>
      <c r="B5" s="195" t="s">
        <v>123</v>
      </c>
      <c r="C5" s="195" t="s">
        <v>124</v>
      </c>
      <c r="D5" s="196" t="s">
        <v>119</v>
      </c>
      <c r="E5" s="726">
        <v>18000</v>
      </c>
      <c r="F5" s="367">
        <v>3830</v>
      </c>
      <c r="G5" s="331">
        <f t="shared" si="0"/>
        <v>4.6997389033942563</v>
      </c>
      <c r="H5" s="208" t="s">
        <v>134</v>
      </c>
      <c r="I5" s="196" t="s">
        <v>44</v>
      </c>
      <c r="J5" s="592" t="s">
        <v>159</v>
      </c>
      <c r="K5" s="195" t="s">
        <v>64</v>
      </c>
      <c r="L5" s="195" t="s">
        <v>45</v>
      </c>
      <c r="M5" s="452"/>
      <c r="N5" s="368"/>
    </row>
    <row r="6" spans="1:14" s="2" customFormat="1" ht="15" customHeight="1" x14ac:dyDescent="0.25">
      <c r="A6" s="194">
        <v>44896</v>
      </c>
      <c r="B6" s="195" t="s">
        <v>123</v>
      </c>
      <c r="C6" s="195" t="s">
        <v>124</v>
      </c>
      <c r="D6" s="196" t="s">
        <v>119</v>
      </c>
      <c r="E6" s="726">
        <v>12000</v>
      </c>
      <c r="F6" s="367">
        <v>3830</v>
      </c>
      <c r="G6" s="331">
        <f t="shared" si="0"/>
        <v>3.133159268929504</v>
      </c>
      <c r="H6" s="208" t="s">
        <v>134</v>
      </c>
      <c r="I6" s="196" t="s">
        <v>44</v>
      </c>
      <c r="J6" s="592" t="s">
        <v>159</v>
      </c>
      <c r="K6" s="195" t="s">
        <v>64</v>
      </c>
      <c r="L6" s="195" t="s">
        <v>45</v>
      </c>
      <c r="M6" s="452"/>
      <c r="N6" s="368"/>
    </row>
    <row r="7" spans="1:14" s="2" customFormat="1" ht="15" customHeight="1" x14ac:dyDescent="0.25">
      <c r="A7" s="194">
        <v>44896</v>
      </c>
      <c r="B7" s="195" t="s">
        <v>123</v>
      </c>
      <c r="C7" s="195" t="s">
        <v>124</v>
      </c>
      <c r="D7" s="196" t="s">
        <v>119</v>
      </c>
      <c r="E7" s="726">
        <v>10000</v>
      </c>
      <c r="F7" s="367">
        <v>3830</v>
      </c>
      <c r="G7" s="331">
        <f t="shared" si="0"/>
        <v>2.6109660574412534</v>
      </c>
      <c r="H7" s="208" t="s">
        <v>134</v>
      </c>
      <c r="I7" s="196" t="s">
        <v>44</v>
      </c>
      <c r="J7" s="592" t="s">
        <v>159</v>
      </c>
      <c r="K7" s="195" t="s">
        <v>64</v>
      </c>
      <c r="L7" s="195" t="s">
        <v>45</v>
      </c>
      <c r="M7" s="452"/>
      <c r="N7" s="368"/>
    </row>
    <row r="8" spans="1:14" s="2" customFormat="1" ht="15" customHeight="1" x14ac:dyDescent="0.25">
      <c r="A8" s="194">
        <v>44896</v>
      </c>
      <c r="B8" s="195" t="s">
        <v>122</v>
      </c>
      <c r="C8" s="195" t="s">
        <v>122</v>
      </c>
      <c r="D8" s="196" t="s">
        <v>119</v>
      </c>
      <c r="E8" s="726">
        <v>5000</v>
      </c>
      <c r="F8" s="367">
        <v>3830</v>
      </c>
      <c r="G8" s="331">
        <f t="shared" si="0"/>
        <v>1.3054830287206267</v>
      </c>
      <c r="H8" s="208" t="s">
        <v>134</v>
      </c>
      <c r="I8" s="196" t="s">
        <v>44</v>
      </c>
      <c r="J8" s="592" t="s">
        <v>159</v>
      </c>
      <c r="K8" s="195" t="s">
        <v>64</v>
      </c>
      <c r="L8" s="195" t="s">
        <v>45</v>
      </c>
      <c r="M8" s="452"/>
      <c r="N8" s="368"/>
    </row>
    <row r="9" spans="1:14" s="2" customFormat="1" ht="15" customHeight="1" x14ac:dyDescent="0.25">
      <c r="A9" s="194">
        <v>44896</v>
      </c>
      <c r="B9" s="195" t="s">
        <v>122</v>
      </c>
      <c r="C9" s="195" t="s">
        <v>122</v>
      </c>
      <c r="D9" s="196" t="s">
        <v>119</v>
      </c>
      <c r="E9" s="726">
        <v>5000</v>
      </c>
      <c r="F9" s="367">
        <v>3830</v>
      </c>
      <c r="G9" s="331">
        <f t="shared" si="0"/>
        <v>1.3054830287206267</v>
      </c>
      <c r="H9" s="208" t="s">
        <v>134</v>
      </c>
      <c r="I9" s="196" t="s">
        <v>44</v>
      </c>
      <c r="J9" s="592" t="s">
        <v>159</v>
      </c>
      <c r="K9" s="195" t="s">
        <v>64</v>
      </c>
      <c r="L9" s="195" t="s">
        <v>45</v>
      </c>
      <c r="M9" s="452"/>
      <c r="N9" s="368"/>
    </row>
    <row r="10" spans="1:14" s="2" customFormat="1" ht="15" customHeight="1" x14ac:dyDescent="0.25">
      <c r="A10" s="194">
        <v>44896</v>
      </c>
      <c r="B10" s="195" t="s">
        <v>123</v>
      </c>
      <c r="C10" s="195" t="s">
        <v>124</v>
      </c>
      <c r="D10" s="196" t="s">
        <v>119</v>
      </c>
      <c r="E10" s="726">
        <v>5000</v>
      </c>
      <c r="F10" s="367">
        <v>3830</v>
      </c>
      <c r="G10" s="331">
        <f t="shared" si="0"/>
        <v>1.3054830287206267</v>
      </c>
      <c r="H10" s="208" t="s">
        <v>138</v>
      </c>
      <c r="I10" s="196" t="s">
        <v>44</v>
      </c>
      <c r="J10" s="447" t="s">
        <v>166</v>
      </c>
      <c r="K10" s="195" t="s">
        <v>64</v>
      </c>
      <c r="L10" s="195" t="s">
        <v>45</v>
      </c>
      <c r="M10" s="452"/>
      <c r="N10" s="368"/>
    </row>
    <row r="11" spans="1:14" s="2" customFormat="1" ht="15" customHeight="1" x14ac:dyDescent="0.25">
      <c r="A11" s="194">
        <v>44896</v>
      </c>
      <c r="B11" s="195" t="s">
        <v>123</v>
      </c>
      <c r="C11" s="195" t="s">
        <v>124</v>
      </c>
      <c r="D11" s="196" t="s">
        <v>119</v>
      </c>
      <c r="E11" s="726">
        <v>21000</v>
      </c>
      <c r="F11" s="367">
        <v>3830</v>
      </c>
      <c r="G11" s="331">
        <f t="shared" si="0"/>
        <v>5.4830287206266322</v>
      </c>
      <c r="H11" s="208" t="s">
        <v>138</v>
      </c>
      <c r="I11" s="196" t="s">
        <v>44</v>
      </c>
      <c r="J11" s="447" t="s">
        <v>166</v>
      </c>
      <c r="K11" s="195" t="s">
        <v>64</v>
      </c>
      <c r="L11" s="195" t="s">
        <v>45</v>
      </c>
      <c r="M11" s="452"/>
      <c r="N11" s="368"/>
    </row>
    <row r="12" spans="1:14" s="2" customFormat="1" ht="15" customHeight="1" x14ac:dyDescent="0.25">
      <c r="A12" s="194">
        <v>44896</v>
      </c>
      <c r="B12" s="195" t="s">
        <v>123</v>
      </c>
      <c r="C12" s="195" t="s">
        <v>124</v>
      </c>
      <c r="D12" s="196" t="s">
        <v>119</v>
      </c>
      <c r="E12" s="172">
        <v>10000</v>
      </c>
      <c r="F12" s="367">
        <v>3830</v>
      </c>
      <c r="G12" s="331">
        <f t="shared" si="0"/>
        <v>2.6109660574412534</v>
      </c>
      <c r="H12" s="208" t="s">
        <v>138</v>
      </c>
      <c r="I12" s="196" t="s">
        <v>44</v>
      </c>
      <c r="J12" s="447" t="s">
        <v>166</v>
      </c>
      <c r="K12" s="195" t="s">
        <v>64</v>
      </c>
      <c r="L12" s="195" t="s">
        <v>45</v>
      </c>
      <c r="M12" s="452"/>
      <c r="N12" s="368"/>
    </row>
    <row r="13" spans="1:14" s="2" customFormat="1" ht="15" customHeight="1" x14ac:dyDescent="0.25">
      <c r="A13" s="194">
        <v>44896</v>
      </c>
      <c r="B13" s="195" t="s">
        <v>123</v>
      </c>
      <c r="C13" s="195" t="s">
        <v>124</v>
      </c>
      <c r="D13" s="196" t="s">
        <v>119</v>
      </c>
      <c r="E13" s="172">
        <v>8000</v>
      </c>
      <c r="F13" s="367">
        <v>3830</v>
      </c>
      <c r="G13" s="331">
        <f t="shared" si="0"/>
        <v>2.0887728459530028</v>
      </c>
      <c r="H13" s="208" t="s">
        <v>138</v>
      </c>
      <c r="I13" s="196" t="s">
        <v>44</v>
      </c>
      <c r="J13" s="447" t="s">
        <v>166</v>
      </c>
      <c r="K13" s="195" t="s">
        <v>64</v>
      </c>
      <c r="L13" s="195" t="s">
        <v>45</v>
      </c>
      <c r="M13" s="452"/>
      <c r="N13" s="368"/>
    </row>
    <row r="14" spans="1:14" s="2" customFormat="1" ht="15" customHeight="1" x14ac:dyDescent="0.25">
      <c r="A14" s="194">
        <v>44896</v>
      </c>
      <c r="B14" s="195" t="s">
        <v>123</v>
      </c>
      <c r="C14" s="195" t="s">
        <v>124</v>
      </c>
      <c r="D14" s="196" t="s">
        <v>119</v>
      </c>
      <c r="E14" s="172">
        <v>6000</v>
      </c>
      <c r="F14" s="367">
        <v>3830</v>
      </c>
      <c r="G14" s="331">
        <f t="shared" si="0"/>
        <v>1.566579634464752</v>
      </c>
      <c r="H14" s="208" t="s">
        <v>138</v>
      </c>
      <c r="I14" s="196" t="s">
        <v>44</v>
      </c>
      <c r="J14" s="447" t="s">
        <v>166</v>
      </c>
      <c r="K14" s="195" t="s">
        <v>64</v>
      </c>
      <c r="L14" s="195" t="s">
        <v>45</v>
      </c>
      <c r="M14" s="452"/>
      <c r="N14" s="368"/>
    </row>
    <row r="15" spans="1:14" s="2" customFormat="1" ht="15" customHeight="1" x14ac:dyDescent="0.25">
      <c r="A15" s="194">
        <v>44896</v>
      </c>
      <c r="B15" s="195" t="s">
        <v>123</v>
      </c>
      <c r="C15" s="195" t="s">
        <v>124</v>
      </c>
      <c r="D15" s="196" t="s">
        <v>119</v>
      </c>
      <c r="E15" s="172">
        <v>10000</v>
      </c>
      <c r="F15" s="367">
        <v>3830</v>
      </c>
      <c r="G15" s="331">
        <f t="shared" si="0"/>
        <v>2.6109660574412534</v>
      </c>
      <c r="H15" s="208" t="s">
        <v>138</v>
      </c>
      <c r="I15" s="196" t="s">
        <v>44</v>
      </c>
      <c r="J15" s="447" t="s">
        <v>166</v>
      </c>
      <c r="K15" s="195" t="s">
        <v>64</v>
      </c>
      <c r="L15" s="195" t="s">
        <v>45</v>
      </c>
      <c r="M15" s="452"/>
      <c r="N15" s="368"/>
    </row>
    <row r="16" spans="1:14" s="2" customFormat="1" ht="15" customHeight="1" x14ac:dyDescent="0.25">
      <c r="A16" s="194">
        <v>44896</v>
      </c>
      <c r="B16" s="195" t="s">
        <v>122</v>
      </c>
      <c r="C16" s="195" t="s">
        <v>122</v>
      </c>
      <c r="D16" s="196" t="s">
        <v>119</v>
      </c>
      <c r="E16" s="172">
        <v>7000</v>
      </c>
      <c r="F16" s="367">
        <v>3830</v>
      </c>
      <c r="G16" s="331">
        <f t="shared" si="0"/>
        <v>1.8276762402088773</v>
      </c>
      <c r="H16" s="208" t="s">
        <v>138</v>
      </c>
      <c r="I16" s="196" t="s">
        <v>44</v>
      </c>
      <c r="J16" s="447" t="s">
        <v>166</v>
      </c>
      <c r="K16" s="195" t="s">
        <v>64</v>
      </c>
      <c r="L16" s="195" t="s">
        <v>45</v>
      </c>
      <c r="M16" s="452"/>
      <c r="N16" s="368"/>
    </row>
    <row r="17" spans="1:14" s="2" customFormat="1" ht="15" customHeight="1" x14ac:dyDescent="0.25">
      <c r="A17" s="194">
        <v>44896</v>
      </c>
      <c r="B17" s="195" t="s">
        <v>122</v>
      </c>
      <c r="C17" s="195" t="s">
        <v>122</v>
      </c>
      <c r="D17" s="196" t="s">
        <v>119</v>
      </c>
      <c r="E17" s="190">
        <v>3000</v>
      </c>
      <c r="F17" s="367">
        <v>3830</v>
      </c>
      <c r="G17" s="331">
        <f t="shared" si="0"/>
        <v>0.78328981723237601</v>
      </c>
      <c r="H17" s="208" t="s">
        <v>138</v>
      </c>
      <c r="I17" s="196" t="s">
        <v>44</v>
      </c>
      <c r="J17" s="447" t="s">
        <v>166</v>
      </c>
      <c r="K17" s="195" t="s">
        <v>64</v>
      </c>
      <c r="L17" s="195" t="s">
        <v>45</v>
      </c>
      <c r="M17" s="452"/>
      <c r="N17" s="368"/>
    </row>
    <row r="18" spans="1:14" s="2" customFormat="1" ht="15" customHeight="1" x14ac:dyDescent="0.25">
      <c r="A18" s="194">
        <v>44896</v>
      </c>
      <c r="B18" s="177" t="s">
        <v>172</v>
      </c>
      <c r="C18" s="177" t="s">
        <v>136</v>
      </c>
      <c r="D18" s="203" t="s">
        <v>118</v>
      </c>
      <c r="E18" s="190">
        <v>10000</v>
      </c>
      <c r="F18" s="367">
        <v>3830</v>
      </c>
      <c r="G18" s="331">
        <f>E18/F18</f>
        <v>2.6109660574412534</v>
      </c>
      <c r="H18" s="208" t="s">
        <v>154</v>
      </c>
      <c r="I18" s="196" t="s">
        <v>44</v>
      </c>
      <c r="J18" s="447" t="s">
        <v>173</v>
      </c>
      <c r="K18" s="195" t="s">
        <v>64</v>
      </c>
      <c r="L18" s="195" t="s">
        <v>45</v>
      </c>
      <c r="M18" s="452"/>
      <c r="N18" s="368"/>
    </row>
    <row r="19" spans="1:14" s="2" customFormat="1" ht="15" customHeight="1" x14ac:dyDescent="0.25">
      <c r="A19" s="194">
        <v>44896</v>
      </c>
      <c r="B19" s="195" t="s">
        <v>123</v>
      </c>
      <c r="C19" s="195" t="s">
        <v>124</v>
      </c>
      <c r="D19" s="196" t="s">
        <v>118</v>
      </c>
      <c r="E19" s="172">
        <v>4500</v>
      </c>
      <c r="F19" s="367">
        <v>3830</v>
      </c>
      <c r="G19" s="331">
        <f t="shared" si="0"/>
        <v>1.1749347258485641</v>
      </c>
      <c r="H19" s="208" t="s">
        <v>154</v>
      </c>
      <c r="I19" s="196" t="s">
        <v>44</v>
      </c>
      <c r="J19" s="447" t="s">
        <v>178</v>
      </c>
      <c r="K19" s="195" t="s">
        <v>64</v>
      </c>
      <c r="L19" s="195" t="s">
        <v>45</v>
      </c>
      <c r="M19" s="452"/>
      <c r="N19" s="368"/>
    </row>
    <row r="20" spans="1:14" s="2" customFormat="1" ht="15" customHeight="1" x14ac:dyDescent="0.25">
      <c r="A20" s="194">
        <v>44896</v>
      </c>
      <c r="B20" s="195" t="s">
        <v>123</v>
      </c>
      <c r="C20" s="195" t="s">
        <v>124</v>
      </c>
      <c r="D20" s="196" t="s">
        <v>118</v>
      </c>
      <c r="E20" s="172">
        <v>4500</v>
      </c>
      <c r="F20" s="367">
        <v>3830</v>
      </c>
      <c r="G20" s="331">
        <f t="shared" si="0"/>
        <v>1.1749347258485641</v>
      </c>
      <c r="H20" s="208" t="s">
        <v>154</v>
      </c>
      <c r="I20" s="196" t="s">
        <v>44</v>
      </c>
      <c r="J20" s="447" t="s">
        <v>178</v>
      </c>
      <c r="K20" s="195" t="s">
        <v>64</v>
      </c>
      <c r="L20" s="195" t="s">
        <v>45</v>
      </c>
      <c r="M20" s="452"/>
      <c r="N20" s="368"/>
    </row>
    <row r="21" spans="1:14" s="2" customFormat="1" ht="15" customHeight="1" x14ac:dyDescent="0.25">
      <c r="A21" s="194">
        <v>44896</v>
      </c>
      <c r="B21" s="195" t="s">
        <v>123</v>
      </c>
      <c r="C21" s="195" t="s">
        <v>124</v>
      </c>
      <c r="D21" s="196" t="s">
        <v>14</v>
      </c>
      <c r="E21" s="172">
        <v>4000</v>
      </c>
      <c r="F21" s="367">
        <v>3830</v>
      </c>
      <c r="G21" s="331">
        <f t="shared" si="0"/>
        <v>1.0443864229765014</v>
      </c>
      <c r="H21" s="208" t="s">
        <v>42</v>
      </c>
      <c r="I21" s="196" t="s">
        <v>44</v>
      </c>
      <c r="J21" s="447" t="s">
        <v>185</v>
      </c>
      <c r="K21" s="195" t="s">
        <v>64</v>
      </c>
      <c r="L21" s="195" t="s">
        <v>45</v>
      </c>
      <c r="M21" s="452"/>
      <c r="N21" s="368"/>
    </row>
    <row r="22" spans="1:14" s="2" customFormat="1" ht="15" customHeight="1" x14ac:dyDescent="0.25">
      <c r="A22" s="194">
        <v>44896</v>
      </c>
      <c r="B22" s="195" t="s">
        <v>123</v>
      </c>
      <c r="C22" s="195" t="s">
        <v>124</v>
      </c>
      <c r="D22" s="196" t="s">
        <v>14</v>
      </c>
      <c r="E22" s="172">
        <v>3000</v>
      </c>
      <c r="F22" s="367">
        <v>3830</v>
      </c>
      <c r="G22" s="331">
        <f t="shared" si="0"/>
        <v>0.78328981723237601</v>
      </c>
      <c r="H22" s="208" t="s">
        <v>42</v>
      </c>
      <c r="I22" s="196" t="s">
        <v>44</v>
      </c>
      <c r="J22" s="447" t="s">
        <v>185</v>
      </c>
      <c r="K22" s="195" t="s">
        <v>64</v>
      </c>
      <c r="L22" s="195" t="s">
        <v>45</v>
      </c>
      <c r="M22" s="452"/>
      <c r="N22" s="368"/>
    </row>
    <row r="23" spans="1:14" s="2" customFormat="1" ht="15" customHeight="1" x14ac:dyDescent="0.25">
      <c r="A23" s="194">
        <v>44896</v>
      </c>
      <c r="B23" s="195" t="s">
        <v>123</v>
      </c>
      <c r="C23" s="195" t="s">
        <v>124</v>
      </c>
      <c r="D23" s="196" t="s">
        <v>14</v>
      </c>
      <c r="E23" s="172">
        <v>8000</v>
      </c>
      <c r="F23" s="367">
        <v>3830</v>
      </c>
      <c r="G23" s="331">
        <f t="shared" si="0"/>
        <v>2.0887728459530028</v>
      </c>
      <c r="H23" s="208" t="s">
        <v>42</v>
      </c>
      <c r="I23" s="196" t="s">
        <v>44</v>
      </c>
      <c r="J23" s="447" t="s">
        <v>185</v>
      </c>
      <c r="K23" s="195" t="s">
        <v>64</v>
      </c>
      <c r="L23" s="195" t="s">
        <v>45</v>
      </c>
      <c r="M23" s="452"/>
      <c r="N23" s="368"/>
    </row>
    <row r="24" spans="1:14" s="2" customFormat="1" ht="15" customHeight="1" x14ac:dyDescent="0.25">
      <c r="A24" s="194">
        <v>44897</v>
      </c>
      <c r="B24" s="195" t="s">
        <v>183</v>
      </c>
      <c r="C24" s="195" t="s">
        <v>148</v>
      </c>
      <c r="D24" s="196" t="s">
        <v>81</v>
      </c>
      <c r="E24" s="190">
        <v>50000</v>
      </c>
      <c r="F24" s="367">
        <v>3830</v>
      </c>
      <c r="G24" s="331">
        <f t="shared" si="0"/>
        <v>13.054830287206267</v>
      </c>
      <c r="H24" s="208" t="s">
        <v>42</v>
      </c>
      <c r="I24" s="196" t="s">
        <v>44</v>
      </c>
      <c r="J24" s="592" t="s">
        <v>184</v>
      </c>
      <c r="K24" s="195" t="s">
        <v>64</v>
      </c>
      <c r="L24" s="195" t="s">
        <v>45</v>
      </c>
      <c r="M24" s="452"/>
      <c r="N24" s="368"/>
    </row>
    <row r="25" spans="1:14" s="2" customFormat="1" ht="15" customHeight="1" x14ac:dyDescent="0.25">
      <c r="A25" s="194">
        <v>44897</v>
      </c>
      <c r="B25" s="204" t="s">
        <v>123</v>
      </c>
      <c r="C25" s="204" t="s">
        <v>124</v>
      </c>
      <c r="D25" s="521" t="s">
        <v>118</v>
      </c>
      <c r="E25" s="172">
        <v>4500</v>
      </c>
      <c r="F25" s="367">
        <v>3830</v>
      </c>
      <c r="G25" s="331">
        <f t="shared" si="0"/>
        <v>1.1749347258485641</v>
      </c>
      <c r="H25" s="208" t="s">
        <v>154</v>
      </c>
      <c r="I25" s="196" t="s">
        <v>44</v>
      </c>
      <c r="J25" s="592" t="s">
        <v>187</v>
      </c>
      <c r="K25" s="195" t="s">
        <v>64</v>
      </c>
      <c r="L25" s="195" t="s">
        <v>45</v>
      </c>
      <c r="M25" s="452"/>
      <c r="N25" s="368"/>
    </row>
    <row r="26" spans="1:14" s="2" customFormat="1" ht="15" customHeight="1" x14ac:dyDescent="0.25">
      <c r="A26" s="523">
        <v>44897</v>
      </c>
      <c r="B26" s="204" t="s">
        <v>123</v>
      </c>
      <c r="C26" s="204" t="s">
        <v>124</v>
      </c>
      <c r="D26" s="521" t="s">
        <v>118</v>
      </c>
      <c r="E26" s="172">
        <v>4500</v>
      </c>
      <c r="F26" s="367">
        <v>3830</v>
      </c>
      <c r="G26" s="331">
        <f t="shared" si="0"/>
        <v>1.1749347258485641</v>
      </c>
      <c r="H26" s="208" t="s">
        <v>154</v>
      </c>
      <c r="I26" s="196" t="s">
        <v>44</v>
      </c>
      <c r="J26" s="592" t="s">
        <v>187</v>
      </c>
      <c r="K26" s="195" t="s">
        <v>64</v>
      </c>
      <c r="L26" s="195" t="s">
        <v>45</v>
      </c>
      <c r="M26" s="452"/>
      <c r="N26" s="368"/>
    </row>
    <row r="27" spans="1:14" s="2" customFormat="1" ht="15" customHeight="1" x14ac:dyDescent="0.25">
      <c r="A27" s="194">
        <v>44897</v>
      </c>
      <c r="B27" s="195" t="s">
        <v>123</v>
      </c>
      <c r="C27" s="195" t="s">
        <v>124</v>
      </c>
      <c r="D27" s="196" t="s">
        <v>119</v>
      </c>
      <c r="E27" s="190">
        <v>10000</v>
      </c>
      <c r="F27" s="367">
        <v>3830</v>
      </c>
      <c r="G27" s="331">
        <f t="shared" si="0"/>
        <v>2.6109660574412534</v>
      </c>
      <c r="H27" s="208" t="s">
        <v>134</v>
      </c>
      <c r="I27" s="196" t="s">
        <v>44</v>
      </c>
      <c r="J27" s="592" t="s">
        <v>188</v>
      </c>
      <c r="K27" s="195" t="s">
        <v>64</v>
      </c>
      <c r="L27" s="195" t="s">
        <v>45</v>
      </c>
      <c r="M27" s="452"/>
      <c r="N27" s="368"/>
    </row>
    <row r="28" spans="1:14" s="2" customFormat="1" ht="15" customHeight="1" x14ac:dyDescent="0.25">
      <c r="A28" s="194">
        <v>44897</v>
      </c>
      <c r="B28" s="195" t="s">
        <v>123</v>
      </c>
      <c r="C28" s="195" t="s">
        <v>124</v>
      </c>
      <c r="D28" s="196" t="s">
        <v>119</v>
      </c>
      <c r="E28" s="190">
        <v>9000</v>
      </c>
      <c r="F28" s="367">
        <v>3830</v>
      </c>
      <c r="G28" s="331">
        <f t="shared" si="0"/>
        <v>2.3498694516971281</v>
      </c>
      <c r="H28" s="208" t="s">
        <v>134</v>
      </c>
      <c r="I28" s="196" t="s">
        <v>44</v>
      </c>
      <c r="J28" s="592" t="s">
        <v>188</v>
      </c>
      <c r="K28" s="195" t="s">
        <v>64</v>
      </c>
      <c r="L28" s="195" t="s">
        <v>45</v>
      </c>
      <c r="M28" s="452"/>
      <c r="N28" s="368"/>
    </row>
    <row r="29" spans="1:14" s="2" customFormat="1" ht="15" customHeight="1" x14ac:dyDescent="0.25">
      <c r="A29" s="194">
        <v>44897</v>
      </c>
      <c r="B29" s="195" t="s">
        <v>123</v>
      </c>
      <c r="C29" s="195" t="s">
        <v>124</v>
      </c>
      <c r="D29" s="196" t="s">
        <v>119</v>
      </c>
      <c r="E29" s="201">
        <v>8000</v>
      </c>
      <c r="F29" s="367">
        <v>3830</v>
      </c>
      <c r="G29" s="331">
        <f t="shared" si="0"/>
        <v>2.0887728459530028</v>
      </c>
      <c r="H29" s="208" t="s">
        <v>134</v>
      </c>
      <c r="I29" s="196" t="s">
        <v>44</v>
      </c>
      <c r="J29" s="592" t="s">
        <v>188</v>
      </c>
      <c r="K29" s="195" t="s">
        <v>64</v>
      </c>
      <c r="L29" s="195" t="s">
        <v>45</v>
      </c>
      <c r="M29" s="452"/>
      <c r="N29" s="368"/>
    </row>
    <row r="30" spans="1:14" s="2" customFormat="1" ht="15" customHeight="1" x14ac:dyDescent="0.25">
      <c r="A30" s="194">
        <v>44897</v>
      </c>
      <c r="B30" s="195" t="s">
        <v>123</v>
      </c>
      <c r="C30" s="195" t="s">
        <v>124</v>
      </c>
      <c r="D30" s="196" t="s">
        <v>119</v>
      </c>
      <c r="E30" s="182">
        <v>8000</v>
      </c>
      <c r="F30" s="367">
        <v>3830</v>
      </c>
      <c r="G30" s="331">
        <f t="shared" si="0"/>
        <v>2.0887728459530028</v>
      </c>
      <c r="H30" s="208" t="s">
        <v>134</v>
      </c>
      <c r="I30" s="196" t="s">
        <v>44</v>
      </c>
      <c r="J30" s="592" t="s">
        <v>188</v>
      </c>
      <c r="K30" s="195" t="s">
        <v>64</v>
      </c>
      <c r="L30" s="195" t="s">
        <v>45</v>
      </c>
      <c r="M30" s="452"/>
      <c r="N30" s="368"/>
    </row>
    <row r="31" spans="1:14" s="2" customFormat="1" ht="15" customHeight="1" x14ac:dyDescent="0.25">
      <c r="A31" s="194">
        <v>44897</v>
      </c>
      <c r="B31" s="195" t="s">
        <v>122</v>
      </c>
      <c r="C31" s="195" t="s">
        <v>122</v>
      </c>
      <c r="D31" s="196" t="s">
        <v>119</v>
      </c>
      <c r="E31" s="190">
        <v>8000</v>
      </c>
      <c r="F31" s="367">
        <v>3830</v>
      </c>
      <c r="G31" s="331">
        <f t="shared" si="0"/>
        <v>2.0887728459530028</v>
      </c>
      <c r="H31" s="208" t="s">
        <v>134</v>
      </c>
      <c r="I31" s="196" t="s">
        <v>44</v>
      </c>
      <c r="J31" s="592" t="s">
        <v>188</v>
      </c>
      <c r="K31" s="195" t="s">
        <v>64</v>
      </c>
      <c r="L31" s="195" t="s">
        <v>45</v>
      </c>
      <c r="M31" s="452"/>
      <c r="N31" s="368"/>
    </row>
    <row r="32" spans="1:14" s="2" customFormat="1" ht="15" customHeight="1" x14ac:dyDescent="0.25">
      <c r="A32" s="194">
        <v>44897</v>
      </c>
      <c r="B32" s="195" t="s">
        <v>123</v>
      </c>
      <c r="C32" s="195" t="s">
        <v>124</v>
      </c>
      <c r="D32" s="196" t="s">
        <v>119</v>
      </c>
      <c r="E32" s="190">
        <v>5000</v>
      </c>
      <c r="F32" s="367">
        <v>3830</v>
      </c>
      <c r="G32" s="331">
        <f t="shared" si="0"/>
        <v>1.3054830287206267</v>
      </c>
      <c r="H32" s="208" t="s">
        <v>138</v>
      </c>
      <c r="I32" s="196" t="s">
        <v>44</v>
      </c>
      <c r="J32" s="447" t="s">
        <v>191</v>
      </c>
      <c r="K32" s="195" t="s">
        <v>64</v>
      </c>
      <c r="L32" s="195" t="s">
        <v>45</v>
      </c>
      <c r="M32" s="452"/>
      <c r="N32" s="368"/>
    </row>
    <row r="33" spans="1:14" s="2" customFormat="1" ht="15" customHeight="1" x14ac:dyDescent="0.25">
      <c r="A33" s="194">
        <v>44897</v>
      </c>
      <c r="B33" s="195" t="s">
        <v>123</v>
      </c>
      <c r="C33" s="195" t="s">
        <v>124</v>
      </c>
      <c r="D33" s="196" t="s">
        <v>119</v>
      </c>
      <c r="E33" s="201">
        <v>5000</v>
      </c>
      <c r="F33" s="367">
        <v>3830</v>
      </c>
      <c r="G33" s="331">
        <f t="shared" si="0"/>
        <v>1.3054830287206267</v>
      </c>
      <c r="H33" s="208" t="s">
        <v>138</v>
      </c>
      <c r="I33" s="196" t="s">
        <v>44</v>
      </c>
      <c r="J33" s="447" t="s">
        <v>191</v>
      </c>
      <c r="K33" s="195" t="s">
        <v>64</v>
      </c>
      <c r="L33" s="195" t="s">
        <v>45</v>
      </c>
      <c r="M33" s="452"/>
      <c r="N33" s="368"/>
    </row>
    <row r="34" spans="1:14" s="2" customFormat="1" ht="15" customHeight="1" x14ac:dyDescent="0.25">
      <c r="A34" s="194">
        <v>44897</v>
      </c>
      <c r="B34" s="195" t="s">
        <v>331</v>
      </c>
      <c r="C34" s="195" t="s">
        <v>142</v>
      </c>
      <c r="D34" s="196" t="s">
        <v>81</v>
      </c>
      <c r="E34" s="201">
        <f>G34*F34</f>
        <v>109729.5</v>
      </c>
      <c r="F34" s="367">
        <v>3830</v>
      </c>
      <c r="G34" s="331">
        <v>28.65</v>
      </c>
      <c r="H34" s="208" t="s">
        <v>151</v>
      </c>
      <c r="I34" s="196" t="s">
        <v>44</v>
      </c>
      <c r="J34" s="447" t="s">
        <v>315</v>
      </c>
      <c r="K34" s="195" t="s">
        <v>64</v>
      </c>
      <c r="L34" s="195" t="s">
        <v>45</v>
      </c>
      <c r="M34" s="452"/>
      <c r="N34" s="368"/>
    </row>
    <row r="35" spans="1:14" s="2" customFormat="1" ht="15" customHeight="1" x14ac:dyDescent="0.25">
      <c r="A35" s="194">
        <v>44898</v>
      </c>
      <c r="B35" s="195" t="s">
        <v>227</v>
      </c>
      <c r="C35" s="195" t="s">
        <v>148</v>
      </c>
      <c r="D35" s="196" t="s">
        <v>81</v>
      </c>
      <c r="E35" s="201">
        <v>1888000</v>
      </c>
      <c r="F35" s="367">
        <v>3830</v>
      </c>
      <c r="G35" s="331">
        <f t="shared" si="0"/>
        <v>492.95039164490862</v>
      </c>
      <c r="H35" s="208" t="s">
        <v>228</v>
      </c>
      <c r="I35" s="196" t="s">
        <v>44</v>
      </c>
      <c r="J35" s="447" t="s">
        <v>226</v>
      </c>
      <c r="K35" s="195" t="s">
        <v>64</v>
      </c>
      <c r="L35" s="195" t="s">
        <v>45</v>
      </c>
      <c r="M35" s="452"/>
      <c r="N35" s="368"/>
    </row>
    <row r="36" spans="1:14" s="2" customFormat="1" ht="15" customHeight="1" x14ac:dyDescent="0.25">
      <c r="A36" s="194">
        <v>44898</v>
      </c>
      <c r="B36" s="195" t="s">
        <v>143</v>
      </c>
      <c r="C36" s="195" t="s">
        <v>142</v>
      </c>
      <c r="D36" s="196" t="s">
        <v>81</v>
      </c>
      <c r="E36" s="201">
        <v>3000</v>
      </c>
      <c r="F36" s="367">
        <v>3830</v>
      </c>
      <c r="G36" s="331">
        <f t="shared" si="0"/>
        <v>0.78328981723237601</v>
      </c>
      <c r="H36" s="208" t="s">
        <v>228</v>
      </c>
      <c r="I36" s="196" t="s">
        <v>44</v>
      </c>
      <c r="J36" s="447" t="s">
        <v>318</v>
      </c>
      <c r="K36" s="195" t="s">
        <v>64</v>
      </c>
      <c r="L36" s="195" t="s">
        <v>45</v>
      </c>
      <c r="M36" s="452"/>
      <c r="N36" s="368"/>
    </row>
    <row r="37" spans="1:14" s="2" customFormat="1" ht="15" customHeight="1" x14ac:dyDescent="0.25">
      <c r="A37" s="194">
        <v>44900</v>
      </c>
      <c r="B37" s="195" t="s">
        <v>123</v>
      </c>
      <c r="C37" s="195" t="s">
        <v>124</v>
      </c>
      <c r="D37" s="196" t="s">
        <v>119</v>
      </c>
      <c r="E37" s="190">
        <v>5000</v>
      </c>
      <c r="F37" s="367">
        <v>3830</v>
      </c>
      <c r="G37" s="331">
        <f t="shared" si="0"/>
        <v>1.3054830287206267</v>
      </c>
      <c r="H37" s="208" t="s">
        <v>138</v>
      </c>
      <c r="I37" s="196" t="s">
        <v>44</v>
      </c>
      <c r="J37" s="447" t="s">
        <v>192</v>
      </c>
      <c r="K37" s="195" t="s">
        <v>64</v>
      </c>
      <c r="L37" s="195" t="s">
        <v>45</v>
      </c>
      <c r="M37" s="452"/>
      <c r="N37" s="368"/>
    </row>
    <row r="38" spans="1:14" s="2" customFormat="1" ht="15" customHeight="1" x14ac:dyDescent="0.25">
      <c r="A38" s="194">
        <v>44900</v>
      </c>
      <c r="B38" s="195" t="s">
        <v>123</v>
      </c>
      <c r="C38" s="195" t="s">
        <v>124</v>
      </c>
      <c r="D38" s="196" t="s">
        <v>119</v>
      </c>
      <c r="E38" s="190">
        <v>15000</v>
      </c>
      <c r="F38" s="367">
        <v>3830</v>
      </c>
      <c r="G38" s="331">
        <f t="shared" si="0"/>
        <v>3.9164490861618799</v>
      </c>
      <c r="H38" s="208" t="s">
        <v>138</v>
      </c>
      <c r="I38" s="196" t="s">
        <v>44</v>
      </c>
      <c r="J38" s="447" t="s">
        <v>192</v>
      </c>
      <c r="K38" s="195" t="s">
        <v>64</v>
      </c>
      <c r="L38" s="195" t="s">
        <v>45</v>
      </c>
      <c r="M38" s="452"/>
      <c r="N38" s="368"/>
    </row>
    <row r="39" spans="1:14" s="2" customFormat="1" ht="15" customHeight="1" x14ac:dyDescent="0.25">
      <c r="A39" s="194">
        <v>44900</v>
      </c>
      <c r="B39" s="195" t="s">
        <v>123</v>
      </c>
      <c r="C39" s="195" t="s">
        <v>124</v>
      </c>
      <c r="D39" s="196" t="s">
        <v>119</v>
      </c>
      <c r="E39" s="190">
        <v>13000</v>
      </c>
      <c r="F39" s="367">
        <v>3830</v>
      </c>
      <c r="G39" s="331">
        <f t="shared" si="0"/>
        <v>3.3942558746736293</v>
      </c>
      <c r="H39" s="208" t="s">
        <v>138</v>
      </c>
      <c r="I39" s="196" t="s">
        <v>44</v>
      </c>
      <c r="J39" s="447" t="s">
        <v>192</v>
      </c>
      <c r="K39" s="195" t="s">
        <v>64</v>
      </c>
      <c r="L39" s="195" t="s">
        <v>45</v>
      </c>
      <c r="M39" s="452"/>
      <c r="N39" s="368"/>
    </row>
    <row r="40" spans="1:14" s="2" customFormat="1" ht="15" customHeight="1" x14ac:dyDescent="0.25">
      <c r="A40" s="194">
        <v>44900</v>
      </c>
      <c r="B40" s="195" t="s">
        <v>123</v>
      </c>
      <c r="C40" s="195" t="s">
        <v>124</v>
      </c>
      <c r="D40" s="196" t="s">
        <v>119</v>
      </c>
      <c r="E40" s="190">
        <v>6000</v>
      </c>
      <c r="F40" s="367">
        <v>3830</v>
      </c>
      <c r="G40" s="331">
        <f t="shared" si="0"/>
        <v>1.566579634464752</v>
      </c>
      <c r="H40" s="208" t="s">
        <v>138</v>
      </c>
      <c r="I40" s="196" t="s">
        <v>44</v>
      </c>
      <c r="J40" s="447" t="s">
        <v>192</v>
      </c>
      <c r="K40" s="195" t="s">
        <v>64</v>
      </c>
      <c r="L40" s="195" t="s">
        <v>45</v>
      </c>
      <c r="M40" s="452"/>
      <c r="N40" s="368"/>
    </row>
    <row r="41" spans="1:14" s="2" customFormat="1" ht="15" customHeight="1" x14ac:dyDescent="0.25">
      <c r="A41" s="194">
        <v>44900</v>
      </c>
      <c r="B41" s="195" t="s">
        <v>123</v>
      </c>
      <c r="C41" s="195" t="s">
        <v>124</v>
      </c>
      <c r="D41" s="196" t="s">
        <v>119</v>
      </c>
      <c r="E41" s="190">
        <v>8000</v>
      </c>
      <c r="F41" s="367">
        <v>3830</v>
      </c>
      <c r="G41" s="331">
        <f t="shared" si="0"/>
        <v>2.0887728459530028</v>
      </c>
      <c r="H41" s="208" t="s">
        <v>138</v>
      </c>
      <c r="I41" s="196" t="s">
        <v>44</v>
      </c>
      <c r="J41" s="447" t="s">
        <v>192</v>
      </c>
      <c r="K41" s="195" t="s">
        <v>64</v>
      </c>
      <c r="L41" s="195" t="s">
        <v>45</v>
      </c>
      <c r="M41" s="452"/>
      <c r="N41" s="368"/>
    </row>
    <row r="42" spans="1:14" s="2" customFormat="1" ht="15" customHeight="1" x14ac:dyDescent="0.25">
      <c r="A42" s="194">
        <v>44900</v>
      </c>
      <c r="B42" s="195" t="s">
        <v>123</v>
      </c>
      <c r="C42" s="195" t="s">
        <v>124</v>
      </c>
      <c r="D42" s="196" t="s">
        <v>119</v>
      </c>
      <c r="E42" s="190">
        <v>10000</v>
      </c>
      <c r="F42" s="367">
        <v>3830</v>
      </c>
      <c r="G42" s="331">
        <f t="shared" si="0"/>
        <v>2.6109660574412534</v>
      </c>
      <c r="H42" s="208" t="s">
        <v>138</v>
      </c>
      <c r="I42" s="196" t="s">
        <v>44</v>
      </c>
      <c r="J42" s="447" t="s">
        <v>192</v>
      </c>
      <c r="K42" s="195" t="s">
        <v>64</v>
      </c>
      <c r="L42" s="195" t="s">
        <v>45</v>
      </c>
      <c r="M42" s="452"/>
      <c r="N42" s="368"/>
    </row>
    <row r="43" spans="1:14" s="2" customFormat="1" ht="15" customHeight="1" x14ac:dyDescent="0.25">
      <c r="A43" s="194">
        <v>44900</v>
      </c>
      <c r="B43" s="195" t="s">
        <v>122</v>
      </c>
      <c r="C43" s="195" t="s">
        <v>122</v>
      </c>
      <c r="D43" s="196" t="s">
        <v>119</v>
      </c>
      <c r="E43" s="182">
        <v>5000</v>
      </c>
      <c r="F43" s="367">
        <v>3830</v>
      </c>
      <c r="G43" s="331">
        <f t="shared" si="0"/>
        <v>1.3054830287206267</v>
      </c>
      <c r="H43" s="208" t="s">
        <v>138</v>
      </c>
      <c r="I43" s="196" t="s">
        <v>44</v>
      </c>
      <c r="J43" s="447" t="s">
        <v>192</v>
      </c>
      <c r="K43" s="195" t="s">
        <v>64</v>
      </c>
      <c r="L43" s="195" t="s">
        <v>45</v>
      </c>
      <c r="M43" s="452"/>
      <c r="N43" s="368"/>
    </row>
    <row r="44" spans="1:14" s="2" customFormat="1" ht="15" customHeight="1" x14ac:dyDescent="0.25">
      <c r="A44" s="194">
        <v>44900</v>
      </c>
      <c r="B44" s="195" t="s">
        <v>122</v>
      </c>
      <c r="C44" s="195" t="s">
        <v>122</v>
      </c>
      <c r="D44" s="196" t="s">
        <v>119</v>
      </c>
      <c r="E44" s="182">
        <v>5000</v>
      </c>
      <c r="F44" s="367">
        <v>3830</v>
      </c>
      <c r="G44" s="331">
        <f t="shared" si="0"/>
        <v>1.3054830287206267</v>
      </c>
      <c r="H44" s="208" t="s">
        <v>138</v>
      </c>
      <c r="I44" s="196" t="s">
        <v>44</v>
      </c>
      <c r="J44" s="447" t="s">
        <v>192</v>
      </c>
      <c r="K44" s="195" t="s">
        <v>64</v>
      </c>
      <c r="L44" s="195" t="s">
        <v>45</v>
      </c>
      <c r="M44" s="452"/>
      <c r="N44" s="368"/>
    </row>
    <row r="45" spans="1:14" s="2" customFormat="1" ht="15" customHeight="1" x14ac:dyDescent="0.25">
      <c r="A45" s="194">
        <v>44900</v>
      </c>
      <c r="B45" s="195" t="s">
        <v>123</v>
      </c>
      <c r="C45" s="195" t="s">
        <v>124</v>
      </c>
      <c r="D45" s="196" t="s">
        <v>119</v>
      </c>
      <c r="E45" s="190">
        <v>8000</v>
      </c>
      <c r="F45" s="367">
        <v>3830</v>
      </c>
      <c r="G45" s="331">
        <f t="shared" si="0"/>
        <v>2.0887728459530028</v>
      </c>
      <c r="H45" s="208" t="s">
        <v>134</v>
      </c>
      <c r="I45" s="196" t="s">
        <v>44</v>
      </c>
      <c r="J45" s="592" t="s">
        <v>198</v>
      </c>
      <c r="K45" s="195" t="s">
        <v>64</v>
      </c>
      <c r="L45" s="195" t="s">
        <v>45</v>
      </c>
      <c r="M45" s="452"/>
      <c r="N45" s="368"/>
    </row>
    <row r="46" spans="1:14" s="2" customFormat="1" ht="15" customHeight="1" x14ac:dyDescent="0.25">
      <c r="A46" s="194">
        <v>44900</v>
      </c>
      <c r="B46" s="195" t="s">
        <v>123</v>
      </c>
      <c r="C46" s="195" t="s">
        <v>124</v>
      </c>
      <c r="D46" s="196" t="s">
        <v>119</v>
      </c>
      <c r="E46" s="190">
        <v>20000</v>
      </c>
      <c r="F46" s="367">
        <v>3830</v>
      </c>
      <c r="G46" s="331">
        <f t="shared" si="0"/>
        <v>5.2219321148825069</v>
      </c>
      <c r="H46" s="208" t="s">
        <v>134</v>
      </c>
      <c r="I46" s="196" t="s">
        <v>44</v>
      </c>
      <c r="J46" s="592" t="s">
        <v>198</v>
      </c>
      <c r="K46" s="195" t="s">
        <v>64</v>
      </c>
      <c r="L46" s="195" t="s">
        <v>45</v>
      </c>
      <c r="M46" s="452"/>
      <c r="N46" s="368"/>
    </row>
    <row r="47" spans="1:14" s="2" customFormat="1" ht="15" customHeight="1" x14ac:dyDescent="0.25">
      <c r="A47" s="194">
        <v>44900</v>
      </c>
      <c r="B47" s="195" t="s">
        <v>123</v>
      </c>
      <c r="C47" s="195" t="s">
        <v>124</v>
      </c>
      <c r="D47" s="196" t="s">
        <v>119</v>
      </c>
      <c r="E47" s="190">
        <v>10000</v>
      </c>
      <c r="F47" s="367">
        <v>3830</v>
      </c>
      <c r="G47" s="331">
        <f t="shared" si="0"/>
        <v>2.6109660574412534</v>
      </c>
      <c r="H47" s="208" t="s">
        <v>134</v>
      </c>
      <c r="I47" s="196" t="s">
        <v>44</v>
      </c>
      <c r="J47" s="592" t="s">
        <v>198</v>
      </c>
      <c r="K47" s="195" t="s">
        <v>64</v>
      </c>
      <c r="L47" s="195" t="s">
        <v>45</v>
      </c>
      <c r="M47" s="452"/>
      <c r="N47" s="368"/>
    </row>
    <row r="48" spans="1:14" s="2" customFormat="1" ht="15" customHeight="1" x14ac:dyDescent="0.25">
      <c r="A48" s="194">
        <v>44900</v>
      </c>
      <c r="B48" s="195" t="s">
        <v>123</v>
      </c>
      <c r="C48" s="195" t="s">
        <v>124</v>
      </c>
      <c r="D48" s="196" t="s">
        <v>119</v>
      </c>
      <c r="E48" s="190">
        <v>15000</v>
      </c>
      <c r="F48" s="367">
        <v>3830</v>
      </c>
      <c r="G48" s="331">
        <f t="shared" si="0"/>
        <v>3.9164490861618799</v>
      </c>
      <c r="H48" s="208" t="s">
        <v>134</v>
      </c>
      <c r="I48" s="196" t="s">
        <v>44</v>
      </c>
      <c r="J48" s="592" t="s">
        <v>198</v>
      </c>
      <c r="K48" s="195" t="s">
        <v>64</v>
      </c>
      <c r="L48" s="195" t="s">
        <v>45</v>
      </c>
      <c r="M48" s="452"/>
      <c r="N48" s="368"/>
    </row>
    <row r="49" spans="1:14" s="2" customFormat="1" ht="15" customHeight="1" x14ac:dyDescent="0.25">
      <c r="A49" s="194">
        <v>44900</v>
      </c>
      <c r="B49" s="195" t="s">
        <v>123</v>
      </c>
      <c r="C49" s="195" t="s">
        <v>124</v>
      </c>
      <c r="D49" s="196" t="s">
        <v>119</v>
      </c>
      <c r="E49" s="182">
        <v>18000</v>
      </c>
      <c r="F49" s="367">
        <v>3830</v>
      </c>
      <c r="G49" s="331">
        <f t="shared" si="0"/>
        <v>4.6997389033942563</v>
      </c>
      <c r="H49" s="208" t="s">
        <v>134</v>
      </c>
      <c r="I49" s="196" t="s">
        <v>44</v>
      </c>
      <c r="J49" s="592" t="s">
        <v>198</v>
      </c>
      <c r="K49" s="195" t="s">
        <v>64</v>
      </c>
      <c r="L49" s="195" t="s">
        <v>45</v>
      </c>
      <c r="M49" s="452"/>
      <c r="N49" s="368"/>
    </row>
    <row r="50" spans="1:14" s="2" customFormat="1" ht="15" customHeight="1" x14ac:dyDescent="0.25">
      <c r="A50" s="194">
        <v>44900</v>
      </c>
      <c r="B50" s="195" t="s">
        <v>122</v>
      </c>
      <c r="C50" s="195" t="s">
        <v>122</v>
      </c>
      <c r="D50" s="196" t="s">
        <v>119</v>
      </c>
      <c r="E50" s="182">
        <v>5000</v>
      </c>
      <c r="F50" s="367">
        <v>3830</v>
      </c>
      <c r="G50" s="331">
        <f t="shared" si="0"/>
        <v>1.3054830287206267</v>
      </c>
      <c r="H50" s="208" t="s">
        <v>134</v>
      </c>
      <c r="I50" s="196" t="s">
        <v>44</v>
      </c>
      <c r="J50" s="592" t="s">
        <v>198</v>
      </c>
      <c r="K50" s="195" t="s">
        <v>64</v>
      </c>
      <c r="L50" s="195" t="s">
        <v>45</v>
      </c>
      <c r="M50" s="452"/>
      <c r="N50" s="368"/>
    </row>
    <row r="51" spans="1:14" s="2" customFormat="1" ht="15" customHeight="1" x14ac:dyDescent="0.25">
      <c r="A51" s="194">
        <v>44900</v>
      </c>
      <c r="B51" s="195" t="s">
        <v>122</v>
      </c>
      <c r="C51" s="195" t="s">
        <v>122</v>
      </c>
      <c r="D51" s="196" t="s">
        <v>119</v>
      </c>
      <c r="E51" s="518">
        <v>5000</v>
      </c>
      <c r="F51" s="367">
        <v>3830</v>
      </c>
      <c r="G51" s="331">
        <f t="shared" si="0"/>
        <v>1.3054830287206267</v>
      </c>
      <c r="H51" s="208" t="s">
        <v>134</v>
      </c>
      <c r="I51" s="196" t="s">
        <v>44</v>
      </c>
      <c r="J51" s="592" t="s">
        <v>198</v>
      </c>
      <c r="K51" s="195" t="s">
        <v>64</v>
      </c>
      <c r="L51" s="195" t="s">
        <v>45</v>
      </c>
      <c r="M51" s="452"/>
      <c r="N51" s="368"/>
    </row>
    <row r="52" spans="1:14" s="2" customFormat="1" ht="15" customHeight="1" x14ac:dyDescent="0.25">
      <c r="A52" s="194">
        <v>44900</v>
      </c>
      <c r="B52" s="204" t="s">
        <v>123</v>
      </c>
      <c r="C52" s="204" t="s">
        <v>124</v>
      </c>
      <c r="D52" s="521" t="s">
        <v>118</v>
      </c>
      <c r="E52" s="172">
        <v>4500</v>
      </c>
      <c r="F52" s="367">
        <v>3830</v>
      </c>
      <c r="G52" s="331">
        <f t="shared" si="0"/>
        <v>1.1749347258485641</v>
      </c>
      <c r="H52" s="208" t="s">
        <v>154</v>
      </c>
      <c r="I52" s="196" t="s">
        <v>44</v>
      </c>
      <c r="J52" s="447" t="s">
        <v>216</v>
      </c>
      <c r="K52" s="195" t="s">
        <v>64</v>
      </c>
      <c r="L52" s="195" t="s">
        <v>45</v>
      </c>
      <c r="M52" s="452"/>
      <c r="N52" s="368"/>
    </row>
    <row r="53" spans="1:14" s="2" customFormat="1" ht="15" customHeight="1" x14ac:dyDescent="0.25">
      <c r="A53" s="194">
        <v>44900</v>
      </c>
      <c r="B53" s="204" t="s">
        <v>123</v>
      </c>
      <c r="C53" s="204" t="s">
        <v>124</v>
      </c>
      <c r="D53" s="521" t="s">
        <v>118</v>
      </c>
      <c r="E53" s="190">
        <v>4500</v>
      </c>
      <c r="F53" s="367">
        <v>3830</v>
      </c>
      <c r="G53" s="331">
        <f t="shared" si="0"/>
        <v>1.1749347258485641</v>
      </c>
      <c r="H53" s="208" t="s">
        <v>154</v>
      </c>
      <c r="I53" s="196" t="s">
        <v>44</v>
      </c>
      <c r="J53" s="447" t="s">
        <v>216</v>
      </c>
      <c r="K53" s="195" t="s">
        <v>64</v>
      </c>
      <c r="L53" s="195" t="s">
        <v>45</v>
      </c>
      <c r="M53" s="452"/>
      <c r="N53" s="368"/>
    </row>
    <row r="54" spans="1:14" s="2" customFormat="1" ht="15" customHeight="1" x14ac:dyDescent="0.25">
      <c r="A54" s="194">
        <v>44900</v>
      </c>
      <c r="B54" s="204" t="s">
        <v>143</v>
      </c>
      <c r="C54" s="204" t="s">
        <v>142</v>
      </c>
      <c r="D54" s="521" t="s">
        <v>81</v>
      </c>
      <c r="E54" s="190">
        <v>2000</v>
      </c>
      <c r="F54" s="367">
        <v>3830</v>
      </c>
      <c r="G54" s="331">
        <f t="shared" si="0"/>
        <v>0.52219321148825071</v>
      </c>
      <c r="H54" s="208" t="s">
        <v>144</v>
      </c>
      <c r="I54" s="196" t="s">
        <v>44</v>
      </c>
      <c r="J54" s="447" t="s">
        <v>319</v>
      </c>
      <c r="K54" s="195" t="s">
        <v>64</v>
      </c>
      <c r="L54" s="195" t="s">
        <v>45</v>
      </c>
      <c r="M54" s="452"/>
      <c r="N54" s="368"/>
    </row>
    <row r="55" spans="1:14" s="2" customFormat="1" ht="15" customHeight="1" x14ac:dyDescent="0.25">
      <c r="A55" s="194">
        <v>44901</v>
      </c>
      <c r="B55" s="195" t="s">
        <v>123</v>
      </c>
      <c r="C55" s="195" t="s">
        <v>124</v>
      </c>
      <c r="D55" s="196" t="s">
        <v>119</v>
      </c>
      <c r="E55" s="190">
        <v>9000</v>
      </c>
      <c r="F55" s="367">
        <v>3830</v>
      </c>
      <c r="G55" s="331">
        <f t="shared" si="0"/>
        <v>2.3498694516971281</v>
      </c>
      <c r="H55" s="208" t="s">
        <v>134</v>
      </c>
      <c r="I55" s="196" t="s">
        <v>44</v>
      </c>
      <c r="J55" s="592" t="s">
        <v>206</v>
      </c>
      <c r="K55" s="195" t="s">
        <v>64</v>
      </c>
      <c r="L55" s="195" t="s">
        <v>45</v>
      </c>
      <c r="M55" s="452"/>
      <c r="N55" s="368"/>
    </row>
    <row r="56" spans="1:14" s="2" customFormat="1" ht="15" customHeight="1" x14ac:dyDescent="0.25">
      <c r="A56" s="194">
        <v>44901</v>
      </c>
      <c r="B56" s="195" t="s">
        <v>123</v>
      </c>
      <c r="C56" s="195" t="s">
        <v>124</v>
      </c>
      <c r="D56" s="196" t="s">
        <v>119</v>
      </c>
      <c r="E56" s="182">
        <v>16000</v>
      </c>
      <c r="F56" s="367">
        <v>3830</v>
      </c>
      <c r="G56" s="331">
        <f t="shared" si="0"/>
        <v>4.1775456919060057</v>
      </c>
      <c r="H56" s="208" t="s">
        <v>134</v>
      </c>
      <c r="I56" s="196" t="s">
        <v>44</v>
      </c>
      <c r="J56" s="592" t="s">
        <v>206</v>
      </c>
      <c r="K56" s="195" t="s">
        <v>64</v>
      </c>
      <c r="L56" s="195" t="s">
        <v>45</v>
      </c>
      <c r="M56" s="452"/>
      <c r="N56" s="368"/>
    </row>
    <row r="57" spans="1:14" s="2" customFormat="1" ht="15" customHeight="1" x14ac:dyDescent="0.25">
      <c r="A57" s="194">
        <v>44901</v>
      </c>
      <c r="B57" s="195" t="s">
        <v>123</v>
      </c>
      <c r="C57" s="195" t="s">
        <v>124</v>
      </c>
      <c r="D57" s="196" t="s">
        <v>119</v>
      </c>
      <c r="E57" s="182">
        <v>15000</v>
      </c>
      <c r="F57" s="367">
        <v>3830</v>
      </c>
      <c r="G57" s="331">
        <f t="shared" si="0"/>
        <v>3.9164490861618799</v>
      </c>
      <c r="H57" s="208" t="s">
        <v>134</v>
      </c>
      <c r="I57" s="196" t="s">
        <v>44</v>
      </c>
      <c r="J57" s="592" t="s">
        <v>206</v>
      </c>
      <c r="K57" s="195" t="s">
        <v>64</v>
      </c>
      <c r="L57" s="195" t="s">
        <v>45</v>
      </c>
      <c r="M57" s="452"/>
      <c r="N57" s="368"/>
    </row>
    <row r="58" spans="1:14" s="2" customFormat="1" ht="15" customHeight="1" x14ac:dyDescent="0.25">
      <c r="A58" s="194">
        <v>44901</v>
      </c>
      <c r="B58" s="195" t="s">
        <v>123</v>
      </c>
      <c r="C58" s="195" t="s">
        <v>124</v>
      </c>
      <c r="D58" s="196" t="s">
        <v>119</v>
      </c>
      <c r="E58" s="182">
        <v>15000</v>
      </c>
      <c r="F58" s="367">
        <v>3830</v>
      </c>
      <c r="G58" s="331">
        <f t="shared" si="0"/>
        <v>3.9164490861618799</v>
      </c>
      <c r="H58" s="208" t="s">
        <v>134</v>
      </c>
      <c r="I58" s="196" t="s">
        <v>44</v>
      </c>
      <c r="J58" s="592" t="s">
        <v>206</v>
      </c>
      <c r="K58" s="195" t="s">
        <v>64</v>
      </c>
      <c r="L58" s="195" t="s">
        <v>45</v>
      </c>
      <c r="M58" s="452"/>
      <c r="N58" s="368"/>
    </row>
    <row r="59" spans="1:14" s="2" customFormat="1" ht="15" customHeight="1" x14ac:dyDescent="0.25">
      <c r="A59" s="194">
        <v>44901</v>
      </c>
      <c r="B59" s="195" t="s">
        <v>123</v>
      </c>
      <c r="C59" s="195" t="s">
        <v>124</v>
      </c>
      <c r="D59" s="196" t="s">
        <v>119</v>
      </c>
      <c r="E59" s="190">
        <v>15000</v>
      </c>
      <c r="F59" s="367">
        <v>3830</v>
      </c>
      <c r="G59" s="331">
        <f t="shared" si="0"/>
        <v>3.9164490861618799</v>
      </c>
      <c r="H59" s="208" t="s">
        <v>134</v>
      </c>
      <c r="I59" s="196" t="s">
        <v>44</v>
      </c>
      <c r="J59" s="592" t="s">
        <v>206</v>
      </c>
      <c r="K59" s="195" t="s">
        <v>64</v>
      </c>
      <c r="L59" s="195" t="s">
        <v>45</v>
      </c>
      <c r="M59" s="452"/>
      <c r="N59" s="368"/>
    </row>
    <row r="60" spans="1:14" s="2" customFormat="1" ht="15" customHeight="1" x14ac:dyDescent="0.25">
      <c r="A60" s="194">
        <v>44901</v>
      </c>
      <c r="B60" s="195" t="s">
        <v>122</v>
      </c>
      <c r="C60" s="195" t="s">
        <v>122</v>
      </c>
      <c r="D60" s="196" t="s">
        <v>119</v>
      </c>
      <c r="E60" s="190">
        <v>5000</v>
      </c>
      <c r="F60" s="367">
        <v>3830</v>
      </c>
      <c r="G60" s="331">
        <f t="shared" si="0"/>
        <v>1.3054830287206267</v>
      </c>
      <c r="H60" s="208" t="s">
        <v>134</v>
      </c>
      <c r="I60" s="196" t="s">
        <v>44</v>
      </c>
      <c r="J60" s="592" t="s">
        <v>206</v>
      </c>
      <c r="K60" s="195" t="s">
        <v>64</v>
      </c>
      <c r="L60" s="195" t="s">
        <v>45</v>
      </c>
      <c r="M60" s="452"/>
      <c r="N60" s="368"/>
    </row>
    <row r="61" spans="1:14" s="2" customFormat="1" ht="15" customHeight="1" x14ac:dyDescent="0.25">
      <c r="A61" s="194">
        <v>44901</v>
      </c>
      <c r="B61" s="195" t="s">
        <v>122</v>
      </c>
      <c r="C61" s="195" t="s">
        <v>122</v>
      </c>
      <c r="D61" s="196" t="s">
        <v>119</v>
      </c>
      <c r="E61" s="190">
        <v>5000</v>
      </c>
      <c r="F61" s="367">
        <v>3830</v>
      </c>
      <c r="G61" s="331">
        <f t="shared" si="0"/>
        <v>1.3054830287206267</v>
      </c>
      <c r="H61" s="208" t="s">
        <v>134</v>
      </c>
      <c r="I61" s="196" t="s">
        <v>44</v>
      </c>
      <c r="J61" s="592" t="s">
        <v>206</v>
      </c>
      <c r="K61" s="195" t="s">
        <v>64</v>
      </c>
      <c r="L61" s="195" t="s">
        <v>45</v>
      </c>
      <c r="M61" s="452"/>
      <c r="N61" s="368"/>
    </row>
    <row r="62" spans="1:14" s="2" customFormat="1" ht="15" customHeight="1" x14ac:dyDescent="0.25">
      <c r="A62" s="194">
        <v>44901</v>
      </c>
      <c r="B62" s="195" t="s">
        <v>123</v>
      </c>
      <c r="C62" s="195" t="s">
        <v>124</v>
      </c>
      <c r="D62" s="514" t="s">
        <v>119</v>
      </c>
      <c r="E62" s="518">
        <v>5000</v>
      </c>
      <c r="F62" s="367">
        <v>3830</v>
      </c>
      <c r="G62" s="331">
        <f t="shared" si="0"/>
        <v>1.3054830287206267</v>
      </c>
      <c r="H62" s="208" t="s">
        <v>138</v>
      </c>
      <c r="I62" s="196" t="s">
        <v>44</v>
      </c>
      <c r="J62" s="447" t="s">
        <v>212</v>
      </c>
      <c r="K62" s="195" t="s">
        <v>64</v>
      </c>
      <c r="L62" s="195" t="s">
        <v>45</v>
      </c>
      <c r="M62" s="452"/>
      <c r="N62" s="368"/>
    </row>
    <row r="63" spans="1:14" s="2" customFormat="1" ht="15" customHeight="1" x14ac:dyDescent="0.25">
      <c r="A63" s="194">
        <v>44901</v>
      </c>
      <c r="B63" s="195" t="s">
        <v>123</v>
      </c>
      <c r="C63" s="195" t="s">
        <v>124</v>
      </c>
      <c r="D63" s="514" t="s">
        <v>119</v>
      </c>
      <c r="E63" s="190">
        <v>19000</v>
      </c>
      <c r="F63" s="367">
        <v>3830</v>
      </c>
      <c r="G63" s="331">
        <f t="shared" si="0"/>
        <v>4.9608355091383816</v>
      </c>
      <c r="H63" s="208" t="s">
        <v>138</v>
      </c>
      <c r="I63" s="196" t="s">
        <v>44</v>
      </c>
      <c r="J63" s="447" t="s">
        <v>212</v>
      </c>
      <c r="K63" s="195" t="s">
        <v>64</v>
      </c>
      <c r="L63" s="195" t="s">
        <v>45</v>
      </c>
      <c r="M63" s="452"/>
      <c r="N63" s="368"/>
    </row>
    <row r="64" spans="1:14" s="2" customFormat="1" ht="15" customHeight="1" x14ac:dyDescent="0.25">
      <c r="A64" s="194">
        <v>44901</v>
      </c>
      <c r="B64" s="195" t="s">
        <v>123</v>
      </c>
      <c r="C64" s="195" t="s">
        <v>124</v>
      </c>
      <c r="D64" s="514" t="s">
        <v>119</v>
      </c>
      <c r="E64" s="201">
        <v>10000</v>
      </c>
      <c r="F64" s="367">
        <v>3830</v>
      </c>
      <c r="G64" s="331">
        <f t="shared" si="0"/>
        <v>2.6109660574412534</v>
      </c>
      <c r="H64" s="208" t="s">
        <v>138</v>
      </c>
      <c r="I64" s="196" t="s">
        <v>44</v>
      </c>
      <c r="J64" s="447" t="s">
        <v>212</v>
      </c>
      <c r="K64" s="195" t="s">
        <v>64</v>
      </c>
      <c r="L64" s="195" t="s">
        <v>45</v>
      </c>
      <c r="M64" s="452"/>
      <c r="N64" s="368"/>
    </row>
    <row r="65" spans="1:14" s="2" customFormat="1" ht="15" customHeight="1" x14ac:dyDescent="0.25">
      <c r="A65" s="194">
        <v>44901</v>
      </c>
      <c r="B65" s="195" t="s">
        <v>123</v>
      </c>
      <c r="C65" s="195" t="s">
        <v>124</v>
      </c>
      <c r="D65" s="514" t="s">
        <v>119</v>
      </c>
      <c r="E65" s="182">
        <v>12000</v>
      </c>
      <c r="F65" s="367">
        <v>3830</v>
      </c>
      <c r="G65" s="331">
        <f t="shared" si="0"/>
        <v>3.133159268929504</v>
      </c>
      <c r="H65" s="208" t="s">
        <v>138</v>
      </c>
      <c r="I65" s="196" t="s">
        <v>44</v>
      </c>
      <c r="J65" s="447" t="s">
        <v>212</v>
      </c>
      <c r="K65" s="195" t="s">
        <v>64</v>
      </c>
      <c r="L65" s="195" t="s">
        <v>45</v>
      </c>
      <c r="M65" s="452"/>
      <c r="N65" s="368"/>
    </row>
    <row r="66" spans="1:14" s="2" customFormat="1" ht="15" customHeight="1" x14ac:dyDescent="0.25">
      <c r="A66" s="194">
        <v>44901</v>
      </c>
      <c r="B66" s="204" t="s">
        <v>123</v>
      </c>
      <c r="C66" s="204" t="s">
        <v>124</v>
      </c>
      <c r="D66" s="521" t="s">
        <v>119</v>
      </c>
      <c r="E66" s="182">
        <v>9000</v>
      </c>
      <c r="F66" s="367">
        <v>3830</v>
      </c>
      <c r="G66" s="331">
        <f t="shared" si="0"/>
        <v>2.3498694516971281</v>
      </c>
      <c r="H66" s="208" t="s">
        <v>138</v>
      </c>
      <c r="I66" s="196" t="s">
        <v>44</v>
      </c>
      <c r="J66" s="447" t="s">
        <v>212</v>
      </c>
      <c r="K66" s="195" t="s">
        <v>64</v>
      </c>
      <c r="L66" s="195" t="s">
        <v>45</v>
      </c>
      <c r="M66" s="452"/>
      <c r="N66" s="368"/>
    </row>
    <row r="67" spans="1:14" s="2" customFormat="1" ht="15" customHeight="1" x14ac:dyDescent="0.25">
      <c r="A67" s="194">
        <v>44901</v>
      </c>
      <c r="B67" s="195" t="s">
        <v>122</v>
      </c>
      <c r="C67" s="195" t="s">
        <v>122</v>
      </c>
      <c r="D67" s="521" t="s">
        <v>119</v>
      </c>
      <c r="E67" s="190">
        <v>10000</v>
      </c>
      <c r="F67" s="367">
        <v>3830</v>
      </c>
      <c r="G67" s="331">
        <f t="shared" si="0"/>
        <v>2.6109660574412534</v>
      </c>
      <c r="H67" s="208" t="s">
        <v>138</v>
      </c>
      <c r="I67" s="196" t="s">
        <v>44</v>
      </c>
      <c r="J67" s="447" t="s">
        <v>212</v>
      </c>
      <c r="K67" s="195" t="s">
        <v>64</v>
      </c>
      <c r="L67" s="195" t="s">
        <v>45</v>
      </c>
      <c r="M67" s="452"/>
      <c r="N67" s="368"/>
    </row>
    <row r="68" spans="1:14" s="2" customFormat="1" ht="15" customHeight="1" x14ac:dyDescent="0.25">
      <c r="A68" s="194">
        <v>44901</v>
      </c>
      <c r="B68" s="204" t="s">
        <v>123</v>
      </c>
      <c r="C68" s="204" t="s">
        <v>124</v>
      </c>
      <c r="D68" s="521" t="s">
        <v>118</v>
      </c>
      <c r="E68" s="190">
        <v>4500</v>
      </c>
      <c r="F68" s="367">
        <v>3830</v>
      </c>
      <c r="G68" s="331">
        <f t="shared" si="0"/>
        <v>1.1749347258485641</v>
      </c>
      <c r="H68" s="208" t="s">
        <v>154</v>
      </c>
      <c r="I68" s="196" t="s">
        <v>44</v>
      </c>
      <c r="J68" s="447" t="s">
        <v>216</v>
      </c>
      <c r="K68" s="195" t="s">
        <v>64</v>
      </c>
      <c r="L68" s="195" t="s">
        <v>45</v>
      </c>
      <c r="M68" s="452"/>
      <c r="N68" s="368"/>
    </row>
    <row r="69" spans="1:14" s="2" customFormat="1" ht="15" customHeight="1" x14ac:dyDescent="0.25">
      <c r="A69" s="194">
        <v>44901</v>
      </c>
      <c r="B69" s="204" t="s">
        <v>123</v>
      </c>
      <c r="C69" s="204" t="s">
        <v>124</v>
      </c>
      <c r="D69" s="521" t="s">
        <v>118</v>
      </c>
      <c r="E69" s="190">
        <v>4500</v>
      </c>
      <c r="F69" s="367">
        <v>3830</v>
      </c>
      <c r="G69" s="331">
        <f t="shared" si="0"/>
        <v>1.1749347258485641</v>
      </c>
      <c r="H69" s="208" t="s">
        <v>154</v>
      </c>
      <c r="I69" s="196" t="s">
        <v>44</v>
      </c>
      <c r="J69" s="447" t="s">
        <v>216</v>
      </c>
      <c r="K69" s="195" t="s">
        <v>64</v>
      </c>
      <c r="L69" s="195" t="s">
        <v>45</v>
      </c>
      <c r="M69" s="452"/>
      <c r="N69" s="368"/>
    </row>
    <row r="70" spans="1:14" s="2" customFormat="1" ht="15" customHeight="1" x14ac:dyDescent="0.25">
      <c r="A70" s="194">
        <v>44901</v>
      </c>
      <c r="B70" s="204" t="s">
        <v>123</v>
      </c>
      <c r="C70" s="195" t="s">
        <v>124</v>
      </c>
      <c r="D70" s="196" t="s">
        <v>14</v>
      </c>
      <c r="E70" s="182">
        <v>6000</v>
      </c>
      <c r="F70" s="367">
        <v>3830</v>
      </c>
      <c r="G70" s="331">
        <f t="shared" si="0"/>
        <v>1.566579634464752</v>
      </c>
      <c r="H70" s="208" t="s">
        <v>42</v>
      </c>
      <c r="I70" s="196" t="s">
        <v>44</v>
      </c>
      <c r="J70" s="447" t="s">
        <v>218</v>
      </c>
      <c r="K70" s="195" t="s">
        <v>64</v>
      </c>
      <c r="L70" s="195" t="s">
        <v>45</v>
      </c>
      <c r="M70" s="452"/>
      <c r="N70" s="368"/>
    </row>
    <row r="71" spans="1:14" s="2" customFormat="1" ht="15" customHeight="1" x14ac:dyDescent="0.25">
      <c r="A71" s="194">
        <v>44901</v>
      </c>
      <c r="B71" s="204" t="s">
        <v>123</v>
      </c>
      <c r="C71" s="195" t="s">
        <v>124</v>
      </c>
      <c r="D71" s="196" t="s">
        <v>14</v>
      </c>
      <c r="E71" s="182">
        <v>6000</v>
      </c>
      <c r="F71" s="367">
        <v>3830</v>
      </c>
      <c r="G71" s="331">
        <f t="shared" si="0"/>
        <v>1.566579634464752</v>
      </c>
      <c r="H71" s="208" t="s">
        <v>42</v>
      </c>
      <c r="I71" s="196" t="s">
        <v>44</v>
      </c>
      <c r="J71" s="447" t="s">
        <v>218</v>
      </c>
      <c r="K71" s="195" t="s">
        <v>64</v>
      </c>
      <c r="L71" s="195" t="s">
        <v>45</v>
      </c>
      <c r="M71" s="452"/>
      <c r="N71" s="368"/>
    </row>
    <row r="72" spans="1:14" s="2" customFormat="1" ht="15" customHeight="1" x14ac:dyDescent="0.25">
      <c r="A72" s="194">
        <v>44901</v>
      </c>
      <c r="B72" s="195" t="s">
        <v>123</v>
      </c>
      <c r="C72" s="195" t="s">
        <v>124</v>
      </c>
      <c r="D72" s="514" t="s">
        <v>119</v>
      </c>
      <c r="E72" s="182">
        <v>27000</v>
      </c>
      <c r="F72" s="367">
        <v>3830</v>
      </c>
      <c r="G72" s="331">
        <f t="shared" si="0"/>
        <v>7.0496083550913839</v>
      </c>
      <c r="H72" s="208" t="s">
        <v>134</v>
      </c>
      <c r="I72" s="196" t="s">
        <v>44</v>
      </c>
      <c r="J72" s="592" t="s">
        <v>219</v>
      </c>
      <c r="K72" s="195" t="s">
        <v>64</v>
      </c>
      <c r="L72" s="195" t="s">
        <v>45</v>
      </c>
      <c r="M72" s="452"/>
      <c r="N72" s="368"/>
    </row>
    <row r="73" spans="1:14" s="2" customFormat="1" ht="15" customHeight="1" x14ac:dyDescent="0.25">
      <c r="A73" s="194">
        <v>44901</v>
      </c>
      <c r="B73" s="195" t="s">
        <v>123</v>
      </c>
      <c r="C73" s="195" t="s">
        <v>124</v>
      </c>
      <c r="D73" s="514" t="s">
        <v>119</v>
      </c>
      <c r="E73" s="182">
        <v>6000</v>
      </c>
      <c r="F73" s="367">
        <v>3830</v>
      </c>
      <c r="G73" s="331">
        <f t="shared" si="0"/>
        <v>1.566579634464752</v>
      </c>
      <c r="H73" s="208" t="s">
        <v>134</v>
      </c>
      <c r="I73" s="196" t="s">
        <v>44</v>
      </c>
      <c r="J73" s="592" t="s">
        <v>219</v>
      </c>
      <c r="K73" s="195" t="s">
        <v>64</v>
      </c>
      <c r="L73" s="195" t="s">
        <v>45</v>
      </c>
      <c r="M73" s="452"/>
      <c r="N73" s="368"/>
    </row>
    <row r="74" spans="1:14" s="2" customFormat="1" ht="15" customHeight="1" x14ac:dyDescent="0.25">
      <c r="A74" s="194">
        <v>44901</v>
      </c>
      <c r="B74" s="195" t="s">
        <v>123</v>
      </c>
      <c r="C74" s="195" t="s">
        <v>124</v>
      </c>
      <c r="D74" s="514" t="s">
        <v>119</v>
      </c>
      <c r="E74" s="182">
        <v>10000</v>
      </c>
      <c r="F74" s="367">
        <v>3830</v>
      </c>
      <c r="G74" s="331">
        <f t="shared" ref="G74:G138" si="1">E74/F74</f>
        <v>2.6109660574412534</v>
      </c>
      <c r="H74" s="208" t="s">
        <v>134</v>
      </c>
      <c r="I74" s="196" t="s">
        <v>44</v>
      </c>
      <c r="J74" s="592" t="s">
        <v>219</v>
      </c>
      <c r="K74" s="195" t="s">
        <v>64</v>
      </c>
      <c r="L74" s="195" t="s">
        <v>45</v>
      </c>
      <c r="M74" s="452"/>
      <c r="N74" s="368"/>
    </row>
    <row r="75" spans="1:14" s="2" customFormat="1" ht="15" customHeight="1" x14ac:dyDescent="0.25">
      <c r="A75" s="194">
        <v>44901</v>
      </c>
      <c r="B75" s="177" t="s">
        <v>223</v>
      </c>
      <c r="C75" s="177" t="s">
        <v>136</v>
      </c>
      <c r="D75" s="177" t="s">
        <v>14</v>
      </c>
      <c r="E75" s="537">
        <v>40000</v>
      </c>
      <c r="F75" s="367">
        <v>3830</v>
      </c>
      <c r="G75" s="331">
        <f t="shared" si="1"/>
        <v>10.443864229765014</v>
      </c>
      <c r="H75" s="208" t="s">
        <v>42</v>
      </c>
      <c r="I75" s="196" t="s">
        <v>44</v>
      </c>
      <c r="J75" s="447" t="s">
        <v>229</v>
      </c>
      <c r="K75" s="195" t="s">
        <v>64</v>
      </c>
      <c r="L75" s="195" t="s">
        <v>45</v>
      </c>
      <c r="M75" s="452"/>
      <c r="N75" s="368"/>
    </row>
    <row r="76" spans="1:14" s="2" customFormat="1" ht="15" customHeight="1" x14ac:dyDescent="0.25">
      <c r="A76" s="194">
        <v>44901</v>
      </c>
      <c r="B76" s="175" t="s">
        <v>224</v>
      </c>
      <c r="C76" s="177" t="s">
        <v>136</v>
      </c>
      <c r="D76" s="187" t="s">
        <v>119</v>
      </c>
      <c r="E76" s="182">
        <v>25000</v>
      </c>
      <c r="F76" s="367">
        <v>3830</v>
      </c>
      <c r="G76" s="331">
        <f t="shared" si="1"/>
        <v>6.5274151436031334</v>
      </c>
      <c r="H76" s="208" t="s">
        <v>134</v>
      </c>
      <c r="I76" s="196" t="s">
        <v>44</v>
      </c>
      <c r="J76" s="447" t="s">
        <v>229</v>
      </c>
      <c r="K76" s="195" t="s">
        <v>64</v>
      </c>
      <c r="L76" s="195" t="s">
        <v>45</v>
      </c>
      <c r="M76" s="452"/>
      <c r="N76" s="368"/>
    </row>
    <row r="77" spans="1:14" s="2" customFormat="1" ht="15" customHeight="1" x14ac:dyDescent="0.25">
      <c r="A77" s="194">
        <v>44901</v>
      </c>
      <c r="B77" s="177" t="s">
        <v>225</v>
      </c>
      <c r="C77" s="177" t="s">
        <v>136</v>
      </c>
      <c r="D77" s="203" t="s">
        <v>119</v>
      </c>
      <c r="E77" s="182">
        <v>25000</v>
      </c>
      <c r="F77" s="367">
        <v>3830</v>
      </c>
      <c r="G77" s="331">
        <f t="shared" si="1"/>
        <v>6.5274151436031334</v>
      </c>
      <c r="H77" s="208" t="s">
        <v>138</v>
      </c>
      <c r="I77" s="196" t="s">
        <v>44</v>
      </c>
      <c r="J77" s="447" t="s">
        <v>229</v>
      </c>
      <c r="K77" s="195" t="s">
        <v>64</v>
      </c>
      <c r="L77" s="195" t="s">
        <v>45</v>
      </c>
      <c r="M77" s="452"/>
      <c r="N77" s="368"/>
    </row>
    <row r="78" spans="1:14" s="2" customFormat="1" ht="15" customHeight="1" x14ac:dyDescent="0.25">
      <c r="A78" s="194">
        <v>44901</v>
      </c>
      <c r="B78" s="177" t="s">
        <v>172</v>
      </c>
      <c r="C78" s="177" t="s">
        <v>136</v>
      </c>
      <c r="D78" s="177" t="s">
        <v>118</v>
      </c>
      <c r="E78" s="182">
        <v>20000</v>
      </c>
      <c r="F78" s="367">
        <v>3830</v>
      </c>
      <c r="G78" s="331">
        <f t="shared" si="1"/>
        <v>5.2219321148825069</v>
      </c>
      <c r="H78" s="208" t="s">
        <v>154</v>
      </c>
      <c r="I78" s="196" t="s">
        <v>44</v>
      </c>
      <c r="J78" s="447" t="s">
        <v>229</v>
      </c>
      <c r="K78" s="195" t="s">
        <v>64</v>
      </c>
      <c r="L78" s="195" t="s">
        <v>45</v>
      </c>
      <c r="M78" s="452"/>
      <c r="N78" s="368"/>
    </row>
    <row r="79" spans="1:14" s="2" customFormat="1" ht="15" customHeight="1" x14ac:dyDescent="0.25">
      <c r="A79" s="194">
        <v>44901</v>
      </c>
      <c r="B79" s="177" t="s">
        <v>143</v>
      </c>
      <c r="C79" s="177" t="s">
        <v>142</v>
      </c>
      <c r="D79" s="177" t="s">
        <v>81</v>
      </c>
      <c r="E79" s="182">
        <v>20000</v>
      </c>
      <c r="F79" s="367">
        <v>3830</v>
      </c>
      <c r="G79" s="331">
        <f t="shared" si="1"/>
        <v>5.2219321148825069</v>
      </c>
      <c r="H79" s="208" t="s">
        <v>228</v>
      </c>
      <c r="I79" s="196" t="s">
        <v>44</v>
      </c>
      <c r="J79" s="447" t="s">
        <v>333</v>
      </c>
      <c r="K79" s="195" t="s">
        <v>64</v>
      </c>
      <c r="L79" s="195" t="s">
        <v>45</v>
      </c>
      <c r="M79" s="452"/>
      <c r="N79" s="368"/>
    </row>
    <row r="80" spans="1:14" s="2" customFormat="1" ht="15" customHeight="1" x14ac:dyDescent="0.25">
      <c r="A80" s="194">
        <v>44902</v>
      </c>
      <c r="B80" s="204" t="s">
        <v>123</v>
      </c>
      <c r="C80" s="204" t="s">
        <v>124</v>
      </c>
      <c r="D80" s="521" t="s">
        <v>119</v>
      </c>
      <c r="E80" s="190">
        <v>5000</v>
      </c>
      <c r="F80" s="367">
        <v>3830</v>
      </c>
      <c r="G80" s="331">
        <f t="shared" si="1"/>
        <v>1.3054830287206267</v>
      </c>
      <c r="H80" s="208" t="s">
        <v>138</v>
      </c>
      <c r="I80" s="196" t="s">
        <v>44</v>
      </c>
      <c r="J80" s="447" t="s">
        <v>230</v>
      </c>
      <c r="K80" s="195" t="s">
        <v>64</v>
      </c>
      <c r="L80" s="195" t="s">
        <v>45</v>
      </c>
      <c r="M80" s="452"/>
      <c r="N80" s="368"/>
    </row>
    <row r="81" spans="1:14" s="2" customFormat="1" ht="15" customHeight="1" x14ac:dyDescent="0.25">
      <c r="A81" s="194">
        <v>44902</v>
      </c>
      <c r="B81" s="204" t="s">
        <v>123</v>
      </c>
      <c r="C81" s="204" t="s">
        <v>124</v>
      </c>
      <c r="D81" s="521" t="s">
        <v>119</v>
      </c>
      <c r="E81" s="190">
        <v>21000</v>
      </c>
      <c r="F81" s="367">
        <v>3830</v>
      </c>
      <c r="G81" s="331">
        <f t="shared" si="1"/>
        <v>5.4830287206266322</v>
      </c>
      <c r="H81" s="208" t="s">
        <v>138</v>
      </c>
      <c r="I81" s="196" t="s">
        <v>44</v>
      </c>
      <c r="J81" s="447" t="s">
        <v>230</v>
      </c>
      <c r="K81" s="195" t="s">
        <v>64</v>
      </c>
      <c r="L81" s="195" t="s">
        <v>45</v>
      </c>
      <c r="M81" s="452"/>
      <c r="N81" s="368"/>
    </row>
    <row r="82" spans="1:14" s="2" customFormat="1" ht="15" customHeight="1" x14ac:dyDescent="0.25">
      <c r="A82" s="194">
        <v>44902</v>
      </c>
      <c r="B82" s="204" t="s">
        <v>123</v>
      </c>
      <c r="C82" s="204" t="s">
        <v>124</v>
      </c>
      <c r="D82" s="521" t="s">
        <v>119</v>
      </c>
      <c r="E82" s="182">
        <v>10000</v>
      </c>
      <c r="F82" s="367">
        <v>3830</v>
      </c>
      <c r="G82" s="331">
        <f t="shared" si="1"/>
        <v>2.6109660574412534</v>
      </c>
      <c r="H82" s="208" t="s">
        <v>138</v>
      </c>
      <c r="I82" s="196" t="s">
        <v>44</v>
      </c>
      <c r="J82" s="447" t="s">
        <v>230</v>
      </c>
      <c r="K82" s="195" t="s">
        <v>64</v>
      </c>
      <c r="L82" s="195" t="s">
        <v>45</v>
      </c>
      <c r="M82" s="452"/>
      <c r="N82" s="368"/>
    </row>
    <row r="83" spans="1:14" s="2" customFormat="1" ht="15" customHeight="1" x14ac:dyDescent="0.25">
      <c r="A83" s="194">
        <v>44902</v>
      </c>
      <c r="B83" s="204" t="s">
        <v>123</v>
      </c>
      <c r="C83" s="204" t="s">
        <v>124</v>
      </c>
      <c r="D83" s="521" t="s">
        <v>119</v>
      </c>
      <c r="E83" s="182">
        <v>10000</v>
      </c>
      <c r="F83" s="367">
        <v>3830</v>
      </c>
      <c r="G83" s="331">
        <f t="shared" si="1"/>
        <v>2.6109660574412534</v>
      </c>
      <c r="H83" s="208" t="s">
        <v>138</v>
      </c>
      <c r="I83" s="196" t="s">
        <v>44</v>
      </c>
      <c r="J83" s="447" t="s">
        <v>230</v>
      </c>
      <c r="K83" s="195" t="s">
        <v>64</v>
      </c>
      <c r="L83" s="195" t="s">
        <v>45</v>
      </c>
      <c r="M83" s="452"/>
      <c r="N83" s="368"/>
    </row>
    <row r="84" spans="1:14" s="2" customFormat="1" ht="15" customHeight="1" x14ac:dyDescent="0.25">
      <c r="A84" s="194">
        <v>44902</v>
      </c>
      <c r="B84" s="204" t="s">
        <v>123</v>
      </c>
      <c r="C84" s="204" t="s">
        <v>124</v>
      </c>
      <c r="D84" s="521" t="s">
        <v>119</v>
      </c>
      <c r="E84" s="182">
        <v>9000</v>
      </c>
      <c r="F84" s="367">
        <v>3830</v>
      </c>
      <c r="G84" s="331">
        <f t="shared" si="1"/>
        <v>2.3498694516971281</v>
      </c>
      <c r="H84" s="208" t="s">
        <v>138</v>
      </c>
      <c r="I84" s="196" t="s">
        <v>44</v>
      </c>
      <c r="J84" s="447" t="s">
        <v>230</v>
      </c>
      <c r="K84" s="195" t="s">
        <v>64</v>
      </c>
      <c r="L84" s="195" t="s">
        <v>45</v>
      </c>
      <c r="M84" s="452"/>
      <c r="N84" s="368"/>
    </row>
    <row r="85" spans="1:14" s="2" customFormat="1" ht="15" customHeight="1" x14ac:dyDescent="0.25">
      <c r="A85" s="194">
        <v>44902</v>
      </c>
      <c r="B85" s="195" t="s">
        <v>122</v>
      </c>
      <c r="C85" s="195" t="s">
        <v>122</v>
      </c>
      <c r="D85" s="521" t="s">
        <v>119</v>
      </c>
      <c r="E85" s="190">
        <v>4000</v>
      </c>
      <c r="F85" s="367">
        <v>3830</v>
      </c>
      <c r="G85" s="331">
        <f t="shared" si="1"/>
        <v>1.0443864229765014</v>
      </c>
      <c r="H85" s="208" t="s">
        <v>138</v>
      </c>
      <c r="I85" s="196" t="s">
        <v>44</v>
      </c>
      <c r="J85" s="447" t="s">
        <v>230</v>
      </c>
      <c r="K85" s="195" t="s">
        <v>64</v>
      </c>
      <c r="L85" s="195" t="s">
        <v>45</v>
      </c>
      <c r="M85" s="452"/>
      <c r="N85" s="368"/>
    </row>
    <row r="86" spans="1:14" s="2" customFormat="1" ht="15" customHeight="1" x14ac:dyDescent="0.25">
      <c r="A86" s="194">
        <v>44902</v>
      </c>
      <c r="B86" s="195" t="s">
        <v>122</v>
      </c>
      <c r="C86" s="195" t="s">
        <v>122</v>
      </c>
      <c r="D86" s="521" t="s">
        <v>119</v>
      </c>
      <c r="E86" s="182">
        <v>3000</v>
      </c>
      <c r="F86" s="367">
        <v>3830</v>
      </c>
      <c r="G86" s="331">
        <f t="shared" si="1"/>
        <v>0.78328981723237601</v>
      </c>
      <c r="H86" s="208" t="s">
        <v>138</v>
      </c>
      <c r="I86" s="196" t="s">
        <v>44</v>
      </c>
      <c r="J86" s="447" t="s">
        <v>230</v>
      </c>
      <c r="K86" s="195" t="s">
        <v>64</v>
      </c>
      <c r="L86" s="195" t="s">
        <v>45</v>
      </c>
      <c r="M86" s="452"/>
      <c r="N86" s="368"/>
    </row>
    <row r="87" spans="1:14" s="2" customFormat="1" ht="15" customHeight="1" x14ac:dyDescent="0.25">
      <c r="A87" s="194">
        <v>44902</v>
      </c>
      <c r="B87" s="195" t="s">
        <v>122</v>
      </c>
      <c r="C87" s="195" t="s">
        <v>122</v>
      </c>
      <c r="D87" s="521" t="s">
        <v>119</v>
      </c>
      <c r="E87" s="182">
        <v>3000</v>
      </c>
      <c r="F87" s="367">
        <v>3830</v>
      </c>
      <c r="G87" s="331">
        <f t="shared" si="1"/>
        <v>0.78328981723237601</v>
      </c>
      <c r="H87" s="208" t="s">
        <v>138</v>
      </c>
      <c r="I87" s="196" t="s">
        <v>44</v>
      </c>
      <c r="J87" s="447" t="s">
        <v>230</v>
      </c>
      <c r="K87" s="195" t="s">
        <v>64</v>
      </c>
      <c r="L87" s="195" t="s">
        <v>45</v>
      </c>
      <c r="M87" s="452"/>
      <c r="N87" s="368"/>
    </row>
    <row r="88" spans="1:14" s="2" customFormat="1" ht="15" customHeight="1" x14ac:dyDescent="0.25">
      <c r="A88" s="194">
        <v>44902</v>
      </c>
      <c r="B88" s="204" t="s">
        <v>123</v>
      </c>
      <c r="C88" s="204" t="s">
        <v>124</v>
      </c>
      <c r="D88" s="521" t="s">
        <v>118</v>
      </c>
      <c r="E88" s="190">
        <v>4500</v>
      </c>
      <c r="F88" s="367">
        <v>3830</v>
      </c>
      <c r="G88" s="331">
        <f t="shared" si="1"/>
        <v>1.1749347258485641</v>
      </c>
      <c r="H88" s="208" t="s">
        <v>154</v>
      </c>
      <c r="I88" s="196" t="s">
        <v>44</v>
      </c>
      <c r="J88" s="447" t="s">
        <v>231</v>
      </c>
      <c r="K88" s="195" t="s">
        <v>64</v>
      </c>
      <c r="L88" s="195" t="s">
        <v>45</v>
      </c>
      <c r="M88" s="452"/>
      <c r="N88" s="368"/>
    </row>
    <row r="89" spans="1:14" s="2" customFormat="1" ht="15" customHeight="1" x14ac:dyDescent="0.25">
      <c r="A89" s="194">
        <v>44902</v>
      </c>
      <c r="B89" s="204" t="s">
        <v>123</v>
      </c>
      <c r="C89" s="204" t="s">
        <v>124</v>
      </c>
      <c r="D89" s="521" t="s">
        <v>118</v>
      </c>
      <c r="E89" s="190">
        <v>4000</v>
      </c>
      <c r="F89" s="367">
        <v>3830</v>
      </c>
      <c r="G89" s="331">
        <f t="shared" si="1"/>
        <v>1.0443864229765014</v>
      </c>
      <c r="H89" s="208" t="s">
        <v>154</v>
      </c>
      <c r="I89" s="196" t="s">
        <v>44</v>
      </c>
      <c r="J89" s="447" t="s">
        <v>231</v>
      </c>
      <c r="K89" s="195" t="s">
        <v>64</v>
      </c>
      <c r="L89" s="195" t="s">
        <v>45</v>
      </c>
      <c r="M89" s="452"/>
      <c r="N89" s="368"/>
    </row>
    <row r="90" spans="1:14" s="2" customFormat="1" ht="15" customHeight="1" x14ac:dyDescent="0.25">
      <c r="A90" s="194">
        <v>44902</v>
      </c>
      <c r="B90" s="204" t="s">
        <v>123</v>
      </c>
      <c r="C90" s="204" t="s">
        <v>124</v>
      </c>
      <c r="D90" s="521" t="s">
        <v>118</v>
      </c>
      <c r="E90" s="190">
        <v>4000</v>
      </c>
      <c r="F90" s="367">
        <v>3830</v>
      </c>
      <c r="G90" s="331">
        <f t="shared" si="1"/>
        <v>1.0443864229765014</v>
      </c>
      <c r="H90" s="208" t="s">
        <v>154</v>
      </c>
      <c r="I90" s="196" t="s">
        <v>44</v>
      </c>
      <c r="J90" s="447" t="s">
        <v>231</v>
      </c>
      <c r="K90" s="195" t="s">
        <v>64</v>
      </c>
      <c r="L90" s="195" t="s">
        <v>45</v>
      </c>
      <c r="M90" s="452"/>
      <c r="N90" s="368"/>
    </row>
    <row r="91" spans="1:14" s="2" customFormat="1" ht="15" customHeight="1" x14ac:dyDescent="0.25">
      <c r="A91" s="194">
        <v>44902</v>
      </c>
      <c r="B91" s="204" t="s">
        <v>123</v>
      </c>
      <c r="C91" s="204" t="s">
        <v>124</v>
      </c>
      <c r="D91" s="521" t="s">
        <v>118</v>
      </c>
      <c r="E91" s="190">
        <v>4500</v>
      </c>
      <c r="F91" s="367">
        <v>3830</v>
      </c>
      <c r="G91" s="331">
        <f t="shared" si="1"/>
        <v>1.1749347258485641</v>
      </c>
      <c r="H91" s="208" t="s">
        <v>154</v>
      </c>
      <c r="I91" s="196" t="s">
        <v>44</v>
      </c>
      <c r="J91" s="447" t="s">
        <v>231</v>
      </c>
      <c r="K91" s="195" t="s">
        <v>64</v>
      </c>
      <c r="L91" s="195" t="s">
        <v>45</v>
      </c>
      <c r="M91" s="452"/>
      <c r="N91" s="368"/>
    </row>
    <row r="92" spans="1:14" s="2" customFormat="1" ht="15" customHeight="1" x14ac:dyDescent="0.25">
      <c r="A92" s="194">
        <v>44902</v>
      </c>
      <c r="B92" s="177" t="s">
        <v>123</v>
      </c>
      <c r="C92" s="177" t="s">
        <v>124</v>
      </c>
      <c r="D92" s="203" t="s">
        <v>119</v>
      </c>
      <c r="E92" s="182">
        <v>8000</v>
      </c>
      <c r="F92" s="367">
        <v>3830</v>
      </c>
      <c r="G92" s="331">
        <f t="shared" si="1"/>
        <v>2.0887728459530028</v>
      </c>
      <c r="H92" s="208" t="s">
        <v>134</v>
      </c>
      <c r="I92" s="196" t="s">
        <v>44</v>
      </c>
      <c r="J92" s="592" t="s">
        <v>234</v>
      </c>
      <c r="K92" s="195" t="s">
        <v>64</v>
      </c>
      <c r="L92" s="195" t="s">
        <v>45</v>
      </c>
      <c r="M92" s="452"/>
      <c r="N92" s="368"/>
    </row>
    <row r="93" spans="1:14" s="2" customFormat="1" ht="15" customHeight="1" x14ac:dyDescent="0.25">
      <c r="A93" s="194">
        <v>44902</v>
      </c>
      <c r="B93" s="177" t="s">
        <v>123</v>
      </c>
      <c r="C93" s="177" t="s">
        <v>124</v>
      </c>
      <c r="D93" s="203" t="s">
        <v>119</v>
      </c>
      <c r="E93" s="182">
        <v>7000</v>
      </c>
      <c r="F93" s="367">
        <v>3830</v>
      </c>
      <c r="G93" s="331">
        <f t="shared" si="1"/>
        <v>1.8276762402088773</v>
      </c>
      <c r="H93" s="208" t="s">
        <v>134</v>
      </c>
      <c r="I93" s="196" t="s">
        <v>44</v>
      </c>
      <c r="J93" s="592" t="s">
        <v>234</v>
      </c>
      <c r="K93" s="195" t="s">
        <v>64</v>
      </c>
      <c r="L93" s="195" t="s">
        <v>45</v>
      </c>
      <c r="M93" s="452"/>
      <c r="N93" s="368"/>
    </row>
    <row r="94" spans="1:14" s="2" customFormat="1" ht="15" customHeight="1" x14ac:dyDescent="0.25">
      <c r="A94" s="194">
        <v>44902</v>
      </c>
      <c r="B94" s="177" t="s">
        <v>123</v>
      </c>
      <c r="C94" s="177" t="s">
        <v>124</v>
      </c>
      <c r="D94" s="203" t="s">
        <v>119</v>
      </c>
      <c r="E94" s="190">
        <v>15000</v>
      </c>
      <c r="F94" s="367">
        <v>3830</v>
      </c>
      <c r="G94" s="331">
        <f t="shared" si="1"/>
        <v>3.9164490861618799</v>
      </c>
      <c r="H94" s="208" t="s">
        <v>134</v>
      </c>
      <c r="I94" s="196" t="s">
        <v>44</v>
      </c>
      <c r="J94" s="592" t="s">
        <v>234</v>
      </c>
      <c r="K94" s="195" t="s">
        <v>64</v>
      </c>
      <c r="L94" s="195" t="s">
        <v>45</v>
      </c>
      <c r="M94" s="452"/>
      <c r="N94" s="368"/>
    </row>
    <row r="95" spans="1:14" s="2" customFormat="1" ht="15" customHeight="1" x14ac:dyDescent="0.25">
      <c r="A95" s="194">
        <v>44902</v>
      </c>
      <c r="B95" s="177" t="s">
        <v>123</v>
      </c>
      <c r="C95" s="177" t="s">
        <v>124</v>
      </c>
      <c r="D95" s="203" t="s">
        <v>119</v>
      </c>
      <c r="E95" s="190">
        <v>15000</v>
      </c>
      <c r="F95" s="367">
        <v>3830</v>
      </c>
      <c r="G95" s="331">
        <f t="shared" si="1"/>
        <v>3.9164490861618799</v>
      </c>
      <c r="H95" s="208" t="s">
        <v>134</v>
      </c>
      <c r="I95" s="196" t="s">
        <v>44</v>
      </c>
      <c r="J95" s="592" t="s">
        <v>234</v>
      </c>
      <c r="K95" s="195" t="s">
        <v>64</v>
      </c>
      <c r="L95" s="195" t="s">
        <v>45</v>
      </c>
      <c r="M95" s="452"/>
      <c r="N95" s="368"/>
    </row>
    <row r="96" spans="1:14" ht="14.25" customHeight="1" x14ac:dyDescent="0.25">
      <c r="A96" s="194">
        <v>44902</v>
      </c>
      <c r="B96" s="177" t="s">
        <v>123</v>
      </c>
      <c r="C96" s="177" t="s">
        <v>124</v>
      </c>
      <c r="D96" s="203" t="s">
        <v>119</v>
      </c>
      <c r="E96" s="182">
        <v>10000</v>
      </c>
      <c r="F96" s="367">
        <v>3830</v>
      </c>
      <c r="G96" s="331">
        <f t="shared" si="1"/>
        <v>2.6109660574412534</v>
      </c>
      <c r="H96" s="208" t="s">
        <v>134</v>
      </c>
      <c r="I96" s="196" t="s">
        <v>44</v>
      </c>
      <c r="J96" s="592" t="s">
        <v>234</v>
      </c>
      <c r="K96" s="195" t="s">
        <v>64</v>
      </c>
      <c r="L96" s="195" t="s">
        <v>45</v>
      </c>
      <c r="M96" s="528"/>
      <c r="N96" s="529"/>
    </row>
    <row r="97" spans="1:14" x14ac:dyDescent="0.25">
      <c r="A97" s="194">
        <v>44902</v>
      </c>
      <c r="B97" s="195" t="s">
        <v>122</v>
      </c>
      <c r="C97" s="195" t="s">
        <v>122</v>
      </c>
      <c r="D97" s="203" t="s">
        <v>119</v>
      </c>
      <c r="E97" s="190">
        <v>5000</v>
      </c>
      <c r="F97" s="367">
        <v>3830</v>
      </c>
      <c r="G97" s="331">
        <f t="shared" si="1"/>
        <v>1.3054830287206267</v>
      </c>
      <c r="H97" s="208" t="s">
        <v>134</v>
      </c>
      <c r="I97" s="196" t="s">
        <v>44</v>
      </c>
      <c r="J97" s="592" t="s">
        <v>234</v>
      </c>
      <c r="K97" s="195" t="s">
        <v>64</v>
      </c>
      <c r="L97" s="195" t="s">
        <v>45</v>
      </c>
      <c r="M97" s="490"/>
      <c r="N97" s="491"/>
    </row>
    <row r="98" spans="1:14" x14ac:dyDescent="0.25">
      <c r="A98" s="194">
        <v>44902</v>
      </c>
      <c r="B98" s="195" t="s">
        <v>122</v>
      </c>
      <c r="C98" s="195" t="s">
        <v>122</v>
      </c>
      <c r="D98" s="203" t="s">
        <v>119</v>
      </c>
      <c r="E98" s="190">
        <v>5000</v>
      </c>
      <c r="F98" s="367">
        <v>3830</v>
      </c>
      <c r="G98" s="331">
        <f t="shared" si="1"/>
        <v>1.3054830287206267</v>
      </c>
      <c r="H98" s="208" t="s">
        <v>134</v>
      </c>
      <c r="I98" s="196" t="s">
        <v>44</v>
      </c>
      <c r="J98" s="592" t="s">
        <v>234</v>
      </c>
      <c r="K98" s="195" t="s">
        <v>64</v>
      </c>
      <c r="L98" s="195" t="s">
        <v>45</v>
      </c>
      <c r="M98" s="490"/>
      <c r="N98" s="491"/>
    </row>
    <row r="99" spans="1:14" x14ac:dyDescent="0.25">
      <c r="A99" s="194">
        <v>44903</v>
      </c>
      <c r="B99" s="177" t="s">
        <v>123</v>
      </c>
      <c r="C99" s="177" t="s">
        <v>124</v>
      </c>
      <c r="D99" s="203" t="s">
        <v>119</v>
      </c>
      <c r="E99" s="190">
        <v>10000</v>
      </c>
      <c r="F99" s="367">
        <v>3830</v>
      </c>
      <c r="G99" s="331">
        <f t="shared" si="1"/>
        <v>2.6109660574412534</v>
      </c>
      <c r="H99" s="208" t="s">
        <v>134</v>
      </c>
      <c r="I99" s="196" t="s">
        <v>44</v>
      </c>
      <c r="J99" s="592" t="s">
        <v>238</v>
      </c>
      <c r="K99" s="195" t="s">
        <v>64</v>
      </c>
      <c r="L99" s="195" t="s">
        <v>45</v>
      </c>
      <c r="M99" s="490"/>
      <c r="N99" s="491"/>
    </row>
    <row r="100" spans="1:14" x14ac:dyDescent="0.25">
      <c r="A100" s="194">
        <v>44903</v>
      </c>
      <c r="B100" s="177" t="s">
        <v>123</v>
      </c>
      <c r="C100" s="177" t="s">
        <v>124</v>
      </c>
      <c r="D100" s="203" t="s">
        <v>119</v>
      </c>
      <c r="E100" s="190">
        <v>15000</v>
      </c>
      <c r="F100" s="367">
        <v>3830</v>
      </c>
      <c r="G100" s="331">
        <f t="shared" si="1"/>
        <v>3.9164490861618799</v>
      </c>
      <c r="H100" s="208" t="s">
        <v>134</v>
      </c>
      <c r="I100" s="196" t="s">
        <v>44</v>
      </c>
      <c r="J100" s="592" t="s">
        <v>238</v>
      </c>
      <c r="K100" s="195" t="s">
        <v>64</v>
      </c>
      <c r="L100" s="195" t="s">
        <v>45</v>
      </c>
      <c r="M100" s="490"/>
      <c r="N100" s="491"/>
    </row>
    <row r="101" spans="1:14" x14ac:dyDescent="0.25">
      <c r="A101" s="194">
        <v>44903</v>
      </c>
      <c r="B101" s="177" t="s">
        <v>123</v>
      </c>
      <c r="C101" s="177" t="s">
        <v>124</v>
      </c>
      <c r="D101" s="203" t="s">
        <v>119</v>
      </c>
      <c r="E101" s="190">
        <v>15000</v>
      </c>
      <c r="F101" s="367">
        <v>3830</v>
      </c>
      <c r="G101" s="331">
        <f t="shared" si="1"/>
        <v>3.9164490861618799</v>
      </c>
      <c r="H101" s="208" t="s">
        <v>134</v>
      </c>
      <c r="I101" s="196" t="s">
        <v>44</v>
      </c>
      <c r="J101" s="592" t="s">
        <v>238</v>
      </c>
      <c r="K101" s="195" t="s">
        <v>64</v>
      </c>
      <c r="L101" s="195" t="s">
        <v>45</v>
      </c>
      <c r="M101" s="490"/>
      <c r="N101" s="491"/>
    </row>
    <row r="102" spans="1:14" x14ac:dyDescent="0.25">
      <c r="A102" s="194">
        <v>44903</v>
      </c>
      <c r="B102" s="177" t="s">
        <v>123</v>
      </c>
      <c r="C102" s="177" t="s">
        <v>124</v>
      </c>
      <c r="D102" s="203" t="s">
        <v>119</v>
      </c>
      <c r="E102" s="182">
        <v>10000</v>
      </c>
      <c r="F102" s="367">
        <v>3830</v>
      </c>
      <c r="G102" s="331">
        <f t="shared" si="1"/>
        <v>2.6109660574412534</v>
      </c>
      <c r="H102" s="208" t="s">
        <v>134</v>
      </c>
      <c r="I102" s="196" t="s">
        <v>44</v>
      </c>
      <c r="J102" s="592" t="s">
        <v>238</v>
      </c>
      <c r="K102" s="195" t="s">
        <v>64</v>
      </c>
      <c r="L102" s="195" t="s">
        <v>45</v>
      </c>
      <c r="M102" s="490"/>
      <c r="N102" s="491"/>
    </row>
    <row r="103" spans="1:14" x14ac:dyDescent="0.25">
      <c r="A103" s="194">
        <v>44903</v>
      </c>
      <c r="B103" s="177" t="s">
        <v>123</v>
      </c>
      <c r="C103" s="177" t="s">
        <v>124</v>
      </c>
      <c r="D103" s="203" t="s">
        <v>119</v>
      </c>
      <c r="E103" s="201">
        <v>10000</v>
      </c>
      <c r="F103" s="367">
        <v>3830</v>
      </c>
      <c r="G103" s="331">
        <f t="shared" si="1"/>
        <v>2.6109660574412534</v>
      </c>
      <c r="H103" s="208" t="s">
        <v>134</v>
      </c>
      <c r="I103" s="196" t="s">
        <v>44</v>
      </c>
      <c r="J103" s="592" t="s">
        <v>238</v>
      </c>
      <c r="K103" s="195" t="s">
        <v>64</v>
      </c>
      <c r="L103" s="195" t="s">
        <v>45</v>
      </c>
      <c r="M103" s="490"/>
      <c r="N103" s="491"/>
    </row>
    <row r="104" spans="1:14" x14ac:dyDescent="0.25">
      <c r="A104" s="194">
        <v>44903</v>
      </c>
      <c r="B104" s="195" t="s">
        <v>122</v>
      </c>
      <c r="C104" s="195" t="s">
        <v>122</v>
      </c>
      <c r="D104" s="203" t="s">
        <v>119</v>
      </c>
      <c r="E104" s="182">
        <v>5000</v>
      </c>
      <c r="F104" s="367">
        <v>3830</v>
      </c>
      <c r="G104" s="331">
        <f t="shared" si="1"/>
        <v>1.3054830287206267</v>
      </c>
      <c r="H104" s="208" t="s">
        <v>134</v>
      </c>
      <c r="I104" s="196" t="s">
        <v>44</v>
      </c>
      <c r="J104" s="592" t="s">
        <v>238</v>
      </c>
      <c r="K104" s="195" t="s">
        <v>64</v>
      </c>
      <c r="L104" s="195" t="s">
        <v>45</v>
      </c>
      <c r="M104" s="490"/>
      <c r="N104" s="491"/>
    </row>
    <row r="105" spans="1:14" x14ac:dyDescent="0.25">
      <c r="A105" s="194">
        <v>44903</v>
      </c>
      <c r="B105" s="195" t="s">
        <v>122</v>
      </c>
      <c r="C105" s="195" t="s">
        <v>122</v>
      </c>
      <c r="D105" s="203" t="s">
        <v>119</v>
      </c>
      <c r="E105" s="182">
        <v>5000</v>
      </c>
      <c r="F105" s="367">
        <v>3830</v>
      </c>
      <c r="G105" s="331">
        <f t="shared" si="1"/>
        <v>1.3054830287206267</v>
      </c>
      <c r="H105" s="208" t="s">
        <v>134</v>
      </c>
      <c r="I105" s="196" t="s">
        <v>44</v>
      </c>
      <c r="J105" s="592" t="s">
        <v>238</v>
      </c>
      <c r="K105" s="195" t="s">
        <v>64</v>
      </c>
      <c r="L105" s="195" t="s">
        <v>45</v>
      </c>
      <c r="M105" s="490"/>
      <c r="N105" s="491"/>
    </row>
    <row r="106" spans="1:14" x14ac:dyDescent="0.25">
      <c r="A106" s="194">
        <v>44903</v>
      </c>
      <c r="B106" s="195" t="s">
        <v>123</v>
      </c>
      <c r="C106" s="195" t="s">
        <v>124</v>
      </c>
      <c r="D106" s="196" t="s">
        <v>118</v>
      </c>
      <c r="E106" s="182">
        <v>4500</v>
      </c>
      <c r="F106" s="367">
        <v>3830</v>
      </c>
      <c r="G106" s="331">
        <f t="shared" si="1"/>
        <v>1.1749347258485641</v>
      </c>
      <c r="H106" s="530" t="s">
        <v>154</v>
      </c>
      <c r="I106" s="196" t="s">
        <v>44</v>
      </c>
      <c r="J106" s="592" t="s">
        <v>242</v>
      </c>
      <c r="K106" s="195" t="s">
        <v>64</v>
      </c>
      <c r="L106" s="195" t="s">
        <v>45</v>
      </c>
      <c r="M106" s="490"/>
      <c r="N106" s="491"/>
    </row>
    <row r="107" spans="1:14" x14ac:dyDescent="0.25">
      <c r="A107" s="194">
        <v>44903</v>
      </c>
      <c r="B107" s="195" t="s">
        <v>123</v>
      </c>
      <c r="C107" s="195" t="s">
        <v>124</v>
      </c>
      <c r="D107" s="196" t="s">
        <v>118</v>
      </c>
      <c r="E107" s="190">
        <v>4500</v>
      </c>
      <c r="F107" s="367">
        <v>3830</v>
      </c>
      <c r="G107" s="331">
        <f t="shared" si="1"/>
        <v>1.1749347258485641</v>
      </c>
      <c r="H107" s="530" t="s">
        <v>154</v>
      </c>
      <c r="I107" s="196" t="s">
        <v>44</v>
      </c>
      <c r="J107" s="592" t="s">
        <v>242</v>
      </c>
      <c r="K107" s="195" t="s">
        <v>64</v>
      </c>
      <c r="L107" s="195" t="s">
        <v>45</v>
      </c>
      <c r="M107" s="490"/>
      <c r="N107" s="491"/>
    </row>
    <row r="108" spans="1:14" x14ac:dyDescent="0.25">
      <c r="A108" s="194">
        <v>44903</v>
      </c>
      <c r="B108" s="204" t="s">
        <v>123</v>
      </c>
      <c r="C108" s="204" t="s">
        <v>124</v>
      </c>
      <c r="D108" s="521" t="s">
        <v>119</v>
      </c>
      <c r="E108" s="190">
        <v>5000</v>
      </c>
      <c r="F108" s="367">
        <v>3830</v>
      </c>
      <c r="G108" s="331">
        <f t="shared" si="1"/>
        <v>1.3054830287206267</v>
      </c>
      <c r="H108" s="530" t="s">
        <v>138</v>
      </c>
      <c r="I108" s="196" t="s">
        <v>44</v>
      </c>
      <c r="J108" s="447" t="s">
        <v>244</v>
      </c>
      <c r="K108" s="195" t="s">
        <v>64</v>
      </c>
      <c r="L108" s="195" t="s">
        <v>45</v>
      </c>
      <c r="M108" s="490"/>
      <c r="N108" s="491"/>
    </row>
    <row r="109" spans="1:14" x14ac:dyDescent="0.25">
      <c r="A109" s="194">
        <v>44903</v>
      </c>
      <c r="B109" s="204" t="s">
        <v>123</v>
      </c>
      <c r="C109" s="204" t="s">
        <v>124</v>
      </c>
      <c r="D109" s="521" t="s">
        <v>119</v>
      </c>
      <c r="E109" s="182">
        <v>18000</v>
      </c>
      <c r="F109" s="367">
        <v>3830</v>
      </c>
      <c r="G109" s="331">
        <f t="shared" si="1"/>
        <v>4.6997389033942563</v>
      </c>
      <c r="H109" s="530" t="s">
        <v>138</v>
      </c>
      <c r="I109" s="196" t="s">
        <v>44</v>
      </c>
      <c r="J109" s="447" t="s">
        <v>244</v>
      </c>
      <c r="K109" s="195" t="s">
        <v>64</v>
      </c>
      <c r="L109" s="195" t="s">
        <v>45</v>
      </c>
      <c r="M109" s="490"/>
      <c r="N109" s="491"/>
    </row>
    <row r="110" spans="1:14" x14ac:dyDescent="0.25">
      <c r="A110" s="194">
        <v>44903</v>
      </c>
      <c r="B110" s="204" t="s">
        <v>123</v>
      </c>
      <c r="C110" s="204" t="s">
        <v>124</v>
      </c>
      <c r="D110" s="521" t="s">
        <v>119</v>
      </c>
      <c r="E110" s="190">
        <v>13000</v>
      </c>
      <c r="F110" s="367">
        <v>3830</v>
      </c>
      <c r="G110" s="331">
        <f t="shared" si="1"/>
        <v>3.3942558746736293</v>
      </c>
      <c r="H110" s="530" t="s">
        <v>138</v>
      </c>
      <c r="I110" s="196" t="s">
        <v>44</v>
      </c>
      <c r="J110" s="447" t="s">
        <v>244</v>
      </c>
      <c r="K110" s="195" t="s">
        <v>64</v>
      </c>
      <c r="L110" s="195" t="s">
        <v>45</v>
      </c>
      <c r="M110" s="490"/>
      <c r="N110" s="491"/>
    </row>
    <row r="111" spans="1:14" x14ac:dyDescent="0.25">
      <c r="A111" s="194">
        <v>44903</v>
      </c>
      <c r="B111" s="204" t="s">
        <v>123</v>
      </c>
      <c r="C111" s="204" t="s">
        <v>124</v>
      </c>
      <c r="D111" s="521" t="s">
        <v>119</v>
      </c>
      <c r="E111" s="190">
        <v>15000</v>
      </c>
      <c r="F111" s="367">
        <v>3830</v>
      </c>
      <c r="G111" s="331">
        <f t="shared" si="1"/>
        <v>3.9164490861618799</v>
      </c>
      <c r="H111" s="530" t="s">
        <v>138</v>
      </c>
      <c r="I111" s="196" t="s">
        <v>44</v>
      </c>
      <c r="J111" s="447" t="s">
        <v>244</v>
      </c>
      <c r="K111" s="195" t="s">
        <v>64</v>
      </c>
      <c r="L111" s="195" t="s">
        <v>45</v>
      </c>
      <c r="M111" s="490"/>
      <c r="N111" s="491"/>
    </row>
    <row r="112" spans="1:14" x14ac:dyDescent="0.25">
      <c r="A112" s="194">
        <v>44903</v>
      </c>
      <c r="B112" s="204" t="s">
        <v>123</v>
      </c>
      <c r="C112" s="204" t="s">
        <v>124</v>
      </c>
      <c r="D112" s="521" t="s">
        <v>119</v>
      </c>
      <c r="E112" s="182">
        <v>8000</v>
      </c>
      <c r="F112" s="367">
        <v>3830</v>
      </c>
      <c r="G112" s="331">
        <f t="shared" si="1"/>
        <v>2.0887728459530028</v>
      </c>
      <c r="H112" s="530" t="s">
        <v>138</v>
      </c>
      <c r="I112" s="196" t="s">
        <v>44</v>
      </c>
      <c r="J112" s="447" t="s">
        <v>244</v>
      </c>
      <c r="K112" s="195" t="s">
        <v>64</v>
      </c>
      <c r="L112" s="195" t="s">
        <v>45</v>
      </c>
      <c r="M112" s="490"/>
      <c r="N112" s="491"/>
    </row>
    <row r="113" spans="1:14" x14ac:dyDescent="0.25">
      <c r="A113" s="194">
        <v>44903</v>
      </c>
      <c r="B113" s="195" t="s">
        <v>122</v>
      </c>
      <c r="C113" s="195" t="s">
        <v>122</v>
      </c>
      <c r="D113" s="521" t="s">
        <v>119</v>
      </c>
      <c r="E113" s="190">
        <v>5000</v>
      </c>
      <c r="F113" s="367">
        <v>3830</v>
      </c>
      <c r="G113" s="331">
        <f t="shared" si="1"/>
        <v>1.3054830287206267</v>
      </c>
      <c r="H113" s="530" t="s">
        <v>138</v>
      </c>
      <c r="I113" s="196" t="s">
        <v>44</v>
      </c>
      <c r="J113" s="447" t="s">
        <v>244</v>
      </c>
      <c r="K113" s="195" t="s">
        <v>64</v>
      </c>
      <c r="L113" s="195" t="s">
        <v>45</v>
      </c>
      <c r="M113" s="490"/>
      <c r="N113" s="491"/>
    </row>
    <row r="114" spans="1:14" x14ac:dyDescent="0.25">
      <c r="A114" s="194">
        <v>44903</v>
      </c>
      <c r="B114" s="195" t="s">
        <v>122</v>
      </c>
      <c r="C114" s="195" t="s">
        <v>122</v>
      </c>
      <c r="D114" s="521" t="s">
        <v>119</v>
      </c>
      <c r="E114" s="190">
        <v>5000</v>
      </c>
      <c r="F114" s="367">
        <v>3830</v>
      </c>
      <c r="G114" s="331">
        <f t="shared" si="1"/>
        <v>1.3054830287206267</v>
      </c>
      <c r="H114" s="530" t="s">
        <v>138</v>
      </c>
      <c r="I114" s="196" t="s">
        <v>44</v>
      </c>
      <c r="J114" s="447" t="s">
        <v>244</v>
      </c>
      <c r="K114" s="195" t="s">
        <v>64</v>
      </c>
      <c r="L114" s="195" t="s">
        <v>45</v>
      </c>
      <c r="M114" s="490"/>
      <c r="N114" s="491"/>
    </row>
    <row r="115" spans="1:14" x14ac:dyDescent="0.25">
      <c r="A115" s="194">
        <v>44903</v>
      </c>
      <c r="B115" s="195" t="s">
        <v>249</v>
      </c>
      <c r="C115" s="195" t="s">
        <v>147</v>
      </c>
      <c r="D115" s="196" t="s">
        <v>251</v>
      </c>
      <c r="E115" s="190">
        <v>16000</v>
      </c>
      <c r="F115" s="367">
        <v>3830</v>
      </c>
      <c r="G115" s="331">
        <f t="shared" si="1"/>
        <v>4.1775456919060057</v>
      </c>
      <c r="H115" s="530" t="s">
        <v>42</v>
      </c>
      <c r="I115" s="196" t="s">
        <v>44</v>
      </c>
      <c r="J115" s="447" t="s">
        <v>339</v>
      </c>
      <c r="K115" s="195" t="s">
        <v>64</v>
      </c>
      <c r="L115" s="195" t="s">
        <v>45</v>
      </c>
      <c r="M115" s="490"/>
      <c r="N115" s="491"/>
    </row>
    <row r="116" spans="1:14" x14ac:dyDescent="0.25">
      <c r="A116" s="194">
        <v>44903</v>
      </c>
      <c r="B116" s="195" t="s">
        <v>250</v>
      </c>
      <c r="C116" s="195" t="s">
        <v>147</v>
      </c>
      <c r="D116" s="196" t="s">
        <v>251</v>
      </c>
      <c r="E116" s="190">
        <v>8000</v>
      </c>
      <c r="F116" s="367">
        <v>3830</v>
      </c>
      <c r="G116" s="331">
        <f t="shared" si="1"/>
        <v>2.0887728459530028</v>
      </c>
      <c r="H116" s="530" t="s">
        <v>42</v>
      </c>
      <c r="I116" s="196" t="s">
        <v>44</v>
      </c>
      <c r="J116" s="447" t="s">
        <v>339</v>
      </c>
      <c r="K116" s="195" t="s">
        <v>64</v>
      </c>
      <c r="L116" s="195" t="s">
        <v>45</v>
      </c>
      <c r="M116" s="490"/>
      <c r="N116" s="491"/>
    </row>
    <row r="117" spans="1:14" x14ac:dyDescent="0.25">
      <c r="A117" s="194">
        <v>44903</v>
      </c>
      <c r="B117" s="195" t="s">
        <v>250</v>
      </c>
      <c r="C117" s="195" t="s">
        <v>147</v>
      </c>
      <c r="D117" s="196" t="s">
        <v>251</v>
      </c>
      <c r="E117" s="190">
        <v>8000</v>
      </c>
      <c r="F117" s="367">
        <v>3830</v>
      </c>
      <c r="G117" s="331">
        <f t="shared" si="1"/>
        <v>2.0887728459530028</v>
      </c>
      <c r="H117" s="530" t="s">
        <v>42</v>
      </c>
      <c r="I117" s="196" t="s">
        <v>44</v>
      </c>
      <c r="J117" s="447" t="s">
        <v>339</v>
      </c>
      <c r="K117" s="195" t="s">
        <v>64</v>
      </c>
      <c r="L117" s="195" t="s">
        <v>45</v>
      </c>
      <c r="M117" s="490"/>
      <c r="N117" s="491"/>
    </row>
    <row r="118" spans="1:14" x14ac:dyDescent="0.25">
      <c r="A118" s="194">
        <v>44903</v>
      </c>
      <c r="B118" s="195" t="s">
        <v>252</v>
      </c>
      <c r="C118" s="195" t="s">
        <v>147</v>
      </c>
      <c r="D118" s="196" t="s">
        <v>251</v>
      </c>
      <c r="E118" s="190">
        <v>20000</v>
      </c>
      <c r="F118" s="367">
        <v>3830</v>
      </c>
      <c r="G118" s="331">
        <f t="shared" si="1"/>
        <v>5.2219321148825069</v>
      </c>
      <c r="H118" s="530" t="s">
        <v>42</v>
      </c>
      <c r="I118" s="196" t="s">
        <v>44</v>
      </c>
      <c r="J118" s="447" t="s">
        <v>345</v>
      </c>
      <c r="K118" s="195" t="s">
        <v>64</v>
      </c>
      <c r="L118" s="195" t="s">
        <v>45</v>
      </c>
      <c r="M118" s="490"/>
      <c r="N118" s="491"/>
    </row>
    <row r="119" spans="1:14" x14ac:dyDescent="0.25">
      <c r="A119" s="194">
        <v>44903</v>
      </c>
      <c r="B119" s="195" t="s">
        <v>253</v>
      </c>
      <c r="C119" s="195" t="s">
        <v>147</v>
      </c>
      <c r="D119" s="196" t="s">
        <v>251</v>
      </c>
      <c r="E119" s="190">
        <v>10000</v>
      </c>
      <c r="F119" s="367">
        <v>3830</v>
      </c>
      <c r="G119" s="331">
        <f t="shared" si="1"/>
        <v>2.6109660574412534</v>
      </c>
      <c r="H119" s="530" t="s">
        <v>42</v>
      </c>
      <c r="I119" s="196" t="s">
        <v>44</v>
      </c>
      <c r="J119" s="447" t="s">
        <v>345</v>
      </c>
      <c r="K119" s="195" t="s">
        <v>64</v>
      </c>
      <c r="L119" s="195" t="s">
        <v>45</v>
      </c>
      <c r="M119" s="490"/>
      <c r="N119" s="491"/>
    </row>
    <row r="120" spans="1:14" ht="20.25" customHeight="1" x14ac:dyDescent="0.25">
      <c r="A120" s="194">
        <v>44903</v>
      </c>
      <c r="B120" s="195" t="s">
        <v>254</v>
      </c>
      <c r="C120" s="195" t="s">
        <v>147</v>
      </c>
      <c r="D120" s="196" t="s">
        <v>251</v>
      </c>
      <c r="E120" s="190">
        <v>10000</v>
      </c>
      <c r="F120" s="367">
        <v>3830</v>
      </c>
      <c r="G120" s="331">
        <f t="shared" si="1"/>
        <v>2.6109660574412534</v>
      </c>
      <c r="H120" s="530" t="s">
        <v>42</v>
      </c>
      <c r="I120" s="196" t="s">
        <v>44</v>
      </c>
      <c r="J120" s="447" t="s">
        <v>345</v>
      </c>
      <c r="K120" s="195" t="s">
        <v>64</v>
      </c>
      <c r="L120" s="195" t="s">
        <v>45</v>
      </c>
      <c r="M120" s="539"/>
      <c r="N120" s="529"/>
    </row>
    <row r="121" spans="1:14" ht="18.75" customHeight="1" x14ac:dyDescent="0.25">
      <c r="A121" s="194">
        <v>44903</v>
      </c>
      <c r="B121" s="177" t="s">
        <v>255</v>
      </c>
      <c r="C121" s="177" t="s">
        <v>147</v>
      </c>
      <c r="D121" s="203" t="s">
        <v>251</v>
      </c>
      <c r="E121" s="190">
        <v>6000</v>
      </c>
      <c r="F121" s="367">
        <v>3830</v>
      </c>
      <c r="G121" s="331">
        <f t="shared" si="1"/>
        <v>1.566579634464752</v>
      </c>
      <c r="H121" s="530" t="s">
        <v>42</v>
      </c>
      <c r="I121" s="196" t="s">
        <v>44</v>
      </c>
      <c r="J121" s="447" t="s">
        <v>345</v>
      </c>
      <c r="K121" s="195" t="s">
        <v>64</v>
      </c>
      <c r="L121" s="195" t="s">
        <v>45</v>
      </c>
      <c r="M121" s="539"/>
      <c r="N121" s="529"/>
    </row>
    <row r="122" spans="1:14" x14ac:dyDescent="0.25">
      <c r="A122" s="194">
        <v>44903</v>
      </c>
      <c r="B122" s="195" t="s">
        <v>256</v>
      </c>
      <c r="C122" s="195" t="s">
        <v>147</v>
      </c>
      <c r="D122" s="514" t="s">
        <v>251</v>
      </c>
      <c r="E122" s="190">
        <v>165000</v>
      </c>
      <c r="F122" s="367">
        <v>3830</v>
      </c>
      <c r="G122" s="331">
        <f t="shared" si="1"/>
        <v>43.080939947780678</v>
      </c>
      <c r="H122" s="530" t="s">
        <v>42</v>
      </c>
      <c r="I122" s="196" t="s">
        <v>44</v>
      </c>
      <c r="J122" s="447" t="s">
        <v>341</v>
      </c>
      <c r="K122" s="195" t="s">
        <v>64</v>
      </c>
      <c r="L122" s="195" t="s">
        <v>45</v>
      </c>
      <c r="M122" s="539"/>
      <c r="N122" s="529"/>
    </row>
    <row r="123" spans="1:14" x14ac:dyDescent="0.25">
      <c r="A123" s="194">
        <v>44903</v>
      </c>
      <c r="B123" s="195" t="s">
        <v>257</v>
      </c>
      <c r="C123" s="195" t="s">
        <v>147</v>
      </c>
      <c r="D123" s="514" t="s">
        <v>251</v>
      </c>
      <c r="E123" s="190">
        <v>45000</v>
      </c>
      <c r="F123" s="367">
        <v>3830</v>
      </c>
      <c r="G123" s="331">
        <f t="shared" si="1"/>
        <v>11.74934725848564</v>
      </c>
      <c r="H123" s="530" t="s">
        <v>42</v>
      </c>
      <c r="I123" s="196" t="s">
        <v>44</v>
      </c>
      <c r="J123" s="447" t="s">
        <v>341</v>
      </c>
      <c r="K123" s="195" t="s">
        <v>64</v>
      </c>
      <c r="L123" s="195" t="s">
        <v>45</v>
      </c>
      <c r="M123" s="539"/>
      <c r="N123" s="529"/>
    </row>
    <row r="124" spans="1:14" x14ac:dyDescent="0.25">
      <c r="A124" s="194">
        <v>44903</v>
      </c>
      <c r="B124" s="195" t="s">
        <v>258</v>
      </c>
      <c r="C124" s="195" t="s">
        <v>147</v>
      </c>
      <c r="D124" s="196" t="s">
        <v>251</v>
      </c>
      <c r="E124" s="190">
        <v>40000</v>
      </c>
      <c r="F124" s="367">
        <v>3830</v>
      </c>
      <c r="G124" s="331">
        <f t="shared" si="1"/>
        <v>10.443864229765014</v>
      </c>
      <c r="H124" s="530" t="s">
        <v>42</v>
      </c>
      <c r="I124" s="196" t="s">
        <v>44</v>
      </c>
      <c r="J124" s="447" t="s">
        <v>341</v>
      </c>
      <c r="K124" s="195" t="s">
        <v>64</v>
      </c>
      <c r="L124" s="195" t="s">
        <v>45</v>
      </c>
      <c r="M124" s="539"/>
      <c r="N124" s="529"/>
    </row>
    <row r="125" spans="1:14" x14ac:dyDescent="0.25">
      <c r="A125" s="194">
        <v>44903</v>
      </c>
      <c r="B125" s="195" t="s">
        <v>259</v>
      </c>
      <c r="C125" s="195" t="s">
        <v>147</v>
      </c>
      <c r="D125" s="196" t="s">
        <v>251</v>
      </c>
      <c r="E125" s="190">
        <v>5000</v>
      </c>
      <c r="F125" s="367">
        <v>3830</v>
      </c>
      <c r="G125" s="331">
        <f t="shared" si="1"/>
        <v>1.3054830287206267</v>
      </c>
      <c r="H125" s="530" t="s">
        <v>42</v>
      </c>
      <c r="I125" s="196" t="s">
        <v>44</v>
      </c>
      <c r="J125" s="447" t="s">
        <v>341</v>
      </c>
      <c r="K125" s="195" t="s">
        <v>64</v>
      </c>
      <c r="L125" s="195" t="s">
        <v>45</v>
      </c>
      <c r="M125" s="539"/>
      <c r="N125" s="529"/>
    </row>
    <row r="126" spans="1:14" x14ac:dyDescent="0.25">
      <c r="A126" s="194">
        <v>44903</v>
      </c>
      <c r="B126" s="195" t="s">
        <v>123</v>
      </c>
      <c r="C126" s="195" t="s">
        <v>124</v>
      </c>
      <c r="D126" s="196" t="s">
        <v>14</v>
      </c>
      <c r="E126" s="190">
        <v>4000</v>
      </c>
      <c r="F126" s="367">
        <v>3830</v>
      </c>
      <c r="G126" s="331">
        <f t="shared" si="1"/>
        <v>1.0443864229765014</v>
      </c>
      <c r="H126" s="530" t="s">
        <v>42</v>
      </c>
      <c r="I126" s="196" t="s">
        <v>44</v>
      </c>
      <c r="J126" s="447" t="s">
        <v>273</v>
      </c>
      <c r="K126" s="195" t="s">
        <v>64</v>
      </c>
      <c r="L126" s="195" t="s">
        <v>45</v>
      </c>
      <c r="M126" s="539"/>
      <c r="N126" s="529"/>
    </row>
    <row r="127" spans="1:14" x14ac:dyDescent="0.25">
      <c r="A127" s="194">
        <v>44904</v>
      </c>
      <c r="B127" s="177" t="s">
        <v>261</v>
      </c>
      <c r="C127" s="177" t="s">
        <v>147</v>
      </c>
      <c r="D127" s="203" t="s">
        <v>251</v>
      </c>
      <c r="E127" s="190">
        <v>30000</v>
      </c>
      <c r="F127" s="367">
        <v>3830</v>
      </c>
      <c r="G127" s="331">
        <f t="shared" si="1"/>
        <v>7.8328981723237598</v>
      </c>
      <c r="H127" s="530" t="s">
        <v>42</v>
      </c>
      <c r="I127" s="196" t="s">
        <v>44</v>
      </c>
      <c r="J127" s="447" t="s">
        <v>342</v>
      </c>
      <c r="K127" s="195" t="s">
        <v>64</v>
      </c>
      <c r="L127" s="195" t="s">
        <v>45</v>
      </c>
      <c r="M127" s="539"/>
      <c r="N127" s="529"/>
    </row>
    <row r="128" spans="1:14" x14ac:dyDescent="0.25">
      <c r="A128" s="194">
        <v>44904</v>
      </c>
      <c r="B128" s="177" t="s">
        <v>262</v>
      </c>
      <c r="C128" s="177" t="s">
        <v>147</v>
      </c>
      <c r="D128" s="203" t="s">
        <v>251</v>
      </c>
      <c r="E128" s="190">
        <v>16000</v>
      </c>
      <c r="F128" s="367">
        <v>3830</v>
      </c>
      <c r="G128" s="331">
        <f t="shared" si="1"/>
        <v>4.1775456919060057</v>
      </c>
      <c r="H128" s="530" t="s">
        <v>42</v>
      </c>
      <c r="I128" s="196" t="s">
        <v>44</v>
      </c>
      <c r="J128" s="447" t="s">
        <v>342</v>
      </c>
      <c r="K128" s="195" t="s">
        <v>64</v>
      </c>
      <c r="L128" s="195" t="s">
        <v>45</v>
      </c>
      <c r="M128" s="539"/>
      <c r="N128" s="529"/>
    </row>
    <row r="129" spans="1:14" x14ac:dyDescent="0.25">
      <c r="A129" s="194">
        <v>44904</v>
      </c>
      <c r="B129" s="177" t="s">
        <v>263</v>
      </c>
      <c r="C129" s="177" t="s">
        <v>147</v>
      </c>
      <c r="D129" s="203" t="s">
        <v>251</v>
      </c>
      <c r="E129" s="190">
        <v>5000</v>
      </c>
      <c r="F129" s="367">
        <v>3830</v>
      </c>
      <c r="G129" s="331">
        <f t="shared" si="1"/>
        <v>1.3054830287206267</v>
      </c>
      <c r="H129" s="530" t="s">
        <v>42</v>
      </c>
      <c r="I129" s="196" t="s">
        <v>44</v>
      </c>
      <c r="J129" s="447" t="s">
        <v>342</v>
      </c>
      <c r="K129" s="195" t="s">
        <v>64</v>
      </c>
      <c r="L129" s="195" t="s">
        <v>45</v>
      </c>
      <c r="M129" s="539"/>
      <c r="N129" s="529"/>
    </row>
    <row r="130" spans="1:14" x14ac:dyDescent="0.25">
      <c r="A130" s="194">
        <v>44904</v>
      </c>
      <c r="B130" s="177" t="s">
        <v>264</v>
      </c>
      <c r="C130" s="195" t="s">
        <v>147</v>
      </c>
      <c r="D130" s="196" t="s">
        <v>251</v>
      </c>
      <c r="E130" s="190">
        <v>10000</v>
      </c>
      <c r="F130" s="367">
        <v>3830</v>
      </c>
      <c r="G130" s="331">
        <f t="shared" si="1"/>
        <v>2.6109660574412534</v>
      </c>
      <c r="H130" s="530" t="s">
        <v>42</v>
      </c>
      <c r="I130" s="196" t="s">
        <v>44</v>
      </c>
      <c r="J130" s="447" t="s">
        <v>342</v>
      </c>
      <c r="K130" s="195" t="s">
        <v>64</v>
      </c>
      <c r="L130" s="195" t="s">
        <v>45</v>
      </c>
      <c r="M130" s="539"/>
      <c r="N130" s="529"/>
    </row>
    <row r="131" spans="1:14" x14ac:dyDescent="0.25">
      <c r="A131" s="194">
        <v>44904</v>
      </c>
      <c r="B131" s="195" t="s">
        <v>123</v>
      </c>
      <c r="C131" s="195" t="s">
        <v>124</v>
      </c>
      <c r="D131" s="196" t="s">
        <v>14</v>
      </c>
      <c r="E131" s="182">
        <v>10000</v>
      </c>
      <c r="F131" s="367">
        <v>3830</v>
      </c>
      <c r="G131" s="331">
        <f t="shared" si="1"/>
        <v>2.6109660574412534</v>
      </c>
      <c r="H131" s="530" t="s">
        <v>42</v>
      </c>
      <c r="I131" s="196" t="s">
        <v>44</v>
      </c>
      <c r="J131" s="447" t="s">
        <v>273</v>
      </c>
      <c r="K131" s="195" t="s">
        <v>64</v>
      </c>
      <c r="L131" s="195" t="s">
        <v>45</v>
      </c>
      <c r="M131" s="539"/>
      <c r="N131" s="529"/>
    </row>
    <row r="132" spans="1:14" x14ac:dyDescent="0.25">
      <c r="A132" s="194">
        <v>44904</v>
      </c>
      <c r="B132" s="195" t="s">
        <v>123</v>
      </c>
      <c r="C132" s="195" t="s">
        <v>124</v>
      </c>
      <c r="D132" s="196" t="s">
        <v>14</v>
      </c>
      <c r="E132" s="182">
        <v>2000</v>
      </c>
      <c r="F132" s="367">
        <v>3830</v>
      </c>
      <c r="G132" s="331">
        <f t="shared" si="1"/>
        <v>0.52219321148825071</v>
      </c>
      <c r="H132" s="530" t="s">
        <v>42</v>
      </c>
      <c r="I132" s="196" t="s">
        <v>44</v>
      </c>
      <c r="J132" s="447" t="s">
        <v>277</v>
      </c>
      <c r="K132" s="195" t="s">
        <v>64</v>
      </c>
      <c r="L132" s="195" t="s">
        <v>45</v>
      </c>
      <c r="M132" s="539"/>
      <c r="N132" s="529"/>
    </row>
    <row r="133" spans="1:14" x14ac:dyDescent="0.25">
      <c r="A133" s="194">
        <v>44904</v>
      </c>
      <c r="B133" s="195" t="s">
        <v>123</v>
      </c>
      <c r="C133" s="195" t="s">
        <v>124</v>
      </c>
      <c r="D133" s="196" t="s">
        <v>118</v>
      </c>
      <c r="E133" s="190">
        <v>4500</v>
      </c>
      <c r="F133" s="367">
        <v>3830</v>
      </c>
      <c r="G133" s="331">
        <f t="shared" si="1"/>
        <v>1.1749347258485641</v>
      </c>
      <c r="H133" s="530" t="s">
        <v>154</v>
      </c>
      <c r="I133" s="196" t="s">
        <v>44</v>
      </c>
      <c r="J133" s="447" t="s">
        <v>267</v>
      </c>
      <c r="K133" s="195" t="s">
        <v>64</v>
      </c>
      <c r="L133" s="195" t="s">
        <v>45</v>
      </c>
      <c r="M133" s="539"/>
      <c r="N133" s="529"/>
    </row>
    <row r="134" spans="1:14" x14ac:dyDescent="0.25">
      <c r="A134" s="194">
        <v>44904</v>
      </c>
      <c r="B134" s="195" t="s">
        <v>123</v>
      </c>
      <c r="C134" s="195" t="s">
        <v>124</v>
      </c>
      <c r="D134" s="196" t="s">
        <v>118</v>
      </c>
      <c r="E134" s="573">
        <v>6000</v>
      </c>
      <c r="F134" s="367">
        <v>3830</v>
      </c>
      <c r="G134" s="331">
        <f t="shared" si="1"/>
        <v>1.566579634464752</v>
      </c>
      <c r="H134" s="530" t="s">
        <v>154</v>
      </c>
      <c r="I134" s="196" t="s">
        <v>44</v>
      </c>
      <c r="J134" s="447" t="s">
        <v>267</v>
      </c>
      <c r="K134" s="195" t="s">
        <v>64</v>
      </c>
      <c r="L134" s="195" t="s">
        <v>45</v>
      </c>
      <c r="M134" s="539"/>
      <c r="N134" s="529"/>
    </row>
    <row r="135" spans="1:14" x14ac:dyDescent="0.25">
      <c r="A135" s="194">
        <v>44904</v>
      </c>
      <c r="B135" s="195" t="s">
        <v>123</v>
      </c>
      <c r="C135" s="195" t="s">
        <v>124</v>
      </c>
      <c r="D135" s="196" t="s">
        <v>118</v>
      </c>
      <c r="E135" s="573">
        <v>6000</v>
      </c>
      <c r="F135" s="367">
        <v>3830</v>
      </c>
      <c r="G135" s="331">
        <f t="shared" si="1"/>
        <v>1.566579634464752</v>
      </c>
      <c r="H135" s="530" t="s">
        <v>154</v>
      </c>
      <c r="I135" s="196" t="s">
        <v>44</v>
      </c>
      <c r="J135" s="447" t="s">
        <v>267</v>
      </c>
      <c r="K135" s="195" t="s">
        <v>64</v>
      </c>
      <c r="L135" s="195" t="s">
        <v>45</v>
      </c>
      <c r="M135" s="539"/>
      <c r="N135" s="529"/>
    </row>
    <row r="136" spans="1:14" x14ac:dyDescent="0.25">
      <c r="A136" s="194">
        <v>44904</v>
      </c>
      <c r="B136" s="195" t="s">
        <v>123</v>
      </c>
      <c r="C136" s="195" t="s">
        <v>124</v>
      </c>
      <c r="D136" s="514" t="s">
        <v>118</v>
      </c>
      <c r="E136" s="190">
        <v>4500</v>
      </c>
      <c r="F136" s="367">
        <v>3830</v>
      </c>
      <c r="G136" s="331">
        <f t="shared" si="1"/>
        <v>1.1749347258485641</v>
      </c>
      <c r="H136" s="540" t="s">
        <v>154</v>
      </c>
      <c r="I136" s="196" t="s">
        <v>44</v>
      </c>
      <c r="J136" s="447" t="s">
        <v>267</v>
      </c>
      <c r="K136" s="195" t="s">
        <v>64</v>
      </c>
      <c r="L136" s="195" t="s">
        <v>45</v>
      </c>
      <c r="M136" s="539"/>
      <c r="N136" s="529"/>
    </row>
    <row r="137" spans="1:14" x14ac:dyDescent="0.25">
      <c r="A137" s="194">
        <v>44904</v>
      </c>
      <c r="B137" s="195" t="s">
        <v>123</v>
      </c>
      <c r="C137" s="195" t="s">
        <v>124</v>
      </c>
      <c r="D137" s="203" t="s">
        <v>119</v>
      </c>
      <c r="E137" s="190">
        <v>5000</v>
      </c>
      <c r="F137" s="367">
        <v>3830</v>
      </c>
      <c r="G137" s="331">
        <f t="shared" si="1"/>
        <v>1.3054830287206267</v>
      </c>
      <c r="H137" s="540" t="s">
        <v>138</v>
      </c>
      <c r="I137" s="196" t="s">
        <v>44</v>
      </c>
      <c r="J137" s="447" t="s">
        <v>268</v>
      </c>
      <c r="K137" s="195" t="s">
        <v>64</v>
      </c>
      <c r="L137" s="195" t="s">
        <v>45</v>
      </c>
      <c r="M137" s="539"/>
      <c r="N137" s="529"/>
    </row>
    <row r="138" spans="1:14" x14ac:dyDescent="0.25">
      <c r="A138" s="194">
        <v>44904</v>
      </c>
      <c r="B138" s="195" t="s">
        <v>123</v>
      </c>
      <c r="C138" s="195" t="s">
        <v>124</v>
      </c>
      <c r="D138" s="203" t="s">
        <v>119</v>
      </c>
      <c r="E138" s="182">
        <v>5000</v>
      </c>
      <c r="F138" s="367">
        <v>3830</v>
      </c>
      <c r="G138" s="331">
        <f t="shared" si="1"/>
        <v>1.3054830287206267</v>
      </c>
      <c r="H138" s="540" t="s">
        <v>138</v>
      </c>
      <c r="I138" s="196" t="s">
        <v>44</v>
      </c>
      <c r="J138" s="447" t="s">
        <v>268</v>
      </c>
      <c r="K138" s="195" t="s">
        <v>64</v>
      </c>
      <c r="L138" s="195" t="s">
        <v>45</v>
      </c>
      <c r="M138" s="490"/>
      <c r="N138" s="491"/>
    </row>
    <row r="139" spans="1:14" x14ac:dyDescent="0.25">
      <c r="A139" s="194">
        <v>44904</v>
      </c>
      <c r="B139" s="177" t="s">
        <v>123</v>
      </c>
      <c r="C139" s="177" t="s">
        <v>124</v>
      </c>
      <c r="D139" s="203" t="s">
        <v>119</v>
      </c>
      <c r="E139" s="182">
        <v>10000</v>
      </c>
      <c r="F139" s="367">
        <v>3830</v>
      </c>
      <c r="G139" s="331">
        <f t="shared" ref="G139:G193" si="2">E139/F139</f>
        <v>2.6109660574412534</v>
      </c>
      <c r="H139" s="540" t="s">
        <v>134</v>
      </c>
      <c r="I139" s="196" t="s">
        <v>44</v>
      </c>
      <c r="J139" s="592" t="s">
        <v>269</v>
      </c>
      <c r="K139" s="195" t="s">
        <v>64</v>
      </c>
      <c r="L139" s="195" t="s">
        <v>45</v>
      </c>
      <c r="M139" s="490"/>
      <c r="N139" s="491"/>
    </row>
    <row r="140" spans="1:14" x14ac:dyDescent="0.25">
      <c r="A140" s="194">
        <v>44904</v>
      </c>
      <c r="B140" s="177" t="s">
        <v>123</v>
      </c>
      <c r="C140" s="177" t="s">
        <v>124</v>
      </c>
      <c r="D140" s="203" t="s">
        <v>119</v>
      </c>
      <c r="E140" s="181">
        <v>10000</v>
      </c>
      <c r="F140" s="367">
        <v>3830</v>
      </c>
      <c r="G140" s="331">
        <f t="shared" si="2"/>
        <v>2.6109660574412534</v>
      </c>
      <c r="H140" s="540" t="s">
        <v>134</v>
      </c>
      <c r="I140" s="196" t="s">
        <v>44</v>
      </c>
      <c r="J140" s="592" t="s">
        <v>269</v>
      </c>
      <c r="K140" s="195" t="s">
        <v>64</v>
      </c>
      <c r="L140" s="195" t="s">
        <v>45</v>
      </c>
      <c r="M140" s="490"/>
      <c r="N140" s="491"/>
    </row>
    <row r="141" spans="1:14" x14ac:dyDescent="0.25">
      <c r="A141" s="194">
        <v>44904</v>
      </c>
      <c r="B141" s="177" t="s">
        <v>123</v>
      </c>
      <c r="C141" s="177" t="s">
        <v>124</v>
      </c>
      <c r="D141" s="203" t="s">
        <v>119</v>
      </c>
      <c r="E141" s="172">
        <v>9000</v>
      </c>
      <c r="F141" s="367">
        <v>3830</v>
      </c>
      <c r="G141" s="331">
        <f t="shared" si="2"/>
        <v>2.3498694516971281</v>
      </c>
      <c r="H141" s="540" t="s">
        <v>134</v>
      </c>
      <c r="I141" s="196" t="s">
        <v>44</v>
      </c>
      <c r="J141" s="592" t="s">
        <v>269</v>
      </c>
      <c r="K141" s="195" t="s">
        <v>64</v>
      </c>
      <c r="L141" s="195" t="s">
        <v>45</v>
      </c>
      <c r="M141" s="490"/>
      <c r="N141" s="491"/>
    </row>
    <row r="142" spans="1:14" x14ac:dyDescent="0.25">
      <c r="A142" s="194">
        <v>44904</v>
      </c>
      <c r="B142" s="177" t="s">
        <v>123</v>
      </c>
      <c r="C142" s="177" t="s">
        <v>124</v>
      </c>
      <c r="D142" s="203" t="s">
        <v>119</v>
      </c>
      <c r="E142" s="190">
        <v>11000</v>
      </c>
      <c r="F142" s="367">
        <v>3830</v>
      </c>
      <c r="G142" s="331">
        <f t="shared" si="2"/>
        <v>2.8720626631853787</v>
      </c>
      <c r="H142" s="540" t="s">
        <v>134</v>
      </c>
      <c r="I142" s="196" t="s">
        <v>44</v>
      </c>
      <c r="J142" s="592" t="s">
        <v>269</v>
      </c>
      <c r="K142" s="195" t="s">
        <v>64</v>
      </c>
      <c r="L142" s="195" t="s">
        <v>45</v>
      </c>
      <c r="M142" s="490"/>
      <c r="N142" s="491"/>
    </row>
    <row r="143" spans="1:14" x14ac:dyDescent="0.25">
      <c r="A143" s="194">
        <v>44904</v>
      </c>
      <c r="B143" s="195" t="s">
        <v>122</v>
      </c>
      <c r="C143" s="195" t="s">
        <v>122</v>
      </c>
      <c r="D143" s="203" t="s">
        <v>119</v>
      </c>
      <c r="E143" s="190">
        <v>5000</v>
      </c>
      <c r="F143" s="367">
        <v>3830</v>
      </c>
      <c r="G143" s="331">
        <f t="shared" si="2"/>
        <v>1.3054830287206267</v>
      </c>
      <c r="H143" s="540" t="s">
        <v>134</v>
      </c>
      <c r="I143" s="196" t="s">
        <v>44</v>
      </c>
      <c r="J143" s="592" t="s">
        <v>269</v>
      </c>
      <c r="K143" s="195" t="s">
        <v>64</v>
      </c>
      <c r="L143" s="195" t="s">
        <v>45</v>
      </c>
      <c r="M143" s="490"/>
      <c r="N143" s="491"/>
    </row>
    <row r="144" spans="1:14" x14ac:dyDescent="0.25">
      <c r="A144" s="194">
        <v>44904</v>
      </c>
      <c r="B144" s="195" t="s">
        <v>122</v>
      </c>
      <c r="C144" s="195" t="s">
        <v>122</v>
      </c>
      <c r="D144" s="203" t="s">
        <v>119</v>
      </c>
      <c r="E144" s="190">
        <v>5000</v>
      </c>
      <c r="F144" s="367">
        <v>3830</v>
      </c>
      <c r="G144" s="331">
        <f t="shared" si="2"/>
        <v>1.3054830287206267</v>
      </c>
      <c r="H144" s="540" t="s">
        <v>134</v>
      </c>
      <c r="I144" s="196" t="s">
        <v>44</v>
      </c>
      <c r="J144" s="592" t="s">
        <v>269</v>
      </c>
      <c r="K144" s="195" t="s">
        <v>64</v>
      </c>
      <c r="L144" s="195" t="s">
        <v>45</v>
      </c>
      <c r="M144" s="490"/>
      <c r="N144" s="491"/>
    </row>
    <row r="145" spans="1:14" x14ac:dyDescent="0.25">
      <c r="A145" s="625">
        <v>44905</v>
      </c>
      <c r="B145" s="177" t="s">
        <v>123</v>
      </c>
      <c r="C145" s="177" t="s">
        <v>124</v>
      </c>
      <c r="D145" s="203" t="s">
        <v>119</v>
      </c>
      <c r="E145" s="190">
        <v>10000</v>
      </c>
      <c r="F145" s="367">
        <v>3830</v>
      </c>
      <c r="G145" s="331">
        <f t="shared" si="2"/>
        <v>2.6109660574412534</v>
      </c>
      <c r="H145" s="540" t="s">
        <v>134</v>
      </c>
      <c r="I145" s="196" t="s">
        <v>44</v>
      </c>
      <c r="J145" s="592" t="s">
        <v>272</v>
      </c>
      <c r="K145" s="195" t="s">
        <v>64</v>
      </c>
      <c r="L145" s="195" t="s">
        <v>45</v>
      </c>
      <c r="M145" s="490"/>
      <c r="N145" s="491"/>
    </row>
    <row r="146" spans="1:14" x14ac:dyDescent="0.25">
      <c r="A146" s="625">
        <v>44905</v>
      </c>
      <c r="B146" s="177" t="s">
        <v>123</v>
      </c>
      <c r="C146" s="177" t="s">
        <v>124</v>
      </c>
      <c r="D146" s="203" t="s">
        <v>119</v>
      </c>
      <c r="E146" s="190">
        <v>10000</v>
      </c>
      <c r="F146" s="367">
        <v>3830</v>
      </c>
      <c r="G146" s="331">
        <f t="shared" si="2"/>
        <v>2.6109660574412534</v>
      </c>
      <c r="H146" s="540" t="s">
        <v>134</v>
      </c>
      <c r="I146" s="196" t="s">
        <v>44</v>
      </c>
      <c r="J146" s="592" t="s">
        <v>272</v>
      </c>
      <c r="K146" s="195" t="s">
        <v>64</v>
      </c>
      <c r="L146" s="195" t="s">
        <v>45</v>
      </c>
      <c r="M146" s="490"/>
      <c r="N146" s="491"/>
    </row>
    <row r="147" spans="1:14" x14ac:dyDescent="0.25">
      <c r="A147" s="625">
        <v>44905</v>
      </c>
      <c r="B147" s="195" t="s">
        <v>122</v>
      </c>
      <c r="C147" s="195" t="s">
        <v>122</v>
      </c>
      <c r="D147" s="203" t="s">
        <v>119</v>
      </c>
      <c r="E147" s="190">
        <v>5000</v>
      </c>
      <c r="F147" s="367">
        <v>3830</v>
      </c>
      <c r="G147" s="331">
        <f t="shared" si="2"/>
        <v>1.3054830287206267</v>
      </c>
      <c r="H147" s="540" t="s">
        <v>134</v>
      </c>
      <c r="I147" s="196" t="s">
        <v>44</v>
      </c>
      <c r="J147" s="592" t="s">
        <v>272</v>
      </c>
      <c r="K147" s="195" t="s">
        <v>64</v>
      </c>
      <c r="L147" s="195" t="s">
        <v>45</v>
      </c>
      <c r="M147" s="490"/>
      <c r="N147" s="491"/>
    </row>
    <row r="148" spans="1:14" x14ac:dyDescent="0.25">
      <c r="A148" s="625">
        <v>44905</v>
      </c>
      <c r="B148" s="195" t="s">
        <v>122</v>
      </c>
      <c r="C148" s="195" t="s">
        <v>122</v>
      </c>
      <c r="D148" s="203" t="s">
        <v>119</v>
      </c>
      <c r="E148" s="190">
        <v>5000</v>
      </c>
      <c r="F148" s="367">
        <v>3830</v>
      </c>
      <c r="G148" s="331">
        <f t="shared" si="2"/>
        <v>1.3054830287206267</v>
      </c>
      <c r="H148" s="540" t="s">
        <v>134</v>
      </c>
      <c r="I148" s="196" t="s">
        <v>44</v>
      </c>
      <c r="J148" s="592" t="s">
        <v>272</v>
      </c>
      <c r="K148" s="195" t="s">
        <v>64</v>
      </c>
      <c r="L148" s="195" t="s">
        <v>45</v>
      </c>
      <c r="M148" s="490"/>
      <c r="N148" s="491"/>
    </row>
    <row r="149" spans="1:14" x14ac:dyDescent="0.25">
      <c r="A149" s="194">
        <v>44905</v>
      </c>
      <c r="B149" s="204" t="s">
        <v>123</v>
      </c>
      <c r="C149" s="204" t="s">
        <v>124</v>
      </c>
      <c r="D149" s="521" t="s">
        <v>14</v>
      </c>
      <c r="E149" s="518">
        <v>5000</v>
      </c>
      <c r="F149" s="367">
        <v>3830</v>
      </c>
      <c r="G149" s="331">
        <f t="shared" si="2"/>
        <v>1.3054830287206267</v>
      </c>
      <c r="H149" s="447" t="s">
        <v>42</v>
      </c>
      <c r="I149" s="196" t="s">
        <v>44</v>
      </c>
      <c r="J149" s="447" t="s">
        <v>340</v>
      </c>
      <c r="K149" s="195" t="s">
        <v>64</v>
      </c>
      <c r="L149" s="195" t="s">
        <v>45</v>
      </c>
      <c r="M149" s="490"/>
      <c r="N149" s="491"/>
    </row>
    <row r="150" spans="1:14" x14ac:dyDescent="0.25">
      <c r="A150" s="194">
        <v>44905</v>
      </c>
      <c r="B150" s="204" t="s">
        <v>123</v>
      </c>
      <c r="C150" s="204" t="s">
        <v>124</v>
      </c>
      <c r="D150" s="521" t="s">
        <v>14</v>
      </c>
      <c r="E150" s="182">
        <v>5000</v>
      </c>
      <c r="F150" s="367">
        <v>3830</v>
      </c>
      <c r="G150" s="331">
        <f t="shared" si="2"/>
        <v>1.3054830287206267</v>
      </c>
      <c r="H150" s="540" t="s">
        <v>42</v>
      </c>
      <c r="I150" s="196" t="s">
        <v>44</v>
      </c>
      <c r="J150" s="447" t="s">
        <v>340</v>
      </c>
      <c r="K150" s="195" t="s">
        <v>64</v>
      </c>
      <c r="L150" s="195" t="s">
        <v>45</v>
      </c>
      <c r="M150" s="490"/>
      <c r="N150" s="491"/>
    </row>
    <row r="151" spans="1:14" x14ac:dyDescent="0.25">
      <c r="A151" s="194">
        <v>44905</v>
      </c>
      <c r="B151" s="204" t="s">
        <v>123</v>
      </c>
      <c r="C151" s="204" t="s">
        <v>124</v>
      </c>
      <c r="D151" s="521" t="s">
        <v>14</v>
      </c>
      <c r="E151" s="182">
        <v>8000</v>
      </c>
      <c r="F151" s="367">
        <v>3830</v>
      </c>
      <c r="G151" s="331">
        <f t="shared" si="2"/>
        <v>2.0887728459530028</v>
      </c>
      <c r="H151" s="540" t="s">
        <v>42</v>
      </c>
      <c r="I151" s="196" t="s">
        <v>44</v>
      </c>
      <c r="J151" s="447" t="s">
        <v>340</v>
      </c>
      <c r="K151" s="195" t="s">
        <v>64</v>
      </c>
      <c r="L151" s="195" t="s">
        <v>45</v>
      </c>
      <c r="M151" s="490"/>
      <c r="N151" s="491"/>
    </row>
    <row r="152" spans="1:14" x14ac:dyDescent="0.25">
      <c r="A152" s="194">
        <v>44905</v>
      </c>
      <c r="B152" s="204" t="s">
        <v>283</v>
      </c>
      <c r="C152" s="204" t="s">
        <v>147</v>
      </c>
      <c r="D152" s="521" t="s">
        <v>14</v>
      </c>
      <c r="E152" s="182">
        <v>2935000</v>
      </c>
      <c r="F152" s="367">
        <v>3830</v>
      </c>
      <c r="G152" s="331">
        <f t="shared" si="2"/>
        <v>766.31853785900785</v>
      </c>
      <c r="H152" s="540" t="s">
        <v>228</v>
      </c>
      <c r="I152" s="196" t="s">
        <v>44</v>
      </c>
      <c r="J152" s="447" t="s">
        <v>346</v>
      </c>
      <c r="K152" s="195" t="s">
        <v>64</v>
      </c>
      <c r="L152" s="195" t="s">
        <v>45</v>
      </c>
      <c r="M152" s="490"/>
      <c r="N152" s="491"/>
    </row>
    <row r="153" spans="1:14" x14ac:dyDescent="0.25">
      <c r="A153" s="194">
        <v>44905</v>
      </c>
      <c r="B153" s="177" t="s">
        <v>143</v>
      </c>
      <c r="C153" s="177" t="s">
        <v>142</v>
      </c>
      <c r="D153" s="203" t="s">
        <v>81</v>
      </c>
      <c r="E153" s="424">
        <v>20000</v>
      </c>
      <c r="F153" s="367">
        <v>3830</v>
      </c>
      <c r="G153" s="331">
        <f t="shared" si="2"/>
        <v>5.2219321148825069</v>
      </c>
      <c r="H153" s="530" t="s">
        <v>228</v>
      </c>
      <c r="I153" s="196" t="s">
        <v>44</v>
      </c>
      <c r="J153" s="447" t="s">
        <v>334</v>
      </c>
      <c r="K153" s="195" t="s">
        <v>64</v>
      </c>
      <c r="L153" s="195" t="s">
        <v>45</v>
      </c>
      <c r="M153" s="490"/>
      <c r="N153" s="491"/>
    </row>
    <row r="154" spans="1:14" x14ac:dyDescent="0.25">
      <c r="A154" s="194">
        <v>44905</v>
      </c>
      <c r="B154" s="177" t="s">
        <v>324</v>
      </c>
      <c r="C154" s="177" t="s">
        <v>147</v>
      </c>
      <c r="D154" s="203" t="s">
        <v>14</v>
      </c>
      <c r="E154" s="424">
        <v>654720</v>
      </c>
      <c r="F154" s="367">
        <v>3830</v>
      </c>
      <c r="G154" s="331">
        <f t="shared" si="2"/>
        <v>170.94516971279373</v>
      </c>
      <c r="H154" s="530" t="s">
        <v>228</v>
      </c>
      <c r="I154" s="196" t="s">
        <v>44</v>
      </c>
      <c r="J154" s="592" t="s">
        <v>344</v>
      </c>
      <c r="K154" s="195" t="s">
        <v>64</v>
      </c>
      <c r="L154" s="195" t="s">
        <v>45</v>
      </c>
      <c r="M154" s="490"/>
      <c r="N154" s="491"/>
    </row>
    <row r="155" spans="1:14" x14ac:dyDescent="0.25">
      <c r="A155" s="194">
        <v>44905</v>
      </c>
      <c r="B155" s="177" t="s">
        <v>143</v>
      </c>
      <c r="C155" s="177" t="s">
        <v>142</v>
      </c>
      <c r="D155" s="203" t="s">
        <v>81</v>
      </c>
      <c r="E155" s="424">
        <v>2000</v>
      </c>
      <c r="F155" s="367">
        <v>3830</v>
      </c>
      <c r="G155" s="331">
        <f t="shared" si="2"/>
        <v>0.52219321148825071</v>
      </c>
      <c r="H155" s="530" t="s">
        <v>228</v>
      </c>
      <c r="I155" s="196" t="s">
        <v>44</v>
      </c>
      <c r="J155" s="447" t="s">
        <v>335</v>
      </c>
      <c r="K155" s="195" t="s">
        <v>64</v>
      </c>
      <c r="L155" s="195" t="s">
        <v>45</v>
      </c>
      <c r="M155" s="490"/>
      <c r="N155" s="491"/>
    </row>
    <row r="156" spans="1:14" x14ac:dyDescent="0.25">
      <c r="A156" s="194">
        <v>44905</v>
      </c>
      <c r="B156" s="177" t="s">
        <v>311</v>
      </c>
      <c r="C156" s="177" t="s">
        <v>147</v>
      </c>
      <c r="D156" s="203" t="s">
        <v>14</v>
      </c>
      <c r="E156" s="424">
        <v>1211440</v>
      </c>
      <c r="F156" s="367">
        <v>3830</v>
      </c>
      <c r="G156" s="331">
        <f t="shared" si="2"/>
        <v>316.3028720626632</v>
      </c>
      <c r="H156" s="530" t="s">
        <v>228</v>
      </c>
      <c r="I156" s="196" t="s">
        <v>44</v>
      </c>
      <c r="J156" s="592" t="s">
        <v>343</v>
      </c>
      <c r="K156" s="195" t="s">
        <v>64</v>
      </c>
      <c r="L156" s="195" t="s">
        <v>45</v>
      </c>
      <c r="M156" s="490"/>
      <c r="N156" s="491"/>
    </row>
    <row r="157" spans="1:14" x14ac:dyDescent="0.25">
      <c r="A157" s="194">
        <v>44905</v>
      </c>
      <c r="B157" s="195" t="s">
        <v>143</v>
      </c>
      <c r="C157" s="195" t="s">
        <v>142</v>
      </c>
      <c r="D157" s="196" t="s">
        <v>81</v>
      </c>
      <c r="E157" s="190">
        <v>2500</v>
      </c>
      <c r="F157" s="367">
        <v>3830</v>
      </c>
      <c r="G157" s="331">
        <f t="shared" si="2"/>
        <v>0.65274151436031336</v>
      </c>
      <c r="H157" s="447" t="s">
        <v>228</v>
      </c>
      <c r="I157" s="196" t="s">
        <v>44</v>
      </c>
      <c r="J157" s="447" t="s">
        <v>336</v>
      </c>
      <c r="K157" s="195" t="s">
        <v>64</v>
      </c>
      <c r="L157" s="195" t="s">
        <v>45</v>
      </c>
      <c r="M157" s="490"/>
      <c r="N157" s="491"/>
    </row>
    <row r="158" spans="1:14" x14ac:dyDescent="0.25">
      <c r="A158" s="194">
        <v>44907</v>
      </c>
      <c r="B158" s="177" t="s">
        <v>223</v>
      </c>
      <c r="C158" s="177" t="s">
        <v>136</v>
      </c>
      <c r="D158" s="187" t="s">
        <v>14</v>
      </c>
      <c r="E158" s="182">
        <v>40000</v>
      </c>
      <c r="F158" s="367">
        <v>3830</v>
      </c>
      <c r="G158" s="331">
        <f t="shared" si="2"/>
        <v>10.443864229765014</v>
      </c>
      <c r="H158" s="447" t="s">
        <v>42</v>
      </c>
      <c r="I158" s="196" t="s">
        <v>44</v>
      </c>
      <c r="J158" s="447" t="s">
        <v>229</v>
      </c>
      <c r="K158" s="195" t="s">
        <v>64</v>
      </c>
      <c r="L158" s="195" t="s">
        <v>45</v>
      </c>
      <c r="M158" s="490"/>
      <c r="N158" s="491"/>
    </row>
    <row r="159" spans="1:14" x14ac:dyDescent="0.25">
      <c r="A159" s="194">
        <v>44907</v>
      </c>
      <c r="B159" s="175" t="s">
        <v>224</v>
      </c>
      <c r="C159" s="177" t="s">
        <v>136</v>
      </c>
      <c r="D159" s="187" t="s">
        <v>119</v>
      </c>
      <c r="E159" s="182">
        <v>25000</v>
      </c>
      <c r="F159" s="367">
        <v>3830</v>
      </c>
      <c r="G159" s="331">
        <f t="shared" si="2"/>
        <v>6.5274151436031334</v>
      </c>
      <c r="H159" s="447" t="s">
        <v>134</v>
      </c>
      <c r="I159" s="196" t="s">
        <v>44</v>
      </c>
      <c r="J159" s="447" t="s">
        <v>229</v>
      </c>
      <c r="K159" s="195" t="s">
        <v>64</v>
      </c>
      <c r="L159" s="195" t="s">
        <v>45</v>
      </c>
      <c r="M159" s="490"/>
      <c r="N159" s="491"/>
    </row>
    <row r="160" spans="1:14" x14ac:dyDescent="0.25">
      <c r="A160" s="194">
        <v>44907</v>
      </c>
      <c r="B160" s="175" t="s">
        <v>225</v>
      </c>
      <c r="C160" s="177" t="s">
        <v>136</v>
      </c>
      <c r="D160" s="187" t="s">
        <v>119</v>
      </c>
      <c r="E160" s="182">
        <v>25000</v>
      </c>
      <c r="F160" s="367">
        <v>3830</v>
      </c>
      <c r="G160" s="331">
        <f t="shared" si="2"/>
        <v>6.5274151436031334</v>
      </c>
      <c r="H160" s="447" t="s">
        <v>138</v>
      </c>
      <c r="I160" s="196" t="s">
        <v>44</v>
      </c>
      <c r="J160" s="447" t="s">
        <v>229</v>
      </c>
      <c r="K160" s="195" t="s">
        <v>64</v>
      </c>
      <c r="L160" s="195" t="s">
        <v>45</v>
      </c>
      <c r="M160" s="490"/>
      <c r="N160" s="491"/>
    </row>
    <row r="161" spans="1:14" x14ac:dyDescent="0.25">
      <c r="A161" s="194">
        <v>44907</v>
      </c>
      <c r="B161" s="177" t="s">
        <v>284</v>
      </c>
      <c r="C161" s="177" t="s">
        <v>136</v>
      </c>
      <c r="D161" s="187" t="s">
        <v>118</v>
      </c>
      <c r="E161" s="182">
        <v>20000</v>
      </c>
      <c r="F161" s="367">
        <v>3830</v>
      </c>
      <c r="G161" s="331">
        <f t="shared" si="2"/>
        <v>5.2219321148825069</v>
      </c>
      <c r="H161" s="447" t="s">
        <v>154</v>
      </c>
      <c r="I161" s="196" t="s">
        <v>44</v>
      </c>
      <c r="J161" s="447" t="s">
        <v>229</v>
      </c>
      <c r="K161" s="195" t="s">
        <v>64</v>
      </c>
      <c r="L161" s="195" t="s">
        <v>45</v>
      </c>
      <c r="M161" s="490"/>
      <c r="N161" s="491"/>
    </row>
    <row r="162" spans="1:14" x14ac:dyDescent="0.25">
      <c r="A162" s="194">
        <v>44907</v>
      </c>
      <c r="B162" s="177" t="s">
        <v>123</v>
      </c>
      <c r="C162" s="177" t="s">
        <v>124</v>
      </c>
      <c r="D162" s="203" t="s">
        <v>119</v>
      </c>
      <c r="E162" s="424">
        <v>21000</v>
      </c>
      <c r="F162" s="367">
        <v>3830</v>
      </c>
      <c r="G162" s="331">
        <f t="shared" si="2"/>
        <v>5.4830287206266322</v>
      </c>
      <c r="H162" s="447" t="s">
        <v>134</v>
      </c>
      <c r="I162" s="196" t="s">
        <v>44</v>
      </c>
      <c r="J162" s="592" t="s">
        <v>287</v>
      </c>
      <c r="K162" s="195" t="s">
        <v>64</v>
      </c>
      <c r="L162" s="195" t="s">
        <v>45</v>
      </c>
      <c r="M162" s="490"/>
      <c r="N162" s="491"/>
    </row>
    <row r="163" spans="1:14" x14ac:dyDescent="0.25">
      <c r="A163" s="194">
        <v>44907</v>
      </c>
      <c r="B163" s="177" t="s">
        <v>123</v>
      </c>
      <c r="C163" s="177" t="s">
        <v>124</v>
      </c>
      <c r="D163" s="203" t="s">
        <v>119</v>
      </c>
      <c r="E163" s="190">
        <v>20000</v>
      </c>
      <c r="F163" s="367">
        <v>3830</v>
      </c>
      <c r="G163" s="331">
        <f t="shared" si="2"/>
        <v>5.2219321148825069</v>
      </c>
      <c r="H163" s="447" t="s">
        <v>134</v>
      </c>
      <c r="I163" s="196" t="s">
        <v>44</v>
      </c>
      <c r="J163" s="592" t="s">
        <v>287</v>
      </c>
      <c r="K163" s="195" t="s">
        <v>64</v>
      </c>
      <c r="L163" s="195" t="s">
        <v>45</v>
      </c>
      <c r="M163" s="490"/>
      <c r="N163" s="491"/>
    </row>
    <row r="164" spans="1:14" x14ac:dyDescent="0.25">
      <c r="A164" s="194">
        <v>44907</v>
      </c>
      <c r="B164" s="177" t="s">
        <v>123</v>
      </c>
      <c r="C164" s="177" t="s">
        <v>124</v>
      </c>
      <c r="D164" s="203" t="s">
        <v>119</v>
      </c>
      <c r="E164" s="190">
        <v>25000</v>
      </c>
      <c r="F164" s="367">
        <v>3830</v>
      </c>
      <c r="G164" s="331">
        <f t="shared" si="2"/>
        <v>6.5274151436031334</v>
      </c>
      <c r="H164" s="447" t="s">
        <v>134</v>
      </c>
      <c r="I164" s="196" t="s">
        <v>44</v>
      </c>
      <c r="J164" s="592" t="s">
        <v>287</v>
      </c>
      <c r="K164" s="195" t="s">
        <v>64</v>
      </c>
      <c r="L164" s="195" t="s">
        <v>45</v>
      </c>
      <c r="M164" s="490"/>
      <c r="N164" s="491"/>
    </row>
    <row r="165" spans="1:14" x14ac:dyDescent="0.25">
      <c r="A165" s="194">
        <v>44907</v>
      </c>
      <c r="B165" s="177" t="s">
        <v>285</v>
      </c>
      <c r="C165" s="177" t="s">
        <v>152</v>
      </c>
      <c r="D165" s="203" t="s">
        <v>81</v>
      </c>
      <c r="E165" s="424">
        <v>2000</v>
      </c>
      <c r="F165" s="367">
        <v>3830</v>
      </c>
      <c r="G165" s="331">
        <f t="shared" si="2"/>
        <v>0.52219321148825071</v>
      </c>
      <c r="H165" s="447" t="s">
        <v>134</v>
      </c>
      <c r="I165" s="196" t="s">
        <v>44</v>
      </c>
      <c r="J165" s="592" t="s">
        <v>287</v>
      </c>
      <c r="K165" s="195" t="s">
        <v>64</v>
      </c>
      <c r="L165" s="195" t="s">
        <v>45</v>
      </c>
      <c r="M165" s="490"/>
      <c r="N165" s="491"/>
    </row>
    <row r="166" spans="1:14" x14ac:dyDescent="0.25">
      <c r="A166" s="194">
        <v>44907</v>
      </c>
      <c r="B166" s="177" t="s">
        <v>286</v>
      </c>
      <c r="C166" s="177" t="s">
        <v>152</v>
      </c>
      <c r="D166" s="203" t="s">
        <v>81</v>
      </c>
      <c r="E166" s="424">
        <v>1000</v>
      </c>
      <c r="F166" s="367">
        <v>3830</v>
      </c>
      <c r="G166" s="331">
        <f t="shared" si="2"/>
        <v>0.26109660574412535</v>
      </c>
      <c r="H166" s="447" t="s">
        <v>134</v>
      </c>
      <c r="I166" s="196" t="s">
        <v>44</v>
      </c>
      <c r="J166" s="592" t="s">
        <v>287</v>
      </c>
      <c r="K166" s="195" t="s">
        <v>64</v>
      </c>
      <c r="L166" s="195" t="s">
        <v>45</v>
      </c>
      <c r="M166" s="490"/>
      <c r="N166" s="491"/>
    </row>
    <row r="167" spans="1:14" x14ac:dyDescent="0.25">
      <c r="A167" s="194">
        <v>44907</v>
      </c>
      <c r="B167" s="195" t="s">
        <v>122</v>
      </c>
      <c r="C167" s="195" t="s">
        <v>122</v>
      </c>
      <c r="D167" s="203" t="s">
        <v>119</v>
      </c>
      <c r="E167" s="424">
        <v>10000</v>
      </c>
      <c r="F167" s="367">
        <v>3830</v>
      </c>
      <c r="G167" s="331">
        <f t="shared" si="2"/>
        <v>2.6109660574412534</v>
      </c>
      <c r="H167" s="447" t="s">
        <v>134</v>
      </c>
      <c r="I167" s="196" t="s">
        <v>44</v>
      </c>
      <c r="J167" s="592" t="s">
        <v>287</v>
      </c>
      <c r="K167" s="195" t="s">
        <v>64</v>
      </c>
      <c r="L167" s="195" t="s">
        <v>45</v>
      </c>
      <c r="M167" s="490"/>
      <c r="N167" s="491"/>
    </row>
    <row r="168" spans="1:14" x14ac:dyDescent="0.25">
      <c r="A168" s="194">
        <v>44909</v>
      </c>
      <c r="B168" s="177" t="s">
        <v>123</v>
      </c>
      <c r="C168" s="177" t="s">
        <v>124</v>
      </c>
      <c r="D168" s="203" t="s">
        <v>119</v>
      </c>
      <c r="E168" s="621">
        <v>23000</v>
      </c>
      <c r="F168" s="367">
        <v>3830</v>
      </c>
      <c r="G168" s="331">
        <f t="shared" si="2"/>
        <v>6.0052219321148828</v>
      </c>
      <c r="H168" s="447" t="s">
        <v>134</v>
      </c>
      <c r="I168" s="196" t="s">
        <v>44</v>
      </c>
      <c r="J168" s="592" t="s">
        <v>291</v>
      </c>
      <c r="K168" s="195" t="s">
        <v>64</v>
      </c>
      <c r="L168" s="195" t="s">
        <v>45</v>
      </c>
      <c r="M168" s="490"/>
      <c r="N168" s="491"/>
    </row>
    <row r="169" spans="1:14" x14ac:dyDescent="0.25">
      <c r="A169" s="194">
        <v>44909</v>
      </c>
      <c r="B169" s="177" t="s">
        <v>123</v>
      </c>
      <c r="C169" s="177" t="s">
        <v>124</v>
      </c>
      <c r="D169" s="203" t="s">
        <v>119</v>
      </c>
      <c r="E169" s="621">
        <v>20000</v>
      </c>
      <c r="F169" s="367">
        <v>3830</v>
      </c>
      <c r="G169" s="331">
        <f t="shared" si="2"/>
        <v>5.2219321148825069</v>
      </c>
      <c r="H169" s="447" t="s">
        <v>134</v>
      </c>
      <c r="I169" s="196" t="s">
        <v>44</v>
      </c>
      <c r="J169" s="592" t="s">
        <v>291</v>
      </c>
      <c r="K169" s="195" t="s">
        <v>64</v>
      </c>
      <c r="L169" s="195" t="s">
        <v>45</v>
      </c>
      <c r="M169" s="490"/>
      <c r="N169" s="491"/>
    </row>
    <row r="170" spans="1:14" x14ac:dyDescent="0.25">
      <c r="A170" s="194">
        <v>44909</v>
      </c>
      <c r="B170" s="177" t="s">
        <v>123</v>
      </c>
      <c r="C170" s="177" t="s">
        <v>124</v>
      </c>
      <c r="D170" s="203" t="s">
        <v>119</v>
      </c>
      <c r="E170" s="621">
        <v>22000</v>
      </c>
      <c r="F170" s="367">
        <v>3830</v>
      </c>
      <c r="G170" s="331">
        <f t="shared" si="2"/>
        <v>5.7441253263707575</v>
      </c>
      <c r="H170" s="447" t="s">
        <v>134</v>
      </c>
      <c r="I170" s="196" t="s">
        <v>44</v>
      </c>
      <c r="J170" s="592" t="s">
        <v>291</v>
      </c>
      <c r="K170" s="195" t="s">
        <v>64</v>
      </c>
      <c r="L170" s="195" t="s">
        <v>45</v>
      </c>
      <c r="M170" s="490"/>
      <c r="N170" s="491"/>
    </row>
    <row r="171" spans="1:14" x14ac:dyDescent="0.25">
      <c r="A171" s="194">
        <v>44909</v>
      </c>
      <c r="B171" s="195" t="s">
        <v>122</v>
      </c>
      <c r="C171" s="195" t="s">
        <v>122</v>
      </c>
      <c r="D171" s="203" t="s">
        <v>119</v>
      </c>
      <c r="E171" s="621">
        <v>10000</v>
      </c>
      <c r="F171" s="367">
        <v>3830</v>
      </c>
      <c r="G171" s="331">
        <f t="shared" si="2"/>
        <v>2.6109660574412534</v>
      </c>
      <c r="H171" s="447" t="s">
        <v>134</v>
      </c>
      <c r="I171" s="196" t="s">
        <v>44</v>
      </c>
      <c r="J171" s="592" t="s">
        <v>291</v>
      </c>
      <c r="K171" s="195" t="s">
        <v>64</v>
      </c>
      <c r="L171" s="195" t="s">
        <v>45</v>
      </c>
      <c r="M171" s="490"/>
      <c r="N171" s="491"/>
    </row>
    <row r="172" spans="1:14" x14ac:dyDescent="0.25">
      <c r="A172" s="194">
        <v>44911</v>
      </c>
      <c r="B172" s="195" t="s">
        <v>123</v>
      </c>
      <c r="C172" s="195" t="s">
        <v>124</v>
      </c>
      <c r="D172" s="203" t="s">
        <v>119</v>
      </c>
      <c r="E172" s="182">
        <v>23000</v>
      </c>
      <c r="F172" s="367">
        <v>3830</v>
      </c>
      <c r="G172" s="331">
        <f t="shared" si="2"/>
        <v>6.0052219321148828</v>
      </c>
      <c r="H172" s="447" t="s">
        <v>138</v>
      </c>
      <c r="I172" s="196" t="s">
        <v>44</v>
      </c>
      <c r="J172" s="447" t="s">
        <v>297</v>
      </c>
      <c r="K172" s="195" t="s">
        <v>64</v>
      </c>
      <c r="L172" s="195" t="s">
        <v>45</v>
      </c>
      <c r="M172" s="490"/>
      <c r="N172" s="491"/>
    </row>
    <row r="173" spans="1:14" x14ac:dyDescent="0.25">
      <c r="A173" s="194">
        <v>44911</v>
      </c>
      <c r="B173" s="195" t="s">
        <v>123</v>
      </c>
      <c r="C173" s="195" t="s">
        <v>124</v>
      </c>
      <c r="D173" s="203" t="s">
        <v>119</v>
      </c>
      <c r="E173" s="182">
        <v>12000</v>
      </c>
      <c r="F173" s="367">
        <v>3830</v>
      </c>
      <c r="G173" s="331">
        <f t="shared" si="2"/>
        <v>3.133159268929504</v>
      </c>
      <c r="H173" s="447" t="s">
        <v>138</v>
      </c>
      <c r="I173" s="196" t="s">
        <v>44</v>
      </c>
      <c r="J173" s="447" t="s">
        <v>297</v>
      </c>
      <c r="K173" s="195" t="s">
        <v>64</v>
      </c>
      <c r="L173" s="195" t="s">
        <v>45</v>
      </c>
      <c r="M173" s="490"/>
      <c r="N173" s="491"/>
    </row>
    <row r="174" spans="1:14" x14ac:dyDescent="0.25">
      <c r="A174" s="194">
        <v>44911</v>
      </c>
      <c r="B174" s="195" t="s">
        <v>123</v>
      </c>
      <c r="C174" s="195" t="s">
        <v>124</v>
      </c>
      <c r="D174" s="203" t="s">
        <v>119</v>
      </c>
      <c r="E174" s="182">
        <v>10000</v>
      </c>
      <c r="F174" s="367">
        <v>3830</v>
      </c>
      <c r="G174" s="331">
        <f t="shared" si="2"/>
        <v>2.6109660574412534</v>
      </c>
      <c r="H174" s="447" t="s">
        <v>138</v>
      </c>
      <c r="I174" s="196" t="s">
        <v>44</v>
      </c>
      <c r="J174" s="447" t="s">
        <v>297</v>
      </c>
      <c r="K174" s="195" t="s">
        <v>64</v>
      </c>
      <c r="L174" s="195" t="s">
        <v>45</v>
      </c>
      <c r="M174" s="490"/>
      <c r="N174" s="491"/>
    </row>
    <row r="175" spans="1:14" x14ac:dyDescent="0.25">
      <c r="A175" s="194">
        <v>44911</v>
      </c>
      <c r="B175" s="195" t="s">
        <v>286</v>
      </c>
      <c r="C175" s="195" t="s">
        <v>152</v>
      </c>
      <c r="D175" s="203" t="s">
        <v>81</v>
      </c>
      <c r="E175" s="182">
        <v>500</v>
      </c>
      <c r="F175" s="367">
        <v>3830</v>
      </c>
      <c r="G175" s="331">
        <f t="shared" si="2"/>
        <v>0.13054830287206268</v>
      </c>
      <c r="H175" s="447" t="s">
        <v>138</v>
      </c>
      <c r="I175" s="196" t="s">
        <v>44</v>
      </c>
      <c r="J175" s="447" t="s">
        <v>297</v>
      </c>
      <c r="K175" s="195" t="s">
        <v>64</v>
      </c>
      <c r="L175" s="195" t="s">
        <v>45</v>
      </c>
      <c r="M175" s="490"/>
      <c r="N175" s="491"/>
    </row>
    <row r="176" spans="1:14" x14ac:dyDescent="0.25">
      <c r="A176" s="194">
        <v>44911</v>
      </c>
      <c r="B176" s="195" t="s">
        <v>351</v>
      </c>
      <c r="C176" s="195" t="s">
        <v>152</v>
      </c>
      <c r="D176" s="203" t="s">
        <v>81</v>
      </c>
      <c r="E176" s="182">
        <v>1500</v>
      </c>
      <c r="F176" s="367">
        <v>3830</v>
      </c>
      <c r="G176" s="331">
        <f t="shared" si="2"/>
        <v>0.391644908616188</v>
      </c>
      <c r="H176" s="447" t="s">
        <v>138</v>
      </c>
      <c r="I176" s="196" t="s">
        <v>44</v>
      </c>
      <c r="J176" s="447" t="s">
        <v>297</v>
      </c>
      <c r="K176" s="195" t="s">
        <v>64</v>
      </c>
      <c r="L176" s="195" t="s">
        <v>45</v>
      </c>
      <c r="M176" s="490"/>
      <c r="N176" s="491"/>
    </row>
    <row r="177" spans="1:14" x14ac:dyDescent="0.25">
      <c r="A177" s="194">
        <v>44911</v>
      </c>
      <c r="B177" s="195" t="s">
        <v>122</v>
      </c>
      <c r="C177" s="195" t="s">
        <v>122</v>
      </c>
      <c r="D177" s="203" t="s">
        <v>119</v>
      </c>
      <c r="E177" s="181">
        <v>6000</v>
      </c>
      <c r="F177" s="367">
        <v>3830</v>
      </c>
      <c r="G177" s="331">
        <f t="shared" si="2"/>
        <v>1.566579634464752</v>
      </c>
      <c r="H177" s="447" t="s">
        <v>138</v>
      </c>
      <c r="I177" s="196" t="s">
        <v>44</v>
      </c>
      <c r="J177" s="447" t="s">
        <v>297</v>
      </c>
      <c r="K177" s="195" t="s">
        <v>64</v>
      </c>
      <c r="L177" s="195" t="s">
        <v>45</v>
      </c>
      <c r="M177" s="490"/>
      <c r="N177" s="491"/>
    </row>
    <row r="178" spans="1:14" x14ac:dyDescent="0.25">
      <c r="A178" s="194">
        <v>44911</v>
      </c>
      <c r="B178" s="195" t="s">
        <v>122</v>
      </c>
      <c r="C178" s="195" t="s">
        <v>122</v>
      </c>
      <c r="D178" s="203" t="s">
        <v>119</v>
      </c>
      <c r="E178" s="181">
        <v>4000</v>
      </c>
      <c r="F178" s="367">
        <v>3830</v>
      </c>
      <c r="G178" s="331">
        <f t="shared" si="2"/>
        <v>1.0443864229765014</v>
      </c>
      <c r="H178" s="447" t="s">
        <v>138</v>
      </c>
      <c r="I178" s="196" t="s">
        <v>44</v>
      </c>
      <c r="J178" s="447" t="s">
        <v>297</v>
      </c>
      <c r="K178" s="195" t="s">
        <v>64</v>
      </c>
      <c r="L178" s="195" t="s">
        <v>45</v>
      </c>
      <c r="M178" s="490"/>
      <c r="N178" s="491"/>
    </row>
    <row r="179" spans="1:14" x14ac:dyDescent="0.25">
      <c r="A179" s="194">
        <v>44912</v>
      </c>
      <c r="B179" s="177" t="s">
        <v>302</v>
      </c>
      <c r="C179" s="369" t="s">
        <v>137</v>
      </c>
      <c r="D179" s="370" t="s">
        <v>81</v>
      </c>
      <c r="E179" s="454">
        <v>170000</v>
      </c>
      <c r="F179" s="367">
        <v>3830</v>
      </c>
      <c r="G179" s="331">
        <f t="shared" si="2"/>
        <v>44.386422976501308</v>
      </c>
      <c r="H179" s="530" t="s">
        <v>42</v>
      </c>
      <c r="I179" s="196" t="s">
        <v>44</v>
      </c>
      <c r="J179" s="447" t="s">
        <v>353</v>
      </c>
      <c r="K179" s="195" t="s">
        <v>64</v>
      </c>
      <c r="L179" s="195" t="s">
        <v>45</v>
      </c>
      <c r="M179" s="490"/>
      <c r="N179" s="491"/>
    </row>
    <row r="180" spans="1:14" x14ac:dyDescent="0.25">
      <c r="A180" s="194">
        <v>44912</v>
      </c>
      <c r="B180" s="177" t="s">
        <v>123</v>
      </c>
      <c r="C180" s="369" t="s">
        <v>124</v>
      </c>
      <c r="D180" s="370" t="s">
        <v>14</v>
      </c>
      <c r="E180" s="454">
        <v>8000</v>
      </c>
      <c r="F180" s="367">
        <v>3830</v>
      </c>
      <c r="G180" s="331">
        <f t="shared" si="2"/>
        <v>2.0887728459530028</v>
      </c>
      <c r="H180" s="530" t="s">
        <v>42</v>
      </c>
      <c r="I180" s="196" t="s">
        <v>44</v>
      </c>
      <c r="J180" s="447" t="s">
        <v>300</v>
      </c>
      <c r="K180" s="195" t="s">
        <v>64</v>
      </c>
      <c r="L180" s="195" t="s">
        <v>45</v>
      </c>
      <c r="M180" s="490"/>
      <c r="N180" s="491"/>
    </row>
    <row r="181" spans="1:14" x14ac:dyDescent="0.25">
      <c r="A181" s="194">
        <v>44912</v>
      </c>
      <c r="B181" s="177" t="s">
        <v>123</v>
      </c>
      <c r="C181" s="369" t="s">
        <v>124</v>
      </c>
      <c r="D181" s="370" t="s">
        <v>14</v>
      </c>
      <c r="E181" s="454">
        <v>3000</v>
      </c>
      <c r="F181" s="367">
        <v>3830</v>
      </c>
      <c r="G181" s="331">
        <f t="shared" si="2"/>
        <v>0.78328981723237601</v>
      </c>
      <c r="H181" s="530" t="s">
        <v>42</v>
      </c>
      <c r="I181" s="196" t="s">
        <v>44</v>
      </c>
      <c r="J181" s="447" t="s">
        <v>300</v>
      </c>
      <c r="K181" s="195" t="s">
        <v>64</v>
      </c>
      <c r="L181" s="195" t="s">
        <v>45</v>
      </c>
      <c r="M181" s="490"/>
      <c r="N181" s="491"/>
    </row>
    <row r="182" spans="1:14" x14ac:dyDescent="0.25">
      <c r="A182" s="194">
        <v>44912</v>
      </c>
      <c r="B182" s="177" t="s">
        <v>123</v>
      </c>
      <c r="C182" s="369" t="s">
        <v>124</v>
      </c>
      <c r="D182" s="370" t="s">
        <v>14</v>
      </c>
      <c r="E182" s="454">
        <v>7000</v>
      </c>
      <c r="F182" s="367">
        <v>3830</v>
      </c>
      <c r="G182" s="331">
        <f t="shared" si="2"/>
        <v>1.8276762402088773</v>
      </c>
      <c r="H182" s="530" t="s">
        <v>42</v>
      </c>
      <c r="I182" s="196" t="s">
        <v>44</v>
      </c>
      <c r="J182" s="447" t="s">
        <v>300</v>
      </c>
      <c r="K182" s="195" t="s">
        <v>64</v>
      </c>
      <c r="L182" s="195" t="s">
        <v>45</v>
      </c>
      <c r="M182" s="490"/>
      <c r="N182" s="491"/>
    </row>
    <row r="183" spans="1:14" x14ac:dyDescent="0.25">
      <c r="A183" s="194">
        <v>44912</v>
      </c>
      <c r="B183" s="177" t="s">
        <v>123</v>
      </c>
      <c r="C183" s="369" t="s">
        <v>124</v>
      </c>
      <c r="D183" s="370" t="s">
        <v>14</v>
      </c>
      <c r="E183" s="454">
        <v>6000</v>
      </c>
      <c r="F183" s="367">
        <v>3830</v>
      </c>
      <c r="G183" s="331">
        <f t="shared" si="2"/>
        <v>1.566579634464752</v>
      </c>
      <c r="H183" s="530" t="s">
        <v>42</v>
      </c>
      <c r="I183" s="196" t="s">
        <v>44</v>
      </c>
      <c r="J183" s="447" t="s">
        <v>300</v>
      </c>
      <c r="K183" s="195" t="s">
        <v>64</v>
      </c>
      <c r="L183" s="195" t="s">
        <v>45</v>
      </c>
      <c r="M183" s="490"/>
      <c r="N183" s="491"/>
    </row>
    <row r="184" spans="1:14" x14ac:dyDescent="0.25">
      <c r="A184" s="194">
        <v>44914</v>
      </c>
      <c r="B184" s="177" t="s">
        <v>223</v>
      </c>
      <c r="C184" s="177" t="s">
        <v>136</v>
      </c>
      <c r="D184" s="187" t="s">
        <v>14</v>
      </c>
      <c r="E184" s="182">
        <v>40000</v>
      </c>
      <c r="F184" s="367">
        <v>3830</v>
      </c>
      <c r="G184" s="331">
        <f t="shared" si="2"/>
        <v>10.443864229765014</v>
      </c>
      <c r="H184" s="530" t="s">
        <v>42</v>
      </c>
      <c r="I184" s="196" t="s">
        <v>44</v>
      </c>
      <c r="J184" s="447" t="s">
        <v>347</v>
      </c>
      <c r="K184" s="195" t="s">
        <v>64</v>
      </c>
      <c r="L184" s="195" t="s">
        <v>45</v>
      </c>
      <c r="M184" s="490"/>
      <c r="N184" s="491"/>
    </row>
    <row r="185" spans="1:14" x14ac:dyDescent="0.25">
      <c r="A185" s="194">
        <v>44914</v>
      </c>
      <c r="B185" s="177" t="s">
        <v>224</v>
      </c>
      <c r="C185" s="177" t="s">
        <v>136</v>
      </c>
      <c r="D185" s="187" t="s">
        <v>119</v>
      </c>
      <c r="E185" s="182">
        <v>25000</v>
      </c>
      <c r="F185" s="367">
        <v>3830</v>
      </c>
      <c r="G185" s="331">
        <f t="shared" si="2"/>
        <v>6.5274151436031334</v>
      </c>
      <c r="H185" s="530" t="s">
        <v>134</v>
      </c>
      <c r="I185" s="196" t="s">
        <v>44</v>
      </c>
      <c r="J185" s="447" t="s">
        <v>347</v>
      </c>
      <c r="K185" s="195" t="s">
        <v>64</v>
      </c>
      <c r="L185" s="195" t="s">
        <v>45</v>
      </c>
      <c r="M185" s="490"/>
      <c r="N185" s="491"/>
    </row>
    <row r="186" spans="1:14" x14ac:dyDescent="0.25">
      <c r="A186" s="194">
        <v>44914</v>
      </c>
      <c r="B186" s="175" t="s">
        <v>225</v>
      </c>
      <c r="C186" s="177" t="s">
        <v>136</v>
      </c>
      <c r="D186" s="177" t="s">
        <v>119</v>
      </c>
      <c r="E186" s="182">
        <v>25000</v>
      </c>
      <c r="F186" s="367">
        <v>3830</v>
      </c>
      <c r="G186" s="331">
        <f t="shared" si="2"/>
        <v>6.5274151436031334</v>
      </c>
      <c r="H186" s="530" t="s">
        <v>138</v>
      </c>
      <c r="I186" s="196" t="s">
        <v>44</v>
      </c>
      <c r="J186" s="447" t="s">
        <v>347</v>
      </c>
      <c r="K186" s="195" t="s">
        <v>64</v>
      </c>
      <c r="L186" s="195" t="s">
        <v>45</v>
      </c>
      <c r="M186" s="490"/>
      <c r="N186" s="491"/>
    </row>
    <row r="187" spans="1:14" x14ac:dyDescent="0.25">
      <c r="A187" s="194">
        <v>44914</v>
      </c>
      <c r="B187" s="177" t="s">
        <v>172</v>
      </c>
      <c r="C187" s="177" t="s">
        <v>136</v>
      </c>
      <c r="D187" s="187" t="s">
        <v>118</v>
      </c>
      <c r="E187" s="182">
        <v>20000</v>
      </c>
      <c r="F187" s="367">
        <v>3830</v>
      </c>
      <c r="G187" s="331">
        <f t="shared" si="2"/>
        <v>5.2219321148825069</v>
      </c>
      <c r="H187" s="530" t="s">
        <v>154</v>
      </c>
      <c r="I187" s="196" t="s">
        <v>44</v>
      </c>
      <c r="J187" s="447" t="s">
        <v>347</v>
      </c>
      <c r="K187" s="195" t="s">
        <v>64</v>
      </c>
      <c r="L187" s="195" t="s">
        <v>45</v>
      </c>
      <c r="M187" s="490"/>
      <c r="N187" s="491"/>
    </row>
    <row r="188" spans="1:14" x14ac:dyDescent="0.25">
      <c r="A188" s="194">
        <v>44916</v>
      </c>
      <c r="B188" s="177" t="s">
        <v>306</v>
      </c>
      <c r="C188" s="177" t="s">
        <v>148</v>
      </c>
      <c r="D188" s="203" t="s">
        <v>81</v>
      </c>
      <c r="E188" s="190">
        <v>200000</v>
      </c>
      <c r="F188" s="367">
        <v>3830</v>
      </c>
      <c r="G188" s="331">
        <f t="shared" si="2"/>
        <v>52.219321148825067</v>
      </c>
      <c r="H188" s="530" t="s">
        <v>42</v>
      </c>
      <c r="I188" s="196" t="s">
        <v>44</v>
      </c>
      <c r="J188" s="447" t="s">
        <v>348</v>
      </c>
      <c r="K188" s="195" t="s">
        <v>64</v>
      </c>
      <c r="L188" s="195" t="s">
        <v>45</v>
      </c>
      <c r="M188" s="490"/>
      <c r="N188" s="491"/>
    </row>
    <row r="189" spans="1:14" x14ac:dyDescent="0.25">
      <c r="A189" s="194">
        <v>44916</v>
      </c>
      <c r="B189" s="177" t="s">
        <v>123</v>
      </c>
      <c r="C189" s="177" t="s">
        <v>124</v>
      </c>
      <c r="D189" s="203" t="s">
        <v>14</v>
      </c>
      <c r="E189" s="190">
        <v>5000</v>
      </c>
      <c r="F189" s="367">
        <v>3830</v>
      </c>
      <c r="G189" s="331">
        <f t="shared" si="2"/>
        <v>1.3054830287206267</v>
      </c>
      <c r="H189" s="530" t="s">
        <v>42</v>
      </c>
      <c r="I189" s="196" t="s">
        <v>44</v>
      </c>
      <c r="J189" s="447" t="s">
        <v>301</v>
      </c>
      <c r="K189" s="195" t="s">
        <v>64</v>
      </c>
      <c r="L189" s="195" t="s">
        <v>45</v>
      </c>
      <c r="M189" s="490"/>
      <c r="N189" s="491"/>
    </row>
    <row r="190" spans="1:14" x14ac:dyDescent="0.25">
      <c r="A190" s="194">
        <v>44916</v>
      </c>
      <c r="B190" s="177" t="s">
        <v>123</v>
      </c>
      <c r="C190" s="177" t="s">
        <v>124</v>
      </c>
      <c r="D190" s="196" t="s">
        <v>14</v>
      </c>
      <c r="E190" s="182">
        <v>5000</v>
      </c>
      <c r="F190" s="367">
        <v>3830</v>
      </c>
      <c r="G190" s="331">
        <f t="shared" si="2"/>
        <v>1.3054830287206267</v>
      </c>
      <c r="H190" s="530" t="s">
        <v>42</v>
      </c>
      <c r="I190" s="196" t="s">
        <v>44</v>
      </c>
      <c r="J190" s="447" t="s">
        <v>301</v>
      </c>
      <c r="K190" s="195" t="s">
        <v>64</v>
      </c>
      <c r="L190" s="195" t="s">
        <v>45</v>
      </c>
      <c r="M190" s="490"/>
      <c r="N190" s="491"/>
    </row>
    <row r="191" spans="1:14" x14ac:dyDescent="0.25">
      <c r="A191" s="194">
        <v>44916</v>
      </c>
      <c r="B191" s="195" t="s">
        <v>123</v>
      </c>
      <c r="C191" s="195" t="s">
        <v>124</v>
      </c>
      <c r="D191" s="196" t="s">
        <v>14</v>
      </c>
      <c r="E191" s="182">
        <v>15000</v>
      </c>
      <c r="F191" s="367">
        <v>3830</v>
      </c>
      <c r="G191" s="331">
        <f t="shared" si="2"/>
        <v>3.9164490861618799</v>
      </c>
      <c r="H191" s="530" t="s">
        <v>42</v>
      </c>
      <c r="I191" s="196" t="s">
        <v>44</v>
      </c>
      <c r="J191" s="447" t="s">
        <v>301</v>
      </c>
      <c r="K191" s="195" t="s">
        <v>64</v>
      </c>
      <c r="L191" s="195" t="s">
        <v>45</v>
      </c>
      <c r="M191" s="490"/>
      <c r="N191" s="491"/>
    </row>
    <row r="192" spans="1:14" x14ac:dyDescent="0.25">
      <c r="A192" s="194">
        <v>44916</v>
      </c>
      <c r="B192" s="195" t="s">
        <v>123</v>
      </c>
      <c r="C192" s="195" t="s">
        <v>124</v>
      </c>
      <c r="D192" s="196" t="s">
        <v>14</v>
      </c>
      <c r="E192" s="190">
        <v>15000</v>
      </c>
      <c r="F192" s="367">
        <v>3830</v>
      </c>
      <c r="G192" s="331">
        <f t="shared" si="2"/>
        <v>3.9164490861618799</v>
      </c>
      <c r="H192" s="530" t="s">
        <v>42</v>
      </c>
      <c r="I192" s="196" t="s">
        <v>44</v>
      </c>
      <c r="J192" s="447" t="s">
        <v>301</v>
      </c>
      <c r="K192" s="195" t="s">
        <v>64</v>
      </c>
      <c r="L192" s="195" t="s">
        <v>45</v>
      </c>
      <c r="M192" s="490"/>
      <c r="N192" s="491"/>
    </row>
    <row r="193" spans="1:14" x14ac:dyDescent="0.25">
      <c r="A193" s="194">
        <v>44918</v>
      </c>
      <c r="B193" s="204" t="s">
        <v>308</v>
      </c>
      <c r="C193" s="204" t="s">
        <v>148</v>
      </c>
      <c r="D193" s="521" t="s">
        <v>81</v>
      </c>
      <c r="E193" s="182">
        <v>1888000</v>
      </c>
      <c r="F193" s="367">
        <v>3830</v>
      </c>
      <c r="G193" s="331">
        <f t="shared" si="2"/>
        <v>492.95039164490862</v>
      </c>
      <c r="H193" s="530" t="s">
        <v>228</v>
      </c>
      <c r="I193" s="196" t="s">
        <v>44</v>
      </c>
      <c r="J193" s="447" t="s">
        <v>354</v>
      </c>
      <c r="K193" s="195" t="s">
        <v>64</v>
      </c>
      <c r="L193" s="195" t="s">
        <v>45</v>
      </c>
      <c r="M193" s="490"/>
      <c r="N193" s="491"/>
    </row>
    <row r="194" spans="1:14" x14ac:dyDescent="0.25">
      <c r="A194" s="194">
        <v>44918</v>
      </c>
      <c r="B194" s="204" t="s">
        <v>143</v>
      </c>
      <c r="C194" s="204" t="s">
        <v>142</v>
      </c>
      <c r="D194" s="521" t="s">
        <v>81</v>
      </c>
      <c r="E194" s="181">
        <v>3000</v>
      </c>
      <c r="F194" s="676">
        <v>3830</v>
      </c>
      <c r="G194" s="581">
        <f>E194/F194</f>
        <v>0.78328981723237601</v>
      </c>
      <c r="H194" s="530" t="s">
        <v>228</v>
      </c>
      <c r="I194" s="196" t="s">
        <v>44</v>
      </c>
      <c r="J194" s="447" t="s">
        <v>337</v>
      </c>
      <c r="K194" s="195" t="s">
        <v>64</v>
      </c>
      <c r="L194" s="195" t="s">
        <v>45</v>
      </c>
      <c r="M194" s="490"/>
      <c r="N194" s="491"/>
    </row>
    <row r="195" spans="1:14" x14ac:dyDescent="0.25">
      <c r="A195" s="194">
        <v>44922</v>
      </c>
      <c r="B195" s="177" t="s">
        <v>223</v>
      </c>
      <c r="C195" s="177" t="s">
        <v>136</v>
      </c>
      <c r="D195" s="187" t="s">
        <v>14</v>
      </c>
      <c r="E195" s="182">
        <v>40000</v>
      </c>
      <c r="F195" s="676">
        <v>3830</v>
      </c>
      <c r="G195" s="581">
        <f t="shared" ref="G195:G198" si="3">E195/F195</f>
        <v>10.443864229765014</v>
      </c>
      <c r="H195" s="530" t="s">
        <v>42</v>
      </c>
      <c r="I195" s="196" t="s">
        <v>44</v>
      </c>
      <c r="J195" s="447" t="s">
        <v>347</v>
      </c>
      <c r="K195" s="195" t="s">
        <v>64</v>
      </c>
      <c r="L195" s="195" t="s">
        <v>45</v>
      </c>
      <c r="M195" s="490"/>
      <c r="N195" s="491"/>
    </row>
    <row r="196" spans="1:14" x14ac:dyDescent="0.25">
      <c r="A196" s="194">
        <v>44922</v>
      </c>
      <c r="B196" s="175" t="s">
        <v>224</v>
      </c>
      <c r="C196" s="177" t="s">
        <v>136</v>
      </c>
      <c r="D196" s="187" t="s">
        <v>119</v>
      </c>
      <c r="E196" s="182">
        <v>25000</v>
      </c>
      <c r="F196" s="676">
        <v>3830</v>
      </c>
      <c r="G196" s="581">
        <f t="shared" si="3"/>
        <v>6.5274151436031334</v>
      </c>
      <c r="H196" s="530" t="s">
        <v>134</v>
      </c>
      <c r="I196" s="196" t="s">
        <v>44</v>
      </c>
      <c r="J196" s="447" t="s">
        <v>347</v>
      </c>
      <c r="K196" s="195" t="s">
        <v>64</v>
      </c>
      <c r="L196" s="195" t="s">
        <v>45</v>
      </c>
      <c r="M196" s="490"/>
      <c r="N196" s="491"/>
    </row>
    <row r="197" spans="1:14" x14ac:dyDescent="0.25">
      <c r="A197" s="194">
        <v>44922</v>
      </c>
      <c r="B197" s="175" t="s">
        <v>225</v>
      </c>
      <c r="C197" s="177" t="s">
        <v>136</v>
      </c>
      <c r="D197" s="187" t="s">
        <v>119</v>
      </c>
      <c r="E197" s="182">
        <v>25000</v>
      </c>
      <c r="F197" s="676">
        <v>3830</v>
      </c>
      <c r="G197" s="581">
        <f t="shared" si="3"/>
        <v>6.5274151436031334</v>
      </c>
      <c r="H197" s="530" t="s">
        <v>138</v>
      </c>
      <c r="I197" s="196" t="s">
        <v>44</v>
      </c>
      <c r="J197" s="447" t="s">
        <v>347</v>
      </c>
      <c r="K197" s="195" t="s">
        <v>64</v>
      </c>
      <c r="L197" s="195" t="s">
        <v>45</v>
      </c>
      <c r="M197" s="490"/>
      <c r="N197" s="491"/>
    </row>
    <row r="198" spans="1:14" ht="17.25" customHeight="1" thickBot="1" x14ac:dyDescent="0.3">
      <c r="A198" s="194">
        <v>44922</v>
      </c>
      <c r="B198" s="177" t="s">
        <v>284</v>
      </c>
      <c r="C198" s="177" t="s">
        <v>136</v>
      </c>
      <c r="D198" s="187" t="s">
        <v>118</v>
      </c>
      <c r="E198" s="181">
        <v>20000</v>
      </c>
      <c r="F198" s="676">
        <v>3830</v>
      </c>
      <c r="G198" s="581">
        <f t="shared" si="3"/>
        <v>5.2219321148825069</v>
      </c>
      <c r="H198" s="530" t="s">
        <v>154</v>
      </c>
      <c r="I198" s="196" t="s">
        <v>44</v>
      </c>
      <c r="J198" s="447" t="s">
        <v>347</v>
      </c>
      <c r="K198" s="195" t="s">
        <v>64</v>
      </c>
      <c r="L198" s="195" t="s">
        <v>45</v>
      </c>
      <c r="M198" s="490"/>
      <c r="N198" s="491"/>
    </row>
    <row r="199" spans="1:14" ht="17.25" customHeight="1" thickBot="1" x14ac:dyDescent="0.3">
      <c r="A199" s="194"/>
      <c r="B199" s="204"/>
      <c r="C199" s="204"/>
      <c r="D199" s="675"/>
      <c r="E199" s="681">
        <f>SUM(E3:E198)</f>
        <v>11313389.5</v>
      </c>
      <c r="F199" s="677"/>
      <c r="G199" s="678">
        <f>SUM(G3:G198)</f>
        <v>2953.8875979112258</v>
      </c>
      <c r="H199" s="636"/>
      <c r="I199" s="196"/>
      <c r="J199" s="447"/>
      <c r="K199" s="195"/>
      <c r="L199" s="195"/>
      <c r="M199" s="490"/>
      <c r="N199" s="491"/>
    </row>
  </sheetData>
  <autoFilter ref="A2:N199">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1"/>
  <sheetViews>
    <sheetView workbookViewId="0">
      <selection activeCell="E17" sqref="E17"/>
    </sheetView>
  </sheetViews>
  <sheetFormatPr defaultRowHeight="15" x14ac:dyDescent="0.25"/>
  <cols>
    <col min="1" max="1" width="13.140625" customWidth="1"/>
    <col min="2" max="2" width="36.5703125" customWidth="1"/>
    <col min="3" max="3" width="15.85546875" customWidth="1"/>
    <col min="4" max="4" width="14.7109375" bestFit="1" customWidth="1"/>
  </cols>
  <sheetData>
    <row r="3" spans="1:4" x14ac:dyDescent="0.25">
      <c r="A3" s="467" t="s">
        <v>106</v>
      </c>
      <c r="B3" t="s">
        <v>113</v>
      </c>
      <c r="C3" t="s">
        <v>112</v>
      </c>
    </row>
    <row r="4" spans="1:4" x14ac:dyDescent="0.25">
      <c r="A4" s="202" t="s">
        <v>65</v>
      </c>
      <c r="B4" s="468">
        <v>450000</v>
      </c>
      <c r="C4" s="468"/>
      <c r="D4" s="624">
        <f>GETPIVOTDATA("Sum of spent in national currency (Ugx)",$A$3,"Name","Airtime")-GETPIVOTDATA("Sum of Received",$A$3,"Name","Airtime")</f>
        <v>450000</v>
      </c>
    </row>
    <row r="5" spans="1:4" x14ac:dyDescent="0.25">
      <c r="A5" s="202" t="s">
        <v>154</v>
      </c>
      <c r="B5" s="468">
        <v>83000</v>
      </c>
      <c r="C5" s="468"/>
      <c r="D5" s="624">
        <f>GETPIVOTDATA("Sum of spent in national currency (Ugx)",$A$3,"Name","Collins")-GETPIVOTDATA("Sum of Received",$A$3,"Name","Collins")</f>
        <v>83000</v>
      </c>
    </row>
    <row r="6" spans="1:4" x14ac:dyDescent="0.25">
      <c r="A6" s="202" t="s">
        <v>138</v>
      </c>
      <c r="B6" s="468">
        <v>420000</v>
      </c>
      <c r="C6" s="468">
        <v>12000</v>
      </c>
      <c r="D6" s="624">
        <f>GETPIVOTDATA("Sum of spent in national currency (Ugx)",$A$3,"Name","i73")-GETPIVOTDATA("Sum of Received",$A$3,"Name","i73")</f>
        <v>408000</v>
      </c>
    </row>
    <row r="7" spans="1:4" x14ac:dyDescent="0.25">
      <c r="A7" s="202" t="s">
        <v>134</v>
      </c>
      <c r="B7" s="468">
        <v>706000</v>
      </c>
      <c r="C7" s="468">
        <v>21000</v>
      </c>
      <c r="D7" s="624">
        <f>GETPIVOTDATA("Sum of spent in national currency (Ugx)",$A$3,"Name","i82")-GETPIVOTDATA("Sum of Received",$A$3,"Name","i82")</f>
        <v>685000</v>
      </c>
    </row>
    <row r="8" spans="1:4" x14ac:dyDescent="0.25">
      <c r="A8" s="202" t="s">
        <v>42</v>
      </c>
      <c r="B8" s="468">
        <v>1008800</v>
      </c>
      <c r="C8" s="468"/>
      <c r="D8" s="624">
        <f>GETPIVOTDATA("Sum of spent in national currency (Ugx)",$A$3,"Name","Lydia")-GETPIVOTDATA("Sum of Received",$A$3,"Name","Lydia")</f>
        <v>1008800</v>
      </c>
    </row>
    <row r="9" spans="1:4" x14ac:dyDescent="0.25">
      <c r="A9" s="202" t="s">
        <v>107</v>
      </c>
      <c r="B9" s="468"/>
      <c r="C9" s="468">
        <v>3129000</v>
      </c>
      <c r="D9" s="624"/>
    </row>
    <row r="10" spans="1:4" x14ac:dyDescent="0.25">
      <c r="A10" s="202" t="s">
        <v>108</v>
      </c>
      <c r="B10" s="468">
        <v>2667800</v>
      </c>
      <c r="C10" s="468">
        <v>3162000</v>
      </c>
    </row>
    <row r="11" spans="1:4" x14ac:dyDescent="0.25">
      <c r="C11" s="624">
        <f>GETPIVOTDATA("Sum of Received",$A$3,"Name","i73")+GETPIVOTDATA("Sum of Received",$A$3,"Name","i82")</f>
        <v>33000</v>
      </c>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6"/>
  <sheetViews>
    <sheetView workbookViewId="0">
      <pane xSplit="1" ySplit="2" topLeftCell="C45" activePane="bottomRight" state="frozen"/>
      <selection pane="topRight" activeCell="B1" sqref="B1"/>
      <selection pane="bottomLeft" activeCell="A4" sqref="A4"/>
      <selection pane="bottomRight" activeCell="J50" sqref="J50"/>
    </sheetView>
  </sheetViews>
  <sheetFormatPr defaultColWidth="10.85546875" defaultRowHeight="15" x14ac:dyDescent="0.25"/>
  <cols>
    <col min="1" max="1" width="17.7109375" style="40" customWidth="1"/>
    <col min="2" max="2" width="39.140625" style="40" bestFit="1" customWidth="1"/>
    <col min="3" max="3" width="18.42578125" style="40" bestFit="1" customWidth="1"/>
    <col min="4" max="4" width="14.7109375" style="40" customWidth="1"/>
    <col min="5" max="5" width="14.42578125" style="77" customWidth="1"/>
    <col min="6" max="6" width="15.140625" style="77" customWidth="1"/>
    <col min="7" max="7" width="21.140625" style="77" customWidth="1"/>
    <col min="8" max="9" width="21.140625" style="40" customWidth="1"/>
    <col min="10" max="10" width="26.140625" style="40" customWidth="1"/>
    <col min="11" max="11" width="10.85546875" style="40"/>
    <col min="12" max="12" width="13.42578125" style="40" customWidth="1"/>
    <col min="13" max="13" width="14.85546875" style="40" customWidth="1"/>
    <col min="14" max="14" width="28" style="40" customWidth="1"/>
    <col min="15" max="16384" width="10.85546875" style="40"/>
  </cols>
  <sheetData>
    <row r="1" spans="1:15" s="2" customFormat="1" ht="21" customHeight="1" x14ac:dyDescent="0.25">
      <c r="A1" s="686" t="s">
        <v>165</v>
      </c>
      <c r="B1" s="686"/>
      <c r="C1" s="686"/>
      <c r="D1" s="686"/>
      <c r="E1" s="686"/>
      <c r="F1" s="686"/>
      <c r="G1" s="686"/>
      <c r="H1" s="686"/>
      <c r="I1" s="686"/>
      <c r="J1" s="686"/>
      <c r="K1" s="686"/>
      <c r="L1" s="686"/>
      <c r="M1" s="686"/>
      <c r="N1" s="686"/>
    </row>
    <row r="2" spans="1:15" s="2" customFormat="1" ht="45.75" customHeight="1" x14ac:dyDescent="0.25">
      <c r="A2" s="41" t="s">
        <v>0</v>
      </c>
      <c r="B2" s="34" t="s">
        <v>5</v>
      </c>
      <c r="C2" s="34" t="s">
        <v>10</v>
      </c>
      <c r="D2" s="35" t="s">
        <v>8</v>
      </c>
      <c r="E2" s="35" t="s">
        <v>56</v>
      </c>
      <c r="F2" s="35" t="s">
        <v>34</v>
      </c>
      <c r="G2" s="36" t="s">
        <v>41</v>
      </c>
      <c r="H2" s="36" t="s">
        <v>2</v>
      </c>
      <c r="I2" s="36" t="s">
        <v>3</v>
      </c>
      <c r="J2" s="34" t="s">
        <v>9</v>
      </c>
      <c r="K2" s="34" t="s">
        <v>1</v>
      </c>
      <c r="L2" s="34" t="s">
        <v>4</v>
      </c>
      <c r="M2" s="37" t="s">
        <v>12</v>
      </c>
      <c r="N2" s="38" t="s">
        <v>11</v>
      </c>
      <c r="O2" s="316"/>
    </row>
    <row r="3" spans="1:15" s="22" customFormat="1" x14ac:dyDescent="0.25">
      <c r="A3" s="122">
        <v>44896</v>
      </c>
      <c r="B3" s="121" t="s">
        <v>153</v>
      </c>
      <c r="C3" s="425"/>
      <c r="D3" s="425"/>
      <c r="E3" s="426"/>
      <c r="F3" s="193"/>
      <c r="G3" s="193">
        <v>1308646</v>
      </c>
      <c r="H3" s="33"/>
      <c r="I3" s="335" t="s">
        <v>18</v>
      </c>
      <c r="J3" s="451"/>
      <c r="K3" s="335" t="s">
        <v>64</v>
      </c>
      <c r="L3" s="335" t="s">
        <v>58</v>
      </c>
      <c r="M3" s="44"/>
      <c r="N3" s="44"/>
      <c r="O3" s="317"/>
    </row>
    <row r="4" spans="1:15" s="22" customFormat="1" x14ac:dyDescent="0.25">
      <c r="A4" s="194">
        <v>44896</v>
      </c>
      <c r="B4" s="195" t="s">
        <v>115</v>
      </c>
      <c r="C4" s="195" t="s">
        <v>49</v>
      </c>
      <c r="D4" s="196" t="s">
        <v>119</v>
      </c>
      <c r="E4" s="172">
        <v>75000</v>
      </c>
      <c r="F4" s="172"/>
      <c r="G4" s="179">
        <f>G3-E4+F4</f>
        <v>1233646</v>
      </c>
      <c r="H4" s="197" t="s">
        <v>134</v>
      </c>
      <c r="I4" s="197" t="s">
        <v>18</v>
      </c>
      <c r="J4" s="592" t="s">
        <v>159</v>
      </c>
      <c r="K4" s="197" t="s">
        <v>64</v>
      </c>
      <c r="L4" s="197" t="s">
        <v>58</v>
      </c>
      <c r="M4" s="197"/>
      <c r="N4" s="197"/>
      <c r="O4" s="317"/>
    </row>
    <row r="5" spans="1:15" s="22" customFormat="1" x14ac:dyDescent="0.25">
      <c r="A5" s="194">
        <v>44896</v>
      </c>
      <c r="B5" s="195" t="s">
        <v>115</v>
      </c>
      <c r="C5" s="195" t="s">
        <v>49</v>
      </c>
      <c r="D5" s="196" t="s">
        <v>119</v>
      </c>
      <c r="E5" s="178">
        <v>70000</v>
      </c>
      <c r="F5" s="172"/>
      <c r="G5" s="179">
        <f>G4-E5+F5</f>
        <v>1163646</v>
      </c>
      <c r="H5" s="212" t="s">
        <v>138</v>
      </c>
      <c r="I5" s="335" t="s">
        <v>18</v>
      </c>
      <c r="J5" s="447" t="s">
        <v>166</v>
      </c>
      <c r="K5" s="335" t="s">
        <v>64</v>
      </c>
      <c r="L5" s="335" t="s">
        <v>58</v>
      </c>
      <c r="M5" s="213"/>
      <c r="N5" s="335"/>
      <c r="O5" s="317"/>
    </row>
    <row r="6" spans="1:15" s="22" customFormat="1" x14ac:dyDescent="0.25">
      <c r="A6" s="194">
        <v>44896</v>
      </c>
      <c r="B6" s="195" t="s">
        <v>115</v>
      </c>
      <c r="C6" s="195" t="s">
        <v>49</v>
      </c>
      <c r="D6" s="196" t="s">
        <v>14</v>
      </c>
      <c r="E6" s="178">
        <v>10000</v>
      </c>
      <c r="F6" s="184"/>
      <c r="G6" s="179">
        <f t="shared" ref="G6:G30" si="0">G5-E6+F6</f>
        <v>1153646</v>
      </c>
      <c r="H6" s="290" t="s">
        <v>65</v>
      </c>
      <c r="I6" s="335" t="s">
        <v>18</v>
      </c>
      <c r="J6" s="447" t="s">
        <v>174</v>
      </c>
      <c r="K6" s="335" t="s">
        <v>64</v>
      </c>
      <c r="L6" s="335" t="s">
        <v>58</v>
      </c>
      <c r="M6" s="213"/>
      <c r="N6" s="335"/>
      <c r="O6" s="317"/>
    </row>
    <row r="7" spans="1:15" s="22" customFormat="1" x14ac:dyDescent="0.25">
      <c r="A7" s="194">
        <v>44896</v>
      </c>
      <c r="B7" s="195" t="s">
        <v>115</v>
      </c>
      <c r="C7" s="195" t="s">
        <v>49</v>
      </c>
      <c r="D7" s="196" t="s">
        <v>118</v>
      </c>
      <c r="E7" s="178">
        <v>7500</v>
      </c>
      <c r="F7" s="184"/>
      <c r="G7" s="179">
        <f t="shared" si="0"/>
        <v>1146146</v>
      </c>
      <c r="H7" s="290" t="s">
        <v>154</v>
      </c>
      <c r="I7" s="335" t="s">
        <v>18</v>
      </c>
      <c r="J7" s="447" t="s">
        <v>178</v>
      </c>
      <c r="K7" s="335" t="s">
        <v>64</v>
      </c>
      <c r="L7" s="335" t="s">
        <v>58</v>
      </c>
      <c r="M7" s="213"/>
      <c r="N7" s="335"/>
      <c r="O7" s="317"/>
    </row>
    <row r="8" spans="1:15" s="22" customFormat="1" x14ac:dyDescent="0.25">
      <c r="A8" s="194">
        <v>44896</v>
      </c>
      <c r="B8" s="195" t="s">
        <v>115</v>
      </c>
      <c r="C8" s="195" t="s">
        <v>49</v>
      </c>
      <c r="D8" s="196" t="s">
        <v>14</v>
      </c>
      <c r="E8" s="178">
        <v>10000</v>
      </c>
      <c r="F8" s="184"/>
      <c r="G8" s="179">
        <f t="shared" si="0"/>
        <v>1136146</v>
      </c>
      <c r="H8" s="290" t="s">
        <v>42</v>
      </c>
      <c r="I8" s="335" t="s">
        <v>18</v>
      </c>
      <c r="J8" s="447" t="s">
        <v>185</v>
      </c>
      <c r="K8" s="335" t="s">
        <v>64</v>
      </c>
      <c r="L8" s="335" t="s">
        <v>58</v>
      </c>
      <c r="M8" s="213"/>
      <c r="N8" s="335"/>
      <c r="O8" s="317"/>
    </row>
    <row r="9" spans="1:15" s="22" customFormat="1" x14ac:dyDescent="0.25">
      <c r="A9" s="194">
        <v>44897</v>
      </c>
      <c r="B9" s="195" t="s">
        <v>125</v>
      </c>
      <c r="C9" s="195" t="s">
        <v>49</v>
      </c>
      <c r="D9" s="196" t="s">
        <v>119</v>
      </c>
      <c r="E9" s="178"/>
      <c r="F9" s="184">
        <v>2000</v>
      </c>
      <c r="G9" s="179">
        <f t="shared" si="0"/>
        <v>1138146</v>
      </c>
      <c r="H9" s="290" t="s">
        <v>134</v>
      </c>
      <c r="I9" s="335" t="s">
        <v>18</v>
      </c>
      <c r="J9" s="592" t="s">
        <v>159</v>
      </c>
      <c r="K9" s="335" t="s">
        <v>64</v>
      </c>
      <c r="L9" s="335" t="s">
        <v>58</v>
      </c>
      <c r="M9" s="213"/>
      <c r="N9" s="335"/>
      <c r="O9" s="317"/>
    </row>
    <row r="10" spans="1:15" s="22" customFormat="1" x14ac:dyDescent="0.25">
      <c r="A10" s="194">
        <v>44897</v>
      </c>
      <c r="B10" s="195" t="s">
        <v>125</v>
      </c>
      <c r="C10" s="195" t="s">
        <v>49</v>
      </c>
      <c r="D10" s="196" t="s">
        <v>119</v>
      </c>
      <c r="E10" s="178"/>
      <c r="F10" s="184">
        <v>5000</v>
      </c>
      <c r="G10" s="179">
        <f t="shared" si="0"/>
        <v>1143146</v>
      </c>
      <c r="H10" s="290" t="s">
        <v>138</v>
      </c>
      <c r="I10" s="335" t="s">
        <v>18</v>
      </c>
      <c r="J10" s="447" t="s">
        <v>166</v>
      </c>
      <c r="K10" s="335" t="s">
        <v>64</v>
      </c>
      <c r="L10" s="335" t="s">
        <v>58</v>
      </c>
      <c r="M10" s="213"/>
      <c r="N10" s="335"/>
      <c r="O10" s="317"/>
    </row>
    <row r="11" spans="1:15" s="22" customFormat="1" x14ac:dyDescent="0.25">
      <c r="A11" s="194">
        <v>44897</v>
      </c>
      <c r="B11" s="195" t="s">
        <v>177</v>
      </c>
      <c r="C11" s="195" t="s">
        <v>49</v>
      </c>
      <c r="D11" s="196" t="s">
        <v>118</v>
      </c>
      <c r="E11" s="178">
        <v>1500</v>
      </c>
      <c r="F11" s="184"/>
      <c r="G11" s="179">
        <f t="shared" si="0"/>
        <v>1141646</v>
      </c>
      <c r="H11" s="290" t="s">
        <v>154</v>
      </c>
      <c r="I11" s="335" t="s">
        <v>18</v>
      </c>
      <c r="J11" s="447" t="s">
        <v>178</v>
      </c>
      <c r="K11" s="335" t="s">
        <v>64</v>
      </c>
      <c r="L11" s="335" t="s">
        <v>58</v>
      </c>
      <c r="M11" s="213"/>
      <c r="N11" s="335"/>
      <c r="O11" s="317"/>
    </row>
    <row r="12" spans="1:15" s="22" customFormat="1" x14ac:dyDescent="0.25">
      <c r="A12" s="194">
        <v>44897</v>
      </c>
      <c r="B12" s="195" t="s">
        <v>115</v>
      </c>
      <c r="C12" s="195" t="s">
        <v>49</v>
      </c>
      <c r="D12" s="196" t="s">
        <v>14</v>
      </c>
      <c r="E12" s="178">
        <v>50000</v>
      </c>
      <c r="F12" s="184"/>
      <c r="G12" s="179">
        <f t="shared" si="0"/>
        <v>1091646</v>
      </c>
      <c r="H12" s="290" t="s">
        <v>42</v>
      </c>
      <c r="I12" s="335" t="s">
        <v>18</v>
      </c>
      <c r="J12" s="447" t="s">
        <v>217</v>
      </c>
      <c r="K12" s="335" t="s">
        <v>64</v>
      </c>
      <c r="L12" s="335" t="s">
        <v>58</v>
      </c>
      <c r="M12" s="213"/>
      <c r="N12" s="335"/>
      <c r="O12" s="317"/>
    </row>
    <row r="13" spans="1:15" s="22" customFormat="1" x14ac:dyDescent="0.25">
      <c r="A13" s="194">
        <v>44897</v>
      </c>
      <c r="B13" s="195" t="s">
        <v>115</v>
      </c>
      <c r="C13" s="195" t="s">
        <v>49</v>
      </c>
      <c r="D13" s="196" t="s">
        <v>118</v>
      </c>
      <c r="E13" s="454">
        <v>9000</v>
      </c>
      <c r="F13" s="172"/>
      <c r="G13" s="179">
        <f t="shared" si="0"/>
        <v>1082646</v>
      </c>
      <c r="H13" s="290" t="s">
        <v>154</v>
      </c>
      <c r="I13" s="335" t="s">
        <v>18</v>
      </c>
      <c r="J13" s="592" t="s">
        <v>187</v>
      </c>
      <c r="K13" s="335" t="s">
        <v>64</v>
      </c>
      <c r="L13" s="335" t="s">
        <v>58</v>
      </c>
      <c r="M13" s="197"/>
      <c r="N13" s="197"/>
      <c r="O13" s="317"/>
    </row>
    <row r="14" spans="1:15" s="22" customFormat="1" x14ac:dyDescent="0.25">
      <c r="A14" s="194">
        <v>44897</v>
      </c>
      <c r="B14" s="195" t="s">
        <v>115</v>
      </c>
      <c r="C14" s="195" t="s">
        <v>49</v>
      </c>
      <c r="D14" s="196" t="s">
        <v>119</v>
      </c>
      <c r="E14" s="454">
        <v>50000</v>
      </c>
      <c r="F14" s="188"/>
      <c r="G14" s="179">
        <f t="shared" si="0"/>
        <v>1032646</v>
      </c>
      <c r="H14" s="290" t="s">
        <v>134</v>
      </c>
      <c r="I14" s="335" t="s">
        <v>18</v>
      </c>
      <c r="J14" s="592" t="s">
        <v>188</v>
      </c>
      <c r="K14" s="335" t="s">
        <v>64</v>
      </c>
      <c r="L14" s="335" t="s">
        <v>58</v>
      </c>
      <c r="M14" s="197"/>
      <c r="N14" s="197"/>
      <c r="O14" s="317"/>
    </row>
    <row r="15" spans="1:15" s="22" customFormat="1" x14ac:dyDescent="0.25">
      <c r="A15" s="194">
        <v>44897</v>
      </c>
      <c r="B15" s="195" t="s">
        <v>115</v>
      </c>
      <c r="C15" s="195" t="s">
        <v>49</v>
      </c>
      <c r="D15" s="196" t="s">
        <v>119</v>
      </c>
      <c r="E15" s="454">
        <v>10000</v>
      </c>
      <c r="F15" s="188"/>
      <c r="G15" s="179">
        <f t="shared" si="0"/>
        <v>1022646</v>
      </c>
      <c r="H15" s="290" t="s">
        <v>138</v>
      </c>
      <c r="I15" s="335" t="s">
        <v>18</v>
      </c>
      <c r="J15" s="447" t="s">
        <v>191</v>
      </c>
      <c r="K15" s="335" t="s">
        <v>64</v>
      </c>
      <c r="L15" s="335" t="s">
        <v>58</v>
      </c>
      <c r="M15" s="197"/>
      <c r="N15" s="197"/>
      <c r="O15" s="317"/>
    </row>
    <row r="16" spans="1:15" s="22" customFormat="1" x14ac:dyDescent="0.25">
      <c r="A16" s="194">
        <v>44900</v>
      </c>
      <c r="B16" s="195" t="s">
        <v>125</v>
      </c>
      <c r="C16" s="195" t="s">
        <v>49</v>
      </c>
      <c r="D16" s="196" t="s">
        <v>119</v>
      </c>
      <c r="E16" s="454"/>
      <c r="F16" s="188">
        <v>7000</v>
      </c>
      <c r="G16" s="179">
        <f t="shared" si="0"/>
        <v>1029646</v>
      </c>
      <c r="H16" s="290" t="s">
        <v>134</v>
      </c>
      <c r="I16" s="335" t="s">
        <v>18</v>
      </c>
      <c r="J16" s="592" t="s">
        <v>188</v>
      </c>
      <c r="K16" s="335" t="s">
        <v>64</v>
      </c>
      <c r="L16" s="335" t="s">
        <v>58</v>
      </c>
      <c r="M16" s="197"/>
      <c r="N16" s="197"/>
      <c r="O16" s="317"/>
    </row>
    <row r="17" spans="1:15" s="22" customFormat="1" x14ac:dyDescent="0.25">
      <c r="A17" s="194">
        <v>44900</v>
      </c>
      <c r="B17" s="195" t="s">
        <v>115</v>
      </c>
      <c r="C17" s="195" t="s">
        <v>49</v>
      </c>
      <c r="D17" s="196" t="s">
        <v>119</v>
      </c>
      <c r="E17" s="454">
        <v>70000</v>
      </c>
      <c r="F17" s="188"/>
      <c r="G17" s="179">
        <f t="shared" si="0"/>
        <v>959646</v>
      </c>
      <c r="H17" s="290" t="s">
        <v>138</v>
      </c>
      <c r="I17" s="335" t="s">
        <v>18</v>
      </c>
      <c r="J17" s="447" t="s">
        <v>192</v>
      </c>
      <c r="K17" s="335" t="s">
        <v>64</v>
      </c>
      <c r="L17" s="335" t="s">
        <v>58</v>
      </c>
      <c r="M17" s="197"/>
      <c r="N17" s="197"/>
      <c r="O17" s="317"/>
    </row>
    <row r="18" spans="1:15" s="22" customFormat="1" x14ac:dyDescent="0.25">
      <c r="A18" s="194">
        <v>44900</v>
      </c>
      <c r="B18" s="195" t="s">
        <v>115</v>
      </c>
      <c r="C18" s="195" t="s">
        <v>49</v>
      </c>
      <c r="D18" s="196" t="s">
        <v>119</v>
      </c>
      <c r="E18" s="454">
        <v>80000</v>
      </c>
      <c r="F18" s="188"/>
      <c r="G18" s="179">
        <f t="shared" si="0"/>
        <v>879646</v>
      </c>
      <c r="H18" s="290" t="s">
        <v>134</v>
      </c>
      <c r="I18" s="335" t="s">
        <v>18</v>
      </c>
      <c r="J18" s="592" t="s">
        <v>198</v>
      </c>
      <c r="K18" s="335" t="s">
        <v>64</v>
      </c>
      <c r="L18" s="335" t="s">
        <v>58</v>
      </c>
      <c r="M18" s="197"/>
      <c r="N18" s="197"/>
      <c r="O18" s="317"/>
    </row>
    <row r="19" spans="1:15" s="22" customFormat="1" x14ac:dyDescent="0.25">
      <c r="A19" s="194">
        <v>44901</v>
      </c>
      <c r="B19" s="195" t="s">
        <v>125</v>
      </c>
      <c r="C19" s="195" t="s">
        <v>49</v>
      </c>
      <c r="D19" s="196" t="s">
        <v>119</v>
      </c>
      <c r="E19" s="454"/>
      <c r="F19" s="188">
        <v>3000</v>
      </c>
      <c r="G19" s="179">
        <f t="shared" si="0"/>
        <v>882646</v>
      </c>
      <c r="H19" s="290" t="s">
        <v>138</v>
      </c>
      <c r="I19" s="335" t="s">
        <v>18</v>
      </c>
      <c r="J19" s="447" t="s">
        <v>192</v>
      </c>
      <c r="K19" s="335" t="s">
        <v>64</v>
      </c>
      <c r="L19" s="335" t="s">
        <v>58</v>
      </c>
      <c r="M19" s="197"/>
      <c r="N19" s="197"/>
      <c r="O19" s="317"/>
    </row>
    <row r="20" spans="1:15" s="22" customFormat="1" x14ac:dyDescent="0.25">
      <c r="A20" s="194">
        <v>44901</v>
      </c>
      <c r="B20" s="195" t="s">
        <v>203</v>
      </c>
      <c r="C20" s="195" t="s">
        <v>49</v>
      </c>
      <c r="D20" s="196" t="s">
        <v>119</v>
      </c>
      <c r="E20" s="454">
        <v>1000</v>
      </c>
      <c r="F20" s="188"/>
      <c r="G20" s="179">
        <f t="shared" si="0"/>
        <v>881646</v>
      </c>
      <c r="H20" s="290" t="s">
        <v>134</v>
      </c>
      <c r="I20" s="335" t="s">
        <v>18</v>
      </c>
      <c r="J20" s="592" t="s">
        <v>198</v>
      </c>
      <c r="K20" s="335" t="s">
        <v>64</v>
      </c>
      <c r="L20" s="335" t="s">
        <v>58</v>
      </c>
      <c r="M20" s="197"/>
      <c r="N20" s="197"/>
      <c r="O20" s="317"/>
    </row>
    <row r="21" spans="1:15" s="22" customFormat="1" x14ac:dyDescent="0.25">
      <c r="A21" s="194">
        <v>44901</v>
      </c>
      <c r="B21" s="195" t="s">
        <v>115</v>
      </c>
      <c r="C21" s="195" t="s">
        <v>49</v>
      </c>
      <c r="D21" s="196" t="s">
        <v>119</v>
      </c>
      <c r="E21" s="454">
        <v>80000</v>
      </c>
      <c r="F21" s="188"/>
      <c r="G21" s="179">
        <f t="shared" si="0"/>
        <v>801646</v>
      </c>
      <c r="H21" s="290" t="s">
        <v>134</v>
      </c>
      <c r="I21" s="335" t="s">
        <v>18</v>
      </c>
      <c r="J21" s="592" t="s">
        <v>206</v>
      </c>
      <c r="K21" s="335" t="s">
        <v>64</v>
      </c>
      <c r="L21" s="335" t="s">
        <v>58</v>
      </c>
      <c r="M21" s="197"/>
      <c r="N21" s="197"/>
      <c r="O21" s="317"/>
    </row>
    <row r="22" spans="1:15" s="22" customFormat="1" x14ac:dyDescent="0.25">
      <c r="A22" s="194">
        <v>44901</v>
      </c>
      <c r="B22" s="195" t="s">
        <v>115</v>
      </c>
      <c r="C22" s="195" t="s">
        <v>49</v>
      </c>
      <c r="D22" s="196" t="s">
        <v>119</v>
      </c>
      <c r="E22" s="454">
        <v>65000</v>
      </c>
      <c r="F22" s="188"/>
      <c r="G22" s="179">
        <f t="shared" si="0"/>
        <v>736646</v>
      </c>
      <c r="H22" s="290" t="s">
        <v>138</v>
      </c>
      <c r="I22" s="335" t="s">
        <v>18</v>
      </c>
      <c r="J22" s="447" t="s">
        <v>212</v>
      </c>
      <c r="K22" s="335" t="s">
        <v>64</v>
      </c>
      <c r="L22" s="335" t="s">
        <v>58</v>
      </c>
      <c r="M22" s="197"/>
      <c r="N22" s="197"/>
      <c r="O22" s="317"/>
    </row>
    <row r="23" spans="1:15" s="22" customFormat="1" x14ac:dyDescent="0.25">
      <c r="A23" s="194">
        <v>44901</v>
      </c>
      <c r="B23" s="195" t="s">
        <v>115</v>
      </c>
      <c r="C23" s="195" t="s">
        <v>49</v>
      </c>
      <c r="D23" s="196" t="s">
        <v>118</v>
      </c>
      <c r="E23" s="454">
        <v>18000</v>
      </c>
      <c r="F23" s="188"/>
      <c r="G23" s="179">
        <f t="shared" si="0"/>
        <v>718646</v>
      </c>
      <c r="H23" s="290" t="s">
        <v>154</v>
      </c>
      <c r="I23" s="335" t="s">
        <v>18</v>
      </c>
      <c r="J23" s="447" t="s">
        <v>216</v>
      </c>
      <c r="K23" s="335" t="s">
        <v>64</v>
      </c>
      <c r="L23" s="335" t="s">
        <v>58</v>
      </c>
      <c r="M23" s="197"/>
      <c r="N23" s="197"/>
      <c r="O23" s="317"/>
    </row>
    <row r="24" spans="1:15" s="22" customFormat="1" x14ac:dyDescent="0.25">
      <c r="A24" s="194">
        <v>44901</v>
      </c>
      <c r="B24" s="195" t="s">
        <v>115</v>
      </c>
      <c r="C24" s="195" t="s">
        <v>49</v>
      </c>
      <c r="D24" s="653" t="s">
        <v>14</v>
      </c>
      <c r="E24" s="454">
        <v>12000</v>
      </c>
      <c r="F24" s="188"/>
      <c r="G24" s="179">
        <f t="shared" si="0"/>
        <v>706646</v>
      </c>
      <c r="H24" s="290" t="s">
        <v>42</v>
      </c>
      <c r="I24" s="335" t="s">
        <v>18</v>
      </c>
      <c r="J24" s="592" t="s">
        <v>218</v>
      </c>
      <c r="K24" s="335" t="s">
        <v>64</v>
      </c>
      <c r="L24" s="335" t="s">
        <v>58</v>
      </c>
      <c r="M24" s="197"/>
      <c r="N24" s="197"/>
      <c r="O24" s="317"/>
    </row>
    <row r="25" spans="1:15" s="22" customFormat="1" x14ac:dyDescent="0.25">
      <c r="A25" s="194">
        <v>44901</v>
      </c>
      <c r="B25" s="195" t="s">
        <v>115</v>
      </c>
      <c r="C25" s="195" t="s">
        <v>49</v>
      </c>
      <c r="D25" s="653" t="s">
        <v>14</v>
      </c>
      <c r="E25" s="454">
        <v>50000</v>
      </c>
      <c r="F25" s="188"/>
      <c r="G25" s="179">
        <f t="shared" si="0"/>
        <v>656646</v>
      </c>
      <c r="H25" s="290" t="s">
        <v>134</v>
      </c>
      <c r="I25" s="335" t="s">
        <v>18</v>
      </c>
      <c r="J25" s="592" t="s">
        <v>219</v>
      </c>
      <c r="K25" s="335" t="s">
        <v>64</v>
      </c>
      <c r="L25" s="335" t="s">
        <v>58</v>
      </c>
      <c r="M25" s="197"/>
      <c r="N25" s="197"/>
      <c r="O25" s="317"/>
    </row>
    <row r="26" spans="1:15" s="22" customFormat="1" x14ac:dyDescent="0.25">
      <c r="A26" s="194">
        <v>44901</v>
      </c>
      <c r="B26" s="195" t="s">
        <v>115</v>
      </c>
      <c r="C26" s="195" t="s">
        <v>49</v>
      </c>
      <c r="D26" s="447" t="s">
        <v>14</v>
      </c>
      <c r="E26" s="454">
        <v>220000</v>
      </c>
      <c r="F26" s="188"/>
      <c r="G26" s="179">
        <f t="shared" si="0"/>
        <v>436646</v>
      </c>
      <c r="H26" s="290" t="s">
        <v>65</v>
      </c>
      <c r="I26" s="335" t="s">
        <v>18</v>
      </c>
      <c r="J26" s="592" t="s">
        <v>243</v>
      </c>
      <c r="K26" s="335" t="s">
        <v>64</v>
      </c>
      <c r="L26" s="335" t="s">
        <v>58</v>
      </c>
      <c r="M26" s="197"/>
      <c r="N26" s="197"/>
      <c r="O26" s="317"/>
    </row>
    <row r="27" spans="1:15" s="22" customFormat="1" x14ac:dyDescent="0.25">
      <c r="A27" s="194">
        <v>44901</v>
      </c>
      <c r="B27" s="195" t="s">
        <v>204</v>
      </c>
      <c r="C27" s="195" t="s">
        <v>205</v>
      </c>
      <c r="D27" s="196"/>
      <c r="E27" s="454"/>
      <c r="F27" s="188">
        <v>3129000</v>
      </c>
      <c r="G27" s="179">
        <f t="shared" si="0"/>
        <v>3565646</v>
      </c>
      <c r="H27" s="290"/>
      <c r="I27" s="335" t="s">
        <v>18</v>
      </c>
      <c r="J27" s="447" t="s">
        <v>338</v>
      </c>
      <c r="K27" s="335" t="s">
        <v>64</v>
      </c>
      <c r="L27" s="335" t="s">
        <v>58</v>
      </c>
      <c r="M27" s="197"/>
      <c r="N27" s="197"/>
      <c r="O27" s="317"/>
    </row>
    <row r="28" spans="1:15" s="22" customFormat="1" x14ac:dyDescent="0.25">
      <c r="A28" s="194">
        <v>44902</v>
      </c>
      <c r="B28" s="195" t="s">
        <v>125</v>
      </c>
      <c r="C28" s="195" t="s">
        <v>49</v>
      </c>
      <c r="D28" s="196" t="s">
        <v>119</v>
      </c>
      <c r="E28" s="454"/>
      <c r="F28" s="188">
        <v>7000</v>
      </c>
      <c r="G28" s="179">
        <f t="shared" si="0"/>
        <v>3572646</v>
      </c>
      <c r="H28" s="290" t="s">
        <v>134</v>
      </c>
      <c r="I28" s="335" t="s">
        <v>18</v>
      </c>
      <c r="J28" s="592" t="s">
        <v>219</v>
      </c>
      <c r="K28" s="335" t="s">
        <v>64</v>
      </c>
      <c r="L28" s="335" t="s">
        <v>58</v>
      </c>
      <c r="M28" s="197"/>
      <c r="N28" s="197"/>
      <c r="O28" s="317"/>
    </row>
    <row r="29" spans="1:15" s="22" customFormat="1" x14ac:dyDescent="0.25">
      <c r="A29" s="194">
        <v>44902</v>
      </c>
      <c r="B29" s="195" t="s">
        <v>115</v>
      </c>
      <c r="C29" s="195" t="s">
        <v>49</v>
      </c>
      <c r="D29" s="196" t="s">
        <v>119</v>
      </c>
      <c r="E29" s="454">
        <v>69000</v>
      </c>
      <c r="F29" s="182"/>
      <c r="G29" s="179">
        <f t="shared" si="0"/>
        <v>3503646</v>
      </c>
      <c r="H29" s="290" t="s">
        <v>138</v>
      </c>
      <c r="I29" s="335" t="s">
        <v>18</v>
      </c>
      <c r="J29" s="447" t="s">
        <v>230</v>
      </c>
      <c r="K29" s="335" t="s">
        <v>64</v>
      </c>
      <c r="L29" s="335" t="s">
        <v>58</v>
      </c>
      <c r="M29" s="197"/>
      <c r="N29" s="197"/>
      <c r="O29" s="317"/>
    </row>
    <row r="30" spans="1:15" s="22" customFormat="1" x14ac:dyDescent="0.25">
      <c r="A30" s="194">
        <v>44902</v>
      </c>
      <c r="B30" s="195" t="s">
        <v>115</v>
      </c>
      <c r="C30" s="195" t="s">
        <v>49</v>
      </c>
      <c r="D30" s="514" t="s">
        <v>119</v>
      </c>
      <c r="E30" s="454">
        <v>17000</v>
      </c>
      <c r="F30" s="182"/>
      <c r="G30" s="179">
        <f t="shared" si="0"/>
        <v>3486646</v>
      </c>
      <c r="H30" s="290" t="s">
        <v>154</v>
      </c>
      <c r="I30" s="335" t="s">
        <v>18</v>
      </c>
      <c r="J30" s="447" t="s">
        <v>231</v>
      </c>
      <c r="K30" s="335" t="s">
        <v>64</v>
      </c>
      <c r="L30" s="335" t="s">
        <v>58</v>
      </c>
      <c r="M30" s="197"/>
      <c r="N30" s="197"/>
      <c r="O30" s="317"/>
    </row>
    <row r="31" spans="1:15" s="22" customFormat="1" x14ac:dyDescent="0.25">
      <c r="A31" s="194">
        <v>44902</v>
      </c>
      <c r="B31" s="195" t="s">
        <v>115</v>
      </c>
      <c r="C31" s="195" t="s">
        <v>49</v>
      </c>
      <c r="D31" s="514" t="s">
        <v>119</v>
      </c>
      <c r="E31" s="454">
        <v>70000</v>
      </c>
      <c r="F31" s="182"/>
      <c r="G31" s="179">
        <f t="shared" ref="G31:G52" si="1">G30-E31+F31</f>
        <v>3416646</v>
      </c>
      <c r="H31" s="290" t="s">
        <v>134</v>
      </c>
      <c r="I31" s="335" t="s">
        <v>18</v>
      </c>
      <c r="J31" s="592" t="s">
        <v>234</v>
      </c>
      <c r="K31" s="335" t="s">
        <v>64</v>
      </c>
      <c r="L31" s="335" t="s">
        <v>58</v>
      </c>
      <c r="M31" s="197"/>
      <c r="N31" s="197"/>
      <c r="O31" s="317"/>
    </row>
    <row r="32" spans="1:15" s="22" customFormat="1" x14ac:dyDescent="0.25">
      <c r="A32" s="194">
        <v>44903</v>
      </c>
      <c r="B32" s="195" t="s">
        <v>125</v>
      </c>
      <c r="C32" s="195" t="s">
        <v>49</v>
      </c>
      <c r="D32" s="514" t="s">
        <v>119</v>
      </c>
      <c r="E32" s="454"/>
      <c r="F32" s="182">
        <v>4000</v>
      </c>
      <c r="G32" s="179">
        <f t="shared" si="1"/>
        <v>3420646</v>
      </c>
      <c r="H32" s="290" t="s">
        <v>138</v>
      </c>
      <c r="I32" s="335" t="s">
        <v>18</v>
      </c>
      <c r="J32" s="447" t="s">
        <v>230</v>
      </c>
      <c r="K32" s="335" t="s">
        <v>64</v>
      </c>
      <c r="L32" s="335" t="s">
        <v>58</v>
      </c>
      <c r="M32" s="197"/>
      <c r="N32" s="197"/>
      <c r="O32" s="317"/>
    </row>
    <row r="33" spans="1:15" s="22" customFormat="1" x14ac:dyDescent="0.25">
      <c r="A33" s="194">
        <v>44903</v>
      </c>
      <c r="B33" s="195" t="s">
        <v>125</v>
      </c>
      <c r="C33" s="195" t="s">
        <v>49</v>
      </c>
      <c r="D33" s="514" t="s">
        <v>119</v>
      </c>
      <c r="E33" s="454"/>
      <c r="F33" s="182">
        <v>5000</v>
      </c>
      <c r="G33" s="179">
        <f t="shared" si="1"/>
        <v>3425646</v>
      </c>
      <c r="H33" s="290" t="s">
        <v>134</v>
      </c>
      <c r="I33" s="335" t="s">
        <v>18</v>
      </c>
      <c r="J33" s="592" t="s">
        <v>234</v>
      </c>
      <c r="K33" s="335" t="s">
        <v>64</v>
      </c>
      <c r="L33" s="335" t="s">
        <v>58</v>
      </c>
      <c r="M33" s="197"/>
      <c r="N33" s="197"/>
      <c r="O33" s="317"/>
    </row>
    <row r="34" spans="1:15" s="22" customFormat="1" x14ac:dyDescent="0.25">
      <c r="A34" s="194">
        <v>44903</v>
      </c>
      <c r="B34" s="195" t="s">
        <v>115</v>
      </c>
      <c r="C34" s="195" t="s">
        <v>49</v>
      </c>
      <c r="D34" s="514" t="s">
        <v>119</v>
      </c>
      <c r="E34" s="454">
        <v>70000</v>
      </c>
      <c r="F34" s="182"/>
      <c r="G34" s="179">
        <f t="shared" si="1"/>
        <v>3355646</v>
      </c>
      <c r="H34" s="290" t="s">
        <v>134</v>
      </c>
      <c r="I34" s="335" t="s">
        <v>18</v>
      </c>
      <c r="J34" s="592" t="s">
        <v>238</v>
      </c>
      <c r="K34" s="335" t="s">
        <v>64</v>
      </c>
      <c r="L34" s="335" t="s">
        <v>58</v>
      </c>
      <c r="M34" s="197"/>
      <c r="N34" s="197"/>
      <c r="O34" s="317"/>
    </row>
    <row r="35" spans="1:15" s="22" customFormat="1" x14ac:dyDescent="0.25">
      <c r="A35" s="194">
        <v>44903</v>
      </c>
      <c r="B35" s="177" t="s">
        <v>115</v>
      </c>
      <c r="C35" s="369" t="s">
        <v>49</v>
      </c>
      <c r="D35" s="370" t="s">
        <v>118</v>
      </c>
      <c r="E35" s="454">
        <v>9000</v>
      </c>
      <c r="F35" s="182"/>
      <c r="G35" s="179">
        <f t="shared" si="1"/>
        <v>3346646</v>
      </c>
      <c r="H35" s="290" t="s">
        <v>154</v>
      </c>
      <c r="I35" s="335" t="s">
        <v>18</v>
      </c>
      <c r="J35" s="447" t="s">
        <v>242</v>
      </c>
      <c r="K35" s="335" t="s">
        <v>64</v>
      </c>
      <c r="L35" s="335" t="s">
        <v>58</v>
      </c>
      <c r="M35" s="197"/>
      <c r="N35" s="197"/>
      <c r="O35" s="317"/>
    </row>
    <row r="36" spans="1:15" s="22" customFormat="1" x14ac:dyDescent="0.25">
      <c r="A36" s="194">
        <v>44903</v>
      </c>
      <c r="B36" s="177" t="s">
        <v>115</v>
      </c>
      <c r="C36" s="369" t="s">
        <v>49</v>
      </c>
      <c r="D36" s="370" t="s">
        <v>119</v>
      </c>
      <c r="E36" s="454">
        <v>69000</v>
      </c>
      <c r="F36" s="182"/>
      <c r="G36" s="179">
        <f t="shared" si="1"/>
        <v>3277646</v>
      </c>
      <c r="H36" s="290" t="s">
        <v>138</v>
      </c>
      <c r="I36" s="335" t="s">
        <v>18</v>
      </c>
      <c r="J36" s="447" t="s">
        <v>244</v>
      </c>
      <c r="K36" s="335" t="s">
        <v>64</v>
      </c>
      <c r="L36" s="335" t="s">
        <v>58</v>
      </c>
      <c r="M36" s="197"/>
      <c r="N36" s="197"/>
      <c r="O36" s="317"/>
    </row>
    <row r="37" spans="1:15" s="22" customFormat="1" x14ac:dyDescent="0.25">
      <c r="A37" s="194">
        <v>44903</v>
      </c>
      <c r="B37" s="177" t="s">
        <v>115</v>
      </c>
      <c r="C37" s="369" t="s">
        <v>49</v>
      </c>
      <c r="D37" s="370" t="s">
        <v>14</v>
      </c>
      <c r="E37" s="454">
        <v>399800</v>
      </c>
      <c r="F37" s="182"/>
      <c r="G37" s="179">
        <f t="shared" si="1"/>
        <v>2877846</v>
      </c>
      <c r="H37" s="290" t="s">
        <v>42</v>
      </c>
      <c r="I37" s="335" t="s">
        <v>18</v>
      </c>
      <c r="J37" s="592" t="s">
        <v>273</v>
      </c>
      <c r="K37" s="335" t="s">
        <v>64</v>
      </c>
      <c r="L37" s="335" t="s">
        <v>58</v>
      </c>
      <c r="M37" s="197"/>
      <c r="N37" s="197"/>
      <c r="O37" s="317"/>
    </row>
    <row r="38" spans="1:15" s="22" customFormat="1" x14ac:dyDescent="0.25">
      <c r="A38" s="194">
        <v>44904</v>
      </c>
      <c r="B38" s="177" t="s">
        <v>115</v>
      </c>
      <c r="C38" s="369" t="s">
        <v>49</v>
      </c>
      <c r="D38" s="370" t="s">
        <v>118</v>
      </c>
      <c r="E38" s="454">
        <v>17000</v>
      </c>
      <c r="F38" s="182"/>
      <c r="G38" s="179">
        <f t="shared" si="1"/>
        <v>2860846</v>
      </c>
      <c r="H38" s="290" t="s">
        <v>154</v>
      </c>
      <c r="I38" s="335" t="s">
        <v>18</v>
      </c>
      <c r="J38" s="447" t="s">
        <v>267</v>
      </c>
      <c r="K38" s="335" t="s">
        <v>64</v>
      </c>
      <c r="L38" s="335" t="s">
        <v>58</v>
      </c>
      <c r="M38" s="197"/>
      <c r="N38" s="197"/>
      <c r="O38" s="317"/>
    </row>
    <row r="39" spans="1:15" s="22" customFormat="1" x14ac:dyDescent="0.25">
      <c r="A39" s="194">
        <v>44904</v>
      </c>
      <c r="B39" s="177" t="s">
        <v>115</v>
      </c>
      <c r="C39" s="369" t="s">
        <v>49</v>
      </c>
      <c r="D39" s="370" t="s">
        <v>119</v>
      </c>
      <c r="E39" s="454">
        <v>10000</v>
      </c>
      <c r="F39" s="182"/>
      <c r="G39" s="179">
        <f t="shared" si="1"/>
        <v>2850846</v>
      </c>
      <c r="H39" s="290" t="s">
        <v>138</v>
      </c>
      <c r="I39" s="335" t="s">
        <v>18</v>
      </c>
      <c r="J39" s="447" t="s">
        <v>268</v>
      </c>
      <c r="K39" s="335" t="s">
        <v>64</v>
      </c>
      <c r="L39" s="335" t="s">
        <v>58</v>
      </c>
      <c r="M39" s="197"/>
      <c r="N39" s="197"/>
      <c r="O39" s="317"/>
    </row>
    <row r="40" spans="1:15" s="22" customFormat="1" x14ac:dyDescent="0.25">
      <c r="A40" s="194">
        <v>44904</v>
      </c>
      <c r="B40" s="177" t="s">
        <v>115</v>
      </c>
      <c r="C40" s="369" t="s">
        <v>49</v>
      </c>
      <c r="D40" s="370" t="s">
        <v>119</v>
      </c>
      <c r="E40" s="454">
        <v>50000</v>
      </c>
      <c r="F40" s="182"/>
      <c r="G40" s="179">
        <f t="shared" si="1"/>
        <v>2800846</v>
      </c>
      <c r="H40" s="290" t="s">
        <v>134</v>
      </c>
      <c r="I40" s="335" t="s">
        <v>18</v>
      </c>
      <c r="J40" s="592" t="s">
        <v>269</v>
      </c>
      <c r="K40" s="335" t="s">
        <v>64</v>
      </c>
      <c r="L40" s="335" t="s">
        <v>58</v>
      </c>
      <c r="M40" s="197"/>
      <c r="N40" s="197"/>
      <c r="O40" s="317"/>
    </row>
    <row r="41" spans="1:15" s="22" customFormat="1" x14ac:dyDescent="0.25">
      <c r="A41" s="194">
        <v>44904</v>
      </c>
      <c r="B41" s="177" t="s">
        <v>177</v>
      </c>
      <c r="C41" s="369" t="s">
        <v>49</v>
      </c>
      <c r="D41" s="370" t="s">
        <v>118</v>
      </c>
      <c r="E41" s="454">
        <v>4000</v>
      </c>
      <c r="F41" s="182"/>
      <c r="G41" s="179">
        <f t="shared" si="1"/>
        <v>2796846</v>
      </c>
      <c r="H41" s="290" t="s">
        <v>154</v>
      </c>
      <c r="I41" s="335" t="s">
        <v>18</v>
      </c>
      <c r="J41" s="447" t="s">
        <v>267</v>
      </c>
      <c r="K41" s="335" t="s">
        <v>64</v>
      </c>
      <c r="L41" s="335" t="s">
        <v>58</v>
      </c>
      <c r="M41" s="197"/>
      <c r="N41" s="197"/>
      <c r="O41" s="317"/>
    </row>
    <row r="42" spans="1:15" s="22" customFormat="1" x14ac:dyDescent="0.25">
      <c r="A42" s="523">
        <v>44904</v>
      </c>
      <c r="B42" s="177" t="s">
        <v>115</v>
      </c>
      <c r="C42" s="369" t="s">
        <v>49</v>
      </c>
      <c r="D42" s="370" t="s">
        <v>119</v>
      </c>
      <c r="E42" s="454">
        <v>30000</v>
      </c>
      <c r="F42" s="182"/>
      <c r="G42" s="179">
        <f t="shared" si="1"/>
        <v>2766846</v>
      </c>
      <c r="H42" s="290" t="s">
        <v>134</v>
      </c>
      <c r="I42" s="335" t="s">
        <v>18</v>
      </c>
      <c r="J42" s="592" t="s">
        <v>272</v>
      </c>
      <c r="K42" s="335" t="s">
        <v>64</v>
      </c>
      <c r="L42" s="335" t="s">
        <v>58</v>
      </c>
      <c r="M42" s="197"/>
      <c r="N42" s="197"/>
      <c r="O42" s="317"/>
    </row>
    <row r="43" spans="1:15" s="22" customFormat="1" x14ac:dyDescent="0.25">
      <c r="A43" s="194">
        <v>44905</v>
      </c>
      <c r="B43" s="177" t="s">
        <v>115</v>
      </c>
      <c r="C43" s="369" t="s">
        <v>49</v>
      </c>
      <c r="D43" s="370" t="s">
        <v>14</v>
      </c>
      <c r="E43" s="454">
        <v>220000</v>
      </c>
      <c r="F43" s="182"/>
      <c r="G43" s="179">
        <f t="shared" si="1"/>
        <v>2546846</v>
      </c>
      <c r="H43" s="290" t="s">
        <v>65</v>
      </c>
      <c r="I43" s="335" t="s">
        <v>18</v>
      </c>
      <c r="J43" s="592" t="s">
        <v>274</v>
      </c>
      <c r="K43" s="335" t="s">
        <v>64</v>
      </c>
      <c r="L43" s="335" t="s">
        <v>58</v>
      </c>
      <c r="M43" s="197"/>
      <c r="N43" s="197"/>
      <c r="O43" s="317"/>
    </row>
    <row r="44" spans="1:15" s="22" customFormat="1" x14ac:dyDescent="0.25">
      <c r="A44" s="194">
        <v>44905</v>
      </c>
      <c r="B44" s="177" t="s">
        <v>115</v>
      </c>
      <c r="C44" s="369" t="s">
        <v>49</v>
      </c>
      <c r="D44" s="370" t="s">
        <v>14</v>
      </c>
      <c r="E44" s="454">
        <v>100000</v>
      </c>
      <c r="F44" s="182"/>
      <c r="G44" s="179">
        <f t="shared" si="1"/>
        <v>2446846</v>
      </c>
      <c r="H44" s="290" t="s">
        <v>42</v>
      </c>
      <c r="I44" s="335" t="s">
        <v>18</v>
      </c>
      <c r="J44" s="592" t="s">
        <v>275</v>
      </c>
      <c r="K44" s="335" t="s">
        <v>64</v>
      </c>
      <c r="L44" s="335" t="s">
        <v>58</v>
      </c>
      <c r="M44" s="197"/>
      <c r="N44" s="197"/>
      <c r="O44" s="317"/>
    </row>
    <row r="45" spans="1:15" s="22" customFormat="1" x14ac:dyDescent="0.25">
      <c r="A45" s="194">
        <v>44905</v>
      </c>
      <c r="B45" s="177" t="s">
        <v>115</v>
      </c>
      <c r="C45" s="369" t="s">
        <v>49</v>
      </c>
      <c r="D45" s="370" t="s">
        <v>14</v>
      </c>
      <c r="E45" s="454">
        <v>15000</v>
      </c>
      <c r="F45" s="182"/>
      <c r="G45" s="179">
        <f t="shared" si="1"/>
        <v>2431846</v>
      </c>
      <c r="H45" s="290" t="s">
        <v>42</v>
      </c>
      <c r="I45" s="335" t="s">
        <v>18</v>
      </c>
      <c r="J45" s="592" t="s">
        <v>276</v>
      </c>
      <c r="K45" s="335" t="s">
        <v>64</v>
      </c>
      <c r="L45" s="335" t="s">
        <v>58</v>
      </c>
      <c r="M45" s="197"/>
      <c r="N45" s="197"/>
      <c r="O45" s="317"/>
    </row>
    <row r="46" spans="1:15" s="22" customFormat="1" x14ac:dyDescent="0.25">
      <c r="A46" s="194">
        <v>44909</v>
      </c>
      <c r="B46" s="177" t="s">
        <v>115</v>
      </c>
      <c r="C46" s="369" t="s">
        <v>49</v>
      </c>
      <c r="D46" s="370" t="s">
        <v>119</v>
      </c>
      <c r="E46" s="454">
        <v>75000</v>
      </c>
      <c r="F46" s="182"/>
      <c r="G46" s="179">
        <f t="shared" si="1"/>
        <v>2356846</v>
      </c>
      <c r="H46" s="290" t="s">
        <v>134</v>
      </c>
      <c r="I46" s="335" t="s">
        <v>18</v>
      </c>
      <c r="J46" s="592" t="s">
        <v>287</v>
      </c>
      <c r="K46" s="335" t="s">
        <v>64</v>
      </c>
      <c r="L46" s="335" t="s">
        <v>58</v>
      </c>
      <c r="M46" s="197"/>
      <c r="N46" s="197"/>
      <c r="O46" s="317"/>
    </row>
    <row r="47" spans="1:15" s="22" customFormat="1" x14ac:dyDescent="0.25">
      <c r="A47" s="194">
        <v>44911</v>
      </c>
      <c r="B47" s="177" t="s">
        <v>115</v>
      </c>
      <c r="C47" s="369" t="s">
        <v>49</v>
      </c>
      <c r="D47" s="370" t="s">
        <v>119</v>
      </c>
      <c r="E47" s="454">
        <v>75000</v>
      </c>
      <c r="F47" s="182"/>
      <c r="G47" s="179">
        <f t="shared" si="1"/>
        <v>2281846</v>
      </c>
      <c r="H47" s="290" t="s">
        <v>134</v>
      </c>
      <c r="I47" s="335" t="s">
        <v>18</v>
      </c>
      <c r="J47" s="592" t="s">
        <v>291</v>
      </c>
      <c r="K47" s="335" t="s">
        <v>64</v>
      </c>
      <c r="L47" s="335" t="s">
        <v>58</v>
      </c>
      <c r="M47" s="197"/>
      <c r="N47" s="197"/>
      <c r="O47" s="317"/>
    </row>
    <row r="48" spans="1:15" s="22" customFormat="1" x14ac:dyDescent="0.25">
      <c r="A48" s="194">
        <v>44912</v>
      </c>
      <c r="B48" s="177" t="s">
        <v>115</v>
      </c>
      <c r="C48" s="369" t="s">
        <v>49</v>
      </c>
      <c r="D48" s="370" t="s">
        <v>119</v>
      </c>
      <c r="E48" s="454">
        <v>57000</v>
      </c>
      <c r="F48" s="182"/>
      <c r="G48" s="179">
        <f t="shared" si="1"/>
        <v>2224846</v>
      </c>
      <c r="H48" s="290" t="s">
        <v>138</v>
      </c>
      <c r="I48" s="335" t="s">
        <v>18</v>
      </c>
      <c r="J48" s="447" t="s">
        <v>297</v>
      </c>
      <c r="K48" s="335" t="s">
        <v>64</v>
      </c>
      <c r="L48" s="335" t="s">
        <v>58</v>
      </c>
      <c r="M48" s="197"/>
      <c r="N48" s="197"/>
      <c r="O48" s="317"/>
    </row>
    <row r="49" spans="1:15" s="22" customFormat="1" x14ac:dyDescent="0.25">
      <c r="A49" s="194">
        <v>44912</v>
      </c>
      <c r="B49" s="177" t="s">
        <v>115</v>
      </c>
      <c r="C49" s="369" t="s">
        <v>49</v>
      </c>
      <c r="D49" s="370" t="s">
        <v>14</v>
      </c>
      <c r="E49" s="454">
        <v>200000</v>
      </c>
      <c r="F49" s="182"/>
      <c r="G49" s="179">
        <f t="shared" si="1"/>
        <v>2024846</v>
      </c>
      <c r="H49" s="290" t="s">
        <v>42</v>
      </c>
      <c r="I49" s="335" t="s">
        <v>18</v>
      </c>
      <c r="J49" s="592" t="s">
        <v>298</v>
      </c>
      <c r="K49" s="335" t="s">
        <v>64</v>
      </c>
      <c r="L49" s="335" t="s">
        <v>58</v>
      </c>
      <c r="M49" s="197"/>
      <c r="N49" s="197"/>
      <c r="O49" s="317"/>
    </row>
    <row r="50" spans="1:15" s="22" customFormat="1" x14ac:dyDescent="0.25">
      <c r="A50" s="194">
        <v>44912</v>
      </c>
      <c r="B50" s="177" t="s">
        <v>115</v>
      </c>
      <c r="C50" s="369" t="s">
        <v>49</v>
      </c>
      <c r="D50" s="370" t="s">
        <v>14</v>
      </c>
      <c r="E50" s="454">
        <v>170000</v>
      </c>
      <c r="F50" s="182"/>
      <c r="G50" s="179">
        <f t="shared" si="1"/>
        <v>1854846</v>
      </c>
      <c r="H50" s="290" t="s">
        <v>42</v>
      </c>
      <c r="I50" s="335" t="s">
        <v>18</v>
      </c>
      <c r="J50" s="592" t="s">
        <v>299</v>
      </c>
      <c r="K50" s="335" t="s">
        <v>64</v>
      </c>
      <c r="L50" s="335" t="s">
        <v>58</v>
      </c>
      <c r="M50" s="197"/>
      <c r="N50" s="197"/>
      <c r="O50" s="317"/>
    </row>
    <row r="51" spans="1:15" s="22" customFormat="1" x14ac:dyDescent="0.25">
      <c r="A51" s="194">
        <v>44912</v>
      </c>
      <c r="B51" s="177" t="s">
        <v>115</v>
      </c>
      <c r="C51" s="369" t="s">
        <v>49</v>
      </c>
      <c r="D51" s="370" t="s">
        <v>14</v>
      </c>
      <c r="E51" s="454">
        <v>22000</v>
      </c>
      <c r="F51" s="182"/>
      <c r="G51" s="179">
        <f t="shared" si="1"/>
        <v>1832846</v>
      </c>
      <c r="H51" s="290" t="s">
        <v>42</v>
      </c>
      <c r="I51" s="335" t="s">
        <v>18</v>
      </c>
      <c r="J51" s="592" t="s">
        <v>300</v>
      </c>
      <c r="K51" s="335" t="s">
        <v>64</v>
      </c>
      <c r="L51" s="335" t="s">
        <v>58</v>
      </c>
      <c r="M51" s="197"/>
      <c r="N51" s="197"/>
      <c r="O51" s="317"/>
    </row>
    <row r="52" spans="1:15" s="22" customFormat="1" ht="15.75" thickBot="1" x14ac:dyDescent="0.3">
      <c r="A52" s="194">
        <v>44916</v>
      </c>
      <c r="B52" s="177" t="s">
        <v>115</v>
      </c>
      <c r="C52" s="369" t="s">
        <v>49</v>
      </c>
      <c r="D52" s="370" t="s">
        <v>14</v>
      </c>
      <c r="E52" s="454">
        <v>30000</v>
      </c>
      <c r="F52" s="182"/>
      <c r="G52" s="179">
        <f t="shared" si="1"/>
        <v>1802846</v>
      </c>
      <c r="H52" s="290" t="s">
        <v>42</v>
      </c>
      <c r="I52" s="335" t="s">
        <v>18</v>
      </c>
      <c r="J52" s="592" t="s">
        <v>301</v>
      </c>
      <c r="K52" s="335" t="s">
        <v>64</v>
      </c>
      <c r="L52" s="335" t="s">
        <v>58</v>
      </c>
      <c r="M52" s="197"/>
      <c r="N52" s="197"/>
      <c r="O52" s="317"/>
    </row>
    <row r="53" spans="1:15" ht="26.25" customHeight="1" thickBot="1" x14ac:dyDescent="0.3">
      <c r="E53" s="633">
        <f>SUM(E4:E52)</f>
        <v>2667800</v>
      </c>
      <c r="F53" s="634">
        <f>SUM(F4:F52)+G3</f>
        <v>4470646</v>
      </c>
      <c r="G53" s="635">
        <f>F53-E53</f>
        <v>1802846</v>
      </c>
      <c r="J53" s="447"/>
    </row>
    <row r="59" spans="1:15" x14ac:dyDescent="0.25">
      <c r="G59" s="662"/>
    </row>
    <row r="1466" spans="5:5" x14ac:dyDescent="0.25">
      <c r="E1466" s="658" t="s">
        <v>145</v>
      </c>
    </row>
  </sheetData>
  <autoFilter ref="A2:N53"/>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I9" sqref="I9"/>
    </sheetView>
  </sheetViews>
  <sheetFormatPr defaultColWidth="10.85546875" defaultRowHeight="15" x14ac:dyDescent="0.25"/>
  <cols>
    <col min="1" max="1" width="12.28515625" style="40" customWidth="1"/>
    <col min="2" max="2" width="25.7109375" style="40" customWidth="1"/>
    <col min="3" max="3" width="19.42578125" style="40" customWidth="1"/>
    <col min="4" max="4" width="15.7109375" style="40" bestFit="1" customWidth="1"/>
    <col min="5" max="5" width="13.7109375" style="77" customWidth="1"/>
    <col min="6" max="6" width="12.28515625" style="77" customWidth="1"/>
    <col min="7" max="7" width="14.42578125" style="77" bestFit="1" customWidth="1"/>
    <col min="8" max="8" width="14.42578125" style="40" bestFit="1" customWidth="1"/>
    <col min="9" max="9" width="21.140625" style="40" customWidth="1"/>
    <col min="10" max="10" width="26.140625" style="40" customWidth="1"/>
    <col min="11" max="12" width="10.85546875" style="40"/>
    <col min="13" max="13" width="14.85546875" style="40" customWidth="1"/>
    <col min="14" max="14" width="28" style="40" customWidth="1"/>
    <col min="15" max="16384" width="10.85546875" style="40"/>
  </cols>
  <sheetData>
    <row r="1" spans="1:19" s="2" customFormat="1" ht="36" customHeight="1" x14ac:dyDescent="0.25">
      <c r="A1" s="687" t="s">
        <v>43</v>
      </c>
      <c r="B1" s="688"/>
      <c r="C1" s="688"/>
      <c r="D1" s="688"/>
      <c r="E1" s="688"/>
      <c r="F1" s="688"/>
      <c r="G1" s="688"/>
      <c r="H1" s="688"/>
      <c r="I1" s="688"/>
      <c r="J1" s="688"/>
      <c r="K1" s="688"/>
      <c r="L1" s="688"/>
      <c r="M1" s="688"/>
      <c r="N1" s="688"/>
    </row>
    <row r="2" spans="1:19" s="2" customFormat="1" ht="18.75" x14ac:dyDescent="0.25">
      <c r="A2" s="689" t="s">
        <v>312</v>
      </c>
      <c r="B2" s="689"/>
      <c r="C2" s="689"/>
      <c r="D2" s="689"/>
      <c r="E2" s="689"/>
      <c r="F2" s="689"/>
      <c r="G2" s="689"/>
      <c r="H2" s="689"/>
      <c r="I2" s="689"/>
      <c r="J2" s="689"/>
      <c r="K2" s="689"/>
      <c r="L2" s="689"/>
      <c r="M2" s="689"/>
      <c r="N2" s="689"/>
    </row>
    <row r="3" spans="1:19" s="2" customFormat="1" ht="45" x14ac:dyDescent="0.25">
      <c r="A3" s="41" t="s">
        <v>0</v>
      </c>
      <c r="B3" s="34" t="s">
        <v>5</v>
      </c>
      <c r="C3" s="34" t="s">
        <v>10</v>
      </c>
      <c r="D3" s="35" t="s">
        <v>8</v>
      </c>
      <c r="E3" s="35" t="s">
        <v>62</v>
      </c>
      <c r="F3" s="35" t="s">
        <v>34</v>
      </c>
      <c r="G3" s="36" t="s">
        <v>41</v>
      </c>
      <c r="H3" s="36" t="s">
        <v>2</v>
      </c>
      <c r="I3" s="36" t="s">
        <v>3</v>
      </c>
      <c r="J3" s="34" t="s">
        <v>9</v>
      </c>
      <c r="K3" s="34" t="s">
        <v>1</v>
      </c>
      <c r="L3" s="34" t="s">
        <v>4</v>
      </c>
      <c r="M3" s="37" t="s">
        <v>12</v>
      </c>
      <c r="N3" s="38" t="s">
        <v>11</v>
      </c>
    </row>
    <row r="4" spans="1:19" s="22" customFormat="1" ht="15.75" thickBot="1" x14ac:dyDescent="0.3">
      <c r="A4" s="335">
        <v>44896</v>
      </c>
      <c r="B4" s="167" t="s">
        <v>153</v>
      </c>
      <c r="C4" s="330"/>
      <c r="D4" s="330"/>
      <c r="E4" s="371"/>
      <c r="F4" s="444">
        <v>5</v>
      </c>
      <c r="G4" s="445">
        <v>5</v>
      </c>
      <c r="H4" s="33"/>
      <c r="I4" s="44"/>
      <c r="J4" s="42"/>
      <c r="K4" s="44"/>
      <c r="L4" s="44"/>
      <c r="M4" s="44"/>
      <c r="N4" s="44"/>
    </row>
    <row r="5" spans="1:19" s="66" customFormat="1" ht="15.75" thickBot="1" x14ac:dyDescent="0.3">
      <c r="A5" s="101"/>
      <c r="B5" s="100"/>
      <c r="C5" s="164"/>
      <c r="D5" s="166"/>
      <c r="E5" s="450">
        <f>SUM(E4:E4)</f>
        <v>0</v>
      </c>
      <c r="F5" s="450">
        <f>SUM(F4:F4)</f>
        <v>5</v>
      </c>
      <c r="G5" s="446">
        <f>F5-E5</f>
        <v>5</v>
      </c>
      <c r="H5" s="165"/>
      <c r="I5" s="100"/>
      <c r="J5" s="100"/>
      <c r="K5" s="52"/>
      <c r="L5" s="52"/>
      <c r="M5" s="52"/>
      <c r="N5" s="52"/>
      <c r="O5" s="102"/>
      <c r="P5" s="102"/>
      <c r="Q5" s="102"/>
      <c r="R5" s="102"/>
      <c r="S5" s="102"/>
    </row>
    <row r="6" spans="1:19" s="26" customFormat="1" x14ac:dyDescent="0.25">
      <c r="A6"/>
      <c r="B6"/>
      <c r="C6" s="138"/>
      <c r="D6" s="142"/>
      <c r="E6" s="145"/>
      <c r="F6" s="146"/>
      <c r="G6" s="145"/>
      <c r="H6" s="147"/>
      <c r="I6" s="148"/>
      <c r="J6" s="149"/>
      <c r="K6" s="143"/>
      <c r="L6" s="143"/>
      <c r="M6" s="144"/>
      <c r="N6" s="140"/>
      <c r="O6" s="144"/>
      <c r="P6" s="53"/>
      <c r="Q6" s="53"/>
      <c r="R6" s="53"/>
      <c r="S6" s="53"/>
    </row>
    <row r="7" spans="1:19" s="26" customFormat="1" x14ac:dyDescent="0.25">
      <c r="A7"/>
      <c r="B7"/>
      <c r="C7" s="138"/>
      <c r="D7" s="142"/>
      <c r="E7" s="145"/>
      <c r="F7" s="146"/>
      <c r="G7" s="145"/>
      <c r="H7" s="147"/>
      <c r="I7" s="148"/>
      <c r="J7" s="149"/>
      <c r="K7" s="143"/>
      <c r="L7" s="143"/>
      <c r="M7" s="144"/>
      <c r="N7" s="140"/>
      <c r="O7" s="144"/>
      <c r="P7" s="53"/>
      <c r="Q7" s="53"/>
      <c r="R7" s="53"/>
      <c r="S7" s="53"/>
    </row>
    <row r="8" spans="1:19" s="26" customFormat="1" x14ac:dyDescent="0.25">
      <c r="A8"/>
      <c r="B8"/>
      <c r="C8" s="138"/>
      <c r="D8" s="142"/>
      <c r="E8" s="145"/>
      <c r="F8" s="146"/>
      <c r="G8" s="145"/>
      <c r="H8" s="147"/>
      <c r="I8" s="148"/>
      <c r="J8" s="149"/>
      <c r="K8" s="143"/>
      <c r="L8" s="143"/>
      <c r="M8" s="144"/>
      <c r="N8" s="140"/>
      <c r="O8" s="144"/>
      <c r="P8" s="53"/>
      <c r="Q8" s="53"/>
      <c r="R8" s="53"/>
      <c r="S8" s="53"/>
    </row>
    <row r="9" spans="1:19" s="26" customFormat="1" x14ac:dyDescent="0.25">
      <c r="A9"/>
      <c r="B9"/>
      <c r="C9" s="138"/>
      <c r="D9" s="142"/>
      <c r="E9" s="145"/>
      <c r="F9" s="146"/>
      <c r="G9" s="145"/>
      <c r="H9" s="147"/>
      <c r="I9" s="148"/>
      <c r="J9" s="149"/>
      <c r="K9" s="143"/>
      <c r="L9" s="143"/>
      <c r="M9" s="144"/>
      <c r="N9" s="150"/>
      <c r="O9" s="144"/>
      <c r="P9" s="53"/>
      <c r="Q9" s="53"/>
      <c r="R9" s="53"/>
      <c r="S9" s="53"/>
    </row>
    <row r="10" spans="1:19" s="88" customFormat="1" x14ac:dyDescent="0.25">
      <c r="A10"/>
      <c r="B10"/>
      <c r="C10" s="138"/>
      <c r="D10" s="151"/>
      <c r="E10" s="145"/>
      <c r="F10" s="145"/>
      <c r="G10" s="145"/>
      <c r="H10" s="147"/>
      <c r="I10" s="151"/>
      <c r="J10" s="152"/>
      <c r="K10" s="139"/>
      <c r="L10" s="139"/>
      <c r="M10" s="139"/>
      <c r="N10" s="140"/>
      <c r="O10" s="141"/>
      <c r="P10" s="69"/>
      <c r="Q10" s="69"/>
      <c r="R10" s="69"/>
      <c r="S10" s="69"/>
    </row>
    <row r="11" spans="1:19" s="26" customFormat="1" x14ac:dyDescent="0.25">
      <c r="A11"/>
      <c r="B11"/>
      <c r="C11" s="138"/>
      <c r="D11" s="142"/>
      <c r="E11" s="145"/>
      <c r="F11" s="146"/>
      <c r="G11" s="142"/>
      <c r="H11" s="147"/>
      <c r="I11" s="148"/>
      <c r="J11" s="149"/>
      <c r="K11" s="143"/>
      <c r="L11" s="143"/>
      <c r="M11" s="144"/>
      <c r="N11" s="150"/>
      <c r="O11" s="144"/>
      <c r="P11" s="53"/>
      <c r="Q11" s="53"/>
      <c r="R11" s="53"/>
      <c r="S11" s="53"/>
    </row>
    <row r="12" spans="1:19" s="26" customFormat="1" x14ac:dyDescent="0.25">
      <c r="A12"/>
      <c r="B12"/>
      <c r="C12" s="138"/>
      <c r="D12" s="142"/>
      <c r="E12" s="145"/>
      <c r="F12" s="146"/>
      <c r="G12" s="142"/>
      <c r="H12" s="147"/>
      <c r="I12" s="148"/>
      <c r="J12" s="149"/>
      <c r="K12" s="143"/>
      <c r="L12" s="143"/>
      <c r="M12" s="144"/>
      <c r="N12" s="150"/>
      <c r="O12" s="144"/>
      <c r="P12" s="53"/>
      <c r="Q12" s="53"/>
      <c r="R12" s="53"/>
      <c r="S12" s="53"/>
    </row>
    <row r="13" spans="1:19" s="26" customFormat="1" x14ac:dyDescent="0.25">
      <c r="A13"/>
      <c r="B13"/>
      <c r="C13" s="138"/>
      <c r="D13" s="142"/>
      <c r="E13" s="145"/>
      <c r="F13" s="146"/>
      <c r="G13" s="142"/>
      <c r="H13" s="147"/>
      <c r="I13" s="148"/>
      <c r="J13" s="149"/>
      <c r="K13" s="143"/>
      <c r="L13" s="143"/>
      <c r="M13" s="144"/>
      <c r="N13" s="150"/>
      <c r="O13" s="144"/>
      <c r="P13" s="53"/>
      <c r="Q13" s="53"/>
      <c r="R13" s="53"/>
      <c r="S13" s="53"/>
    </row>
    <row r="14" spans="1:19" s="26" customFormat="1" x14ac:dyDescent="0.25">
      <c r="A14"/>
      <c r="B14"/>
      <c r="C14" s="138"/>
      <c r="D14" s="142"/>
      <c r="E14" s="145"/>
      <c r="F14" s="146"/>
      <c r="G14" s="142"/>
      <c r="H14" s="147"/>
      <c r="I14" s="148"/>
      <c r="J14" s="149"/>
      <c r="K14" s="143"/>
      <c r="L14" s="143"/>
      <c r="M14" s="144"/>
      <c r="N14" s="150"/>
      <c r="O14" s="144"/>
      <c r="P14" s="53"/>
      <c r="Q14" s="53"/>
      <c r="R14" s="53"/>
      <c r="S14" s="53"/>
    </row>
    <row r="15" spans="1:19" s="26" customFormat="1" x14ac:dyDescent="0.25">
      <c r="A15"/>
      <c r="B15"/>
      <c r="C15" s="138"/>
      <c r="D15" s="142"/>
      <c r="E15" s="145"/>
      <c r="F15" s="146"/>
      <c r="G15" s="142"/>
      <c r="H15" s="147"/>
      <c r="I15" s="148"/>
      <c r="J15" s="149"/>
      <c r="K15" s="143"/>
      <c r="L15" s="143"/>
      <c r="M15" s="144"/>
      <c r="N15" s="150"/>
      <c r="O15" s="144"/>
      <c r="P15" s="53"/>
      <c r="Q15" s="53"/>
      <c r="R15" s="53"/>
      <c r="S15" s="53"/>
    </row>
    <row r="16" spans="1:19" s="26" customFormat="1" x14ac:dyDescent="0.25">
      <c r="A16" s="118"/>
      <c r="B16" s="129"/>
      <c r="C16" s="148"/>
      <c r="D16" s="142"/>
      <c r="E16" s="145"/>
      <c r="F16" s="146"/>
      <c r="G16" s="142"/>
      <c r="H16" s="147"/>
      <c r="I16" s="148"/>
      <c r="J16" s="149"/>
      <c r="K16" s="143"/>
      <c r="L16" s="143"/>
      <c r="M16" s="144"/>
      <c r="N16" s="150"/>
      <c r="O16" s="144"/>
      <c r="P16" s="53"/>
      <c r="Q16" s="53"/>
      <c r="R16" s="53"/>
      <c r="S16" s="53"/>
    </row>
    <row r="17" spans="1:19" s="26" customFormat="1" x14ac:dyDescent="0.25">
      <c r="A17" s="118"/>
      <c r="B17" s="129"/>
      <c r="C17" s="148"/>
      <c r="D17" s="142"/>
      <c r="E17" s="145"/>
      <c r="F17" s="146"/>
      <c r="G17" s="142"/>
      <c r="H17" s="147"/>
      <c r="I17" s="148"/>
      <c r="J17" s="149"/>
      <c r="K17" s="143"/>
      <c r="L17" s="143"/>
      <c r="M17" s="144"/>
      <c r="N17" s="150"/>
      <c r="O17" s="144"/>
      <c r="P17" s="53"/>
      <c r="Q17" s="53"/>
      <c r="R17" s="53"/>
      <c r="S17" s="53"/>
    </row>
    <row r="18" spans="1:19" s="26" customFormat="1" x14ac:dyDescent="0.25">
      <c r="A18" s="118"/>
      <c r="B18" s="129"/>
      <c r="C18" s="148"/>
      <c r="D18" s="142"/>
      <c r="E18" s="145"/>
      <c r="F18" s="146"/>
      <c r="G18" s="142"/>
      <c r="H18" s="147"/>
      <c r="I18" s="148"/>
      <c r="J18" s="149"/>
      <c r="K18" s="143"/>
      <c r="L18" s="143"/>
      <c r="M18" s="144"/>
      <c r="N18" s="150"/>
      <c r="O18" s="144"/>
      <c r="P18" s="53"/>
      <c r="Q18" s="53"/>
      <c r="R18" s="53"/>
      <c r="S18" s="53"/>
    </row>
    <row r="19" spans="1:19" s="26" customFormat="1" x14ac:dyDescent="0.25">
      <c r="A19" s="118"/>
      <c r="B19" s="129"/>
      <c r="C19" s="148"/>
      <c r="D19" s="142"/>
      <c r="E19" s="145"/>
      <c r="F19" s="146"/>
      <c r="G19" s="142"/>
      <c r="H19" s="147"/>
      <c r="I19" s="148"/>
      <c r="J19" s="149"/>
      <c r="K19" s="143"/>
      <c r="L19" s="143"/>
      <c r="M19" s="144"/>
      <c r="N19" s="150"/>
      <c r="O19" s="144"/>
      <c r="P19" s="53"/>
      <c r="Q19" s="53"/>
      <c r="R19" s="53"/>
      <c r="S19" s="53"/>
    </row>
    <row r="20" spans="1:19" s="26" customFormat="1" x14ac:dyDescent="0.25">
      <c r="A20" s="118"/>
      <c r="B20" s="129"/>
      <c r="C20" s="148"/>
      <c r="D20" s="142"/>
      <c r="E20" s="145"/>
      <c r="F20" s="146"/>
      <c r="G20" s="142"/>
      <c r="H20" s="147"/>
      <c r="I20" s="148"/>
      <c r="J20" s="149"/>
      <c r="K20" s="143"/>
      <c r="L20" s="143"/>
      <c r="M20" s="144"/>
      <c r="N20" s="150"/>
      <c r="O20" s="144"/>
      <c r="P20" s="53"/>
      <c r="Q20" s="53"/>
      <c r="R20" s="53"/>
      <c r="S20" s="53"/>
    </row>
    <row r="21" spans="1:19" s="26" customFormat="1" x14ac:dyDescent="0.25">
      <c r="A21" s="118"/>
      <c r="B21" s="129"/>
      <c r="C21" s="148"/>
      <c r="D21" s="142"/>
      <c r="E21" s="145"/>
      <c r="F21" s="146"/>
      <c r="G21" s="142"/>
      <c r="H21" s="147"/>
      <c r="I21" s="148"/>
      <c r="J21" s="149"/>
      <c r="K21" s="143"/>
      <c r="L21" s="143"/>
      <c r="M21" s="144"/>
      <c r="N21" s="150"/>
      <c r="O21" s="144"/>
      <c r="P21" s="53"/>
      <c r="Q21" s="53"/>
      <c r="R21" s="53"/>
      <c r="S21" s="53"/>
    </row>
    <row r="22" spans="1:19" s="26" customFormat="1" x14ac:dyDescent="0.25">
      <c r="A22" s="117"/>
      <c r="B22" s="130"/>
      <c r="C22" s="153"/>
      <c r="D22" s="154"/>
      <c r="E22" s="155"/>
      <c r="F22" s="155"/>
      <c r="G22" s="155"/>
      <c r="H22" s="147"/>
      <c r="I22" s="148"/>
      <c r="J22" s="145"/>
      <c r="K22" s="143"/>
      <c r="L22" s="143"/>
      <c r="M22" s="139"/>
      <c r="N22" s="140"/>
      <c r="O22" s="144"/>
      <c r="P22" s="53"/>
      <c r="Q22" s="53"/>
      <c r="R22" s="53"/>
      <c r="S22" s="53"/>
    </row>
    <row r="23" spans="1:19" s="86" customFormat="1" x14ac:dyDescent="0.25">
      <c r="A23" s="117"/>
      <c r="B23" s="130"/>
      <c r="C23" s="153"/>
      <c r="D23" s="154"/>
      <c r="E23" s="155"/>
      <c r="F23" s="155"/>
      <c r="G23" s="155"/>
      <c r="H23" s="147"/>
      <c r="I23" s="151"/>
      <c r="J23" s="152"/>
      <c r="K23" s="139"/>
      <c r="L23" s="139"/>
      <c r="M23" s="139"/>
      <c r="N23" s="140"/>
      <c r="O23" s="141"/>
      <c r="P23" s="69"/>
      <c r="Q23" s="69"/>
      <c r="R23" s="69"/>
      <c r="S23" s="69"/>
    </row>
    <row r="24" spans="1:19" s="26" customFormat="1" x14ac:dyDescent="0.25">
      <c r="A24" s="118"/>
      <c r="B24" s="129"/>
      <c r="C24" s="148"/>
      <c r="D24" s="142"/>
      <c r="E24" s="145"/>
      <c r="F24" s="146"/>
      <c r="G24" s="145"/>
      <c r="H24" s="147"/>
      <c r="I24" s="148"/>
      <c r="J24" s="149"/>
      <c r="K24" s="143"/>
      <c r="L24" s="143"/>
      <c r="M24" s="144"/>
      <c r="N24" s="150"/>
      <c r="O24" s="144"/>
      <c r="P24" s="53"/>
      <c r="Q24" s="53"/>
      <c r="R24" s="53"/>
      <c r="S24" s="53"/>
    </row>
    <row r="25" spans="1:19" s="26" customFormat="1" x14ac:dyDescent="0.25">
      <c r="A25" s="118"/>
      <c r="B25" s="129"/>
      <c r="C25" s="148"/>
      <c r="D25" s="142"/>
      <c r="E25" s="145"/>
      <c r="F25" s="146"/>
      <c r="G25" s="145"/>
      <c r="H25" s="147"/>
      <c r="I25" s="148"/>
      <c r="J25" s="149"/>
      <c r="K25" s="143"/>
      <c r="L25" s="143"/>
      <c r="M25" s="144"/>
      <c r="N25" s="150"/>
      <c r="O25" s="144"/>
      <c r="P25" s="53"/>
      <c r="Q25" s="53"/>
      <c r="R25" s="53"/>
      <c r="S25" s="53"/>
    </row>
    <row r="26" spans="1:19" s="26" customFormat="1" x14ac:dyDescent="0.25">
      <c r="A26" s="118"/>
      <c r="B26" s="129"/>
      <c r="C26" s="148"/>
      <c r="D26" s="142"/>
      <c r="E26" s="145"/>
      <c r="F26" s="146"/>
      <c r="G26" s="145"/>
      <c r="H26" s="147"/>
      <c r="I26" s="148"/>
      <c r="J26" s="149"/>
      <c r="K26" s="143"/>
      <c r="L26" s="143"/>
      <c r="M26" s="144"/>
      <c r="N26" s="150"/>
      <c r="O26" s="144"/>
      <c r="P26" s="53"/>
      <c r="Q26" s="53"/>
      <c r="R26" s="53"/>
      <c r="S26" s="53"/>
    </row>
    <row r="27" spans="1:19" s="26" customFormat="1" x14ac:dyDescent="0.25">
      <c r="A27" s="118"/>
      <c r="B27" s="129"/>
      <c r="C27" s="148"/>
      <c r="D27" s="142"/>
      <c r="E27" s="145"/>
      <c r="F27" s="146"/>
      <c r="G27" s="145"/>
      <c r="H27" s="147"/>
      <c r="I27" s="148"/>
      <c r="J27" s="149"/>
      <c r="K27" s="143"/>
      <c r="L27" s="143"/>
      <c r="M27" s="144"/>
      <c r="N27" s="150"/>
      <c r="O27" s="144"/>
      <c r="P27" s="53"/>
      <c r="Q27" s="53"/>
      <c r="R27" s="53"/>
      <c r="S27" s="53"/>
    </row>
    <row r="28" spans="1:19" s="26" customFormat="1" x14ac:dyDescent="0.25">
      <c r="A28" s="118"/>
      <c r="B28" s="129"/>
      <c r="C28" s="148"/>
      <c r="D28" s="142"/>
      <c r="E28" s="145"/>
      <c r="F28" s="146"/>
      <c r="G28" s="145"/>
      <c r="H28" s="147"/>
      <c r="I28" s="148"/>
      <c r="J28" s="149"/>
      <c r="K28" s="143"/>
      <c r="L28" s="143"/>
      <c r="M28" s="144"/>
      <c r="N28" s="150"/>
      <c r="O28" s="144"/>
      <c r="P28" s="53"/>
      <c r="Q28" s="53"/>
      <c r="R28" s="53"/>
      <c r="S28" s="53"/>
    </row>
    <row r="29" spans="1:19" s="26" customFormat="1" x14ac:dyDescent="0.25">
      <c r="A29" s="118"/>
      <c r="B29" s="129"/>
      <c r="C29" s="148"/>
      <c r="D29" s="142"/>
      <c r="E29" s="145"/>
      <c r="F29" s="146"/>
      <c r="G29" s="145"/>
      <c r="H29" s="147"/>
      <c r="I29" s="148"/>
      <c r="J29" s="149"/>
      <c r="K29" s="143"/>
      <c r="L29" s="143"/>
      <c r="M29" s="144"/>
      <c r="N29" s="150"/>
      <c r="O29" s="144"/>
      <c r="P29" s="53"/>
      <c r="Q29" s="53"/>
      <c r="R29" s="53"/>
      <c r="S29" s="53"/>
    </row>
    <row r="30" spans="1:19" s="26" customFormat="1" x14ac:dyDescent="0.25">
      <c r="A30" s="118"/>
      <c r="B30" s="129"/>
      <c r="C30" s="148"/>
      <c r="D30" s="142"/>
      <c r="E30" s="145"/>
      <c r="F30" s="146"/>
      <c r="G30" s="145"/>
      <c r="H30" s="147"/>
      <c r="I30" s="148"/>
      <c r="J30" s="149"/>
      <c r="K30" s="143"/>
      <c r="L30" s="143"/>
      <c r="M30" s="144"/>
      <c r="N30" s="150"/>
      <c r="O30" s="144"/>
      <c r="P30" s="53"/>
      <c r="Q30" s="53"/>
      <c r="R30" s="53"/>
      <c r="S30" s="53"/>
    </row>
    <row r="31" spans="1:19" s="26" customFormat="1" x14ac:dyDescent="0.25">
      <c r="A31" s="118"/>
      <c r="B31" s="129"/>
      <c r="C31" s="148"/>
      <c r="D31" s="142"/>
      <c r="E31" s="145"/>
      <c r="F31" s="146"/>
      <c r="G31" s="145"/>
      <c r="H31" s="147"/>
      <c r="I31" s="148"/>
      <c r="J31" s="149"/>
      <c r="K31" s="143"/>
      <c r="L31" s="143"/>
      <c r="M31" s="144"/>
      <c r="N31" s="150"/>
      <c r="O31" s="144"/>
      <c r="P31" s="53"/>
      <c r="Q31" s="53"/>
      <c r="R31" s="53"/>
      <c r="S31" s="53"/>
    </row>
    <row r="32" spans="1:19" s="26" customFormat="1" x14ac:dyDescent="0.25">
      <c r="A32" s="117"/>
      <c r="B32" s="130"/>
      <c r="C32" s="153"/>
      <c r="D32" s="154"/>
      <c r="E32" s="155"/>
      <c r="F32" s="155"/>
      <c r="G32" s="155"/>
      <c r="H32" s="147"/>
      <c r="I32" s="148"/>
      <c r="J32" s="145"/>
      <c r="K32" s="143"/>
      <c r="L32" s="143"/>
      <c r="M32" s="139"/>
      <c r="N32" s="140"/>
      <c r="O32" s="144"/>
      <c r="P32" s="53"/>
      <c r="Q32" s="53"/>
      <c r="R32" s="53"/>
      <c r="S32" s="53"/>
    </row>
    <row r="33" spans="1:19" s="86" customFormat="1" x14ac:dyDescent="0.25">
      <c r="A33" s="117"/>
      <c r="B33" s="130"/>
      <c r="C33" s="153"/>
      <c r="D33" s="154"/>
      <c r="E33" s="155"/>
      <c r="F33" s="155"/>
      <c r="G33" s="155"/>
      <c r="H33" s="147"/>
      <c r="I33" s="151"/>
      <c r="J33" s="152"/>
      <c r="K33" s="139"/>
      <c r="L33" s="139"/>
      <c r="M33" s="139"/>
      <c r="N33" s="140"/>
      <c r="O33" s="141"/>
      <c r="P33" s="69"/>
      <c r="Q33" s="69"/>
      <c r="R33" s="69"/>
      <c r="S33" s="69"/>
    </row>
    <row r="34" spans="1:19" s="26" customFormat="1" x14ac:dyDescent="0.25">
      <c r="A34" s="118"/>
      <c r="B34" s="129"/>
      <c r="C34" s="148"/>
      <c r="D34" s="142"/>
      <c r="E34" s="145"/>
      <c r="F34" s="146"/>
      <c r="G34" s="145"/>
      <c r="H34" s="147"/>
      <c r="I34" s="148"/>
      <c r="J34" s="149"/>
      <c r="K34" s="143"/>
      <c r="L34" s="143"/>
      <c r="M34" s="144"/>
      <c r="N34" s="150"/>
      <c r="O34" s="144"/>
      <c r="P34" s="53"/>
      <c r="Q34" s="53"/>
      <c r="R34" s="53"/>
      <c r="S34" s="53"/>
    </row>
    <row r="35" spans="1:19" s="26" customFormat="1" x14ac:dyDescent="0.25">
      <c r="A35" s="118"/>
      <c r="B35" s="129"/>
      <c r="C35" s="148"/>
      <c r="D35" s="142"/>
      <c r="E35" s="145"/>
      <c r="F35" s="146"/>
      <c r="G35" s="145"/>
      <c r="H35" s="147"/>
      <c r="I35" s="148"/>
      <c r="J35" s="149"/>
      <c r="K35" s="143"/>
      <c r="L35" s="143"/>
      <c r="M35" s="144"/>
      <c r="N35" s="150"/>
      <c r="O35" s="144"/>
      <c r="P35" s="53"/>
      <c r="Q35" s="53"/>
      <c r="R35" s="53"/>
      <c r="S35" s="53"/>
    </row>
    <row r="36" spans="1:19" s="26" customFormat="1" x14ac:dyDescent="0.25">
      <c r="A36" s="118"/>
      <c r="B36" s="129"/>
      <c r="C36" s="148"/>
      <c r="D36" s="142"/>
      <c r="E36" s="145"/>
      <c r="F36" s="146"/>
      <c r="G36" s="145"/>
      <c r="H36" s="147"/>
      <c r="I36" s="148"/>
      <c r="J36" s="149"/>
      <c r="K36" s="143"/>
      <c r="L36" s="143"/>
      <c r="M36" s="144"/>
      <c r="N36" s="150"/>
      <c r="O36" s="144"/>
      <c r="P36" s="53"/>
      <c r="Q36" s="53"/>
      <c r="R36" s="53"/>
      <c r="S36" s="53"/>
    </row>
    <row r="37" spans="1:19" s="26" customFormat="1" x14ac:dyDescent="0.25">
      <c r="A37" s="118"/>
      <c r="B37" s="129"/>
      <c r="C37" s="148"/>
      <c r="D37" s="142"/>
      <c r="E37" s="145"/>
      <c r="F37" s="146"/>
      <c r="G37" s="145"/>
      <c r="H37" s="147"/>
      <c r="I37" s="148"/>
      <c r="J37" s="149"/>
      <c r="K37" s="143"/>
      <c r="L37" s="143"/>
      <c r="M37" s="144"/>
      <c r="N37" s="150"/>
      <c r="O37" s="144"/>
      <c r="P37" s="53"/>
      <c r="Q37" s="53"/>
      <c r="R37" s="53"/>
      <c r="S37" s="53"/>
    </row>
    <row r="38" spans="1:19" s="26" customFormat="1" x14ac:dyDescent="0.25">
      <c r="A38" s="118"/>
      <c r="B38" s="129"/>
      <c r="C38" s="148"/>
      <c r="D38" s="142"/>
      <c r="E38" s="145"/>
      <c r="F38" s="146"/>
      <c r="G38" s="145"/>
      <c r="H38" s="147"/>
      <c r="I38" s="148"/>
      <c r="J38" s="149"/>
      <c r="K38" s="143"/>
      <c r="L38" s="143"/>
      <c r="M38" s="144"/>
      <c r="N38" s="150"/>
      <c r="O38" s="144"/>
      <c r="P38" s="53"/>
      <c r="Q38" s="53"/>
      <c r="R38" s="53"/>
      <c r="S38" s="53"/>
    </row>
    <row r="39" spans="1:19" s="26" customFormat="1" x14ac:dyDescent="0.25">
      <c r="A39" s="118"/>
      <c r="B39" s="129"/>
      <c r="C39" s="148"/>
      <c r="D39" s="142"/>
      <c r="E39" s="145"/>
      <c r="F39" s="146"/>
      <c r="G39" s="145"/>
      <c r="H39" s="147"/>
      <c r="I39" s="148"/>
      <c r="J39" s="149"/>
      <c r="K39" s="143"/>
      <c r="L39" s="143"/>
      <c r="M39" s="144"/>
      <c r="N39" s="150"/>
      <c r="O39" s="144"/>
      <c r="P39" s="53"/>
      <c r="Q39" s="53"/>
      <c r="R39" s="53"/>
      <c r="S39" s="53"/>
    </row>
    <row r="40" spans="1:19" s="26" customFormat="1" x14ac:dyDescent="0.25">
      <c r="A40" s="118"/>
      <c r="B40" s="129"/>
      <c r="C40" s="148"/>
      <c r="D40" s="142"/>
      <c r="E40" s="145"/>
      <c r="F40" s="146"/>
      <c r="G40" s="145"/>
      <c r="H40" s="147"/>
      <c r="I40" s="148"/>
      <c r="J40" s="149"/>
      <c r="K40" s="143"/>
      <c r="L40" s="143"/>
      <c r="M40" s="144"/>
      <c r="N40" s="150"/>
      <c r="O40" s="144"/>
      <c r="P40" s="53"/>
      <c r="Q40" s="53"/>
      <c r="R40" s="53"/>
      <c r="S40" s="53"/>
    </row>
    <row r="41" spans="1:19" s="26" customFormat="1" x14ac:dyDescent="0.25">
      <c r="A41" s="118"/>
      <c r="B41" s="129"/>
      <c r="C41" s="148"/>
      <c r="D41" s="142"/>
      <c r="E41" s="145"/>
      <c r="F41" s="146"/>
      <c r="G41" s="145"/>
      <c r="H41" s="147"/>
      <c r="I41" s="148"/>
      <c r="J41" s="149"/>
      <c r="K41" s="143"/>
      <c r="L41" s="143"/>
      <c r="M41" s="144"/>
      <c r="N41" s="150"/>
      <c r="O41" s="144"/>
      <c r="P41" s="53"/>
      <c r="Q41" s="53"/>
      <c r="R41" s="53"/>
      <c r="S41" s="53"/>
    </row>
    <row r="42" spans="1:19" s="26" customFormat="1" x14ac:dyDescent="0.25">
      <c r="A42" s="118"/>
      <c r="B42" s="129"/>
      <c r="C42" s="148"/>
      <c r="D42" s="142"/>
      <c r="E42" s="145"/>
      <c r="F42" s="146"/>
      <c r="G42" s="145"/>
      <c r="H42" s="147"/>
      <c r="I42" s="148"/>
      <c r="J42" s="149"/>
      <c r="K42" s="143"/>
      <c r="L42" s="143"/>
      <c r="M42" s="144"/>
      <c r="N42" s="150"/>
      <c r="O42" s="144"/>
      <c r="P42" s="53"/>
      <c r="Q42" s="53"/>
      <c r="R42" s="53"/>
      <c r="S42" s="53"/>
    </row>
    <row r="43" spans="1:19" s="26" customFormat="1" x14ac:dyDescent="0.25">
      <c r="A43" s="118"/>
      <c r="B43" s="129"/>
      <c r="C43" s="148"/>
      <c r="D43" s="142"/>
      <c r="E43" s="145"/>
      <c r="F43" s="146"/>
      <c r="G43" s="145"/>
      <c r="H43" s="147"/>
      <c r="I43" s="148"/>
      <c r="J43" s="149"/>
      <c r="K43" s="143"/>
      <c r="L43" s="143"/>
      <c r="M43" s="144"/>
      <c r="N43" s="150"/>
      <c r="O43" s="144"/>
      <c r="P43" s="53"/>
      <c r="Q43" s="53"/>
      <c r="R43" s="53"/>
      <c r="S43" s="53"/>
    </row>
    <row r="44" spans="1:19" s="26" customFormat="1" x14ac:dyDescent="0.25">
      <c r="A44" s="118"/>
      <c r="B44" s="129"/>
      <c r="C44" s="148"/>
      <c r="D44" s="142"/>
      <c r="E44" s="145"/>
      <c r="F44" s="146"/>
      <c r="G44" s="145"/>
      <c r="H44" s="147"/>
      <c r="I44" s="148"/>
      <c r="J44" s="149"/>
      <c r="K44" s="143"/>
      <c r="L44" s="143"/>
      <c r="M44" s="144"/>
      <c r="N44" s="150"/>
      <c r="O44" s="144"/>
      <c r="P44" s="53"/>
      <c r="Q44" s="53"/>
      <c r="R44" s="53"/>
      <c r="S44" s="53"/>
    </row>
    <row r="45" spans="1:19" s="26" customFormat="1" x14ac:dyDescent="0.25">
      <c r="A45" s="117"/>
      <c r="B45" s="130"/>
      <c r="C45" s="153"/>
      <c r="D45" s="154"/>
      <c r="E45" s="155"/>
      <c r="F45" s="155"/>
      <c r="G45" s="155"/>
      <c r="H45" s="147"/>
      <c r="I45" s="148"/>
      <c r="J45" s="145"/>
      <c r="K45" s="143"/>
      <c r="L45" s="143"/>
      <c r="M45" s="139"/>
      <c r="N45" s="140"/>
      <c r="O45" s="144"/>
      <c r="P45" s="53"/>
      <c r="Q45" s="53"/>
      <c r="R45" s="53"/>
      <c r="S45" s="53"/>
    </row>
    <row r="46" spans="1:19" s="26" customFormat="1" x14ac:dyDescent="0.25">
      <c r="A46" s="117"/>
      <c r="B46" s="131"/>
      <c r="C46" s="153"/>
      <c r="D46" s="154"/>
      <c r="E46" s="155"/>
      <c r="F46" s="155"/>
      <c r="G46" s="155"/>
      <c r="H46" s="147"/>
      <c r="I46" s="151"/>
      <c r="J46" s="152"/>
      <c r="K46" s="139"/>
      <c r="L46" s="139"/>
      <c r="M46" s="139"/>
      <c r="N46" s="140"/>
      <c r="O46" s="141"/>
      <c r="P46" s="53"/>
      <c r="Q46" s="53"/>
      <c r="R46" s="53"/>
      <c r="S46" s="53"/>
    </row>
    <row r="47" spans="1:19" s="26" customFormat="1" ht="41.25" customHeight="1" x14ac:dyDescent="0.25">
      <c r="A47" s="118"/>
      <c r="B47" s="129"/>
      <c r="C47" s="148"/>
      <c r="D47" s="142"/>
      <c r="E47" s="145"/>
      <c r="F47" s="145"/>
      <c r="G47" s="142"/>
      <c r="H47" s="147"/>
      <c r="I47" s="148"/>
      <c r="J47" s="149"/>
      <c r="K47" s="143"/>
      <c r="L47" s="143"/>
      <c r="M47" s="144"/>
      <c r="N47" s="150"/>
      <c r="O47" s="144"/>
      <c r="P47" s="53"/>
      <c r="Q47" s="53"/>
      <c r="R47" s="53"/>
      <c r="S47" s="53"/>
    </row>
    <row r="48" spans="1:19" s="26" customFormat="1" x14ac:dyDescent="0.25">
      <c r="A48" s="118"/>
      <c r="B48" s="129"/>
      <c r="C48" s="148"/>
      <c r="D48" s="142"/>
      <c r="E48" s="145"/>
      <c r="F48" s="145"/>
      <c r="G48" s="142"/>
      <c r="H48" s="147"/>
      <c r="I48" s="148"/>
      <c r="J48" s="149"/>
      <c r="K48" s="143"/>
      <c r="L48" s="143"/>
      <c r="M48" s="144"/>
      <c r="N48" s="150"/>
      <c r="O48" s="144"/>
      <c r="P48" s="53"/>
      <c r="Q48" s="53"/>
      <c r="R48" s="53"/>
      <c r="S48" s="53"/>
    </row>
    <row r="49" spans="1:19" s="26" customFormat="1" x14ac:dyDescent="0.25">
      <c r="A49" s="118"/>
      <c r="B49" s="129"/>
      <c r="C49" s="148"/>
      <c r="D49" s="142"/>
      <c r="E49" s="145"/>
      <c r="F49" s="145"/>
      <c r="G49" s="142"/>
      <c r="H49" s="147"/>
      <c r="I49" s="148"/>
      <c r="J49" s="149"/>
      <c r="K49" s="143"/>
      <c r="L49" s="143"/>
      <c r="M49" s="144"/>
      <c r="N49" s="150"/>
      <c r="O49" s="144"/>
      <c r="P49" s="53"/>
      <c r="Q49" s="53"/>
      <c r="R49" s="53"/>
      <c r="S49" s="53"/>
    </row>
    <row r="50" spans="1:19" s="26" customFormat="1" x14ac:dyDescent="0.25">
      <c r="A50" s="118"/>
      <c r="B50" s="129"/>
      <c r="C50" s="148"/>
      <c r="D50" s="142"/>
      <c r="E50" s="145"/>
      <c r="F50" s="145"/>
      <c r="G50" s="142"/>
      <c r="H50" s="147"/>
      <c r="I50" s="148"/>
      <c r="J50" s="149"/>
      <c r="K50" s="143"/>
      <c r="L50" s="143"/>
      <c r="M50" s="144"/>
      <c r="N50" s="150"/>
      <c r="O50" s="144"/>
      <c r="P50" s="53"/>
      <c r="Q50" s="53"/>
      <c r="R50" s="53"/>
      <c r="S50" s="53"/>
    </row>
    <row r="51" spans="1:19" s="26" customFormat="1" x14ac:dyDescent="0.25">
      <c r="A51" s="118"/>
      <c r="B51" s="129"/>
      <c r="C51" s="148"/>
      <c r="D51" s="142"/>
      <c r="E51" s="145"/>
      <c r="F51" s="145"/>
      <c r="G51" s="142"/>
      <c r="H51" s="147"/>
      <c r="I51" s="148"/>
      <c r="J51" s="149"/>
      <c r="K51" s="143"/>
      <c r="L51" s="143"/>
      <c r="M51" s="144"/>
      <c r="N51" s="150"/>
      <c r="O51" s="144"/>
      <c r="P51" s="53"/>
      <c r="Q51" s="53"/>
      <c r="R51" s="53"/>
      <c r="S51" s="53"/>
    </row>
    <row r="52" spans="1:19" s="26" customFormat="1" x14ac:dyDescent="0.25">
      <c r="A52" s="118"/>
      <c r="B52" s="129"/>
      <c r="C52" s="148"/>
      <c r="D52" s="142"/>
      <c r="E52" s="145"/>
      <c r="F52" s="145"/>
      <c r="G52" s="142"/>
      <c r="H52" s="147"/>
      <c r="I52" s="148"/>
      <c r="J52" s="149"/>
      <c r="K52" s="143"/>
      <c r="L52" s="143"/>
      <c r="M52" s="144"/>
      <c r="N52" s="150"/>
      <c r="O52" s="144"/>
      <c r="P52" s="53"/>
      <c r="Q52" s="53"/>
      <c r="R52" s="53"/>
      <c r="S52" s="53"/>
    </row>
    <row r="53" spans="1:19" s="86" customFormat="1" x14ac:dyDescent="0.25">
      <c r="A53" s="117"/>
      <c r="B53" s="130"/>
      <c r="C53" s="153"/>
      <c r="D53" s="154"/>
      <c r="E53" s="155"/>
      <c r="F53" s="155"/>
      <c r="G53" s="155"/>
      <c r="H53" s="147"/>
      <c r="I53" s="151"/>
      <c r="J53" s="152"/>
      <c r="K53" s="139"/>
      <c r="L53" s="139"/>
      <c r="M53" s="139"/>
      <c r="N53" s="140"/>
      <c r="O53" s="141"/>
      <c r="P53" s="69"/>
      <c r="Q53" s="69"/>
      <c r="R53" s="69"/>
      <c r="S53" s="69"/>
    </row>
    <row r="54" spans="1:19" s="26" customFormat="1" x14ac:dyDescent="0.25">
      <c r="A54" s="118"/>
      <c r="B54" s="129"/>
      <c r="C54" s="152"/>
      <c r="D54" s="142"/>
      <c r="E54" s="145"/>
      <c r="F54" s="146"/>
      <c r="G54" s="145"/>
      <c r="H54" s="147"/>
      <c r="I54" s="148"/>
      <c r="J54" s="149"/>
      <c r="K54" s="143"/>
      <c r="L54" s="143"/>
      <c r="M54" s="144"/>
      <c r="N54" s="150"/>
      <c r="O54" s="144"/>
      <c r="P54" s="53"/>
      <c r="Q54" s="53"/>
      <c r="R54" s="53"/>
      <c r="S54" s="53"/>
    </row>
    <row r="55" spans="1:19" s="26" customFormat="1" x14ac:dyDescent="0.25">
      <c r="A55" s="118"/>
      <c r="B55" s="129"/>
      <c r="C55" s="152"/>
      <c r="D55" s="142"/>
      <c r="E55" s="145"/>
      <c r="F55" s="146"/>
      <c r="G55" s="145"/>
      <c r="H55" s="147"/>
      <c r="I55" s="148"/>
      <c r="J55" s="148"/>
      <c r="K55" s="143"/>
      <c r="L55" s="143"/>
      <c r="M55" s="144"/>
      <c r="N55" s="150"/>
      <c r="O55" s="144"/>
      <c r="P55" s="53"/>
      <c r="Q55" s="53"/>
      <c r="R55" s="53"/>
      <c r="S55" s="53"/>
    </row>
    <row r="56" spans="1:19" s="26" customFormat="1" x14ac:dyDescent="0.25">
      <c r="A56" s="118"/>
      <c r="B56" s="129"/>
      <c r="C56" s="152"/>
      <c r="D56" s="142"/>
      <c r="E56" s="145"/>
      <c r="F56" s="146"/>
      <c r="G56" s="145"/>
      <c r="H56" s="147"/>
      <c r="I56" s="148"/>
      <c r="J56" s="148"/>
      <c r="K56" s="143"/>
      <c r="L56" s="143"/>
      <c r="M56" s="144"/>
      <c r="N56" s="140"/>
      <c r="O56" s="144"/>
      <c r="P56" s="53"/>
      <c r="Q56" s="53"/>
      <c r="R56" s="53"/>
      <c r="S56" s="53"/>
    </row>
    <row r="57" spans="1:19" s="26" customFormat="1" x14ac:dyDescent="0.25">
      <c r="A57" s="118"/>
      <c r="B57" s="129"/>
      <c r="C57" s="148"/>
      <c r="D57" s="142"/>
      <c r="E57" s="145"/>
      <c r="F57" s="146"/>
      <c r="G57" s="145"/>
      <c r="H57" s="147"/>
      <c r="I57" s="148"/>
      <c r="J57" s="149"/>
      <c r="K57" s="143"/>
      <c r="L57" s="143"/>
      <c r="M57" s="144"/>
      <c r="N57" s="150"/>
      <c r="O57" s="144"/>
      <c r="P57" s="53"/>
      <c r="Q57" s="53"/>
      <c r="R57" s="53"/>
      <c r="S57" s="53"/>
    </row>
    <row r="58" spans="1:19" s="26" customFormat="1" x14ac:dyDescent="0.25">
      <c r="A58" s="118"/>
      <c r="B58" s="129"/>
      <c r="C58" s="148"/>
      <c r="D58" s="142"/>
      <c r="E58" s="145"/>
      <c r="F58" s="146"/>
      <c r="G58" s="145"/>
      <c r="H58" s="147"/>
      <c r="I58" s="148"/>
      <c r="J58" s="149"/>
      <c r="K58" s="143"/>
      <c r="L58" s="143"/>
      <c r="M58" s="144"/>
      <c r="N58" s="150"/>
      <c r="O58" s="144"/>
      <c r="P58" s="53"/>
      <c r="Q58" s="53"/>
      <c r="R58" s="53"/>
      <c r="S58" s="53"/>
    </row>
    <row r="59" spans="1:19" s="26" customFormat="1" x14ac:dyDescent="0.25">
      <c r="A59" s="118"/>
      <c r="B59" s="129"/>
      <c r="C59" s="152"/>
      <c r="D59" s="142"/>
      <c r="E59" s="145"/>
      <c r="F59" s="146"/>
      <c r="G59" s="145"/>
      <c r="H59" s="147"/>
      <c r="I59" s="148"/>
      <c r="J59" s="149"/>
      <c r="K59" s="143"/>
      <c r="L59" s="143"/>
      <c r="M59" s="144"/>
      <c r="N59" s="150"/>
      <c r="O59" s="144"/>
      <c r="P59" s="53"/>
      <c r="Q59" s="53"/>
      <c r="R59" s="53"/>
      <c r="S59" s="53"/>
    </row>
    <row r="60" spans="1:19" s="26" customFormat="1" x14ac:dyDescent="0.25">
      <c r="A60" s="118"/>
      <c r="B60" s="129"/>
      <c r="C60" s="152"/>
      <c r="D60" s="142"/>
      <c r="E60" s="145"/>
      <c r="F60" s="146"/>
      <c r="G60" s="145"/>
      <c r="H60" s="147"/>
      <c r="I60" s="148"/>
      <c r="J60" s="148"/>
      <c r="K60" s="143"/>
      <c r="L60" s="143"/>
      <c r="M60" s="144"/>
      <c r="N60" s="150"/>
      <c r="O60" s="144"/>
      <c r="P60" s="53"/>
      <c r="Q60" s="53"/>
      <c r="R60" s="53"/>
      <c r="S60" s="53"/>
    </row>
    <row r="61" spans="1:19" s="26" customFormat="1" x14ac:dyDescent="0.25">
      <c r="A61" s="118"/>
      <c r="B61" s="129"/>
      <c r="C61" s="152"/>
      <c r="D61" s="142"/>
      <c r="E61" s="145"/>
      <c r="F61" s="146"/>
      <c r="G61" s="145"/>
      <c r="H61" s="147"/>
      <c r="I61" s="148"/>
      <c r="J61" s="148"/>
      <c r="K61" s="143"/>
      <c r="L61" s="143"/>
      <c r="M61" s="139"/>
      <c r="N61" s="150"/>
      <c r="O61" s="144"/>
      <c r="P61" s="53"/>
      <c r="Q61" s="53"/>
      <c r="R61" s="53"/>
      <c r="S61" s="53"/>
    </row>
    <row r="62" spans="1:19" s="26" customFormat="1" x14ac:dyDescent="0.25">
      <c r="A62" s="118"/>
      <c r="B62" s="129"/>
      <c r="C62" s="152"/>
      <c r="D62" s="142"/>
      <c r="E62" s="145"/>
      <c r="F62" s="146"/>
      <c r="G62" s="145"/>
      <c r="H62" s="147"/>
      <c r="I62" s="148"/>
      <c r="J62" s="148"/>
      <c r="K62" s="143"/>
      <c r="L62" s="143"/>
      <c r="M62" s="139"/>
      <c r="N62" s="150"/>
      <c r="O62" s="144"/>
      <c r="P62" s="53"/>
      <c r="Q62" s="53"/>
      <c r="R62" s="53"/>
      <c r="S62" s="53"/>
    </row>
    <row r="63" spans="1:19" s="26" customFormat="1" x14ac:dyDescent="0.25">
      <c r="A63" s="57"/>
      <c r="B63" s="132"/>
      <c r="C63" s="139"/>
      <c r="D63" s="156"/>
      <c r="E63" s="140"/>
      <c r="F63" s="150"/>
      <c r="G63" s="140"/>
      <c r="H63" s="141"/>
      <c r="I63" s="144"/>
      <c r="J63" s="157"/>
      <c r="K63" s="143"/>
      <c r="L63" s="143"/>
      <c r="M63" s="139"/>
      <c r="N63" s="150"/>
      <c r="O63" s="144"/>
      <c r="P63" s="53"/>
      <c r="Q63" s="53"/>
      <c r="R63" s="53"/>
      <c r="S63" s="53"/>
    </row>
    <row r="64" spans="1:19" s="86" customFormat="1" x14ac:dyDescent="0.25">
      <c r="A64" s="103"/>
      <c r="B64" s="133"/>
      <c r="C64" s="158"/>
      <c r="D64" s="159"/>
      <c r="E64" s="160"/>
      <c r="F64" s="160"/>
      <c r="G64" s="160"/>
      <c r="H64" s="141"/>
      <c r="I64" s="161"/>
      <c r="J64" s="139"/>
      <c r="K64" s="139"/>
      <c r="L64" s="139"/>
      <c r="M64" s="139"/>
      <c r="N64" s="140"/>
      <c r="O64" s="141"/>
      <c r="P64" s="69"/>
      <c r="Q64" s="69"/>
      <c r="R64" s="69"/>
      <c r="S64" s="69"/>
    </row>
    <row r="65" spans="1:19" s="26" customFormat="1" x14ac:dyDescent="0.25">
      <c r="A65" s="59"/>
      <c r="B65" s="132"/>
      <c r="C65" s="139"/>
      <c r="D65" s="156"/>
      <c r="E65" s="140"/>
      <c r="F65" s="150"/>
      <c r="G65" s="140"/>
      <c r="H65" s="141"/>
      <c r="I65" s="144"/>
      <c r="J65" s="157"/>
      <c r="K65" s="143"/>
      <c r="L65" s="143"/>
      <c r="M65" s="139"/>
      <c r="N65" s="150"/>
      <c r="O65" s="144"/>
      <c r="P65" s="53"/>
      <c r="Q65" s="53"/>
      <c r="R65" s="53"/>
      <c r="S65" s="53"/>
    </row>
    <row r="66" spans="1:19" s="26" customFormat="1" x14ac:dyDescent="0.25">
      <c r="A66" s="59"/>
      <c r="B66" s="132"/>
      <c r="C66" s="139"/>
      <c r="D66" s="156"/>
      <c r="E66" s="140"/>
      <c r="F66" s="150"/>
      <c r="G66" s="140"/>
      <c r="H66" s="141"/>
      <c r="I66" s="144"/>
      <c r="J66" s="157"/>
      <c r="K66" s="143"/>
      <c r="L66" s="143"/>
      <c r="M66" s="139"/>
      <c r="N66" s="150"/>
      <c r="O66" s="144"/>
      <c r="P66" s="53"/>
      <c r="Q66" s="53"/>
      <c r="R66" s="53"/>
      <c r="S66" s="53"/>
    </row>
    <row r="67" spans="1:19" s="26" customFormat="1" x14ac:dyDescent="0.25">
      <c r="A67" s="59"/>
      <c r="B67" s="132"/>
      <c r="C67" s="139"/>
      <c r="D67" s="156"/>
      <c r="E67" s="140"/>
      <c r="F67" s="150"/>
      <c r="G67" s="140"/>
      <c r="H67" s="141"/>
      <c r="I67" s="144"/>
      <c r="J67" s="157"/>
      <c r="K67" s="143"/>
      <c r="L67" s="143"/>
      <c r="M67" s="139"/>
      <c r="N67" s="150"/>
      <c r="O67" s="144"/>
      <c r="P67" s="53"/>
      <c r="Q67" s="53"/>
      <c r="R67" s="53"/>
      <c r="S67" s="53"/>
    </row>
    <row r="68" spans="1:19" s="26" customFormat="1" x14ac:dyDescent="0.25">
      <c r="A68" s="59"/>
      <c r="B68" s="132"/>
      <c r="C68" s="139"/>
      <c r="D68" s="156"/>
      <c r="E68" s="140"/>
      <c r="F68" s="150"/>
      <c r="G68" s="140"/>
      <c r="H68" s="141"/>
      <c r="I68" s="144"/>
      <c r="J68" s="157"/>
      <c r="K68" s="143"/>
      <c r="L68" s="143"/>
      <c r="M68" s="139"/>
      <c r="N68" s="150"/>
      <c r="O68" s="144"/>
      <c r="P68" s="53"/>
      <c r="Q68" s="53"/>
      <c r="R68" s="53"/>
      <c r="S68" s="53"/>
    </row>
    <row r="69" spans="1:19" s="26" customFormat="1" x14ac:dyDescent="0.25">
      <c r="A69" s="59"/>
      <c r="B69" s="132"/>
      <c r="C69" s="139"/>
      <c r="D69" s="156"/>
      <c r="E69" s="140"/>
      <c r="F69" s="150"/>
      <c r="G69" s="140"/>
      <c r="H69" s="141"/>
      <c r="I69" s="140"/>
      <c r="J69" s="140"/>
      <c r="K69" s="143"/>
      <c r="L69" s="143"/>
      <c r="M69" s="139"/>
      <c r="N69" s="150"/>
      <c r="O69" s="144"/>
      <c r="P69" s="53"/>
      <c r="Q69" s="53"/>
      <c r="R69" s="53"/>
      <c r="S69" s="53"/>
    </row>
    <row r="70" spans="1:19" s="26" customFormat="1" x14ac:dyDescent="0.25">
      <c r="A70" s="59"/>
      <c r="B70" s="132"/>
      <c r="C70" s="139"/>
      <c r="D70" s="156"/>
      <c r="E70" s="140"/>
      <c r="F70" s="150"/>
      <c r="G70" s="140"/>
      <c r="H70" s="141"/>
      <c r="I70" s="140"/>
      <c r="J70" s="140"/>
      <c r="K70" s="143"/>
      <c r="L70" s="143"/>
      <c r="M70" s="139"/>
      <c r="N70" s="150"/>
      <c r="O70" s="144"/>
      <c r="P70" s="53"/>
      <c r="Q70" s="53"/>
      <c r="R70" s="53"/>
      <c r="S70" s="53"/>
    </row>
    <row r="71" spans="1:19" s="26" customFormat="1" x14ac:dyDescent="0.25">
      <c r="A71" s="59"/>
      <c r="B71" s="132"/>
      <c r="C71" s="139"/>
      <c r="D71" s="156"/>
      <c r="E71" s="140"/>
      <c r="F71" s="150"/>
      <c r="G71" s="140"/>
      <c r="H71" s="141"/>
      <c r="I71" s="157"/>
      <c r="J71" s="140"/>
      <c r="K71" s="143"/>
      <c r="L71" s="143"/>
      <c r="M71" s="144"/>
      <c r="N71" s="150"/>
      <c r="O71" s="144"/>
      <c r="P71" s="53"/>
      <c r="Q71" s="53"/>
      <c r="R71" s="53"/>
      <c r="S71" s="53"/>
    </row>
    <row r="72" spans="1:19" s="26" customFormat="1" x14ac:dyDescent="0.25">
      <c r="A72" s="59"/>
      <c r="B72" s="132"/>
      <c r="C72" s="139"/>
      <c r="D72" s="156"/>
      <c r="E72" s="140"/>
      <c r="F72" s="150"/>
      <c r="G72" s="140"/>
      <c r="H72" s="141"/>
      <c r="I72" s="157"/>
      <c r="J72" s="140"/>
      <c r="K72" s="143"/>
      <c r="L72" s="143"/>
      <c r="M72" s="144"/>
      <c r="N72" s="150"/>
      <c r="O72" s="144"/>
      <c r="P72" s="53"/>
      <c r="Q72" s="53"/>
      <c r="R72" s="53"/>
      <c r="S72" s="53"/>
    </row>
    <row r="73" spans="1:19" s="26" customFormat="1" x14ac:dyDescent="0.25">
      <c r="A73" s="59"/>
      <c r="B73" s="132"/>
      <c r="C73" s="139"/>
      <c r="D73" s="156"/>
      <c r="E73" s="140"/>
      <c r="F73" s="150"/>
      <c r="G73" s="140"/>
      <c r="H73" s="141"/>
      <c r="I73" s="157"/>
      <c r="J73" s="144"/>
      <c r="K73" s="143"/>
      <c r="L73" s="143"/>
      <c r="M73" s="144"/>
      <c r="N73" s="150"/>
      <c r="O73" s="144"/>
      <c r="P73" s="53"/>
      <c r="Q73" s="53"/>
      <c r="R73" s="53"/>
      <c r="S73" s="53"/>
    </row>
    <row r="74" spans="1:19" s="26" customFormat="1" x14ac:dyDescent="0.25">
      <c r="A74" s="59"/>
      <c r="B74" s="132"/>
      <c r="C74" s="144"/>
      <c r="D74" s="156"/>
      <c r="E74" s="140"/>
      <c r="F74" s="150"/>
      <c r="G74" s="140"/>
      <c r="H74" s="141"/>
      <c r="I74" s="157"/>
      <c r="J74" s="144"/>
      <c r="K74" s="143"/>
      <c r="L74" s="143"/>
      <c r="M74" s="144"/>
      <c r="N74" s="150"/>
      <c r="O74" s="144"/>
      <c r="P74" s="53"/>
      <c r="Q74" s="53"/>
      <c r="R74" s="53"/>
      <c r="S74" s="53"/>
    </row>
    <row r="75" spans="1:19" s="26" customFormat="1" x14ac:dyDescent="0.25">
      <c r="A75" s="59"/>
      <c r="B75" s="132"/>
      <c r="C75" s="144"/>
      <c r="D75" s="156"/>
      <c r="E75" s="140"/>
      <c r="F75" s="150"/>
      <c r="G75" s="140"/>
      <c r="H75" s="141"/>
      <c r="I75" s="157"/>
      <c r="J75" s="144"/>
      <c r="K75" s="143"/>
      <c r="L75" s="143"/>
      <c r="M75" s="144"/>
      <c r="N75" s="150"/>
      <c r="O75" s="144"/>
      <c r="P75" s="53"/>
      <c r="Q75" s="53"/>
      <c r="R75" s="53"/>
      <c r="S75" s="53"/>
    </row>
    <row r="76" spans="1:19" s="46" customFormat="1" x14ac:dyDescent="0.25">
      <c r="A76" s="59"/>
      <c r="B76" s="132"/>
      <c r="C76" s="144"/>
      <c r="D76" s="156"/>
      <c r="E76" s="140"/>
      <c r="F76" s="150"/>
      <c r="G76" s="140"/>
      <c r="H76" s="141"/>
      <c r="I76" s="144"/>
      <c r="J76" s="144"/>
      <c r="K76" s="144"/>
      <c r="L76" s="144"/>
      <c r="M76" s="144"/>
      <c r="N76" s="144"/>
      <c r="O76" s="144"/>
      <c r="P76" s="58"/>
      <c r="Q76" s="58"/>
      <c r="R76" s="58"/>
      <c r="S76" s="58"/>
    </row>
    <row r="77" spans="1:19" s="86" customFormat="1" x14ac:dyDescent="0.25">
      <c r="A77" s="103"/>
      <c r="B77" s="133"/>
      <c r="C77" s="158"/>
      <c r="D77" s="159"/>
      <c r="E77" s="160"/>
      <c r="F77" s="160"/>
      <c r="G77" s="160"/>
      <c r="H77" s="141"/>
      <c r="I77" s="161"/>
      <c r="J77" s="139"/>
      <c r="K77" s="139"/>
      <c r="L77" s="139"/>
      <c r="M77" s="139"/>
      <c r="N77" s="140"/>
      <c r="O77" s="141"/>
      <c r="P77" s="69"/>
      <c r="Q77" s="69"/>
      <c r="R77" s="69"/>
      <c r="S77" s="69"/>
    </row>
    <row r="78" spans="1:19" s="26" customFormat="1" x14ac:dyDescent="0.25">
      <c r="A78" s="48"/>
      <c r="B78" s="134"/>
      <c r="C78" s="144"/>
      <c r="D78" s="144"/>
      <c r="E78" s="140"/>
      <c r="F78" s="150"/>
      <c r="G78" s="140"/>
      <c r="H78" s="141"/>
      <c r="I78" s="144"/>
      <c r="J78" s="144"/>
      <c r="K78" s="144"/>
      <c r="L78" s="144"/>
      <c r="M78" s="144"/>
      <c r="N78" s="144"/>
      <c r="O78" s="144"/>
      <c r="P78" s="53"/>
      <c r="Q78" s="53"/>
      <c r="R78" s="53"/>
      <c r="S78" s="53"/>
    </row>
    <row r="79" spans="1:19" s="26" customFormat="1" x14ac:dyDescent="0.25">
      <c r="A79" s="48"/>
      <c r="B79" s="134"/>
      <c r="C79" s="144"/>
      <c r="D79" s="144"/>
      <c r="E79" s="140"/>
      <c r="F79" s="150"/>
      <c r="G79" s="140"/>
      <c r="H79" s="141"/>
      <c r="I79" s="144"/>
      <c r="J79" s="144"/>
      <c r="K79" s="144"/>
      <c r="L79" s="144"/>
      <c r="M79" s="144"/>
      <c r="N79" s="144"/>
      <c r="O79" s="144"/>
      <c r="P79" s="53"/>
      <c r="Q79" s="53"/>
      <c r="R79" s="53"/>
      <c r="S79" s="53"/>
    </row>
    <row r="80" spans="1:19" s="26" customFormat="1" x14ac:dyDescent="0.25">
      <c r="A80" s="48"/>
      <c r="B80" s="134"/>
      <c r="C80" s="144"/>
      <c r="D80" s="144"/>
      <c r="E80" s="140"/>
      <c r="F80" s="150"/>
      <c r="G80" s="140"/>
      <c r="H80" s="141"/>
      <c r="I80" s="144"/>
      <c r="J80" s="144"/>
      <c r="K80" s="144"/>
      <c r="L80" s="144"/>
      <c r="M80" s="144"/>
      <c r="N80" s="144"/>
      <c r="O80" s="144"/>
      <c r="P80" s="53"/>
      <c r="Q80" s="53"/>
      <c r="R80" s="53"/>
      <c r="S80" s="53"/>
    </row>
    <row r="81" spans="1:19" s="26" customFormat="1" x14ac:dyDescent="0.25">
      <c r="A81" s="48"/>
      <c r="B81" s="134"/>
      <c r="C81" s="144"/>
      <c r="D81" s="144"/>
      <c r="E81" s="140"/>
      <c r="F81" s="150"/>
      <c r="G81" s="140"/>
      <c r="H81" s="141"/>
      <c r="I81" s="144"/>
      <c r="J81" s="144"/>
      <c r="K81" s="144"/>
      <c r="L81" s="144"/>
      <c r="M81" s="144"/>
      <c r="N81" s="144"/>
      <c r="O81" s="144"/>
      <c r="P81" s="53"/>
      <c r="Q81" s="53"/>
      <c r="R81" s="53"/>
      <c r="S81" s="53"/>
    </row>
    <row r="82" spans="1:19" s="86" customFormat="1" x14ac:dyDescent="0.25">
      <c r="A82" s="103"/>
      <c r="B82" s="133"/>
      <c r="C82" s="158"/>
      <c r="D82" s="159"/>
      <c r="E82" s="160"/>
      <c r="F82" s="160"/>
      <c r="G82" s="160"/>
      <c r="H82" s="141"/>
      <c r="I82" s="161"/>
      <c r="J82" s="139"/>
      <c r="K82" s="139"/>
      <c r="L82" s="139"/>
      <c r="M82" s="139"/>
      <c r="N82" s="140"/>
      <c r="O82" s="141"/>
      <c r="P82" s="69"/>
      <c r="Q82" s="69"/>
      <c r="R82" s="69"/>
      <c r="S82" s="69"/>
    </row>
    <row r="83" spans="1:19" s="26" customFormat="1" x14ac:dyDescent="0.25">
      <c r="A83" s="48"/>
      <c r="B83" s="134"/>
      <c r="C83" s="144"/>
      <c r="D83" s="144"/>
      <c r="E83" s="140"/>
      <c r="F83" s="150"/>
      <c r="G83" s="140"/>
      <c r="H83" s="141"/>
      <c r="I83" s="144"/>
      <c r="J83" s="144"/>
      <c r="K83" s="144"/>
      <c r="L83" s="144"/>
      <c r="M83" s="144"/>
      <c r="N83" s="144"/>
      <c r="O83" s="144"/>
      <c r="P83" s="53"/>
      <c r="Q83" s="53"/>
      <c r="R83" s="53"/>
      <c r="S83" s="53"/>
    </row>
    <row r="84" spans="1:19" s="26" customFormat="1" x14ac:dyDescent="0.25">
      <c r="A84" s="48"/>
      <c r="B84" s="134"/>
      <c r="C84" s="144"/>
      <c r="D84" s="144"/>
      <c r="E84" s="140"/>
      <c r="F84" s="150"/>
      <c r="G84" s="140"/>
      <c r="H84" s="141"/>
      <c r="I84" s="144"/>
      <c r="J84" s="144"/>
      <c r="K84" s="144"/>
      <c r="L84" s="144"/>
      <c r="M84" s="144"/>
      <c r="N84" s="144"/>
      <c r="O84" s="144"/>
      <c r="P84" s="53"/>
      <c r="Q84" s="53"/>
      <c r="R84" s="53"/>
      <c r="S84" s="53"/>
    </row>
    <row r="85" spans="1:19" s="26" customFormat="1" x14ac:dyDescent="0.25">
      <c r="A85" s="48"/>
      <c r="B85" s="134"/>
      <c r="C85" s="144"/>
      <c r="D85" s="144"/>
      <c r="E85" s="140"/>
      <c r="F85" s="150"/>
      <c r="G85" s="140"/>
      <c r="H85" s="141"/>
      <c r="I85" s="144"/>
      <c r="J85" s="144"/>
      <c r="K85" s="144"/>
      <c r="L85" s="144"/>
      <c r="M85" s="144"/>
      <c r="N85" s="144"/>
      <c r="O85" s="144"/>
      <c r="P85" s="53"/>
      <c r="Q85" s="53"/>
      <c r="R85" s="53"/>
      <c r="S85" s="53"/>
    </row>
    <row r="86" spans="1:19" s="26" customFormat="1" x14ac:dyDescent="0.25">
      <c r="A86" s="48"/>
      <c r="B86" s="134"/>
      <c r="C86" s="144"/>
      <c r="D86" s="144"/>
      <c r="E86" s="140"/>
      <c r="F86" s="150"/>
      <c r="G86" s="140"/>
      <c r="H86" s="141"/>
      <c r="I86" s="144"/>
      <c r="J86" s="144"/>
      <c r="K86" s="144"/>
      <c r="L86" s="144"/>
      <c r="M86" s="144"/>
      <c r="N86" s="144"/>
      <c r="O86" s="144"/>
      <c r="P86" s="53"/>
      <c r="Q86" s="53"/>
      <c r="R86" s="53"/>
      <c r="S86" s="53"/>
    </row>
    <row r="87" spans="1:19" s="26" customFormat="1" x14ac:dyDescent="0.25">
      <c r="A87" s="48"/>
      <c r="B87" s="134"/>
      <c r="C87" s="144"/>
      <c r="D87" s="144"/>
      <c r="E87" s="140"/>
      <c r="F87" s="150"/>
      <c r="G87" s="140"/>
      <c r="H87" s="141"/>
      <c r="I87" s="144"/>
      <c r="J87" s="144"/>
      <c r="K87" s="144"/>
      <c r="L87" s="144"/>
      <c r="M87" s="144"/>
      <c r="N87" s="144"/>
      <c r="O87" s="144"/>
      <c r="P87" s="53"/>
      <c r="Q87" s="53"/>
      <c r="R87" s="53"/>
      <c r="S87" s="53"/>
    </row>
    <row r="88" spans="1:19" s="26" customFormat="1" x14ac:dyDescent="0.25">
      <c r="A88" s="48"/>
      <c r="B88" s="52"/>
      <c r="C88" s="135"/>
      <c r="D88" s="135"/>
      <c r="E88" s="136"/>
      <c r="F88" s="62"/>
      <c r="G88" s="136"/>
      <c r="H88" s="137"/>
      <c r="I88" s="135"/>
      <c r="J88" s="135"/>
      <c r="K88" s="135"/>
      <c r="L88" s="135"/>
      <c r="M88" s="135"/>
      <c r="N88" s="135"/>
      <c r="O88" s="53"/>
      <c r="P88" s="53"/>
      <c r="Q88" s="53"/>
      <c r="R88" s="53"/>
      <c r="S88" s="53"/>
    </row>
    <row r="89" spans="1:19" s="26" customFormat="1" x14ac:dyDescent="0.25">
      <c r="A89" s="48"/>
      <c r="B89" s="52"/>
      <c r="C89" s="49"/>
      <c r="D89" s="49"/>
      <c r="E89" s="54"/>
      <c r="F89" s="62"/>
      <c r="G89" s="54"/>
      <c r="H89" s="67"/>
      <c r="I89" s="49"/>
      <c r="J89" s="49"/>
      <c r="K89" s="49"/>
      <c r="L89" s="49"/>
      <c r="M89" s="49"/>
      <c r="N89" s="49"/>
      <c r="O89" s="53"/>
      <c r="P89" s="53"/>
      <c r="Q89" s="53"/>
      <c r="R89" s="53"/>
      <c r="S89" s="53"/>
    </row>
    <row r="90" spans="1:19" s="86" customFormat="1" x14ac:dyDescent="0.25">
      <c r="A90" s="80"/>
      <c r="B90" s="81"/>
      <c r="C90" s="81"/>
      <c r="D90" s="45"/>
      <c r="E90" s="76"/>
      <c r="F90" s="64"/>
      <c r="G90" s="64"/>
      <c r="H90" s="90"/>
      <c r="I90" s="82"/>
      <c r="J90" s="83"/>
      <c r="K90" s="83"/>
      <c r="L90" s="83"/>
      <c r="M90" s="84"/>
      <c r="N90" s="97"/>
    </row>
    <row r="91" spans="1:19" s="26" customFormat="1" x14ac:dyDescent="0.25">
      <c r="A91" s="47"/>
      <c r="B91" s="24"/>
      <c r="C91" s="25"/>
      <c r="D91" s="25"/>
      <c r="E91" s="60"/>
      <c r="F91" s="63"/>
      <c r="G91" s="55"/>
      <c r="H91" s="90"/>
      <c r="I91" s="25"/>
      <c r="J91" s="25"/>
      <c r="K91" s="25"/>
      <c r="L91" s="25"/>
      <c r="M91" s="25"/>
      <c r="N91" s="25"/>
    </row>
    <row r="92" spans="1:19" s="26" customFormat="1" x14ac:dyDescent="0.25">
      <c r="A92" s="47"/>
      <c r="B92" s="24"/>
      <c r="C92" s="25"/>
      <c r="D92" s="25"/>
      <c r="E92" s="60"/>
      <c r="F92" s="63"/>
      <c r="G92" s="55"/>
      <c r="H92" s="90"/>
      <c r="I92" s="25"/>
      <c r="J92" s="25"/>
      <c r="K92" s="25"/>
      <c r="L92" s="25"/>
      <c r="M92" s="25"/>
      <c r="N92" s="25"/>
    </row>
    <row r="93" spans="1:19" s="26" customFormat="1" x14ac:dyDescent="0.25">
      <c r="A93" s="47"/>
      <c r="B93" s="24"/>
      <c r="C93" s="25"/>
      <c r="D93" s="25"/>
      <c r="E93" s="60"/>
      <c r="F93" s="63"/>
      <c r="G93" s="55"/>
      <c r="H93" s="90"/>
      <c r="I93" s="25"/>
      <c r="J93" s="25"/>
      <c r="K93" s="25"/>
      <c r="L93" s="25"/>
      <c r="M93" s="25"/>
      <c r="N93" s="25"/>
    </row>
    <row r="94" spans="1:19" s="26" customFormat="1" x14ac:dyDescent="0.25">
      <c r="A94" s="47"/>
      <c r="B94" s="24"/>
      <c r="C94" s="25"/>
      <c r="D94" s="25"/>
      <c r="E94" s="60"/>
      <c r="F94" s="63"/>
      <c r="G94" s="55"/>
      <c r="H94" s="90"/>
      <c r="I94" s="25"/>
      <c r="J94" s="25"/>
      <c r="K94" s="25"/>
      <c r="L94" s="25"/>
      <c r="M94" s="25"/>
      <c r="N94" s="25"/>
    </row>
    <row r="95" spans="1:19" s="26" customFormat="1" x14ac:dyDescent="0.25">
      <c r="A95" s="47"/>
      <c r="B95" s="24"/>
      <c r="C95" s="25"/>
      <c r="D95" s="25"/>
      <c r="E95" s="60"/>
      <c r="F95" s="63"/>
      <c r="G95" s="55"/>
      <c r="H95" s="90"/>
      <c r="I95" s="25"/>
      <c r="J95" s="25"/>
      <c r="K95" s="25"/>
      <c r="L95" s="25"/>
      <c r="M95" s="25"/>
      <c r="N95" s="25"/>
    </row>
    <row r="96" spans="1:19" s="26" customFormat="1" x14ac:dyDescent="0.25">
      <c r="A96" s="47"/>
      <c r="B96" s="24"/>
      <c r="C96" s="25"/>
      <c r="D96" s="25"/>
      <c r="E96" s="60"/>
      <c r="F96" s="63"/>
      <c r="G96" s="55"/>
      <c r="H96" s="90"/>
      <c r="I96" s="25"/>
      <c r="J96" s="25"/>
      <c r="K96" s="25"/>
      <c r="L96" s="25"/>
      <c r="M96" s="25"/>
      <c r="N96" s="25"/>
    </row>
    <row r="97" spans="1:15" s="26" customFormat="1" x14ac:dyDescent="0.25">
      <c r="A97" s="47"/>
      <c r="B97" s="24"/>
      <c r="C97" s="25"/>
      <c r="D97" s="25"/>
      <c r="E97" s="60"/>
      <c r="F97" s="63"/>
      <c r="G97" s="55"/>
      <c r="H97" s="90"/>
      <c r="I97" s="25"/>
      <c r="J97" s="25"/>
      <c r="K97" s="25"/>
      <c r="L97" s="25"/>
      <c r="M97" s="25"/>
      <c r="N97" s="25"/>
    </row>
    <row r="98" spans="1:15" s="26" customFormat="1" x14ac:dyDescent="0.25">
      <c r="A98" s="47"/>
      <c r="B98" s="24"/>
      <c r="C98" s="25"/>
      <c r="D98" s="25"/>
      <c r="E98" s="60"/>
      <c r="F98" s="63"/>
      <c r="G98" s="55"/>
      <c r="H98" s="90"/>
      <c r="I98" s="25"/>
      <c r="J98" s="25"/>
      <c r="K98" s="25"/>
      <c r="L98" s="25"/>
      <c r="M98" s="25"/>
      <c r="N98" s="25"/>
    </row>
    <row r="99" spans="1:15" s="51" customFormat="1" x14ac:dyDescent="0.25">
      <c r="A99" s="48"/>
      <c r="B99" s="52"/>
      <c r="C99" s="49"/>
      <c r="D99" s="49"/>
      <c r="E99" s="61"/>
      <c r="F99" s="62"/>
      <c r="G99" s="55"/>
      <c r="H99" s="90"/>
      <c r="I99" s="50"/>
      <c r="J99" s="50"/>
      <c r="K99" s="50"/>
      <c r="L99" s="50"/>
      <c r="M99" s="50"/>
      <c r="N99" s="50"/>
    </row>
    <row r="100" spans="1:15" s="51" customFormat="1" x14ac:dyDescent="0.25">
      <c r="A100" s="48"/>
      <c r="B100" s="52"/>
      <c r="C100" s="49"/>
      <c r="D100" s="49"/>
      <c r="E100" s="61"/>
      <c r="F100" s="62"/>
      <c r="G100" s="78"/>
      <c r="H100" s="90"/>
      <c r="I100" s="50"/>
      <c r="J100" s="50"/>
      <c r="K100" s="50"/>
      <c r="L100" s="50"/>
      <c r="M100" s="50"/>
      <c r="N100" s="50"/>
    </row>
    <row r="101" spans="1:15" s="87" customFormat="1" x14ac:dyDescent="0.25">
      <c r="A101" s="80"/>
      <c r="B101" s="81"/>
      <c r="C101" s="81"/>
      <c r="D101" s="45"/>
      <c r="E101" s="76"/>
      <c r="F101" s="64"/>
      <c r="G101" s="64"/>
      <c r="H101" s="104"/>
      <c r="I101" s="82"/>
      <c r="J101" s="83"/>
      <c r="K101" s="83"/>
      <c r="L101" s="83"/>
      <c r="M101" s="84"/>
      <c r="N101" s="91"/>
    </row>
    <row r="102" spans="1:15" s="26" customFormat="1" x14ac:dyDescent="0.25">
      <c r="A102" s="42"/>
      <c r="B102" s="89"/>
      <c r="C102" s="89"/>
      <c r="D102" s="23"/>
      <c r="E102" s="65"/>
      <c r="F102" s="56"/>
      <c r="G102" s="39"/>
      <c r="H102" s="90"/>
      <c r="I102" s="65"/>
      <c r="J102" s="92"/>
      <c r="K102" s="92"/>
      <c r="L102" s="92"/>
      <c r="M102" s="93"/>
      <c r="N102" s="94"/>
      <c r="O102" s="95"/>
    </row>
    <row r="103" spans="1:15" s="26" customFormat="1" x14ac:dyDescent="0.25">
      <c r="A103" s="42"/>
      <c r="B103" s="89"/>
      <c r="C103" s="89"/>
      <c r="D103" s="23"/>
      <c r="E103" s="65"/>
      <c r="F103" s="56"/>
      <c r="G103" s="39"/>
      <c r="H103" s="90"/>
      <c r="I103" s="65"/>
      <c r="J103" s="92"/>
      <c r="K103" s="92"/>
      <c r="L103" s="92"/>
      <c r="M103" s="93"/>
      <c r="N103" s="94"/>
      <c r="O103" s="95"/>
    </row>
    <row r="104" spans="1:15" s="26" customFormat="1" x14ac:dyDescent="0.25">
      <c r="A104" s="42"/>
      <c r="B104" s="89"/>
      <c r="C104" s="89"/>
      <c r="D104" s="23"/>
      <c r="E104" s="65"/>
      <c r="F104" s="56"/>
      <c r="G104" s="39"/>
      <c r="H104" s="90"/>
      <c r="I104" s="65"/>
      <c r="J104" s="92"/>
      <c r="K104" s="92"/>
      <c r="L104" s="92"/>
      <c r="M104" s="93"/>
      <c r="N104" s="94"/>
      <c r="O104" s="95"/>
    </row>
    <row r="105" spans="1:15" s="26" customFormat="1" x14ac:dyDescent="0.25">
      <c r="A105" s="42"/>
      <c r="B105" s="89"/>
      <c r="C105" s="89"/>
      <c r="D105" s="23"/>
      <c r="E105" s="65"/>
      <c r="F105" s="56"/>
      <c r="G105" s="39"/>
      <c r="H105" s="90"/>
      <c r="I105" s="65"/>
      <c r="J105" s="92"/>
      <c r="K105" s="92"/>
      <c r="L105" s="92"/>
      <c r="M105" s="93"/>
      <c r="N105" s="94"/>
      <c r="O105" s="95"/>
    </row>
    <row r="106" spans="1:15" s="26" customFormat="1" ht="27.95" customHeight="1" x14ac:dyDescent="0.25">
      <c r="A106" s="42"/>
      <c r="B106" s="89"/>
      <c r="C106" s="89"/>
      <c r="D106" s="23"/>
      <c r="E106" s="65"/>
      <c r="F106" s="56"/>
      <c r="G106" s="39"/>
      <c r="H106" s="90"/>
      <c r="I106" s="65"/>
      <c r="J106" s="92"/>
      <c r="K106" s="92"/>
      <c r="L106" s="92"/>
      <c r="M106" s="96"/>
      <c r="N106" s="96"/>
      <c r="O106" s="95"/>
    </row>
    <row r="107" spans="1:15" s="26" customFormat="1" x14ac:dyDescent="0.25">
      <c r="A107" s="42"/>
      <c r="B107" s="89"/>
      <c r="C107" s="89"/>
      <c r="D107" s="23"/>
      <c r="E107" s="65"/>
      <c r="F107" s="56"/>
      <c r="G107" s="39"/>
      <c r="H107" s="90"/>
      <c r="I107" s="65"/>
      <c r="J107" s="92"/>
      <c r="K107" s="92"/>
      <c r="L107" s="92"/>
      <c r="M107" s="96"/>
      <c r="N107" s="96"/>
      <c r="O107" s="95"/>
    </row>
    <row r="108" spans="1:15" s="87" customFormat="1" x14ac:dyDescent="0.25">
      <c r="A108" s="80"/>
      <c r="B108" s="81"/>
      <c r="C108" s="81"/>
      <c r="D108" s="45"/>
      <c r="E108" s="76"/>
      <c r="F108" s="64"/>
      <c r="G108" s="64"/>
      <c r="H108" s="104"/>
      <c r="I108" s="82"/>
      <c r="J108" s="83"/>
      <c r="K108" s="83"/>
      <c r="L108" s="83"/>
      <c r="M108" s="84"/>
      <c r="N108" s="97"/>
    </row>
    <row r="109" spans="1:15" s="26" customFormat="1" x14ac:dyDescent="0.25">
      <c r="A109" s="42"/>
      <c r="B109" s="24"/>
      <c r="C109" s="24"/>
      <c r="D109" s="23"/>
      <c r="E109" s="65"/>
      <c r="F109" s="56"/>
      <c r="G109" s="55"/>
      <c r="H109" s="90"/>
      <c r="I109" s="65"/>
      <c r="J109" s="98"/>
      <c r="K109" s="96"/>
      <c r="L109" s="96"/>
      <c r="M109" s="96"/>
      <c r="N109" s="96"/>
      <c r="O109" s="95"/>
    </row>
    <row r="110" spans="1:15" s="26" customFormat="1" x14ac:dyDescent="0.25">
      <c r="A110" s="42"/>
      <c r="B110" s="24"/>
      <c r="C110" s="24"/>
      <c r="D110" s="23"/>
      <c r="E110" s="65"/>
      <c r="F110" s="56"/>
      <c r="G110" s="55"/>
      <c r="H110" s="90"/>
      <c r="I110" s="65"/>
      <c r="J110" s="98"/>
      <c r="K110" s="96"/>
      <c r="L110" s="96"/>
      <c r="M110" s="96"/>
      <c r="N110" s="96"/>
      <c r="O110" s="95"/>
    </row>
    <row r="111" spans="1:15" s="26" customFormat="1" x14ac:dyDescent="0.25">
      <c r="A111" s="42"/>
      <c r="B111" s="24"/>
      <c r="C111" s="24"/>
      <c r="D111" s="23"/>
      <c r="E111" s="65"/>
      <c r="F111" s="56"/>
      <c r="G111" s="55"/>
      <c r="H111" s="90"/>
      <c r="I111" s="65"/>
      <c r="J111" s="98"/>
      <c r="K111" s="96"/>
      <c r="L111" s="96"/>
      <c r="M111" s="96"/>
      <c r="N111" s="96"/>
      <c r="O111" s="95"/>
    </row>
    <row r="112" spans="1:15" s="26" customFormat="1" x14ac:dyDescent="0.25">
      <c r="A112" s="42"/>
      <c r="B112" s="24"/>
      <c r="C112" s="24"/>
      <c r="D112" s="23"/>
      <c r="E112" s="65"/>
      <c r="F112" s="56"/>
      <c r="G112" s="55"/>
      <c r="H112" s="90"/>
      <c r="I112" s="68"/>
      <c r="J112" s="96"/>
      <c r="K112" s="92"/>
      <c r="L112" s="92"/>
      <c r="M112" s="96"/>
      <c r="N112" s="96"/>
      <c r="O112" s="95"/>
    </row>
    <row r="113" spans="1:15" s="26" customFormat="1" x14ac:dyDescent="0.25">
      <c r="A113" s="42"/>
      <c r="B113" s="96"/>
      <c r="C113" s="96"/>
      <c r="D113" s="23"/>
      <c r="E113" s="68"/>
      <c r="F113" s="56"/>
      <c r="G113" s="55"/>
      <c r="H113" s="90"/>
      <c r="I113" s="68"/>
      <c r="J113" s="92"/>
      <c r="K113" s="92"/>
      <c r="L113" s="92"/>
      <c r="M113" s="96"/>
      <c r="N113" s="96"/>
      <c r="O113" s="95"/>
    </row>
    <row r="114" spans="1:15" x14ac:dyDescent="0.25">
      <c r="A114" s="80"/>
      <c r="B114" s="81"/>
      <c r="C114" s="81"/>
      <c r="D114" s="45"/>
      <c r="E114" s="76"/>
      <c r="F114" s="64"/>
      <c r="G114" s="64"/>
      <c r="H114" s="104"/>
      <c r="I114" s="82"/>
      <c r="J114" s="83"/>
      <c r="K114" s="83"/>
      <c r="L114" s="83"/>
      <c r="M114" s="84"/>
      <c r="N114" s="85"/>
    </row>
    <row r="115" spans="1:15" x14ac:dyDescent="0.25">
      <c r="A115" s="42"/>
      <c r="B115" s="89"/>
      <c r="C115" s="89"/>
      <c r="D115" s="23"/>
      <c r="E115" s="43"/>
      <c r="F115" s="56"/>
      <c r="G115" s="39"/>
      <c r="H115" s="90"/>
      <c r="I115" s="99"/>
      <c r="J115" s="92"/>
      <c r="K115" s="92"/>
      <c r="L115" s="92"/>
      <c r="M115" s="93"/>
      <c r="N115" s="94"/>
    </row>
    <row r="116" spans="1:15" x14ac:dyDescent="0.25">
      <c r="A116" s="42"/>
      <c r="B116" s="89"/>
      <c r="C116" s="89"/>
      <c r="D116" s="23"/>
      <c r="E116" s="43"/>
      <c r="F116" s="56"/>
      <c r="G116" s="39"/>
      <c r="H116" s="90"/>
      <c r="I116" s="99"/>
      <c r="J116" s="92"/>
      <c r="K116" s="92"/>
      <c r="L116" s="92"/>
      <c r="M116" s="93"/>
      <c r="N116" s="94"/>
    </row>
    <row r="117" spans="1:15" x14ac:dyDescent="0.25">
      <c r="A117" s="42"/>
      <c r="B117" s="89"/>
      <c r="C117" s="89"/>
      <c r="D117" s="23"/>
      <c r="E117" s="43"/>
      <c r="F117" s="56"/>
      <c r="G117" s="39"/>
      <c r="H117" s="90"/>
      <c r="I117" s="99"/>
      <c r="J117" s="92"/>
      <c r="K117" s="92"/>
      <c r="L117" s="92"/>
      <c r="M117" s="93"/>
      <c r="N117" s="94"/>
    </row>
    <row r="118" spans="1:15" x14ac:dyDescent="0.25">
      <c r="A118" s="42"/>
      <c r="B118" s="89"/>
      <c r="C118" s="89"/>
      <c r="D118" s="23"/>
      <c r="E118" s="43"/>
      <c r="F118" s="56"/>
      <c r="G118" s="39"/>
      <c r="H118" s="90"/>
      <c r="I118" s="25"/>
      <c r="J118" s="25"/>
      <c r="K118" s="25"/>
      <c r="L118" s="25"/>
      <c r="M118" s="25"/>
      <c r="N118" s="25"/>
    </row>
    <row r="119" spans="1:15" x14ac:dyDescent="0.25">
      <c r="A119" s="42"/>
      <c r="B119" s="89"/>
      <c r="C119" s="89"/>
      <c r="D119" s="23"/>
      <c r="E119" s="43"/>
      <c r="F119" s="56"/>
      <c r="G119" s="39"/>
      <c r="H119" s="90"/>
      <c r="I119" s="25"/>
      <c r="J119" s="25"/>
      <c r="K119" s="25"/>
      <c r="L119" s="25"/>
      <c r="M119" s="25"/>
      <c r="N119" s="25"/>
    </row>
    <row r="120" spans="1:15" x14ac:dyDescent="0.25">
      <c r="A120" s="47"/>
      <c r="B120" s="89"/>
      <c r="C120" s="89"/>
      <c r="D120" s="23"/>
      <c r="E120" s="43"/>
      <c r="F120" s="56"/>
      <c r="G120" s="39"/>
      <c r="H120" s="90"/>
      <c r="I120" s="25"/>
      <c r="J120" s="25"/>
      <c r="K120" s="25"/>
      <c r="L120" s="25"/>
      <c r="M120" s="25"/>
      <c r="N120" s="25"/>
    </row>
    <row r="121" spans="1:15" x14ac:dyDescent="0.25">
      <c r="A121" s="47"/>
      <c r="B121" s="89"/>
      <c r="C121" s="89"/>
      <c r="D121" s="23"/>
      <c r="E121" s="43"/>
      <c r="F121" s="56"/>
      <c r="G121" s="39"/>
      <c r="H121" s="90"/>
      <c r="I121" s="25"/>
      <c r="J121" s="25"/>
      <c r="K121" s="25"/>
      <c r="L121" s="25"/>
      <c r="M121" s="25"/>
      <c r="N121" s="25"/>
    </row>
    <row r="122" spans="1:15" x14ac:dyDescent="0.25">
      <c r="A122" s="47"/>
      <c r="B122" s="89"/>
      <c r="C122" s="89"/>
      <c r="D122" s="23"/>
      <c r="E122" s="43"/>
      <c r="F122" s="56"/>
      <c r="G122" s="39"/>
      <c r="H122" s="90"/>
      <c r="I122" s="25"/>
      <c r="J122" s="25"/>
      <c r="K122" s="25"/>
      <c r="L122" s="25"/>
      <c r="M122" s="25"/>
      <c r="N122" s="25"/>
    </row>
    <row r="123" spans="1:15" x14ac:dyDescent="0.25">
      <c r="A123" s="80"/>
      <c r="B123" s="81"/>
      <c r="C123" s="81"/>
      <c r="D123" s="45"/>
      <c r="E123" s="76"/>
      <c r="F123" s="64"/>
      <c r="G123" s="64"/>
      <c r="H123" s="90"/>
      <c r="I123" s="82"/>
      <c r="J123" s="83"/>
      <c r="K123" s="83"/>
      <c r="L123" s="83"/>
      <c r="M123" s="84"/>
      <c r="N123" s="85"/>
    </row>
    <row r="124" spans="1:15" x14ac:dyDescent="0.25">
      <c r="A124" s="42"/>
      <c r="B124" s="89"/>
      <c r="C124" s="89"/>
      <c r="D124" s="23"/>
      <c r="E124" s="43"/>
      <c r="F124" s="56"/>
      <c r="G124" s="39"/>
      <c r="H124" s="23"/>
      <c r="I124" s="99"/>
      <c r="J124" s="92"/>
      <c r="K124" s="92"/>
      <c r="L124" s="92"/>
      <c r="M124" s="93"/>
      <c r="N124" s="94"/>
    </row>
    <row r="125" spans="1:15" s="86" customFormat="1" x14ac:dyDescent="0.25">
      <c r="A125" s="80"/>
      <c r="B125" s="81"/>
      <c r="C125" s="81"/>
      <c r="D125" s="45"/>
      <c r="E125" s="76"/>
      <c r="F125" s="64"/>
      <c r="G125" s="64"/>
      <c r="H125" s="90"/>
      <c r="I125" s="82"/>
      <c r="J125" s="83"/>
      <c r="K125" s="83"/>
      <c r="L125" s="83"/>
      <c r="M125" s="84"/>
      <c r="N125" s="85"/>
    </row>
    <row r="126" spans="1:15" s="26" customFormat="1" x14ac:dyDescent="0.25">
      <c r="A126" s="42"/>
      <c r="B126" s="89"/>
      <c r="C126" s="89"/>
      <c r="D126" s="23"/>
      <c r="E126" s="43"/>
      <c r="F126" s="56"/>
      <c r="G126" s="39"/>
      <c r="H126" s="23"/>
      <c r="I126" s="99"/>
      <c r="J126" s="92"/>
      <c r="K126" s="92"/>
      <c r="L126" s="92"/>
      <c r="M126" s="93"/>
      <c r="N126" s="94"/>
      <c r="O126" s="95"/>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7"/>
  <sheetViews>
    <sheetView topLeftCell="E13" zoomScale="115" zoomScaleNormal="115" workbookViewId="0">
      <selection activeCell="G28" sqref="G28"/>
    </sheetView>
  </sheetViews>
  <sheetFormatPr defaultColWidth="10.85546875" defaultRowHeight="12.75" x14ac:dyDescent="0.25"/>
  <cols>
    <col min="1" max="1" width="16.42578125" style="120" customWidth="1"/>
    <col min="2" max="3" width="15.42578125" style="120" customWidth="1"/>
    <col min="4" max="4" width="16.85546875" style="120" customWidth="1"/>
    <col min="5" max="5" width="17" style="120" customWidth="1"/>
    <col min="6" max="7" width="22.42578125" style="120" customWidth="1"/>
    <col min="8" max="8" width="16.28515625" style="120" customWidth="1"/>
    <col min="9" max="9" width="15.42578125" style="120" customWidth="1"/>
    <col min="10" max="10" width="23" style="120" customWidth="1"/>
    <col min="11" max="12" width="10.85546875" style="105"/>
    <col min="13" max="13" width="14" style="105" customWidth="1"/>
    <col min="14" max="16384" width="10.85546875" style="105"/>
  </cols>
  <sheetData>
    <row r="1" spans="1:13" ht="38.25" x14ac:dyDescent="0.25">
      <c r="A1" s="225" t="s">
        <v>2</v>
      </c>
      <c r="B1" s="226" t="s">
        <v>8</v>
      </c>
      <c r="C1" s="226" t="s">
        <v>313</v>
      </c>
      <c r="D1" s="226" t="s">
        <v>34</v>
      </c>
      <c r="E1" s="227" t="s">
        <v>35</v>
      </c>
      <c r="F1" s="227" t="s">
        <v>87</v>
      </c>
      <c r="G1" s="228" t="s">
        <v>89</v>
      </c>
      <c r="H1" s="226" t="s">
        <v>314</v>
      </c>
      <c r="I1" s="229" t="s">
        <v>36</v>
      </c>
      <c r="J1" s="230" t="s">
        <v>74</v>
      </c>
      <c r="L1" s="162" t="s">
        <v>66</v>
      </c>
      <c r="M1" s="214"/>
    </row>
    <row r="2" spans="1:13" ht="15" x14ac:dyDescent="0.25">
      <c r="A2" s="119" t="s">
        <v>42</v>
      </c>
      <c r="B2" s="119" t="s">
        <v>14</v>
      </c>
      <c r="C2" s="231">
        <f>Lydia!G4</f>
        <v>236300</v>
      </c>
      <c r="D2" s="232">
        <f>'Personal Recieved'!D8+M2</f>
        <v>1168800</v>
      </c>
      <c r="E2" s="232">
        <f>GETPIVOTDATA("Sum of Spent  in national currency (UGX)",'Personal costs'!$A$3,"Name","Lydia")</f>
        <v>1099000</v>
      </c>
      <c r="F2" s="232"/>
      <c r="G2" s="231"/>
      <c r="H2" s="233">
        <f>Lydia!G52</f>
        <v>306100</v>
      </c>
      <c r="I2" s="234">
        <f>C2+D2-E2+F2-G2</f>
        <v>306100</v>
      </c>
      <c r="J2" s="235">
        <f t="shared" ref="J2:J10" si="0">H2-I2</f>
        <v>0</v>
      </c>
      <c r="K2" s="105" t="s">
        <v>15</v>
      </c>
      <c r="L2" s="119" t="s">
        <v>42</v>
      </c>
      <c r="M2" s="163">
        <f>GETPIVOTDATA("Spent  in national currency (UGX)",'Airtime summary'!$A$27,"Name","Lydia")</f>
        <v>160000</v>
      </c>
    </row>
    <row r="3" spans="1:13" ht="15" x14ac:dyDescent="0.25">
      <c r="A3" s="119" t="s">
        <v>120</v>
      </c>
      <c r="B3" s="119" t="s">
        <v>118</v>
      </c>
      <c r="C3" s="231">
        <v>-13000</v>
      </c>
      <c r="D3" s="232">
        <f>0+M3</f>
        <v>0</v>
      </c>
      <c r="E3" s="232">
        <v>0</v>
      </c>
      <c r="F3" s="232"/>
      <c r="G3" s="231"/>
      <c r="H3" s="233">
        <f>Grace!G5</f>
        <v>-13000</v>
      </c>
      <c r="I3" s="234">
        <f>C3+D3-E3+F3-G3</f>
        <v>-13000</v>
      </c>
      <c r="J3" s="235">
        <f t="shared" si="0"/>
        <v>0</v>
      </c>
      <c r="L3" s="119" t="s">
        <v>120</v>
      </c>
      <c r="M3" s="163">
        <v>0</v>
      </c>
    </row>
    <row r="4" spans="1:13" ht="15" x14ac:dyDescent="0.25">
      <c r="A4" s="119" t="s">
        <v>129</v>
      </c>
      <c r="B4" s="119" t="s">
        <v>118</v>
      </c>
      <c r="C4" s="231">
        <f>Edris!G4</f>
        <v>-38000</v>
      </c>
      <c r="D4" s="232">
        <f>0+M4</f>
        <v>0</v>
      </c>
      <c r="E4" s="232">
        <v>0</v>
      </c>
      <c r="F4" s="232"/>
      <c r="G4" s="231"/>
      <c r="H4" s="233">
        <f>Edris!G5</f>
        <v>-38000</v>
      </c>
      <c r="I4" s="234">
        <f t="shared" ref="I4:I8" si="1">C4+D4-E4+F4-G4</f>
        <v>-38000</v>
      </c>
      <c r="J4" s="235">
        <f t="shared" si="0"/>
        <v>0</v>
      </c>
      <c r="L4" s="119" t="s">
        <v>129</v>
      </c>
      <c r="M4" s="163">
        <v>0</v>
      </c>
    </row>
    <row r="5" spans="1:13" ht="15" x14ac:dyDescent="0.25">
      <c r="A5" s="119" t="s">
        <v>154</v>
      </c>
      <c r="B5" s="119" t="s">
        <v>118</v>
      </c>
      <c r="C5" s="231">
        <f>Collins!G4</f>
        <v>0</v>
      </c>
      <c r="D5" s="232">
        <f>'Personal Recieved'!D5+'Balance UGX'!M5</f>
        <v>173000</v>
      </c>
      <c r="E5" s="232">
        <f>GETPIVOTDATA("Sum of Spent  in national currency (UGX)",'Personal costs'!$A$3,"Name","Collins")</f>
        <v>173000</v>
      </c>
      <c r="F5" s="232"/>
      <c r="G5" s="231"/>
      <c r="H5" s="233">
        <f>Collins!G31</f>
        <v>0</v>
      </c>
      <c r="I5" s="234">
        <f t="shared" si="1"/>
        <v>0</v>
      </c>
      <c r="J5" s="235">
        <f t="shared" si="0"/>
        <v>0</v>
      </c>
      <c r="L5" s="119" t="s">
        <v>154</v>
      </c>
      <c r="M5" s="163">
        <f>GETPIVOTDATA("Spent  in national currency (UGX)",'Airtime summary'!$A$27,"Name","Collins")</f>
        <v>90000</v>
      </c>
    </row>
    <row r="6" spans="1:13" ht="15" x14ac:dyDescent="0.25">
      <c r="A6" s="119" t="s">
        <v>121</v>
      </c>
      <c r="B6" s="119" t="s">
        <v>119</v>
      </c>
      <c r="C6" s="231">
        <f>'i35'!G4</f>
        <v>-37000</v>
      </c>
      <c r="D6" s="232">
        <v>0</v>
      </c>
      <c r="E6" s="232">
        <v>0</v>
      </c>
      <c r="F6" s="232"/>
      <c r="G6" s="231"/>
      <c r="H6" s="233">
        <f>'i35'!G5</f>
        <v>-37000</v>
      </c>
      <c r="I6" s="234">
        <f>C6+D6-E6+F6-G6</f>
        <v>-37000</v>
      </c>
      <c r="J6" s="235">
        <f t="shared" si="0"/>
        <v>0</v>
      </c>
      <c r="L6" s="119" t="s">
        <v>121</v>
      </c>
      <c r="M6" s="163">
        <v>0</v>
      </c>
    </row>
    <row r="7" spans="1:13" ht="15" x14ac:dyDescent="0.25">
      <c r="A7" s="119" t="s">
        <v>135</v>
      </c>
      <c r="B7" s="119" t="s">
        <v>119</v>
      </c>
      <c r="C7" s="231">
        <f>'i54'!G4</f>
        <v>-14000</v>
      </c>
      <c r="D7" s="232">
        <v>0</v>
      </c>
      <c r="E7" s="232">
        <v>0</v>
      </c>
      <c r="F7" s="232"/>
      <c r="G7" s="231"/>
      <c r="H7" s="233">
        <f>'i54'!G5</f>
        <v>-14000</v>
      </c>
      <c r="I7" s="234">
        <f t="shared" si="1"/>
        <v>-14000</v>
      </c>
      <c r="J7" s="235">
        <f t="shared" si="0"/>
        <v>0</v>
      </c>
      <c r="L7" s="119" t="s">
        <v>135</v>
      </c>
      <c r="M7" s="163">
        <v>0</v>
      </c>
    </row>
    <row r="8" spans="1:13" ht="15" x14ac:dyDescent="0.25">
      <c r="A8" s="119" t="s">
        <v>134</v>
      </c>
      <c r="B8" s="200" t="s">
        <v>119</v>
      </c>
      <c r="C8" s="231">
        <f>'i82'!G4</f>
        <v>0</v>
      </c>
      <c r="D8" s="232">
        <f>'Personal Recieved'!D7+'Balance UGX'!M8</f>
        <v>785000</v>
      </c>
      <c r="E8" s="232">
        <f>GETPIVOTDATA("Sum of Spent  in national currency (UGX)",'Personal costs'!$A$3,"Name","i82")</f>
        <v>789000</v>
      </c>
      <c r="F8" s="232"/>
      <c r="G8" s="231"/>
      <c r="H8" s="233">
        <f>'i82'!G84</f>
        <v>-4000</v>
      </c>
      <c r="I8" s="234">
        <f t="shared" si="1"/>
        <v>-4000</v>
      </c>
      <c r="J8" s="235">
        <f t="shared" si="0"/>
        <v>0</v>
      </c>
      <c r="L8" s="119" t="s">
        <v>134</v>
      </c>
      <c r="M8" s="163">
        <f>GETPIVOTDATA("Spent  in national currency (UGX)",'Airtime summary'!$A$27,"Name","i82")</f>
        <v>100000</v>
      </c>
    </row>
    <row r="9" spans="1:13" ht="15" x14ac:dyDescent="0.25">
      <c r="A9" s="119" t="s">
        <v>138</v>
      </c>
      <c r="B9" s="200" t="s">
        <v>119</v>
      </c>
      <c r="C9" s="231">
        <f>'i73'!G4</f>
        <v>5000</v>
      </c>
      <c r="D9" s="232">
        <f>'Personal Recieved'!D6+'Balance UGX'!M9</f>
        <v>508000</v>
      </c>
      <c r="E9" s="232">
        <f>GETPIVOTDATA("Sum of Spent  in national currency (UGX)",'Personal costs'!$A$3,"Name","i73")</f>
        <v>513000</v>
      </c>
      <c r="F9" s="232"/>
      <c r="G9" s="231"/>
      <c r="H9" s="233">
        <f>'i73'!G64</f>
        <v>0</v>
      </c>
      <c r="I9" s="234">
        <f>C9+D9-E9+F9-G9</f>
        <v>0</v>
      </c>
      <c r="J9" s="235">
        <f t="shared" si="0"/>
        <v>0</v>
      </c>
      <c r="L9" s="119" t="s">
        <v>138</v>
      </c>
      <c r="M9" s="163">
        <f>GETPIVOTDATA("Spent  in national currency (UGX)",'Airtime summary'!$A$27,"Name","i73")</f>
        <v>100000</v>
      </c>
    </row>
    <row r="10" spans="1:13" ht="15" x14ac:dyDescent="0.25">
      <c r="A10" s="119" t="s">
        <v>65</v>
      </c>
      <c r="B10" s="200"/>
      <c r="C10" s="231">
        <f>'Airtime summary'!G4</f>
        <v>0</v>
      </c>
      <c r="D10" s="232">
        <v>0</v>
      </c>
      <c r="E10" s="232">
        <v>0</v>
      </c>
      <c r="F10" s="232"/>
      <c r="G10" s="231"/>
      <c r="H10" s="233">
        <f>'Airtime summary'!G24</f>
        <v>0</v>
      </c>
      <c r="I10" s="234">
        <f>'Airtime summary'!G25</f>
        <v>0</v>
      </c>
      <c r="J10" s="235">
        <f t="shared" si="0"/>
        <v>0</v>
      </c>
      <c r="L10" s="215"/>
      <c r="M10" s="214"/>
    </row>
    <row r="11" spans="1:13" s="106" customFormat="1" ht="15" x14ac:dyDescent="0.25">
      <c r="A11" s="236"/>
      <c r="B11" s="237"/>
      <c r="C11" s="238"/>
      <c r="D11" s="238"/>
      <c r="E11" s="239"/>
      <c r="F11" s="314" t="s">
        <v>88</v>
      </c>
      <c r="G11" s="315" t="s">
        <v>73</v>
      </c>
      <c r="H11" s="238"/>
      <c r="I11" s="240"/>
      <c r="J11" s="235"/>
      <c r="L11"/>
      <c r="M11" s="283">
        <f>SUM(M2:M9)</f>
        <v>450000</v>
      </c>
    </row>
    <row r="12" spans="1:13" x14ac:dyDescent="0.2">
      <c r="A12" s="241" t="s">
        <v>75</v>
      </c>
      <c r="B12" s="242"/>
      <c r="C12" s="243">
        <f>SUM(C2:C11)</f>
        <v>139300</v>
      </c>
      <c r="D12" s="243">
        <f>SUM(D2:D11)</f>
        <v>2634800</v>
      </c>
      <c r="E12" s="243">
        <f>SUM(E2:E11)</f>
        <v>2574000</v>
      </c>
      <c r="F12" s="242"/>
      <c r="G12" s="244"/>
      <c r="H12" s="245">
        <f>SUM(H2:H11)</f>
        <v>200100</v>
      </c>
      <c r="I12" s="246">
        <f>SUM(I2:I11)</f>
        <v>200100</v>
      </c>
      <c r="J12" s="247">
        <f>H12-I12</f>
        <v>0</v>
      </c>
    </row>
    <row r="13" spans="1:13" x14ac:dyDescent="0.2">
      <c r="A13" s="248"/>
      <c r="B13" s="249"/>
      <c r="C13" s="250"/>
      <c r="D13" s="251"/>
      <c r="E13" s="251"/>
      <c r="F13" s="251"/>
      <c r="G13" s="251"/>
      <c r="H13" s="250"/>
      <c r="I13" s="252"/>
      <c r="J13" s="235"/>
    </row>
    <row r="14" spans="1:13" x14ac:dyDescent="0.2">
      <c r="A14" s="253" t="s">
        <v>76</v>
      </c>
      <c r="B14" s="254"/>
      <c r="C14" s="255">
        <f>'Bank reconciliation UGX'!D14</f>
        <v>44321651</v>
      </c>
      <c r="D14" s="292">
        <v>0</v>
      </c>
      <c r="E14" s="255">
        <f>GETPIVOTDATA("Sum of Spent  in national currency (UGX)",'Personal costs'!$A$3,"Name","Bank UGX")</f>
        <v>2000</v>
      </c>
      <c r="F14" s="255"/>
      <c r="G14" s="255">
        <f>'Bank reconciliation UGX'!E15</f>
        <v>11711320</v>
      </c>
      <c r="H14" s="255">
        <f>'Bank reconciliation UGX'!D17</f>
        <v>32608331</v>
      </c>
      <c r="I14" s="256">
        <f>C14+D14-E14+F14-G14</f>
        <v>32608331</v>
      </c>
      <c r="J14" s="235">
        <f>H14-I14</f>
        <v>0</v>
      </c>
    </row>
    <row r="15" spans="1:13" x14ac:dyDescent="0.2">
      <c r="A15" s="253" t="s">
        <v>93</v>
      </c>
      <c r="B15" s="254"/>
      <c r="C15" s="255">
        <f>'UGX-Operational Account'!D14</f>
        <v>1919423</v>
      </c>
      <c r="D15" s="292">
        <v>0</v>
      </c>
      <c r="E15" s="255">
        <f>GETPIVOTDATA("Sum of Spent  in national currency (UGX)",'Personal costs'!$A$3,"Name","Bank Opp")</f>
        <v>8627660</v>
      </c>
      <c r="F15" s="255">
        <f>'UGX-Operational Account'!D17+'UGX-Operational Account'!D24</f>
        <v>11711320</v>
      </c>
      <c r="G15" s="255">
        <f>'UGX-Operational Account'!E18</f>
        <v>3129000</v>
      </c>
      <c r="H15" s="255">
        <f>'UGX-Operational Account'!D28</f>
        <v>1874083</v>
      </c>
      <c r="I15" s="256">
        <f>C15+D15-E15+F15-G15</f>
        <v>1874083</v>
      </c>
      <c r="J15" s="235">
        <f>H15-I15</f>
        <v>0</v>
      </c>
    </row>
    <row r="16" spans="1:13" x14ac:dyDescent="0.2">
      <c r="A16" s="257" t="s">
        <v>77</v>
      </c>
      <c r="B16" s="258"/>
      <c r="C16" s="258">
        <f t="shared" ref="C16:I16" si="2">SUM(C14:C15)</f>
        <v>46241074</v>
      </c>
      <c r="D16" s="258">
        <f t="shared" si="2"/>
        <v>0</v>
      </c>
      <c r="E16" s="437">
        <f t="shared" si="2"/>
        <v>8629660</v>
      </c>
      <c r="F16" s="258">
        <f t="shared" si="2"/>
        <v>11711320</v>
      </c>
      <c r="G16" s="258">
        <f t="shared" si="2"/>
        <v>14840320</v>
      </c>
      <c r="H16" s="258">
        <f t="shared" si="2"/>
        <v>34482414</v>
      </c>
      <c r="I16" s="259">
        <f t="shared" si="2"/>
        <v>34482414</v>
      </c>
      <c r="J16" s="260">
        <f>H16-I16</f>
        <v>0</v>
      </c>
    </row>
    <row r="17" spans="1:11" x14ac:dyDescent="0.2">
      <c r="A17" s="261" t="s">
        <v>78</v>
      </c>
      <c r="B17" s="262"/>
      <c r="C17" s="262"/>
      <c r="D17" s="322"/>
      <c r="E17" s="436"/>
      <c r="F17" s="262"/>
      <c r="G17" s="262"/>
      <c r="H17" s="262"/>
      <c r="I17" s="263"/>
      <c r="J17" s="264"/>
    </row>
    <row r="18" spans="1:11" ht="13.5" thickBot="1" x14ac:dyDescent="0.25">
      <c r="A18" s="265"/>
      <c r="B18" s="266"/>
      <c r="C18" s="266"/>
      <c r="D18" s="266"/>
      <c r="E18" s="266"/>
      <c r="F18" s="266"/>
      <c r="G18" s="266"/>
      <c r="H18" s="266"/>
      <c r="I18" s="267"/>
      <c r="J18" s="235"/>
    </row>
    <row r="19" spans="1:11" ht="13.5" thickBot="1" x14ac:dyDescent="0.25">
      <c r="A19" s="268" t="s">
        <v>79</v>
      </c>
      <c r="B19" s="269"/>
      <c r="C19" s="269"/>
      <c r="D19" s="269"/>
      <c r="E19" s="684">
        <f>E12+E16</f>
        <v>11203660</v>
      </c>
      <c r="F19" s="269"/>
      <c r="G19" s="269"/>
      <c r="H19" s="269"/>
      <c r="I19" s="270"/>
      <c r="J19" s="271"/>
    </row>
    <row r="20" spans="1:11" x14ac:dyDescent="0.2">
      <c r="A20" s="272"/>
      <c r="B20" s="273"/>
      <c r="C20" s="273"/>
      <c r="D20" s="273"/>
      <c r="E20" s="273"/>
      <c r="F20" s="273"/>
      <c r="G20" s="273"/>
      <c r="H20" s="273"/>
      <c r="I20" s="274"/>
      <c r="J20" s="235"/>
    </row>
    <row r="21" spans="1:11" ht="15.75" x14ac:dyDescent="0.25">
      <c r="A21" s="275" t="s">
        <v>37</v>
      </c>
      <c r="B21" s="276"/>
      <c r="C21" s="277">
        <f>'UGX Cash Box December'!G3</f>
        <v>1308646</v>
      </c>
      <c r="D21" s="278">
        <f>'Personal Recieved'!C11</f>
        <v>33000</v>
      </c>
      <c r="E21" s="278">
        <f>GETPIVOTDATA("Sum of spent in national currency (Ugx)",'Personal Recieved'!$A$3)</f>
        <v>2667800</v>
      </c>
      <c r="F21" s="278">
        <f>'UGX-Operational Account'!E18</f>
        <v>3129000</v>
      </c>
      <c r="G21" s="278">
        <v>0</v>
      </c>
      <c r="H21" s="278">
        <f>'UGX Cash Box December'!G53</f>
        <v>1802846</v>
      </c>
      <c r="I21" s="279">
        <f>C21+D21-E21+F21</f>
        <v>1802846</v>
      </c>
      <c r="J21" s="235">
        <f t="shared" ref="J21" si="3">H21-I21</f>
        <v>0</v>
      </c>
      <c r="K21" s="285"/>
    </row>
    <row r="22" spans="1:11" ht="16.5" thickBot="1" x14ac:dyDescent="0.3">
      <c r="A22" s="280"/>
      <c r="B22" s="281"/>
      <c r="C22" s="281"/>
      <c r="D22" s="281"/>
      <c r="E22" s="281"/>
      <c r="F22" s="281"/>
      <c r="G22" s="281"/>
      <c r="H22" s="281"/>
      <c r="I22" s="281"/>
      <c r="J22" s="435"/>
      <c r="K22" s="286"/>
    </row>
    <row r="23" spans="1:11" ht="15.75" x14ac:dyDescent="0.25">
      <c r="A23" s="216"/>
      <c r="B23" s="217"/>
      <c r="C23" s="217"/>
      <c r="D23" s="690" t="s">
        <v>38</v>
      </c>
      <c r="E23" s="690"/>
      <c r="F23" s="217"/>
      <c r="G23" s="217"/>
      <c r="H23" s="217"/>
      <c r="I23" s="288"/>
      <c r="J23" s="289"/>
      <c r="K23" s="287"/>
    </row>
    <row r="24" spans="1:11" ht="47.25" x14ac:dyDescent="0.25">
      <c r="A24" s="219"/>
      <c r="B24" s="220"/>
      <c r="C24" s="220" t="s">
        <v>326</v>
      </c>
      <c r="D24" s="220" t="s">
        <v>67</v>
      </c>
      <c r="E24" s="220" t="s">
        <v>68</v>
      </c>
      <c r="F24" s="220"/>
      <c r="G24" s="220"/>
      <c r="H24" s="220" t="s">
        <v>327</v>
      </c>
      <c r="I24" s="220" t="s">
        <v>69</v>
      </c>
      <c r="J24" s="221" t="s">
        <v>70</v>
      </c>
    </row>
    <row r="25" spans="1:11" ht="32.25" thickBot="1" x14ac:dyDescent="0.3">
      <c r="A25" s="222" t="s">
        <v>71</v>
      </c>
      <c r="B25" s="223"/>
      <c r="C25" s="223">
        <f>C21+C16+C12</f>
        <v>47689020</v>
      </c>
      <c r="D25" s="223">
        <f>D14</f>
        <v>0</v>
      </c>
      <c r="E25" s="223">
        <f>E19</f>
        <v>11203660</v>
      </c>
      <c r="F25" s="223"/>
      <c r="G25" s="223"/>
      <c r="H25" s="223">
        <f>H21+H16+H12</f>
        <v>36485360</v>
      </c>
      <c r="I25" s="223">
        <f>C25+D25-E25</f>
        <v>36485360</v>
      </c>
      <c r="J25" s="224">
        <f>H25-I25</f>
        <v>0</v>
      </c>
      <c r="K25" s="291"/>
    </row>
    <row r="29" spans="1:11" x14ac:dyDescent="0.25">
      <c r="G29" s="481"/>
    </row>
    <row r="186" spans="1:15" x14ac:dyDescent="0.25">
      <c r="A186" s="284"/>
      <c r="B186" s="284"/>
      <c r="C186" s="284"/>
      <c r="D186" s="284"/>
      <c r="E186" s="284"/>
      <c r="F186" s="284"/>
      <c r="G186" s="284"/>
      <c r="H186" s="284"/>
      <c r="I186" s="284"/>
      <c r="J186" s="284"/>
      <c r="K186" s="321"/>
      <c r="L186" s="321"/>
      <c r="M186" s="321"/>
      <c r="N186" s="321"/>
      <c r="O186" s="321"/>
    </row>
    <row r="187" spans="1:15" x14ac:dyDescent="0.25">
      <c r="A187" s="284"/>
      <c r="B187" s="284"/>
      <c r="C187" s="284"/>
      <c r="D187" s="284"/>
      <c r="E187" s="284"/>
      <c r="F187" s="284"/>
      <c r="G187" s="284"/>
      <c r="H187" s="284"/>
      <c r="I187" s="284"/>
      <c r="J187" s="284"/>
      <c r="K187" s="321"/>
      <c r="L187" s="321"/>
      <c r="M187" s="321"/>
      <c r="N187" s="321"/>
      <c r="O187" s="321"/>
    </row>
    <row r="188" spans="1:15" x14ac:dyDescent="0.25">
      <c r="A188" s="284"/>
      <c r="B188" s="284"/>
      <c r="C188" s="284"/>
      <c r="D188" s="284"/>
      <c r="E188" s="284"/>
      <c r="F188" s="284"/>
      <c r="G188" s="284"/>
      <c r="H188" s="284"/>
      <c r="I188" s="284"/>
      <c r="J188" s="284"/>
      <c r="K188" s="321"/>
      <c r="L188" s="321"/>
      <c r="M188" s="321"/>
      <c r="N188" s="321"/>
      <c r="O188" s="321"/>
    </row>
    <row r="189" spans="1:15" x14ac:dyDescent="0.25">
      <c r="A189" s="284"/>
      <c r="B189" s="284"/>
      <c r="C189" s="284"/>
      <c r="D189" s="284"/>
      <c r="E189" s="284"/>
      <c r="F189" s="284"/>
      <c r="G189" s="284"/>
      <c r="H189" s="284"/>
      <c r="I189" s="284"/>
      <c r="J189" s="284"/>
      <c r="K189" s="321"/>
      <c r="L189" s="321"/>
      <c r="M189" s="321"/>
      <c r="N189" s="321"/>
      <c r="O189" s="321"/>
    </row>
    <row r="190" spans="1:15" x14ac:dyDescent="0.25">
      <c r="A190" s="284"/>
      <c r="B190" s="284"/>
      <c r="C190" s="284"/>
      <c r="D190" s="284"/>
      <c r="E190" s="284"/>
      <c r="F190" s="284"/>
      <c r="G190" s="284"/>
      <c r="H190" s="284"/>
      <c r="I190" s="284"/>
      <c r="J190" s="284"/>
      <c r="K190" s="321"/>
      <c r="L190" s="321"/>
      <c r="M190" s="321"/>
      <c r="N190" s="321"/>
      <c r="O190" s="321"/>
    </row>
    <row r="191" spans="1:15" x14ac:dyDescent="0.25">
      <c r="A191" s="284"/>
      <c r="B191" s="284"/>
      <c r="C191" s="284"/>
      <c r="D191" s="284"/>
      <c r="E191" s="284"/>
      <c r="F191" s="284"/>
      <c r="G191" s="284"/>
      <c r="H191" s="284"/>
      <c r="I191" s="284"/>
      <c r="J191" s="284"/>
      <c r="K191" s="321"/>
      <c r="L191" s="321"/>
      <c r="M191" s="321"/>
      <c r="N191" s="321"/>
      <c r="O191" s="321"/>
    </row>
    <row r="192" spans="1:15" x14ac:dyDescent="0.25">
      <c r="A192" s="284"/>
      <c r="B192" s="284"/>
      <c r="C192" s="284"/>
      <c r="D192" s="284"/>
      <c r="E192" s="284"/>
      <c r="F192" s="284"/>
      <c r="G192" s="284"/>
      <c r="H192" s="284"/>
      <c r="I192" s="284"/>
      <c r="J192" s="284"/>
      <c r="K192" s="321"/>
      <c r="L192" s="321"/>
      <c r="M192" s="321"/>
      <c r="N192" s="321"/>
      <c r="O192" s="321"/>
    </row>
    <row r="193" spans="1:15" x14ac:dyDescent="0.25">
      <c r="A193" s="284"/>
      <c r="B193" s="284"/>
      <c r="C193" s="284"/>
      <c r="D193" s="284"/>
      <c r="E193" s="284"/>
      <c r="F193" s="284"/>
      <c r="G193" s="284"/>
      <c r="H193" s="284"/>
      <c r="I193" s="284"/>
      <c r="J193" s="284"/>
      <c r="K193" s="321"/>
      <c r="L193" s="321"/>
      <c r="M193" s="321"/>
      <c r="N193" s="321"/>
      <c r="O193" s="321"/>
    </row>
    <row r="194" spans="1:15" x14ac:dyDescent="0.25">
      <c r="A194" s="284"/>
      <c r="B194" s="284"/>
      <c r="C194" s="284"/>
      <c r="D194" s="284"/>
      <c r="E194" s="284"/>
      <c r="F194" s="284"/>
      <c r="G194" s="284"/>
      <c r="H194" s="284"/>
      <c r="I194" s="284"/>
      <c r="J194" s="284"/>
      <c r="K194" s="321"/>
      <c r="L194" s="321"/>
      <c r="M194" s="321"/>
      <c r="N194" s="321"/>
      <c r="O194" s="321"/>
    </row>
    <row r="195" spans="1:15" x14ac:dyDescent="0.25">
      <c r="A195" s="284"/>
      <c r="B195" s="284"/>
      <c r="C195" s="284"/>
      <c r="D195" s="284"/>
      <c r="E195" s="284"/>
      <c r="F195" s="284"/>
      <c r="G195" s="284"/>
      <c r="H195" s="284"/>
      <c r="I195" s="284"/>
      <c r="J195" s="284"/>
      <c r="K195" s="321"/>
      <c r="L195" s="321"/>
      <c r="M195" s="321"/>
      <c r="N195" s="321"/>
      <c r="O195" s="321"/>
    </row>
    <row r="196" spans="1:15" x14ac:dyDescent="0.25">
      <c r="A196" s="284"/>
      <c r="B196" s="284"/>
      <c r="C196" s="284"/>
      <c r="D196" s="284"/>
      <c r="E196" s="284"/>
      <c r="F196" s="284"/>
      <c r="G196" s="284"/>
      <c r="H196" s="284"/>
      <c r="I196" s="284"/>
      <c r="J196" s="284"/>
      <c r="K196" s="321"/>
      <c r="L196" s="321"/>
      <c r="M196" s="321"/>
      <c r="N196" s="321"/>
      <c r="O196" s="321"/>
    </row>
    <row r="197" spans="1:15" x14ac:dyDescent="0.25">
      <c r="A197" s="284"/>
      <c r="B197" s="284"/>
      <c r="C197" s="284"/>
      <c r="D197" s="284"/>
      <c r="E197" s="284"/>
      <c r="F197" s="284"/>
      <c r="G197" s="284"/>
      <c r="H197" s="284"/>
      <c r="I197" s="284"/>
      <c r="J197" s="284"/>
      <c r="K197" s="321"/>
      <c r="L197" s="321"/>
      <c r="M197" s="321"/>
      <c r="N197" s="321"/>
      <c r="O197" s="321"/>
    </row>
    <row r="198" spans="1:15" x14ac:dyDescent="0.25">
      <c r="A198" s="284"/>
      <c r="B198" s="284"/>
      <c r="C198" s="284"/>
      <c r="D198" s="284"/>
      <c r="E198" s="284"/>
      <c r="F198" s="284"/>
      <c r="G198" s="284"/>
      <c r="H198" s="284"/>
      <c r="I198" s="284"/>
      <c r="J198" s="284"/>
      <c r="K198" s="321"/>
      <c r="L198" s="321"/>
      <c r="M198" s="321"/>
      <c r="N198" s="321"/>
      <c r="O198" s="321"/>
    </row>
    <row r="199" spans="1:15" x14ac:dyDescent="0.25">
      <c r="A199" s="284"/>
      <c r="B199" s="284"/>
      <c r="C199" s="284"/>
      <c r="D199" s="284"/>
      <c r="E199" s="284"/>
      <c r="F199" s="284"/>
      <c r="G199" s="284"/>
      <c r="H199" s="284"/>
      <c r="I199" s="284"/>
      <c r="J199" s="284"/>
      <c r="K199" s="321"/>
      <c r="L199" s="321"/>
      <c r="M199" s="321"/>
      <c r="N199" s="321"/>
      <c r="O199" s="321"/>
    </row>
    <row r="200" spans="1:15" x14ac:dyDescent="0.25">
      <c r="A200" s="284"/>
      <c r="B200" s="284"/>
      <c r="C200" s="284"/>
      <c r="D200" s="284"/>
      <c r="E200" s="284"/>
      <c r="F200" s="284"/>
      <c r="G200" s="284"/>
      <c r="H200" s="284"/>
      <c r="I200" s="284"/>
      <c r="J200" s="284"/>
      <c r="K200" s="321"/>
      <c r="L200" s="321"/>
      <c r="M200" s="321"/>
      <c r="N200" s="321"/>
      <c r="O200" s="321"/>
    </row>
    <row r="201" spans="1:15" x14ac:dyDescent="0.25">
      <c r="A201" s="284"/>
      <c r="B201" s="284"/>
      <c r="C201" s="284"/>
      <c r="D201" s="284"/>
      <c r="E201" s="284"/>
      <c r="F201" s="284"/>
      <c r="G201" s="284"/>
      <c r="H201" s="284"/>
      <c r="I201" s="284"/>
      <c r="J201" s="284"/>
      <c r="K201" s="321"/>
      <c r="L201" s="321"/>
      <c r="M201" s="321"/>
      <c r="N201" s="321"/>
      <c r="O201" s="321"/>
    </row>
    <row r="202" spans="1:15" x14ac:dyDescent="0.25">
      <c r="A202" s="284"/>
      <c r="B202" s="284"/>
      <c r="C202" s="284"/>
      <c r="D202" s="284"/>
      <c r="E202" s="284"/>
      <c r="F202" s="284"/>
      <c r="G202" s="284"/>
      <c r="H202" s="284"/>
      <c r="I202" s="284"/>
      <c r="J202" s="284"/>
      <c r="K202" s="321"/>
      <c r="L202" s="321"/>
      <c r="M202" s="321"/>
      <c r="N202" s="321"/>
      <c r="O202" s="321"/>
    </row>
    <row r="203" spans="1:15" x14ac:dyDescent="0.25">
      <c r="A203" s="284"/>
      <c r="B203" s="284"/>
      <c r="C203" s="284"/>
      <c r="D203" s="284"/>
      <c r="E203" s="284"/>
      <c r="F203" s="284"/>
      <c r="G203" s="284"/>
      <c r="H203" s="284"/>
      <c r="I203" s="284"/>
      <c r="J203" s="284"/>
      <c r="K203" s="321"/>
      <c r="L203" s="321"/>
      <c r="M203" s="321"/>
      <c r="N203" s="321"/>
      <c r="O203" s="321"/>
    </row>
    <row r="204" spans="1:15" x14ac:dyDescent="0.25">
      <c r="A204" s="284"/>
      <c r="B204" s="284"/>
      <c r="C204" s="284"/>
      <c r="D204" s="284"/>
      <c r="E204" s="284"/>
      <c r="F204" s="284"/>
      <c r="G204" s="284"/>
      <c r="H204" s="284"/>
      <c r="I204" s="284"/>
      <c r="J204" s="284"/>
      <c r="K204" s="321"/>
      <c r="L204" s="321"/>
      <c r="M204" s="321"/>
      <c r="N204" s="321"/>
      <c r="O204" s="321"/>
    </row>
    <row r="205" spans="1:15" x14ac:dyDescent="0.25">
      <c r="A205" s="284"/>
      <c r="B205" s="284"/>
      <c r="C205" s="284"/>
      <c r="D205" s="284"/>
      <c r="E205" s="284"/>
      <c r="F205" s="284"/>
      <c r="G205" s="284"/>
      <c r="H205" s="284"/>
      <c r="I205" s="284"/>
      <c r="J205" s="284"/>
      <c r="K205" s="321"/>
      <c r="L205" s="321"/>
      <c r="M205" s="321"/>
      <c r="N205" s="321"/>
      <c r="O205" s="321"/>
    </row>
    <row r="206" spans="1:15" x14ac:dyDescent="0.25">
      <c r="A206" s="284"/>
      <c r="B206" s="284"/>
      <c r="C206" s="284"/>
      <c r="D206" s="284"/>
      <c r="E206" s="284"/>
      <c r="F206" s="284"/>
      <c r="G206" s="284"/>
      <c r="H206" s="284"/>
      <c r="I206" s="284"/>
      <c r="J206" s="284"/>
      <c r="K206" s="321"/>
      <c r="L206" s="321"/>
      <c r="M206" s="321"/>
      <c r="N206" s="321"/>
      <c r="O206" s="321"/>
    </row>
    <row r="207" spans="1:15" x14ac:dyDescent="0.25">
      <c r="A207" s="284"/>
      <c r="B207" s="284"/>
      <c r="C207" s="284"/>
      <c r="D207" s="284"/>
      <c r="E207" s="284"/>
      <c r="F207" s="284"/>
      <c r="G207" s="284"/>
      <c r="H207" s="284"/>
      <c r="I207" s="284"/>
      <c r="J207" s="284"/>
      <c r="K207" s="321"/>
      <c r="L207" s="321"/>
      <c r="M207" s="321"/>
      <c r="N207" s="321"/>
      <c r="O207" s="321"/>
    </row>
    <row r="208" spans="1:15" x14ac:dyDescent="0.25">
      <c r="A208" s="284"/>
      <c r="B208" s="284"/>
      <c r="C208" s="284"/>
      <c r="D208" s="284"/>
      <c r="E208" s="284"/>
      <c r="F208" s="284"/>
      <c r="G208" s="284"/>
      <c r="H208" s="284"/>
      <c r="I208" s="284"/>
      <c r="J208" s="284"/>
      <c r="K208" s="321"/>
      <c r="L208" s="321"/>
      <c r="M208" s="321"/>
      <c r="N208" s="321"/>
      <c r="O208" s="321"/>
    </row>
    <row r="209" spans="1:15" x14ac:dyDescent="0.25">
      <c r="A209" s="284"/>
      <c r="B209" s="284"/>
      <c r="C209" s="284"/>
      <c r="D209" s="284"/>
      <c r="E209" s="284"/>
      <c r="F209" s="284"/>
      <c r="G209" s="284"/>
      <c r="H209" s="284"/>
      <c r="I209" s="284"/>
      <c r="J209" s="284"/>
      <c r="K209" s="321"/>
      <c r="L209" s="321"/>
      <c r="M209" s="321"/>
      <c r="N209" s="321"/>
      <c r="O209" s="321"/>
    </row>
    <row r="210" spans="1:15" x14ac:dyDescent="0.25">
      <c r="A210" s="284"/>
      <c r="B210" s="284"/>
      <c r="C210" s="284"/>
      <c r="D210" s="284"/>
      <c r="E210" s="284"/>
      <c r="F210" s="284"/>
      <c r="G210" s="284"/>
      <c r="H210" s="284"/>
      <c r="I210" s="284"/>
      <c r="J210" s="284"/>
      <c r="K210" s="321"/>
      <c r="L210" s="321"/>
      <c r="M210" s="321"/>
      <c r="N210" s="321"/>
      <c r="O210" s="321"/>
    </row>
    <row r="211" spans="1:15" x14ac:dyDescent="0.25">
      <c r="A211" s="284"/>
      <c r="B211" s="284"/>
      <c r="C211" s="284"/>
      <c r="D211" s="284"/>
      <c r="E211" s="284"/>
      <c r="F211" s="284"/>
      <c r="G211" s="284"/>
      <c r="H211" s="284"/>
      <c r="I211" s="284"/>
      <c r="J211" s="284"/>
      <c r="K211" s="321"/>
      <c r="L211" s="321"/>
      <c r="M211" s="321"/>
      <c r="N211" s="321"/>
      <c r="O211" s="321"/>
    </row>
    <row r="212" spans="1:15" x14ac:dyDescent="0.25">
      <c r="A212" s="284"/>
      <c r="B212" s="284"/>
      <c r="C212" s="284"/>
      <c r="D212" s="284"/>
      <c r="E212" s="284"/>
      <c r="F212" s="284"/>
      <c r="G212" s="284"/>
      <c r="H212" s="284"/>
      <c r="I212" s="284"/>
      <c r="J212" s="284"/>
      <c r="K212" s="321"/>
      <c r="L212" s="321"/>
      <c r="M212" s="321"/>
      <c r="N212" s="321"/>
      <c r="O212" s="321"/>
    </row>
    <row r="213" spans="1:15" x14ac:dyDescent="0.25">
      <c r="A213" s="284"/>
      <c r="B213" s="284"/>
      <c r="C213" s="284"/>
      <c r="D213" s="284"/>
      <c r="E213" s="284"/>
      <c r="F213" s="284"/>
      <c r="G213" s="284"/>
      <c r="H213" s="284"/>
      <c r="I213" s="284"/>
      <c r="J213" s="284"/>
      <c r="K213" s="321"/>
      <c r="L213" s="321"/>
      <c r="M213" s="321"/>
      <c r="N213" s="321"/>
      <c r="O213" s="321"/>
    </row>
    <row r="214" spans="1:15" x14ac:dyDescent="0.25">
      <c r="A214" s="284"/>
      <c r="B214" s="284"/>
      <c r="C214" s="284"/>
      <c r="D214" s="284"/>
      <c r="E214" s="284"/>
      <c r="F214" s="284"/>
      <c r="G214" s="284"/>
      <c r="H214" s="284"/>
      <c r="I214" s="284"/>
      <c r="J214" s="284"/>
      <c r="K214" s="321"/>
      <c r="L214" s="321"/>
      <c r="M214" s="321"/>
      <c r="N214" s="321"/>
      <c r="O214" s="321"/>
    </row>
    <row r="215" spans="1:15" x14ac:dyDescent="0.25">
      <c r="A215" s="284"/>
      <c r="B215" s="284"/>
      <c r="C215" s="284"/>
      <c r="D215" s="284"/>
      <c r="E215" s="284"/>
      <c r="F215" s="284"/>
      <c r="G215" s="284"/>
      <c r="H215" s="284"/>
      <c r="I215" s="284"/>
      <c r="J215" s="284"/>
      <c r="K215" s="321"/>
      <c r="L215" s="321"/>
      <c r="M215" s="321"/>
      <c r="N215" s="321"/>
      <c r="O215" s="321"/>
    </row>
    <row r="216" spans="1:15" x14ac:dyDescent="0.25">
      <c r="A216" s="284"/>
      <c r="B216" s="284"/>
      <c r="C216" s="284"/>
      <c r="D216" s="284"/>
      <c r="E216" s="284"/>
      <c r="F216" s="284"/>
      <c r="G216" s="284"/>
      <c r="H216" s="284"/>
      <c r="I216" s="284"/>
      <c r="J216" s="284"/>
      <c r="K216" s="321"/>
      <c r="L216" s="321"/>
      <c r="M216" s="321"/>
      <c r="N216" s="321"/>
      <c r="O216" s="321"/>
    </row>
    <row r="217" spans="1:15" x14ac:dyDescent="0.25">
      <c r="A217" s="284"/>
      <c r="B217" s="284"/>
      <c r="C217" s="284"/>
      <c r="D217" s="284"/>
      <c r="E217" s="284"/>
      <c r="F217" s="284"/>
      <c r="G217" s="284"/>
      <c r="H217" s="284"/>
      <c r="I217" s="284"/>
      <c r="J217" s="284"/>
      <c r="K217" s="321"/>
      <c r="L217" s="321"/>
      <c r="M217" s="321"/>
      <c r="N217" s="321"/>
      <c r="O217" s="321"/>
    </row>
    <row r="218" spans="1:15" x14ac:dyDescent="0.25">
      <c r="A218" s="284"/>
      <c r="B218" s="284"/>
      <c r="C218" s="284"/>
      <c r="D218" s="284"/>
      <c r="E218" s="284"/>
      <c r="F218" s="284"/>
      <c r="G218" s="284"/>
      <c r="H218" s="284"/>
      <c r="I218" s="284"/>
      <c r="J218" s="284"/>
      <c r="K218" s="321"/>
      <c r="L218" s="321"/>
      <c r="M218" s="321"/>
      <c r="N218" s="321"/>
      <c r="O218" s="321"/>
    </row>
    <row r="219" spans="1:15" x14ac:dyDescent="0.25">
      <c r="A219" s="284"/>
      <c r="B219" s="284"/>
      <c r="C219" s="284"/>
      <c r="D219" s="284"/>
      <c r="E219" s="284"/>
      <c r="F219" s="284"/>
      <c r="G219" s="284"/>
      <c r="H219" s="284"/>
      <c r="I219" s="284"/>
      <c r="J219" s="284"/>
      <c r="K219" s="321"/>
      <c r="L219" s="321"/>
      <c r="M219" s="321"/>
      <c r="N219" s="321"/>
      <c r="O219" s="321"/>
    </row>
    <row r="220" spans="1:15" x14ac:dyDescent="0.25">
      <c r="A220" s="284"/>
      <c r="B220" s="284"/>
      <c r="C220" s="284"/>
      <c r="D220" s="284"/>
      <c r="E220" s="284"/>
      <c r="F220" s="284"/>
      <c r="G220" s="284"/>
      <c r="H220" s="284"/>
      <c r="I220" s="284"/>
      <c r="J220" s="284"/>
      <c r="K220" s="321"/>
      <c r="L220" s="321"/>
      <c r="M220" s="321"/>
      <c r="N220" s="321"/>
      <c r="O220" s="321"/>
    </row>
    <row r="221" spans="1:15" x14ac:dyDescent="0.25">
      <c r="A221" s="284"/>
      <c r="B221" s="284"/>
      <c r="C221" s="284"/>
      <c r="D221" s="284"/>
      <c r="E221" s="284"/>
      <c r="F221" s="284"/>
      <c r="G221" s="284"/>
      <c r="H221" s="284"/>
      <c r="I221" s="284"/>
      <c r="J221" s="284"/>
      <c r="K221" s="321"/>
      <c r="L221" s="321"/>
      <c r="M221" s="321"/>
      <c r="N221" s="321"/>
      <c r="O221" s="321"/>
    </row>
    <row r="222" spans="1:15" x14ac:dyDescent="0.25">
      <c r="A222" s="284"/>
      <c r="B222" s="284"/>
      <c r="C222" s="284"/>
      <c r="D222" s="284"/>
      <c r="E222" s="284"/>
      <c r="F222" s="284"/>
      <c r="G222" s="284"/>
      <c r="H222" s="284"/>
      <c r="I222" s="284"/>
      <c r="J222" s="284"/>
      <c r="K222" s="321"/>
      <c r="L222" s="321"/>
      <c r="M222" s="321"/>
      <c r="N222" s="321"/>
      <c r="O222" s="321"/>
    </row>
    <row r="223" spans="1:15" x14ac:dyDescent="0.25">
      <c r="A223" s="284"/>
      <c r="B223" s="284"/>
      <c r="C223" s="284"/>
      <c r="D223" s="284"/>
      <c r="E223" s="284"/>
      <c r="F223" s="284"/>
      <c r="G223" s="284"/>
      <c r="H223" s="284"/>
      <c r="I223" s="284"/>
      <c r="J223" s="284"/>
      <c r="K223" s="321"/>
      <c r="L223" s="321"/>
      <c r="M223" s="321"/>
      <c r="N223" s="321"/>
      <c r="O223" s="321"/>
    </row>
    <row r="224" spans="1:15" x14ac:dyDescent="0.25">
      <c r="A224" s="284"/>
      <c r="B224" s="284"/>
      <c r="C224" s="284"/>
      <c r="D224" s="284"/>
      <c r="E224" s="284"/>
      <c r="F224" s="284"/>
      <c r="G224" s="284"/>
      <c r="H224" s="284"/>
      <c r="I224" s="284"/>
      <c r="J224" s="284"/>
      <c r="K224" s="321"/>
      <c r="L224" s="321"/>
      <c r="M224" s="321"/>
      <c r="N224" s="321"/>
      <c r="O224" s="321"/>
    </row>
    <row r="225" spans="1:15" x14ac:dyDescent="0.25">
      <c r="A225" s="284"/>
      <c r="B225" s="284"/>
      <c r="C225" s="284"/>
      <c r="D225" s="284"/>
      <c r="E225" s="284"/>
      <c r="F225" s="284"/>
      <c r="G225" s="284"/>
      <c r="H225" s="284"/>
      <c r="I225" s="284"/>
      <c r="J225" s="284"/>
      <c r="K225" s="321"/>
      <c r="L225" s="321"/>
      <c r="M225" s="321"/>
      <c r="N225" s="321"/>
      <c r="O225" s="321"/>
    </row>
    <row r="226" spans="1:15" x14ac:dyDescent="0.25">
      <c r="A226" s="284"/>
      <c r="B226" s="284"/>
      <c r="C226" s="284"/>
      <c r="D226" s="284"/>
      <c r="E226" s="284"/>
      <c r="F226" s="284"/>
      <c r="G226" s="284"/>
      <c r="H226" s="284"/>
      <c r="I226" s="284"/>
      <c r="J226" s="284"/>
      <c r="K226" s="321"/>
      <c r="L226" s="321"/>
      <c r="M226" s="321"/>
      <c r="N226" s="321"/>
      <c r="O226" s="321"/>
    </row>
    <row r="227" spans="1:15" x14ac:dyDescent="0.25">
      <c r="A227" s="284"/>
      <c r="B227" s="284"/>
      <c r="C227" s="284"/>
      <c r="D227" s="284"/>
      <c r="E227" s="284"/>
      <c r="F227" s="284"/>
      <c r="G227" s="284"/>
      <c r="H227" s="284"/>
      <c r="I227" s="284"/>
      <c r="J227" s="284"/>
      <c r="K227" s="321"/>
      <c r="L227" s="321"/>
      <c r="M227" s="321"/>
      <c r="N227" s="321"/>
      <c r="O227" s="321"/>
    </row>
  </sheetData>
  <mergeCells count="1">
    <mergeCell ref="D23:E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C1" workbookViewId="0">
      <selection activeCell="L8" sqref="L8"/>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25" t="s">
        <v>2</v>
      </c>
      <c r="B1" s="226" t="s">
        <v>8</v>
      </c>
      <c r="C1" s="226" t="s">
        <v>328</v>
      </c>
      <c r="D1" s="226" t="s">
        <v>34</v>
      </c>
      <c r="E1" s="227" t="s">
        <v>35</v>
      </c>
      <c r="F1" s="227" t="s">
        <v>72</v>
      </c>
      <c r="G1" s="228" t="s">
        <v>73</v>
      </c>
      <c r="H1" s="226" t="s">
        <v>329</v>
      </c>
      <c r="I1" s="229" t="s">
        <v>36</v>
      </c>
      <c r="J1" s="230" t="s">
        <v>74</v>
      </c>
      <c r="K1" s="105"/>
    </row>
    <row r="2" spans="1:11" x14ac:dyDescent="0.25">
      <c r="A2" s="119" t="s">
        <v>42</v>
      </c>
      <c r="B2" s="119" t="s">
        <v>14</v>
      </c>
      <c r="C2" s="231">
        <v>0</v>
      </c>
      <c r="D2" s="232">
        <v>0</v>
      </c>
      <c r="E2" s="232">
        <v>0</v>
      </c>
      <c r="F2" s="232"/>
      <c r="G2" s="231"/>
      <c r="H2" s="233">
        <v>0</v>
      </c>
      <c r="I2" s="234">
        <f>C2+D2-E2</f>
        <v>0</v>
      </c>
      <c r="J2" s="235">
        <f>H2-I2</f>
        <v>0</v>
      </c>
      <c r="K2" s="105" t="s">
        <v>15</v>
      </c>
    </row>
    <row r="3" spans="1:11" x14ac:dyDescent="0.25">
      <c r="A3" s="119" t="s">
        <v>120</v>
      </c>
      <c r="B3" s="119" t="s">
        <v>118</v>
      </c>
      <c r="C3" s="231">
        <v>0</v>
      </c>
      <c r="D3" s="232">
        <v>0</v>
      </c>
      <c r="E3" s="232">
        <v>0</v>
      </c>
      <c r="F3" s="232"/>
      <c r="G3" s="231"/>
      <c r="H3" s="233">
        <v>0</v>
      </c>
      <c r="I3" s="234">
        <f t="shared" ref="I3:I8" si="0">C3+D3-E3</f>
        <v>0</v>
      </c>
      <c r="J3" s="235">
        <f t="shared" ref="J3:J8" si="1">H3-I3</f>
        <v>0</v>
      </c>
      <c r="K3" s="105"/>
    </row>
    <row r="4" spans="1:11" x14ac:dyDescent="0.25">
      <c r="A4" s="119" t="s">
        <v>129</v>
      </c>
      <c r="B4" s="119" t="s">
        <v>118</v>
      </c>
      <c r="C4" s="231">
        <v>0</v>
      </c>
      <c r="D4" s="232">
        <v>0</v>
      </c>
      <c r="E4" s="232">
        <v>0</v>
      </c>
      <c r="F4" s="232"/>
      <c r="G4" s="231"/>
      <c r="H4" s="233">
        <v>0</v>
      </c>
      <c r="I4" s="234">
        <f t="shared" si="0"/>
        <v>0</v>
      </c>
      <c r="J4" s="235">
        <f t="shared" si="1"/>
        <v>0</v>
      </c>
      <c r="K4" s="105"/>
    </row>
    <row r="5" spans="1:11" x14ac:dyDescent="0.25">
      <c r="A5" s="119" t="s">
        <v>121</v>
      </c>
      <c r="B5" s="119" t="s">
        <v>119</v>
      </c>
      <c r="C5" s="231">
        <v>0</v>
      </c>
      <c r="D5" s="232">
        <v>0</v>
      </c>
      <c r="E5" s="232">
        <v>0</v>
      </c>
      <c r="F5" s="232"/>
      <c r="G5" s="231"/>
      <c r="H5" s="233">
        <v>0</v>
      </c>
      <c r="I5" s="234">
        <f t="shared" si="0"/>
        <v>0</v>
      </c>
      <c r="J5" s="235">
        <f t="shared" si="1"/>
        <v>0</v>
      </c>
      <c r="K5" s="105"/>
    </row>
    <row r="6" spans="1:11" x14ac:dyDescent="0.25">
      <c r="A6" s="119" t="s">
        <v>135</v>
      </c>
      <c r="B6" s="119" t="s">
        <v>119</v>
      </c>
      <c r="C6" s="231">
        <v>0</v>
      </c>
      <c r="D6" s="232">
        <v>0</v>
      </c>
      <c r="E6" s="232">
        <v>0</v>
      </c>
      <c r="F6" s="232"/>
      <c r="G6" s="231"/>
      <c r="H6" s="233">
        <v>0</v>
      </c>
      <c r="I6" s="234">
        <f t="shared" si="0"/>
        <v>0</v>
      </c>
      <c r="J6" s="235">
        <f t="shared" si="1"/>
        <v>0</v>
      </c>
      <c r="K6" s="105"/>
    </row>
    <row r="7" spans="1:11" x14ac:dyDescent="0.25">
      <c r="A7" s="119" t="s">
        <v>134</v>
      </c>
      <c r="B7" s="200" t="s">
        <v>119</v>
      </c>
      <c r="C7" s="231">
        <v>0</v>
      </c>
      <c r="D7" s="232">
        <v>0</v>
      </c>
      <c r="E7" s="232">
        <v>0</v>
      </c>
      <c r="F7" s="232"/>
      <c r="G7" s="231"/>
      <c r="H7" s="233">
        <v>0</v>
      </c>
      <c r="I7" s="234">
        <f t="shared" si="0"/>
        <v>0</v>
      </c>
      <c r="J7" s="235">
        <f t="shared" si="1"/>
        <v>0</v>
      </c>
      <c r="K7" s="105"/>
    </row>
    <row r="8" spans="1:11" x14ac:dyDescent="0.25">
      <c r="A8" s="119" t="s">
        <v>65</v>
      </c>
      <c r="B8" s="200"/>
      <c r="C8" s="231">
        <v>0</v>
      </c>
      <c r="D8" s="232">
        <v>0</v>
      </c>
      <c r="E8" s="232">
        <v>0</v>
      </c>
      <c r="F8" s="232"/>
      <c r="G8" s="231"/>
      <c r="H8" s="233">
        <v>0</v>
      </c>
      <c r="I8" s="234">
        <f t="shared" si="0"/>
        <v>0</v>
      </c>
      <c r="J8" s="235">
        <f t="shared" si="1"/>
        <v>0</v>
      </c>
      <c r="K8" s="105"/>
    </row>
    <row r="9" spans="1:11" x14ac:dyDescent="0.25">
      <c r="A9" s="236"/>
      <c r="B9" s="237"/>
      <c r="C9" s="238"/>
      <c r="D9" s="238"/>
      <c r="E9" s="239"/>
      <c r="F9" s="239"/>
      <c r="G9" s="238"/>
      <c r="H9" s="238"/>
      <c r="I9" s="240"/>
      <c r="J9" s="235"/>
      <c r="K9" s="106"/>
    </row>
    <row r="10" spans="1:11" x14ac:dyDescent="0.25">
      <c r="A10" s="241" t="s">
        <v>75</v>
      </c>
      <c r="B10" s="242"/>
      <c r="C10" s="243">
        <f>SUM(C2:C9)</f>
        <v>0</v>
      </c>
      <c r="D10" s="243">
        <f>SUM(D2:D9)</f>
        <v>0</v>
      </c>
      <c r="E10" s="243">
        <f>SUM(E2:E9)</f>
        <v>0</v>
      </c>
      <c r="F10" s="242"/>
      <c r="G10" s="244"/>
      <c r="H10" s="245">
        <f>SUM(H2:H9)</f>
        <v>0</v>
      </c>
      <c r="I10" s="246">
        <f>SUM(I2:I9)</f>
        <v>0</v>
      </c>
      <c r="J10" s="247">
        <f>H10-I10</f>
        <v>0</v>
      </c>
      <c r="K10" s="105"/>
    </row>
    <row r="11" spans="1:11" x14ac:dyDescent="0.25">
      <c r="A11" s="248"/>
      <c r="B11" s="249"/>
      <c r="C11" s="250"/>
      <c r="D11" s="251"/>
      <c r="E11" s="251"/>
      <c r="F11" s="251"/>
      <c r="G11" s="251"/>
      <c r="H11" s="250"/>
      <c r="I11" s="252"/>
      <c r="J11" s="247"/>
      <c r="K11" s="105"/>
    </row>
    <row r="12" spans="1:11" x14ac:dyDescent="0.25">
      <c r="A12" s="253" t="s">
        <v>80</v>
      </c>
      <c r="B12" s="254"/>
      <c r="C12" s="255">
        <f>'Bank reconciliation USD'!D17</f>
        <v>59.53</v>
      </c>
      <c r="D12" s="255">
        <v>0</v>
      </c>
      <c r="E12" s="255">
        <f>GETPIVOTDATA("Sum of Spent in $",'Personal costs'!$A$3,"Name","Bank USD")</f>
        <v>28.65</v>
      </c>
      <c r="F12" s="255"/>
      <c r="G12" s="255">
        <v>0</v>
      </c>
      <c r="H12" s="255">
        <f>'Bank reconciliation USD'!D19</f>
        <v>30.880000000000003</v>
      </c>
      <c r="I12" s="256">
        <f>C12+D12-E12+F12-G12</f>
        <v>30.880000000000003</v>
      </c>
      <c r="J12" s="235">
        <f t="shared" ref="J12:J13" si="2">H12-I12</f>
        <v>0</v>
      </c>
      <c r="K12" s="105"/>
    </row>
    <row r="13" spans="1:11" x14ac:dyDescent="0.25">
      <c r="A13" s="257" t="s">
        <v>77</v>
      </c>
      <c r="B13" s="258"/>
      <c r="C13" s="258">
        <f t="shared" ref="C13:I13" si="3">SUM(C12:C12)</f>
        <v>59.53</v>
      </c>
      <c r="D13" s="258">
        <f t="shared" si="3"/>
        <v>0</v>
      </c>
      <c r="E13" s="258">
        <f t="shared" si="3"/>
        <v>28.65</v>
      </c>
      <c r="F13" s="258">
        <f t="shared" si="3"/>
        <v>0</v>
      </c>
      <c r="G13" s="258">
        <f t="shared" si="3"/>
        <v>0</v>
      </c>
      <c r="H13" s="258">
        <f t="shared" si="3"/>
        <v>30.880000000000003</v>
      </c>
      <c r="I13" s="259">
        <f t="shared" si="3"/>
        <v>30.880000000000003</v>
      </c>
      <c r="J13" s="235">
        <f t="shared" si="2"/>
        <v>0</v>
      </c>
      <c r="K13" s="105"/>
    </row>
    <row r="14" spans="1:11" x14ac:dyDescent="0.25">
      <c r="A14" s="261" t="s">
        <v>78</v>
      </c>
      <c r="B14" s="262"/>
      <c r="C14" s="262"/>
      <c r="D14" s="262"/>
      <c r="E14" s="262"/>
      <c r="F14" s="262">
        <f>F13+F18</f>
        <v>0</v>
      </c>
      <c r="G14" s="262">
        <f>G13</f>
        <v>0</v>
      </c>
      <c r="H14" s="262"/>
      <c r="I14" s="263"/>
      <c r="J14" s="264"/>
      <c r="K14" s="105"/>
    </row>
    <row r="15" spans="1:11" ht="15.75" thickBot="1" x14ac:dyDescent="0.3">
      <c r="A15" s="265"/>
      <c r="B15" s="266"/>
      <c r="C15" s="266"/>
      <c r="D15" s="266"/>
      <c r="E15" s="266"/>
      <c r="F15" s="266"/>
      <c r="G15" s="266"/>
      <c r="H15" s="266"/>
      <c r="I15" s="267"/>
      <c r="J15" s="235"/>
      <c r="K15" s="105"/>
    </row>
    <row r="16" spans="1:11" ht="15.75" thickBot="1" x14ac:dyDescent="0.3">
      <c r="A16" s="268" t="s">
        <v>79</v>
      </c>
      <c r="B16" s="269"/>
      <c r="C16" s="269"/>
      <c r="D16" s="269"/>
      <c r="E16" s="269">
        <f>E10+E13</f>
        <v>28.65</v>
      </c>
      <c r="F16" s="269"/>
      <c r="G16" s="269"/>
      <c r="H16" s="269"/>
      <c r="I16" s="270"/>
      <c r="J16" s="271"/>
      <c r="K16" s="105"/>
    </row>
    <row r="17" spans="1:11" ht="15.75" thickBot="1" x14ac:dyDescent="0.3">
      <c r="A17" s="272"/>
      <c r="B17" s="273"/>
      <c r="C17" s="273"/>
      <c r="D17" s="273"/>
      <c r="E17" s="273"/>
      <c r="F17" s="273"/>
      <c r="G17" s="273"/>
      <c r="H17" s="273"/>
      <c r="I17" s="274"/>
      <c r="J17" s="235"/>
      <c r="K17" s="105"/>
    </row>
    <row r="18" spans="1:11" ht="15.75" x14ac:dyDescent="0.25">
      <c r="A18" s="275" t="s">
        <v>37</v>
      </c>
      <c r="B18" s="276"/>
      <c r="C18" s="277">
        <f>'USD-cash box December'!G4</f>
        <v>5</v>
      </c>
      <c r="D18" s="278">
        <v>0</v>
      </c>
      <c r="E18" s="278">
        <v>0</v>
      </c>
      <c r="F18" s="278">
        <v>0</v>
      </c>
      <c r="G18" s="278">
        <v>0</v>
      </c>
      <c r="H18" s="278">
        <f>'USD-cash box December'!G5</f>
        <v>5</v>
      </c>
      <c r="I18" s="279">
        <f>C18+D18-E18+F18-G18</f>
        <v>5</v>
      </c>
      <c r="J18" s="235">
        <f t="shared" ref="J18" si="4">H18-I18</f>
        <v>0</v>
      </c>
      <c r="K18" s="218"/>
    </row>
    <row r="19" spans="1:11" ht="15" customHeight="1" thickBot="1" x14ac:dyDescent="0.3">
      <c r="A19" s="280"/>
      <c r="B19" s="281"/>
      <c r="C19" s="281"/>
      <c r="D19" s="281"/>
      <c r="E19" s="281"/>
      <c r="F19" s="281"/>
      <c r="G19" s="281"/>
      <c r="H19" s="281"/>
      <c r="I19" s="281"/>
      <c r="J19" s="282"/>
      <c r="K19" s="221" t="s">
        <v>70</v>
      </c>
    </row>
    <row r="20" spans="1:11" ht="16.5" thickBot="1" x14ac:dyDescent="0.3">
      <c r="A20" s="216"/>
      <c r="B20" s="217"/>
      <c r="C20" s="217"/>
      <c r="D20" s="690" t="s">
        <v>38</v>
      </c>
      <c r="E20" s="690"/>
      <c r="F20" s="217"/>
      <c r="G20" s="217"/>
      <c r="H20" s="217"/>
      <c r="I20" s="217"/>
      <c r="J20" s="218"/>
      <c r="K20" s="224">
        <f>I20-J20</f>
        <v>0</v>
      </c>
    </row>
    <row r="21" spans="1:11" ht="48" thickBot="1" x14ac:dyDescent="0.3">
      <c r="A21" s="219"/>
      <c r="B21" s="220"/>
      <c r="C21" s="220" t="s">
        <v>326</v>
      </c>
      <c r="D21" s="220" t="s">
        <v>83</v>
      </c>
      <c r="E21" s="220" t="s">
        <v>84</v>
      </c>
      <c r="F21" s="220"/>
      <c r="G21" s="220"/>
      <c r="H21" s="220" t="s">
        <v>327</v>
      </c>
      <c r="I21" s="220" t="s">
        <v>69</v>
      </c>
      <c r="J21" s="600" t="s">
        <v>70</v>
      </c>
      <c r="K21" s="105"/>
    </row>
    <row r="22" spans="1:11" ht="32.25" thickBot="1" x14ac:dyDescent="0.3">
      <c r="A22" s="336" t="s">
        <v>71</v>
      </c>
      <c r="B22" s="337"/>
      <c r="C22" s="337">
        <f>C18+C13+C10</f>
        <v>64.53</v>
      </c>
      <c r="D22" s="337">
        <f>D13</f>
        <v>0</v>
      </c>
      <c r="E22" s="337">
        <f>E16</f>
        <v>28.65</v>
      </c>
      <c r="F22" s="337"/>
      <c r="G22" s="337">
        <f>G12</f>
        <v>0</v>
      </c>
      <c r="H22" s="337">
        <f>H18+H13+H10</f>
        <v>35.880000000000003</v>
      </c>
      <c r="I22" s="599">
        <f>C22+D22-E22-G22</f>
        <v>35.880000000000003</v>
      </c>
      <c r="J22" s="602">
        <f>H22-I22</f>
        <v>0</v>
      </c>
      <c r="K22" s="105"/>
    </row>
    <row r="23" spans="1:11" x14ac:dyDescent="0.25">
      <c r="A23" s="338"/>
      <c r="B23" s="338"/>
      <c r="C23" s="338"/>
      <c r="D23" s="338"/>
      <c r="E23" s="338"/>
      <c r="F23" s="338"/>
      <c r="G23" s="338"/>
      <c r="H23" s="338"/>
      <c r="I23" s="339"/>
      <c r="J23" s="601"/>
    </row>
    <row r="24" spans="1:11" x14ac:dyDescent="0.25">
      <c r="A24" s="338"/>
      <c r="B24" s="338"/>
      <c r="C24" s="338"/>
      <c r="D24" s="338"/>
      <c r="E24" s="338"/>
      <c r="F24" s="338"/>
      <c r="G24" s="340"/>
      <c r="H24" s="340"/>
      <c r="I24" s="339"/>
      <c r="J24" s="123"/>
    </row>
    <row r="25" spans="1:11" x14ac:dyDescent="0.25">
      <c r="A25" s="340"/>
      <c r="B25" s="340"/>
      <c r="C25" s="338"/>
      <c r="D25" s="340"/>
      <c r="E25" s="340"/>
      <c r="F25" s="338"/>
      <c r="G25" s="338"/>
      <c r="H25" s="338"/>
      <c r="I25" s="339"/>
      <c r="J25" s="123"/>
    </row>
    <row r="26" spans="1:11" x14ac:dyDescent="0.25">
      <c r="A26" s="338"/>
      <c r="B26" s="338"/>
      <c r="C26" s="340"/>
      <c r="D26" s="338"/>
      <c r="E26" s="338"/>
      <c r="F26" s="340"/>
      <c r="G26" s="341"/>
      <c r="H26" s="341"/>
      <c r="I26" s="339"/>
      <c r="J26" s="123"/>
    </row>
    <row r="27" spans="1:11" x14ac:dyDescent="0.25">
      <c r="A27" s="341"/>
      <c r="B27" s="341"/>
      <c r="C27" s="341"/>
      <c r="D27" s="341"/>
      <c r="E27" s="341"/>
      <c r="F27" s="341"/>
      <c r="G27" s="341"/>
      <c r="H27" s="341"/>
      <c r="I27" s="342"/>
      <c r="J27" s="123"/>
    </row>
    <row r="28" spans="1:11" x14ac:dyDescent="0.25">
      <c r="A28" s="341"/>
      <c r="B28" s="341"/>
      <c r="C28" s="341"/>
      <c r="D28" s="343"/>
      <c r="E28" s="343"/>
      <c r="F28" s="344"/>
      <c r="G28" s="341"/>
      <c r="H28" s="341"/>
      <c r="I28" s="342"/>
      <c r="J28" s="123"/>
    </row>
    <row r="29" spans="1:11" x14ac:dyDescent="0.25">
      <c r="A29" s="341"/>
      <c r="B29" s="341"/>
      <c r="C29" s="341"/>
      <c r="D29" s="343"/>
      <c r="E29" s="343"/>
      <c r="F29" s="344"/>
      <c r="G29" s="341"/>
      <c r="H29" s="341"/>
      <c r="I29" s="342"/>
      <c r="J29" s="123"/>
    </row>
    <row r="30" spans="1:11" x14ac:dyDescent="0.25">
      <c r="A30" s="341"/>
      <c r="B30" s="341"/>
      <c r="C30" s="341"/>
      <c r="D30" s="343"/>
      <c r="E30" s="343"/>
      <c r="F30" s="344"/>
      <c r="G30" s="341"/>
      <c r="H30" s="341"/>
      <c r="I30" s="342"/>
      <c r="J30" s="123"/>
    </row>
    <row r="31" spans="1:11" x14ac:dyDescent="0.25">
      <c r="A31" s="345"/>
      <c r="B31" s="345"/>
      <c r="C31" s="345"/>
      <c r="D31" s="345"/>
      <c r="E31" s="345"/>
      <c r="F31" s="345"/>
      <c r="G31" s="345"/>
      <c r="H31" s="345"/>
      <c r="I31" s="123"/>
      <c r="J31" s="123"/>
    </row>
    <row r="32" spans="1:11" x14ac:dyDescent="0.25">
      <c r="A32" s="123"/>
      <c r="B32" s="123"/>
      <c r="C32" s="123"/>
      <c r="D32" s="123"/>
      <c r="E32" s="123"/>
      <c r="F32" s="123"/>
      <c r="G32" s="123"/>
      <c r="H32" s="123"/>
      <c r="I32" s="123"/>
      <c r="J32" s="123"/>
    </row>
    <row r="33" spans="1:10" x14ac:dyDescent="0.25">
      <c r="A33" s="123"/>
      <c r="B33" s="123"/>
      <c r="C33" s="123"/>
      <c r="D33" s="123"/>
      <c r="E33" s="123"/>
      <c r="F33" s="123"/>
      <c r="G33" s="123"/>
      <c r="H33" s="123"/>
      <c r="I33" s="123"/>
      <c r="J33" s="123"/>
    </row>
    <row r="34" spans="1:10" x14ac:dyDescent="0.25">
      <c r="A34" s="123"/>
      <c r="B34" s="123"/>
      <c r="C34" s="123"/>
      <c r="D34" s="123"/>
      <c r="E34" s="123"/>
      <c r="F34" s="123"/>
      <c r="G34" s="123"/>
      <c r="H34" s="123"/>
      <c r="I34" s="123"/>
      <c r="J34" s="123"/>
    </row>
    <row r="35" spans="1:10" x14ac:dyDescent="0.25">
      <c r="A35" s="123"/>
      <c r="B35" s="123"/>
      <c r="C35" s="123"/>
      <c r="D35" s="123"/>
      <c r="E35" s="123"/>
      <c r="F35" s="123"/>
      <c r="G35" s="123"/>
      <c r="H35" s="123"/>
      <c r="I35" s="123"/>
      <c r="J35" s="123"/>
    </row>
  </sheetData>
  <mergeCells count="1">
    <mergeCell ref="D20:E20"/>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25" workbookViewId="0">
      <selection activeCell="C24" sqref="C24"/>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32" customWidth="1"/>
    <col min="5" max="5" width="9.85546875" style="32" customWidth="1"/>
    <col min="6" max="6" width="3.28515625" style="3" customWidth="1"/>
    <col min="7" max="7" width="10.42578125" style="3" customWidth="1"/>
    <col min="8" max="8" width="3.28515625" style="3" bestFit="1" customWidth="1"/>
    <col min="9" max="9" width="29.28515625" style="3" customWidth="1"/>
    <col min="10" max="10" width="9.42578125" style="32" customWidth="1"/>
    <col min="11" max="11" width="10.28515625" style="32"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95"/>
      <c r="B1" s="695"/>
      <c r="C1" s="695"/>
      <c r="D1" s="695"/>
      <c r="E1" s="695"/>
      <c r="F1" s="695"/>
      <c r="G1" s="695"/>
      <c r="H1" s="695"/>
      <c r="I1" s="695"/>
      <c r="J1" s="695"/>
      <c r="K1" s="695"/>
    </row>
    <row r="2" spans="1:11" x14ac:dyDescent="0.2">
      <c r="A2" s="7"/>
      <c r="B2" s="7"/>
      <c r="C2" s="7"/>
      <c r="D2" s="27"/>
      <c r="E2" s="27"/>
      <c r="F2" s="7"/>
      <c r="G2" s="7"/>
      <c r="H2" s="7"/>
      <c r="I2" s="7"/>
      <c r="J2" s="27"/>
      <c r="K2" s="27"/>
    </row>
    <row r="3" spans="1:11" x14ac:dyDescent="0.2">
      <c r="A3" s="4" t="s">
        <v>16</v>
      </c>
      <c r="B3" s="5"/>
      <c r="C3" s="5"/>
      <c r="D3" s="28"/>
      <c r="E3" s="28"/>
      <c r="F3" s="5"/>
      <c r="G3" s="5"/>
      <c r="H3" s="5"/>
      <c r="I3" s="5"/>
      <c r="J3" s="28"/>
      <c r="K3" s="28"/>
    </row>
    <row r="4" spans="1:11" x14ac:dyDescent="0.2">
      <c r="A4" s="6" t="s">
        <v>19</v>
      </c>
      <c r="B4" s="6"/>
      <c r="C4" s="6" t="s">
        <v>18</v>
      </c>
      <c r="D4" s="29"/>
      <c r="E4" s="30"/>
      <c r="F4" s="6"/>
      <c r="G4" s="6"/>
      <c r="H4" s="6"/>
      <c r="I4" s="5"/>
      <c r="J4" s="28"/>
      <c r="K4" s="28"/>
    </row>
    <row r="5" spans="1:11" x14ac:dyDescent="0.2">
      <c r="A5" s="6" t="s">
        <v>82</v>
      </c>
      <c r="B5" s="6"/>
      <c r="C5" s="6" t="s">
        <v>282</v>
      </c>
      <c r="D5" s="30"/>
      <c r="E5" s="30"/>
      <c r="F5" s="6"/>
      <c r="G5" s="6"/>
      <c r="H5" s="6"/>
      <c r="I5" s="5"/>
      <c r="J5" s="28"/>
      <c r="K5" s="28"/>
    </row>
    <row r="6" spans="1:11" x14ac:dyDescent="0.2">
      <c r="A6" s="6"/>
      <c r="B6" s="6"/>
      <c r="C6" s="517">
        <v>2022</v>
      </c>
      <c r="D6" s="30"/>
      <c r="E6" s="30"/>
      <c r="F6" s="6"/>
      <c r="G6" s="6"/>
      <c r="H6" s="6"/>
      <c r="I6" s="5"/>
      <c r="J6" s="28"/>
      <c r="K6" s="28"/>
    </row>
    <row r="7" spans="1:11" x14ac:dyDescent="0.2">
      <c r="A7" s="8"/>
      <c r="B7" s="6"/>
      <c r="C7" s="6"/>
      <c r="D7" s="30"/>
      <c r="E7" s="30"/>
      <c r="F7" s="6"/>
      <c r="G7" s="6"/>
      <c r="H7" s="6"/>
      <c r="I7" s="696" t="s">
        <v>20</v>
      </c>
      <c r="J7" s="697"/>
      <c r="K7" s="698"/>
    </row>
    <row r="8" spans="1:11" x14ac:dyDescent="0.2">
      <c r="A8" s="8"/>
      <c r="B8" s="6"/>
      <c r="C8" s="6"/>
      <c r="D8" s="30"/>
      <c r="E8" s="30"/>
      <c r="F8" s="6"/>
      <c r="G8" s="6"/>
      <c r="H8" s="6"/>
      <c r="I8" s="9" t="s">
        <v>21</v>
      </c>
      <c r="J8" s="699" t="s">
        <v>31</v>
      </c>
      <c r="K8" s="700"/>
    </row>
    <row r="9" spans="1:11" ht="12.75" customHeight="1" x14ac:dyDescent="0.2">
      <c r="A9" s="6"/>
      <c r="B9" s="6"/>
      <c r="C9" s="6"/>
      <c r="D9" s="30"/>
      <c r="E9" s="30"/>
      <c r="F9" s="6"/>
      <c r="G9" s="6"/>
      <c r="H9" s="5"/>
      <c r="I9" s="9" t="s">
        <v>22</v>
      </c>
      <c r="J9" s="701" t="s">
        <v>32</v>
      </c>
      <c r="K9" s="702"/>
    </row>
    <row r="10" spans="1:11" ht="12.75" customHeight="1" x14ac:dyDescent="0.2">
      <c r="A10" s="691" t="s">
        <v>23</v>
      </c>
      <c r="B10" s="691"/>
      <c r="C10" s="691"/>
      <c r="D10" s="691"/>
      <c r="E10" s="691"/>
      <c r="F10" s="691"/>
      <c r="G10" s="691"/>
      <c r="H10" s="691"/>
      <c r="I10" s="10" t="s">
        <v>24</v>
      </c>
      <c r="J10" s="703" t="s">
        <v>33</v>
      </c>
      <c r="K10" s="704"/>
    </row>
    <row r="11" spans="1:11" ht="15.75" customHeight="1" x14ac:dyDescent="0.2">
      <c r="A11" s="691" t="s">
        <v>39</v>
      </c>
      <c r="B11" s="691"/>
      <c r="C11" s="691"/>
      <c r="D11" s="691"/>
      <c r="E11" s="691"/>
      <c r="F11" s="16"/>
      <c r="G11" s="11"/>
      <c r="H11" s="6"/>
      <c r="I11" s="5"/>
      <c r="J11" s="28"/>
      <c r="K11" s="28"/>
    </row>
    <row r="12" spans="1:11" x14ac:dyDescent="0.2">
      <c r="A12" s="5"/>
      <c r="B12" s="5"/>
      <c r="C12" s="5"/>
      <c r="D12" s="28"/>
      <c r="E12" s="28"/>
      <c r="F12" s="5"/>
      <c r="G12" s="5"/>
      <c r="H12" s="5"/>
      <c r="I12" s="5"/>
      <c r="J12" s="28"/>
      <c r="K12" s="28"/>
    </row>
    <row r="13" spans="1:11" ht="13.5" thickBot="1" x14ac:dyDescent="0.25">
      <c r="A13" s="5"/>
      <c r="B13" s="5"/>
      <c r="C13" s="5"/>
      <c r="D13" s="28"/>
      <c r="E13" s="28"/>
      <c r="F13" s="5"/>
      <c r="G13" s="5"/>
      <c r="H13" s="5"/>
      <c r="I13" s="5"/>
      <c r="J13" s="28"/>
      <c r="K13" s="28"/>
    </row>
    <row r="14" spans="1:11" ht="12.75" customHeight="1" x14ac:dyDescent="0.2">
      <c r="A14" s="692" t="s">
        <v>25</v>
      </c>
      <c r="B14" s="693"/>
      <c r="C14" s="693"/>
      <c r="D14" s="693"/>
      <c r="E14" s="694"/>
      <c r="F14" s="16"/>
      <c r="G14" s="692" t="s">
        <v>20</v>
      </c>
      <c r="H14" s="693"/>
      <c r="I14" s="693"/>
      <c r="J14" s="693"/>
      <c r="K14" s="694"/>
    </row>
    <row r="15" spans="1:11" x14ac:dyDescent="0.2">
      <c r="A15" s="110"/>
      <c r="B15" s="111"/>
      <c r="C15" s="111"/>
      <c r="D15" s="112"/>
      <c r="E15" s="113"/>
      <c r="F15" s="5"/>
      <c r="G15" s="110"/>
      <c r="H15" s="111" t="s">
        <v>15</v>
      </c>
      <c r="I15" s="111" t="s">
        <v>15</v>
      </c>
      <c r="J15" s="112" t="s">
        <v>15</v>
      </c>
      <c r="K15" s="113" t="s">
        <v>15</v>
      </c>
    </row>
    <row r="16" spans="1:11" s="12" customFormat="1" x14ac:dyDescent="0.2">
      <c r="A16" s="114" t="s">
        <v>0</v>
      </c>
      <c r="B16" s="115" t="s">
        <v>26</v>
      </c>
      <c r="C16" s="115" t="s">
        <v>27</v>
      </c>
      <c r="D16" s="108" t="s">
        <v>28</v>
      </c>
      <c r="E16" s="109" t="s">
        <v>29</v>
      </c>
      <c r="F16" s="17"/>
      <c r="G16" s="114" t="s">
        <v>0</v>
      </c>
      <c r="H16" s="115" t="s">
        <v>26</v>
      </c>
      <c r="I16" s="115" t="s">
        <v>27</v>
      </c>
      <c r="J16" s="108" t="s">
        <v>28</v>
      </c>
      <c r="K16" s="109" t="s">
        <v>29</v>
      </c>
    </row>
    <row r="17" spans="1:11" ht="12.75" customHeight="1" x14ac:dyDescent="0.2">
      <c r="A17" s="524">
        <v>44896</v>
      </c>
      <c r="B17" s="525"/>
      <c r="C17" s="525" t="s">
        <v>63</v>
      </c>
      <c r="D17" s="526">
        <v>59.53</v>
      </c>
      <c r="E17" s="527"/>
      <c r="F17" s="348"/>
      <c r="G17" s="524">
        <v>44896</v>
      </c>
      <c r="H17" s="525"/>
      <c r="I17" s="525" t="s">
        <v>63</v>
      </c>
      <c r="J17" s="526"/>
      <c r="K17" s="527">
        <v>59.53</v>
      </c>
    </row>
    <row r="18" spans="1:11" ht="12.75" customHeight="1" thickBot="1" x14ac:dyDescent="0.25">
      <c r="A18" s="524">
        <v>44897</v>
      </c>
      <c r="B18" s="525">
        <v>1</v>
      </c>
      <c r="C18" s="525" t="s">
        <v>330</v>
      </c>
      <c r="D18" s="526"/>
      <c r="E18" s="527">
        <v>28.65</v>
      </c>
      <c r="F18" s="348"/>
      <c r="G18" s="524">
        <v>44897</v>
      </c>
      <c r="H18" s="525">
        <v>1</v>
      </c>
      <c r="I18" s="525" t="s">
        <v>330</v>
      </c>
      <c r="J18" s="526">
        <v>28.65</v>
      </c>
      <c r="K18" s="527"/>
    </row>
    <row r="19" spans="1:11" ht="12.75" customHeight="1" thickBot="1" x14ac:dyDescent="0.25">
      <c r="A19" s="508"/>
      <c r="B19" s="509"/>
      <c r="C19" s="510" t="s">
        <v>47</v>
      </c>
      <c r="D19" s="511">
        <f>SUM(D17:D18)-SUM(E17:E18)</f>
        <v>30.880000000000003</v>
      </c>
      <c r="E19" s="512"/>
      <c r="F19" s="513"/>
      <c r="G19" s="508"/>
      <c r="H19" s="509"/>
      <c r="I19" s="510" t="s">
        <v>47</v>
      </c>
      <c r="J19" s="511"/>
      <c r="K19" s="512">
        <f>SUM(K17:K18)-SUM(J17:J18)</f>
        <v>30.880000000000003</v>
      </c>
    </row>
    <row r="20" spans="1:11" ht="12.75" customHeight="1" x14ac:dyDescent="0.2">
      <c r="A20" s="419"/>
      <c r="B20" s="420"/>
      <c r="C20" s="420"/>
      <c r="D20" s="421"/>
      <c r="E20" s="422"/>
      <c r="F20" s="5"/>
      <c r="G20" s="419"/>
      <c r="H20" s="420"/>
      <c r="I20" s="420"/>
      <c r="J20" s="421"/>
      <c r="K20" s="422"/>
    </row>
    <row r="21" spans="1:11" ht="12.75" customHeight="1" x14ac:dyDescent="0.2">
      <c r="A21" s="418"/>
      <c r="B21" s="18"/>
      <c r="C21" s="18"/>
      <c r="D21" s="31"/>
      <c r="E21" s="31"/>
      <c r="F21" s="18"/>
      <c r="G21" s="418"/>
      <c r="H21" s="18"/>
      <c r="I21" s="18"/>
      <c r="J21" s="31"/>
      <c r="K21" s="31"/>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Data Analysis</vt:lpstr>
      <vt:lpstr>Personal costs</vt:lpstr>
      <vt:lpstr>Total Expenses</vt:lpstr>
      <vt:lpstr>Personal Recieved</vt:lpstr>
      <vt:lpstr>UGX Cash Box December</vt:lpstr>
      <vt:lpstr>USD-cash box December</vt:lpstr>
      <vt:lpstr>Balance UGX</vt:lpstr>
      <vt:lpstr>Balance USD</vt:lpstr>
      <vt:lpstr>Bank reconciliation USD</vt:lpstr>
      <vt:lpstr>Bank reconciliation UGX</vt:lpstr>
      <vt:lpstr>UGX-Operational Account</vt:lpstr>
      <vt:lpstr>December cashdesk closing</vt:lpstr>
      <vt:lpstr>Advances</vt:lpstr>
      <vt:lpstr>Lydia</vt:lpstr>
      <vt:lpstr>Grace</vt:lpstr>
      <vt:lpstr>Edris</vt:lpstr>
      <vt:lpstr>Collins</vt:lpstr>
      <vt:lpstr>i35</vt:lpstr>
      <vt:lpstr>i54</vt:lpstr>
      <vt:lpstr>i73</vt:lpstr>
      <vt:lpstr>i82</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2023-01-11T11:35:05Z</cp:lastPrinted>
  <dcterms:created xsi:type="dcterms:W3CDTF">2016-05-26T14:51:01Z</dcterms:created>
  <dcterms:modified xsi:type="dcterms:W3CDTF">2023-03-11T08:47:09Z</dcterms:modified>
</cp:coreProperties>
</file>