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2\Monthly Financial Reports\Financial reports\"/>
    </mc:Choice>
  </mc:AlternateContent>
  <bookViews>
    <workbookView xWindow="8370" yWindow="0" windowWidth="20490" windowHeight="7245" tabRatio="862" firstSheet="1" activeTab="6"/>
  </bookViews>
  <sheets>
    <sheet name="Data Analysis" sheetId="263" r:id="rId1"/>
    <sheet name="Personal Costs" sheetId="262" r:id="rId2"/>
    <sheet name="Total Expenses" sheetId="49" r:id="rId3"/>
    <sheet name="Personal Recieved" sheetId="264" r:id="rId4"/>
    <sheet name="UGX Cash Box October" sheetId="63" r:id="rId5"/>
    <sheet name="USD-cash box October" sheetId="116" r:id="rId6"/>
    <sheet name="Balance UGX" sheetId="55" r:id="rId7"/>
    <sheet name="Balance USD" sheetId="143" r:id="rId8"/>
    <sheet name="Bank reconciliation USD" sheetId="52" r:id="rId9"/>
    <sheet name="Bank reconciliation UGX" sheetId="56" r:id="rId10"/>
    <sheet name="UGX-Operational Account" sheetId="221" r:id="rId11"/>
    <sheet name="October cashdesk closing" sheetId="176" r:id="rId12"/>
    <sheet name="Advances" sheetId="216" r:id="rId13"/>
    <sheet name="Lydia" sheetId="80" r:id="rId14"/>
    <sheet name="Grace" sheetId="267" r:id="rId15"/>
    <sheet name="Edris" sheetId="247" r:id="rId16"/>
    <sheet name="i35" sheetId="246" r:id="rId17"/>
    <sheet name="i54" sheetId="254" r:id="rId18"/>
    <sheet name="i82" sheetId="255" r:id="rId19"/>
    <sheet name="Airtime summary" sheetId="194" r:id="rId20"/>
  </sheets>
  <definedNames>
    <definedName name="_xlnm._FilterDatabase" localSheetId="19" hidden="1">'Airtime summary'!$A$1:$N$9</definedName>
    <definedName name="_xlnm._FilterDatabase" localSheetId="15" hidden="1">Edris!$A$1:$N$18</definedName>
    <definedName name="_xlnm._FilterDatabase" localSheetId="14" hidden="1">Grace!$A$1:$N$4</definedName>
    <definedName name="_xlnm._FilterDatabase" localSheetId="16" hidden="1">'i35'!$A$1:$N$50</definedName>
    <definedName name="_xlnm._FilterDatabase" localSheetId="17" hidden="1">'i54'!$A$1:$N$18</definedName>
    <definedName name="_xlnm._FilterDatabase" localSheetId="18" hidden="1">'i82'!$A$1:$N$18</definedName>
    <definedName name="_xlnm._FilterDatabase" localSheetId="13" hidden="1">Lydia!$A$1:$N$21</definedName>
    <definedName name="_xlnm._FilterDatabase" localSheetId="2" hidden="1">'Total Expenses'!$A$2:$N$496</definedName>
    <definedName name="_xlnm._FilterDatabase" localSheetId="4" hidden="1">'UGX Cash Box October'!$A$2:$N$122</definedName>
    <definedName name="_xlnm._FilterDatabase" localSheetId="5" hidden="1">'USD-cash box October'!$A$3:$S$4</definedName>
  </definedNames>
  <calcPr calcId="152511"/>
  <pivotCaches>
    <pivotCache cacheId="37" r:id="rId21"/>
    <pivotCache cacheId="40" r:id="rId22"/>
    <pivotCache cacheId="43" r:id="rId23"/>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J23" i="143" l="1"/>
  <c r="J24" i="143"/>
  <c r="G12" i="143" l="1"/>
  <c r="E59" i="49"/>
  <c r="F19" i="55"/>
  <c r="F13" i="55"/>
  <c r="G13" i="55"/>
  <c r="G431" i="49"/>
  <c r="G12" i="55"/>
  <c r="D12" i="55"/>
  <c r="H8" i="55"/>
  <c r="H7" i="55"/>
  <c r="H6" i="55"/>
  <c r="H3" i="55"/>
  <c r="C5" i="55"/>
  <c r="F131" i="254"/>
  <c r="G131" i="254"/>
  <c r="E131" i="254"/>
  <c r="G173" i="49"/>
  <c r="G172" i="49"/>
  <c r="G171" i="49"/>
  <c r="G170" i="49"/>
  <c r="G163" i="49"/>
  <c r="G164" i="49"/>
  <c r="G165" i="49"/>
  <c r="G166" i="49"/>
  <c r="G167" i="49"/>
  <c r="G168" i="49"/>
  <c r="G169" i="49"/>
  <c r="E83" i="247"/>
  <c r="F83" i="247"/>
  <c r="G83" i="247"/>
  <c r="E13" i="55"/>
  <c r="E12" i="143"/>
  <c r="E4" i="55"/>
  <c r="E5" i="55"/>
  <c r="E19" i="55"/>
  <c r="E7" i="55"/>
  <c r="E6" i="55"/>
  <c r="E12" i="55"/>
  <c r="E2" i="55"/>
  <c r="F5" i="267" l="1"/>
  <c r="E5" i="267"/>
  <c r="C13" i="264"/>
  <c r="D19" i="55" s="1"/>
  <c r="G27" i="49"/>
  <c r="G17" i="80"/>
  <c r="G18" i="80"/>
  <c r="G19" i="80" s="1"/>
  <c r="G20" i="80" s="1"/>
  <c r="G21" i="80" s="1"/>
  <c r="F110" i="80"/>
  <c r="E110" i="80"/>
  <c r="G110" i="80" s="1"/>
  <c r="H2" i="55" s="1"/>
  <c r="F26" i="194"/>
  <c r="G421" i="49"/>
  <c r="D6" i="264"/>
  <c r="D9" i="264"/>
  <c r="D5" i="264"/>
  <c r="D8" i="264"/>
  <c r="D4" i="264"/>
  <c r="D7" i="264"/>
  <c r="G5" i="267" l="1"/>
  <c r="G191" i="49" l="1"/>
  <c r="G190" i="49"/>
  <c r="G189" i="49"/>
  <c r="G188" i="49"/>
  <c r="G310" i="49"/>
  <c r="G309" i="49"/>
  <c r="G306" i="49" l="1"/>
  <c r="G305" i="49"/>
  <c r="G58" i="49" l="1"/>
  <c r="G57" i="49"/>
  <c r="D20" i="52" l="1"/>
  <c r="C13" i="55" l="1"/>
  <c r="I13" i="55" l="1"/>
  <c r="G281" i="49" l="1"/>
  <c r="G280" i="49"/>
  <c r="G279" i="49"/>
  <c r="G278" i="49"/>
  <c r="G277" i="49"/>
  <c r="E122" i="63" l="1"/>
  <c r="F122" i="63"/>
  <c r="E496" i="49"/>
  <c r="M7" i="55"/>
  <c r="M6" i="55"/>
  <c r="M2" i="55"/>
  <c r="G122" i="63" l="1"/>
  <c r="D2" i="55"/>
  <c r="D7" i="55"/>
  <c r="I7" i="55" s="1"/>
  <c r="J7" i="55" s="1"/>
  <c r="D6" i="55"/>
  <c r="I6" i="55" s="1"/>
  <c r="H19" i="55" l="1"/>
  <c r="E23" i="176"/>
  <c r="G372" i="49" l="1"/>
  <c r="G371" i="49"/>
  <c r="G370" i="49"/>
  <c r="G369" i="49"/>
  <c r="G368" i="49"/>
  <c r="G367" i="49"/>
  <c r="G488" i="49" l="1"/>
  <c r="G489" i="49"/>
  <c r="G419" i="49" l="1"/>
  <c r="G420" i="49"/>
  <c r="G422" i="49"/>
  <c r="G423" i="49"/>
  <c r="G200" i="49"/>
  <c r="G199" i="49"/>
  <c r="G233" i="49" l="1"/>
  <c r="G232" i="49"/>
  <c r="G231" i="49"/>
  <c r="G230" i="49"/>
  <c r="G229" i="49"/>
  <c r="G228" i="49"/>
  <c r="G227" i="49"/>
  <c r="G226" i="49"/>
  <c r="G225" i="49"/>
  <c r="G198" i="49" l="1"/>
  <c r="G201" i="49"/>
  <c r="G147" i="49"/>
  <c r="G146" i="49"/>
  <c r="G145" i="49"/>
  <c r="G144" i="49"/>
  <c r="G143" i="49"/>
  <c r="G142" i="49"/>
  <c r="F225" i="255" l="1"/>
  <c r="E225" i="255"/>
  <c r="G5" i="255"/>
  <c r="G6" i="255" s="1"/>
  <c r="G7" i="255" s="1"/>
  <c r="G8" i="255" s="1"/>
  <c r="G9" i="255" s="1"/>
  <c r="G10" i="255" s="1"/>
  <c r="G11" i="255" s="1"/>
  <c r="G12" i="255" s="1"/>
  <c r="G13" i="255" s="1"/>
  <c r="G14" i="255" s="1"/>
  <c r="G15" i="255" s="1"/>
  <c r="G16" i="255" s="1"/>
  <c r="G17" i="255" s="1"/>
  <c r="G18" i="255" s="1"/>
  <c r="G19" i="255" s="1"/>
  <c r="G20" i="255" s="1"/>
  <c r="G21" i="255" s="1"/>
  <c r="G22" i="255" s="1"/>
  <c r="G23" i="255" s="1"/>
  <c r="G24" i="255" s="1"/>
  <c r="G25" i="255" s="1"/>
  <c r="G26" i="255" s="1"/>
  <c r="G27" i="255" s="1"/>
  <c r="G28" i="255" s="1"/>
  <c r="G29" i="255" s="1"/>
  <c r="G30" i="255" s="1"/>
  <c r="G31" i="255" s="1"/>
  <c r="G32" i="255" s="1"/>
  <c r="G33" i="255" s="1"/>
  <c r="G34" i="255" s="1"/>
  <c r="G35" i="255" s="1"/>
  <c r="G36" i="255" s="1"/>
  <c r="G37" i="255" s="1"/>
  <c r="G38" i="255" s="1"/>
  <c r="G39" i="255" s="1"/>
  <c r="G40" i="255" s="1"/>
  <c r="G41" i="255" s="1"/>
  <c r="G42" i="255" s="1"/>
  <c r="G43" i="255" s="1"/>
  <c r="G44" i="255" s="1"/>
  <c r="G45" i="255" s="1"/>
  <c r="G46" i="255" s="1"/>
  <c r="G47" i="255" s="1"/>
  <c r="G48" i="255" s="1"/>
  <c r="G49" i="255" s="1"/>
  <c r="G50" i="255" s="1"/>
  <c r="G51" i="255" s="1"/>
  <c r="G52" i="255" s="1"/>
  <c r="G53" i="255" s="1"/>
  <c r="G54" i="255" s="1"/>
  <c r="G55" i="255" s="1"/>
  <c r="G56" i="255" s="1"/>
  <c r="G57" i="255" s="1"/>
  <c r="G58" i="255" s="1"/>
  <c r="G59" i="255" s="1"/>
  <c r="G60" i="255" s="1"/>
  <c r="G61" i="255" s="1"/>
  <c r="G62" i="255" s="1"/>
  <c r="G63" i="255" s="1"/>
  <c r="G64" i="255" s="1"/>
  <c r="G5" i="254"/>
  <c r="G6" i="254" s="1"/>
  <c r="G7" i="254" s="1"/>
  <c r="G8" i="254" s="1"/>
  <c r="G9" i="254" s="1"/>
  <c r="G10" i="254" s="1"/>
  <c r="G11" i="254" s="1"/>
  <c r="G12" i="254" s="1"/>
  <c r="G13" i="254" s="1"/>
  <c r="G14" i="254" s="1"/>
  <c r="G15" i="254" s="1"/>
  <c r="G16" i="254" s="1"/>
  <c r="G17" i="254" s="1"/>
  <c r="G18" i="254" s="1"/>
  <c r="G19" i="254" s="1"/>
  <c r="G20" i="254" s="1"/>
  <c r="G21" i="254" s="1"/>
  <c r="G22" i="254" s="1"/>
  <c r="G23" i="254" s="1"/>
  <c r="G24" i="254" s="1"/>
  <c r="G25" i="254" s="1"/>
  <c r="G26" i="254" s="1"/>
  <c r="G27" i="254" s="1"/>
  <c r="G28" i="254" s="1"/>
  <c r="G29" i="254" s="1"/>
  <c r="G30" i="254" s="1"/>
  <c r="G31" i="254" s="1"/>
  <c r="G32" i="254" s="1"/>
  <c r="G33" i="254" s="1"/>
  <c r="G34" i="254" s="1"/>
  <c r="G35" i="254" s="1"/>
  <c r="G36" i="254" s="1"/>
  <c r="G37" i="254" s="1"/>
  <c r="G38" i="254" s="1"/>
  <c r="G39" i="254" s="1"/>
  <c r="G40" i="254" s="1"/>
  <c r="G41" i="254" s="1"/>
  <c r="G42" i="254" s="1"/>
  <c r="G43" i="254" s="1"/>
  <c r="G44" i="254" s="1"/>
  <c r="G45" i="254" s="1"/>
  <c r="G46" i="254" s="1"/>
  <c r="G47" i="254" s="1"/>
  <c r="G48" i="254" s="1"/>
  <c r="G49" i="254" s="1"/>
  <c r="G50" i="254" s="1"/>
  <c r="G51" i="254" s="1"/>
  <c r="G52" i="254" s="1"/>
  <c r="G53" i="254" s="1"/>
  <c r="G54" i="254" s="1"/>
  <c r="G55" i="254" s="1"/>
  <c r="G56" i="254" s="1"/>
  <c r="G57" i="254" s="1"/>
  <c r="G58" i="254" s="1"/>
  <c r="G59" i="254" s="1"/>
  <c r="G60" i="254" s="1"/>
  <c r="G61" i="254" s="1"/>
  <c r="G62" i="254" s="1"/>
  <c r="G63" i="254" s="1"/>
  <c r="G64" i="254" l="1"/>
  <c r="G65" i="254" s="1"/>
  <c r="G66" i="254" s="1"/>
  <c r="G67" i="254" s="1"/>
  <c r="G68" i="254" s="1"/>
  <c r="G69" i="254" s="1"/>
  <c r="G70" i="254" s="1"/>
  <c r="G71" i="254" s="1"/>
  <c r="G72" i="254" s="1"/>
  <c r="G73" i="254" s="1"/>
  <c r="G74" i="254" s="1"/>
  <c r="G75" i="254" s="1"/>
  <c r="G76" i="254" s="1"/>
  <c r="G77" i="254" s="1"/>
  <c r="G78" i="254" s="1"/>
  <c r="G79" i="254" s="1"/>
  <c r="G80" i="254" s="1"/>
  <c r="G81" i="254" s="1"/>
  <c r="G82" i="254" s="1"/>
  <c r="G83" i="254" s="1"/>
  <c r="G84" i="254" s="1"/>
  <c r="G85" i="254" s="1"/>
  <c r="G86" i="254" s="1"/>
  <c r="G87" i="254" s="1"/>
  <c r="G88" i="254" s="1"/>
  <c r="G89" i="254" s="1"/>
  <c r="G90" i="254" s="1"/>
  <c r="G91" i="254" s="1"/>
  <c r="G92" i="254" s="1"/>
  <c r="G93" i="254" s="1"/>
  <c r="G94" i="254" s="1"/>
  <c r="G95" i="254" s="1"/>
  <c r="G96" i="254" s="1"/>
  <c r="G97" i="254" s="1"/>
  <c r="G98" i="254" s="1"/>
  <c r="G99" i="254" s="1"/>
  <c r="G100" i="254" s="1"/>
  <c r="G101" i="254" s="1"/>
  <c r="G102" i="254" s="1"/>
  <c r="G103" i="254" s="1"/>
  <c r="G104" i="254" s="1"/>
  <c r="G105" i="254" s="1"/>
  <c r="G106" i="254" s="1"/>
  <c r="G107" i="254" s="1"/>
  <c r="G108" i="254" s="1"/>
  <c r="G109" i="254" s="1"/>
  <c r="G110" i="254" s="1"/>
  <c r="G111" i="254" s="1"/>
  <c r="G112" i="254" s="1"/>
  <c r="G113" i="254" s="1"/>
  <c r="G114" i="254" s="1"/>
  <c r="G115" i="254" s="1"/>
  <c r="G116" i="254" s="1"/>
  <c r="G117" i="254" s="1"/>
  <c r="G118" i="254" s="1"/>
  <c r="G119" i="254" s="1"/>
  <c r="G120" i="254" s="1"/>
  <c r="G121" i="254" s="1"/>
  <c r="G122" i="254" s="1"/>
  <c r="G123" i="254" s="1"/>
  <c r="G124" i="254" s="1"/>
  <c r="G125" i="254" s="1"/>
  <c r="G126" i="254" s="1"/>
  <c r="G127" i="254" s="1"/>
  <c r="G128" i="254" s="1"/>
  <c r="G129" i="254" s="1"/>
  <c r="G130" i="254" s="1"/>
  <c r="G65" i="255"/>
  <c r="G66" i="255" s="1"/>
  <c r="G225" i="255"/>
  <c r="J6" i="55"/>
  <c r="G67" i="255" l="1"/>
  <c r="G68" i="255" s="1"/>
  <c r="G69" i="255" s="1"/>
  <c r="G70" i="255" s="1"/>
  <c r="G71" i="255" s="1"/>
  <c r="G72" i="255" s="1"/>
  <c r="G73" i="255" s="1"/>
  <c r="G74" i="255" s="1"/>
  <c r="G75" i="255" s="1"/>
  <c r="G76" i="255" s="1"/>
  <c r="G77" i="255" s="1"/>
  <c r="G78" i="255" s="1"/>
  <c r="G79" i="255" s="1"/>
  <c r="G80" i="255" s="1"/>
  <c r="G81" i="255" s="1"/>
  <c r="G82" i="255" s="1"/>
  <c r="G83" i="255" s="1"/>
  <c r="G84" i="255" s="1"/>
  <c r="G85" i="255" s="1"/>
  <c r="G86" i="255" s="1"/>
  <c r="G87" i="255" s="1"/>
  <c r="G88" i="255" s="1"/>
  <c r="G89" i="255" s="1"/>
  <c r="G90" i="255" s="1"/>
  <c r="G91" i="255" s="1"/>
  <c r="G92" i="255" s="1"/>
  <c r="G93" i="255" s="1"/>
  <c r="G94" i="255" s="1"/>
  <c r="G95" i="255" s="1"/>
  <c r="G96" i="255" s="1"/>
  <c r="G97" i="255" s="1"/>
  <c r="G98" i="255" s="1"/>
  <c r="G99" i="255" s="1"/>
  <c r="G100" i="255" s="1"/>
  <c r="G101" i="255" s="1"/>
  <c r="G102" i="255" s="1"/>
  <c r="G103" i="255" s="1"/>
  <c r="G104" i="255" s="1"/>
  <c r="G105" i="255" s="1"/>
  <c r="G106" i="255" s="1"/>
  <c r="G107" i="255" s="1"/>
  <c r="G108" i="255" s="1"/>
  <c r="G109" i="255" s="1"/>
  <c r="G110" i="255" s="1"/>
  <c r="G111" i="255" s="1"/>
  <c r="G112" i="255" s="1"/>
  <c r="G113" i="255" s="1"/>
  <c r="G114" i="255" s="1"/>
  <c r="G115" i="255" s="1"/>
  <c r="G116" i="255" s="1"/>
  <c r="G117" i="255" s="1"/>
  <c r="G118" i="255" s="1"/>
  <c r="G119" i="255" s="1"/>
  <c r="G120" i="255" s="1"/>
  <c r="G121" i="255" s="1"/>
  <c r="G122" i="255" s="1"/>
  <c r="G123" i="255" s="1"/>
  <c r="G124" i="255" s="1"/>
  <c r="G125" i="255" s="1"/>
  <c r="G126" i="255" s="1"/>
  <c r="G127" i="255" s="1"/>
  <c r="G128" i="255" s="1"/>
  <c r="G129" i="255" s="1"/>
  <c r="G130" i="255" s="1"/>
  <c r="G131" i="255" s="1"/>
  <c r="G132" i="255" s="1"/>
  <c r="G133" i="255" s="1"/>
  <c r="G134" i="255" s="1"/>
  <c r="G135" i="255" s="1"/>
  <c r="G136" i="255" s="1"/>
  <c r="G137" i="255" s="1"/>
  <c r="G138" i="255" s="1"/>
  <c r="G139" i="255" s="1"/>
  <c r="G140" i="255" s="1"/>
  <c r="G141" i="255" s="1"/>
  <c r="G142" i="255" s="1"/>
  <c r="G143" i="255" s="1"/>
  <c r="G144" i="255" s="1"/>
  <c r="G145" i="255" s="1"/>
  <c r="G146" i="255" s="1"/>
  <c r="G147" i="255" s="1"/>
  <c r="G148" i="255" s="1"/>
  <c r="G149" i="255" s="1"/>
  <c r="G150" i="255" s="1"/>
  <c r="G151" i="255" s="1"/>
  <c r="G152" i="255" s="1"/>
  <c r="G153" i="255" s="1"/>
  <c r="G154" i="255" s="1"/>
  <c r="G155" i="255" s="1"/>
  <c r="G156" i="255" s="1"/>
  <c r="G157" i="255" s="1"/>
  <c r="G158" i="255" s="1"/>
  <c r="G159" i="255" s="1"/>
  <c r="G160" i="255" s="1"/>
  <c r="G161" i="255" s="1"/>
  <c r="G162" i="255" s="1"/>
  <c r="G163" i="255" s="1"/>
  <c r="G164" i="255" s="1"/>
  <c r="G165" i="255" s="1"/>
  <c r="G166" i="255" s="1"/>
  <c r="G167" i="255" s="1"/>
  <c r="G168" i="255" s="1"/>
  <c r="G169" i="255" s="1"/>
  <c r="G170" i="255" s="1"/>
  <c r="G28" i="49"/>
  <c r="G171" i="255" l="1"/>
  <c r="G172" i="255" s="1"/>
  <c r="G173" i="255" s="1"/>
  <c r="G174" i="255" s="1"/>
  <c r="G175" i="255" s="1"/>
  <c r="G176" i="255" s="1"/>
  <c r="G177" i="255" s="1"/>
  <c r="G178" i="255" s="1"/>
  <c r="G179" i="255" s="1"/>
  <c r="G180" i="255" s="1"/>
  <c r="G181" i="255" s="1"/>
  <c r="G182" i="255" s="1"/>
  <c r="G183" i="255" s="1"/>
  <c r="G184" i="255" s="1"/>
  <c r="G185" i="255" s="1"/>
  <c r="G186" i="255" s="1"/>
  <c r="G187" i="255" s="1"/>
  <c r="G188" i="255" s="1"/>
  <c r="G189" i="255" s="1"/>
  <c r="G190" i="255" s="1"/>
  <c r="G191" i="255" s="1"/>
  <c r="G366" i="49"/>
  <c r="G192" i="255" l="1"/>
  <c r="G193" i="255" s="1"/>
  <c r="G194" i="255" s="1"/>
  <c r="G195" i="255" s="1"/>
  <c r="G196" i="255" s="1"/>
  <c r="G197" i="255" s="1"/>
  <c r="G198" i="255" s="1"/>
  <c r="G199" i="255" s="1"/>
  <c r="G200" i="255" s="1"/>
  <c r="G201" i="255" s="1"/>
  <c r="D32" i="221"/>
  <c r="G491" i="49"/>
  <c r="G338" i="49"/>
  <c r="G337" i="49"/>
  <c r="G252" i="49"/>
  <c r="G212" i="49"/>
  <c r="G211" i="49"/>
  <c r="G151" i="49"/>
  <c r="E26" i="194"/>
  <c r="C4" i="55"/>
  <c r="C2" i="55"/>
  <c r="M4" i="55"/>
  <c r="M5" i="55"/>
  <c r="D4" i="55" l="1"/>
  <c r="D5" i="55"/>
  <c r="G202" i="255"/>
  <c r="G203" i="255" s="1"/>
  <c r="G204" i="255" s="1"/>
  <c r="G205" i="255" s="1"/>
  <c r="G206" i="255" s="1"/>
  <c r="G207" i="255" s="1"/>
  <c r="G208" i="255" s="1"/>
  <c r="G209" i="255" s="1"/>
  <c r="G210" i="255" s="1"/>
  <c r="G211" i="255" s="1"/>
  <c r="G212" i="255" s="1"/>
  <c r="G213" i="255" s="1"/>
  <c r="G214" i="255" s="1"/>
  <c r="G215" i="255" s="1"/>
  <c r="G216" i="255" s="1"/>
  <c r="G217" i="255" s="1"/>
  <c r="G218" i="255" s="1"/>
  <c r="G219" i="255" s="1"/>
  <c r="G220" i="255" s="1"/>
  <c r="G221" i="255" s="1"/>
  <c r="G222" i="255" s="1"/>
  <c r="G223" i="255" s="1"/>
  <c r="G224" i="255" s="1"/>
  <c r="G473" i="49"/>
  <c r="G474" i="49"/>
  <c r="G475" i="49"/>
  <c r="G476" i="49"/>
  <c r="G477" i="49"/>
  <c r="G478" i="49"/>
  <c r="G479" i="49"/>
  <c r="G480" i="49"/>
  <c r="G481" i="49"/>
  <c r="G482" i="49"/>
  <c r="G483" i="49"/>
  <c r="G484" i="49"/>
  <c r="G485" i="49"/>
  <c r="G486" i="49"/>
  <c r="G487" i="49"/>
  <c r="G492" i="49"/>
  <c r="G493" i="49"/>
  <c r="G494" i="49"/>
  <c r="G495" i="49"/>
  <c r="G471" i="49" l="1"/>
  <c r="G4" i="49"/>
  <c r="G5" i="49"/>
  <c r="G6" i="49"/>
  <c r="G7" i="49"/>
  <c r="G8" i="49"/>
  <c r="G9" i="49"/>
  <c r="G10" i="49"/>
  <c r="G11" i="49"/>
  <c r="G12" i="49"/>
  <c r="G13" i="49"/>
  <c r="G14" i="49"/>
  <c r="G15" i="49"/>
  <c r="G16" i="49"/>
  <c r="G17" i="49"/>
  <c r="G18" i="49"/>
  <c r="G19" i="49"/>
  <c r="G20" i="49"/>
  <c r="G21" i="49"/>
  <c r="G22" i="49"/>
  <c r="G23" i="49"/>
  <c r="G24" i="49"/>
  <c r="G25" i="49"/>
  <c r="G26"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60" i="49"/>
  <c r="G61" i="49"/>
  <c r="G62" i="49"/>
  <c r="G63" i="49"/>
  <c r="G64" i="49"/>
  <c r="G65" i="49"/>
  <c r="G66" i="49"/>
  <c r="G67" i="49"/>
  <c r="G68" i="49"/>
  <c r="G69" i="49"/>
  <c r="G70" i="49"/>
  <c r="G71" i="49"/>
  <c r="G72" i="49"/>
  <c r="G73" i="49"/>
  <c r="G74" i="49"/>
  <c r="G75" i="49"/>
  <c r="G76" i="49"/>
  <c r="G77" i="49"/>
  <c r="G78" i="49"/>
  <c r="G79" i="49"/>
  <c r="G80" i="49"/>
  <c r="G81" i="49"/>
  <c r="G82" i="49"/>
  <c r="G83" i="49"/>
  <c r="G84" i="49"/>
  <c r="G85" i="49"/>
  <c r="G86" i="49"/>
  <c r="G87" i="49"/>
  <c r="G88" i="49"/>
  <c r="G89" i="49"/>
  <c r="G90" i="49"/>
  <c r="G91" i="49"/>
  <c r="G92" i="49"/>
  <c r="G93" i="49"/>
  <c r="G94" i="49"/>
  <c r="G95" i="49"/>
  <c r="G96" i="49"/>
  <c r="G97" i="49"/>
  <c r="G98" i="49"/>
  <c r="G99" i="49"/>
  <c r="G100" i="49"/>
  <c r="G101" i="49"/>
  <c r="G102" i="49"/>
  <c r="G103" i="49"/>
  <c r="G104" i="49"/>
  <c r="G105" i="49"/>
  <c r="G106" i="49"/>
  <c r="G107" i="49"/>
  <c r="G108" i="49"/>
  <c r="G109" i="49"/>
  <c r="G110" i="49"/>
  <c r="G111" i="49"/>
  <c r="G112" i="49"/>
  <c r="G113" i="49"/>
  <c r="G114" i="49"/>
  <c r="G115" i="49"/>
  <c r="G116" i="49"/>
  <c r="G117" i="49"/>
  <c r="G118" i="49"/>
  <c r="G119" i="49"/>
  <c r="G120" i="49"/>
  <c r="G121" i="49"/>
  <c r="G122" i="49"/>
  <c r="G123" i="49"/>
  <c r="G124" i="49"/>
  <c r="G125" i="49"/>
  <c r="G126" i="49"/>
  <c r="G127" i="49"/>
  <c r="G128" i="49"/>
  <c r="G129" i="49"/>
  <c r="G130" i="49"/>
  <c r="G131" i="49"/>
  <c r="G132" i="49"/>
  <c r="G133" i="49"/>
  <c r="G134" i="49"/>
  <c r="G135" i="49"/>
  <c r="G136" i="49"/>
  <c r="G137" i="49"/>
  <c r="G138" i="49"/>
  <c r="G139" i="49"/>
  <c r="G140" i="49"/>
  <c r="G141" i="49"/>
  <c r="G148" i="49"/>
  <c r="G149" i="49"/>
  <c r="G150" i="49"/>
  <c r="G152" i="49"/>
  <c r="G153" i="49"/>
  <c r="G154" i="49"/>
  <c r="G155" i="49"/>
  <c r="G156" i="49"/>
  <c r="G157" i="49"/>
  <c r="G158" i="49"/>
  <c r="G159" i="49"/>
  <c r="G160" i="49"/>
  <c r="G161" i="49"/>
  <c r="G162" i="49"/>
  <c r="G174" i="49"/>
  <c r="G175" i="49"/>
  <c r="G176" i="49"/>
  <c r="G177" i="49"/>
  <c r="G178" i="49"/>
  <c r="G179" i="49"/>
  <c r="G180" i="49"/>
  <c r="G181" i="49"/>
  <c r="G182" i="49"/>
  <c r="G183" i="49"/>
  <c r="G184" i="49"/>
  <c r="G185" i="49"/>
  <c r="G186" i="49"/>
  <c r="G187" i="49"/>
  <c r="G192" i="49"/>
  <c r="G193" i="49"/>
  <c r="G194" i="49"/>
  <c r="G195" i="49"/>
  <c r="G196" i="49"/>
  <c r="G197" i="49"/>
  <c r="G202" i="49"/>
  <c r="G203" i="49"/>
  <c r="G204" i="49"/>
  <c r="G205" i="49"/>
  <c r="G206" i="49"/>
  <c r="G207" i="49"/>
  <c r="G208" i="49"/>
  <c r="G209" i="49"/>
  <c r="G210" i="49"/>
  <c r="G213" i="49"/>
  <c r="G214" i="49"/>
  <c r="G215" i="49"/>
  <c r="G216" i="49"/>
  <c r="G217" i="49"/>
  <c r="G218" i="49"/>
  <c r="G219" i="49"/>
  <c r="G220" i="49"/>
  <c r="G221" i="49"/>
  <c r="G222" i="49"/>
  <c r="G223" i="49"/>
  <c r="G224" i="49"/>
  <c r="G234" i="49"/>
  <c r="G235" i="49"/>
  <c r="G236" i="49"/>
  <c r="G237" i="49"/>
  <c r="G238" i="49"/>
  <c r="G239" i="49"/>
  <c r="G240" i="49"/>
  <c r="G241" i="49"/>
  <c r="G242" i="49"/>
  <c r="G243" i="49"/>
  <c r="G244" i="49"/>
  <c r="G245" i="49"/>
  <c r="G246" i="49"/>
  <c r="G247" i="49"/>
  <c r="G248" i="49"/>
  <c r="G249" i="49"/>
  <c r="G250" i="49"/>
  <c r="G251" i="49"/>
  <c r="G253" i="49"/>
  <c r="G254" i="49"/>
  <c r="G255" i="49"/>
  <c r="G256" i="49"/>
  <c r="G257" i="49"/>
  <c r="G258" i="49"/>
  <c r="G259" i="49"/>
  <c r="G260" i="49"/>
  <c r="G261" i="49"/>
  <c r="G262" i="49"/>
  <c r="G263" i="49"/>
  <c r="G264" i="49"/>
  <c r="G265" i="49"/>
  <c r="G266" i="49"/>
  <c r="G267" i="49"/>
  <c r="G268" i="49"/>
  <c r="G269" i="49"/>
  <c r="G270" i="49"/>
  <c r="G271" i="49"/>
  <c r="G272" i="49"/>
  <c r="G273" i="49"/>
  <c r="G274" i="49"/>
  <c r="G275" i="49"/>
  <c r="G276" i="49"/>
  <c r="G282" i="49"/>
  <c r="G283" i="49"/>
  <c r="G284" i="49"/>
  <c r="G285" i="49"/>
  <c r="G286" i="49"/>
  <c r="G287" i="49"/>
  <c r="G288" i="49"/>
  <c r="G289" i="49"/>
  <c r="G290" i="49"/>
  <c r="G291" i="49"/>
  <c r="G292" i="49"/>
  <c r="G293" i="49"/>
  <c r="G294" i="49"/>
  <c r="G295" i="49"/>
  <c r="G296" i="49"/>
  <c r="G297" i="49"/>
  <c r="G298" i="49"/>
  <c r="G299" i="49"/>
  <c r="G300" i="49"/>
  <c r="G301" i="49"/>
  <c r="G302" i="49"/>
  <c r="G303" i="49"/>
  <c r="G304" i="49"/>
  <c r="G307" i="49"/>
  <c r="G308" i="49"/>
  <c r="G311" i="49"/>
  <c r="G312" i="49"/>
  <c r="G313" i="49"/>
  <c r="G314" i="49"/>
  <c r="G315" i="49"/>
  <c r="G316" i="49"/>
  <c r="G317" i="49"/>
  <c r="G318" i="49"/>
  <c r="G319" i="49"/>
  <c r="G320" i="49"/>
  <c r="G321" i="49"/>
  <c r="G322" i="49"/>
  <c r="G323" i="49"/>
  <c r="G324" i="49"/>
  <c r="G325" i="49"/>
  <c r="G326" i="49"/>
  <c r="G327" i="49"/>
  <c r="G328" i="49"/>
  <c r="G329" i="49"/>
  <c r="G330" i="49"/>
  <c r="G331" i="49"/>
  <c r="G332" i="49"/>
  <c r="G333" i="49"/>
  <c r="G334" i="49"/>
  <c r="G335" i="49"/>
  <c r="G336" i="49"/>
  <c r="G339" i="49"/>
  <c r="G340" i="49"/>
  <c r="G341" i="49"/>
  <c r="G342" i="49"/>
  <c r="G343" i="49"/>
  <c r="G344" i="49"/>
  <c r="G345" i="49"/>
  <c r="G346" i="49"/>
  <c r="G347" i="49"/>
  <c r="G348" i="49"/>
  <c r="G349" i="49"/>
  <c r="G350" i="49"/>
  <c r="G351" i="49"/>
  <c r="G352" i="49"/>
  <c r="G353" i="49"/>
  <c r="G354" i="49"/>
  <c r="G355" i="49"/>
  <c r="G356" i="49"/>
  <c r="G357" i="49"/>
  <c r="G358" i="49"/>
  <c r="G359" i="49"/>
  <c r="G360" i="49"/>
  <c r="G361" i="49"/>
  <c r="G362" i="49"/>
  <c r="G363" i="49"/>
  <c r="G364" i="49"/>
  <c r="G365" i="49"/>
  <c r="G373" i="49"/>
  <c r="G374" i="49"/>
  <c r="G375" i="49"/>
  <c r="G376" i="49"/>
  <c r="G377" i="49"/>
  <c r="G378" i="49"/>
  <c r="G379" i="49"/>
  <c r="G380" i="49"/>
  <c r="G381" i="49"/>
  <c r="G382" i="49"/>
  <c r="G383" i="49"/>
  <c r="G384" i="49"/>
  <c r="G385" i="49"/>
  <c r="G386" i="49"/>
  <c r="G387" i="49"/>
  <c r="G388" i="49"/>
  <c r="G389" i="49"/>
  <c r="G390" i="49"/>
  <c r="G391" i="49"/>
  <c r="G392" i="49"/>
  <c r="G393" i="49"/>
  <c r="G394" i="49"/>
  <c r="G395" i="49"/>
  <c r="G396" i="49"/>
  <c r="G397" i="49"/>
  <c r="G398" i="49"/>
  <c r="G399" i="49"/>
  <c r="G400" i="49"/>
  <c r="G401" i="49"/>
  <c r="G402" i="49"/>
  <c r="G403" i="49"/>
  <c r="G404" i="49"/>
  <c r="G405" i="49"/>
  <c r="G406" i="49"/>
  <c r="G407" i="49"/>
  <c r="G408" i="49"/>
  <c r="G409" i="49"/>
  <c r="G410" i="49"/>
  <c r="G411" i="49"/>
  <c r="G412" i="49"/>
  <c r="G413" i="49"/>
  <c r="G414" i="49"/>
  <c r="G417" i="49"/>
  <c r="G418" i="49"/>
  <c r="G424" i="49"/>
  <c r="G425" i="49"/>
  <c r="G426" i="49"/>
  <c r="G427" i="49"/>
  <c r="G428" i="49"/>
  <c r="G429" i="49"/>
  <c r="G430" i="49"/>
  <c r="G432" i="49"/>
  <c r="G433" i="49"/>
  <c r="G434" i="49"/>
  <c r="G435" i="49"/>
  <c r="G436" i="49"/>
  <c r="G437" i="49"/>
  <c r="G438" i="49"/>
  <c r="G439" i="49"/>
  <c r="G440" i="49"/>
  <c r="G441" i="49"/>
  <c r="G442" i="49"/>
  <c r="G443" i="49"/>
  <c r="G444" i="49"/>
  <c r="G445" i="49"/>
  <c r="G446" i="49"/>
  <c r="G447" i="49"/>
  <c r="G448" i="49"/>
  <c r="G449" i="49"/>
  <c r="G450" i="49"/>
  <c r="G451" i="49"/>
  <c r="G452" i="49"/>
  <c r="G453" i="49"/>
  <c r="G454" i="49"/>
  <c r="G455" i="49"/>
  <c r="G456" i="49"/>
  <c r="G457" i="49"/>
  <c r="G458" i="49"/>
  <c r="G459" i="49"/>
  <c r="G460" i="49"/>
  <c r="G461" i="49"/>
  <c r="G462" i="49"/>
  <c r="G463" i="49"/>
  <c r="G464" i="49"/>
  <c r="G465" i="49"/>
  <c r="G466" i="49"/>
  <c r="G467" i="49"/>
  <c r="G468" i="49"/>
  <c r="G469" i="49"/>
  <c r="G470" i="49"/>
  <c r="G472" i="49"/>
  <c r="G3" i="49"/>
  <c r="G5" i="246"/>
  <c r="G6" i="246" s="1"/>
  <c r="G7" i="246" s="1"/>
  <c r="G8" i="246" s="1"/>
  <c r="G9" i="246" s="1"/>
  <c r="G10" i="246" s="1"/>
  <c r="G11" i="246" s="1"/>
  <c r="G12" i="246" s="1"/>
  <c r="G13" i="246" s="1"/>
  <c r="G14" i="246" s="1"/>
  <c r="G15" i="246" s="1"/>
  <c r="G16" i="246" s="1"/>
  <c r="G17" i="246" s="1"/>
  <c r="G18" i="246" s="1"/>
  <c r="G19" i="246" s="1"/>
  <c r="G20" i="246" s="1"/>
  <c r="G21" i="246" s="1"/>
  <c r="G22" i="246" s="1"/>
  <c r="G23" i="246" s="1"/>
  <c r="G24" i="246" s="1"/>
  <c r="G25" i="246" s="1"/>
  <c r="G26" i="246" s="1"/>
  <c r="G27" i="246" s="1"/>
  <c r="G28" i="246" s="1"/>
  <c r="G29" i="246" s="1"/>
  <c r="G30" i="246" s="1"/>
  <c r="G31" i="246" s="1"/>
  <c r="G32" i="246" s="1"/>
  <c r="G33" i="246" s="1"/>
  <c r="G34" i="246" s="1"/>
  <c r="G35" i="246" s="1"/>
  <c r="G36" i="246" s="1"/>
  <c r="G37" i="246" s="1"/>
  <c r="G38" i="246" s="1"/>
  <c r="G39" i="246" s="1"/>
  <c r="G40" i="246" s="1"/>
  <c r="G41" i="246" s="1"/>
  <c r="G42" i="246" s="1"/>
  <c r="G43" i="246" s="1"/>
  <c r="G44" i="246" s="1"/>
  <c r="G45" i="246" s="1"/>
  <c r="G46" i="246" s="1"/>
  <c r="G47" i="246" s="1"/>
  <c r="G48" i="246" s="1"/>
  <c r="G49" i="246" s="1"/>
  <c r="F14" i="55"/>
  <c r="D23" i="55"/>
  <c r="G22" i="143"/>
  <c r="J3" i="143"/>
  <c r="J4" i="143"/>
  <c r="J5" i="143"/>
  <c r="J6" i="143"/>
  <c r="J7" i="143"/>
  <c r="J8" i="143"/>
  <c r="J2" i="143"/>
  <c r="I3" i="143"/>
  <c r="I4" i="143"/>
  <c r="I5" i="143"/>
  <c r="I6" i="143"/>
  <c r="I7" i="143"/>
  <c r="I8" i="143"/>
  <c r="I2" i="143"/>
  <c r="F50" i="246"/>
  <c r="E50" i="246"/>
  <c r="H13" i="55"/>
  <c r="J13" i="55" s="1"/>
  <c r="G5" i="247"/>
  <c r="G6" i="247" s="1"/>
  <c r="G7" i="247" s="1"/>
  <c r="G8" i="247" s="1"/>
  <c r="G9" i="247" s="1"/>
  <c r="G10" i="247" s="1"/>
  <c r="G11" i="247" s="1"/>
  <c r="G12" i="247" s="1"/>
  <c r="G13" i="247" s="1"/>
  <c r="G14" i="247" s="1"/>
  <c r="G15" i="247" s="1"/>
  <c r="G16" i="247" s="1"/>
  <c r="G17" i="247" s="1"/>
  <c r="G18" i="247" s="1"/>
  <c r="G19" i="247" s="1"/>
  <c r="G20" i="247" s="1"/>
  <c r="G21" i="247" s="1"/>
  <c r="G22" i="247" s="1"/>
  <c r="G23" i="247" s="1"/>
  <c r="G24" i="247" s="1"/>
  <c r="G25" i="247" s="1"/>
  <c r="G26" i="247" s="1"/>
  <c r="G27" i="247" s="1"/>
  <c r="G28" i="247" s="1"/>
  <c r="G29" i="247" s="1"/>
  <c r="G30" i="247" s="1"/>
  <c r="G31" i="247" s="1"/>
  <c r="G32" i="247" s="1"/>
  <c r="G33" i="247" s="1"/>
  <c r="G34" i="247" s="1"/>
  <c r="G35" i="247" s="1"/>
  <c r="G36" i="247" s="1"/>
  <c r="G37" i="247" s="1"/>
  <c r="G38" i="247" s="1"/>
  <c r="G39" i="247" s="1"/>
  <c r="G40" i="247" s="1"/>
  <c r="G41" i="247" s="1"/>
  <c r="G42" i="247" s="1"/>
  <c r="G43" i="247" s="1"/>
  <c r="C12" i="55"/>
  <c r="K20" i="52"/>
  <c r="C18" i="143"/>
  <c r="H18" i="143"/>
  <c r="C12" i="143"/>
  <c r="C13" i="143" s="1"/>
  <c r="C22" i="143" s="1"/>
  <c r="C19" i="55"/>
  <c r="G4" i="63"/>
  <c r="G5" i="63" s="1"/>
  <c r="K40" i="216"/>
  <c r="L40" i="216"/>
  <c r="J40" i="216"/>
  <c r="I40" i="216"/>
  <c r="G5" i="80"/>
  <c r="G6" i="80" s="1"/>
  <c r="G7" i="80" s="1"/>
  <c r="G8" i="80" s="1"/>
  <c r="G9" i="80" s="1"/>
  <c r="G10" i="80" s="1"/>
  <c r="G11" i="80" s="1"/>
  <c r="G12" i="80" s="1"/>
  <c r="G13" i="80" s="1"/>
  <c r="G14" i="80" s="1"/>
  <c r="G15" i="80" s="1"/>
  <c r="G16" i="80" s="1"/>
  <c r="G22" i="80" s="1"/>
  <c r="G23" i="80" s="1"/>
  <c r="G24" i="80" s="1"/>
  <c r="G25" i="80" s="1"/>
  <c r="G6" i="194"/>
  <c r="G7" i="194" s="1"/>
  <c r="G8" i="194" s="1"/>
  <c r="G9" i="194" s="1"/>
  <c r="G10" i="194" s="1"/>
  <c r="G11" i="194" s="1"/>
  <c r="G12" i="194" s="1"/>
  <c r="G13" i="194" s="1"/>
  <c r="G14" i="194" s="1"/>
  <c r="G15" i="194" s="1"/>
  <c r="G16" i="194" s="1"/>
  <c r="G17" i="194" s="1"/>
  <c r="G18" i="194" s="1"/>
  <c r="K20" i="56"/>
  <c r="D20" i="56"/>
  <c r="H12" i="55" s="1"/>
  <c r="C8" i="55"/>
  <c r="G6" i="116"/>
  <c r="F6" i="116"/>
  <c r="E6" i="116"/>
  <c r="E15" i="176"/>
  <c r="E14" i="176"/>
  <c r="E6" i="176"/>
  <c r="E7" i="176"/>
  <c r="E8" i="176"/>
  <c r="E9" i="176"/>
  <c r="E17" i="176"/>
  <c r="E10" i="176"/>
  <c r="E11" i="176"/>
  <c r="E16" i="176"/>
  <c r="K32" i="221"/>
  <c r="C10" i="143"/>
  <c r="E10" i="143"/>
  <c r="H10" i="143"/>
  <c r="K20" i="143"/>
  <c r="F13" i="143"/>
  <c r="F14" i="143" s="1"/>
  <c r="K10" i="176"/>
  <c r="K20" i="176" s="1"/>
  <c r="K22" i="176" s="1"/>
  <c r="K24" i="176" s="1"/>
  <c r="K6" i="176"/>
  <c r="K7" i="176"/>
  <c r="K8" i="176"/>
  <c r="K9" i="176"/>
  <c r="K23" i="176"/>
  <c r="I18" i="143"/>
  <c r="J18" i="143"/>
  <c r="M39" i="216"/>
  <c r="M40" i="216"/>
  <c r="I10" i="143"/>
  <c r="J10" i="143"/>
  <c r="D10" i="143"/>
  <c r="G14" i="55"/>
  <c r="G26" i="80" l="1"/>
  <c r="G27" i="80" s="1"/>
  <c r="G28" i="80" s="1"/>
  <c r="G29" i="80" s="1"/>
  <c r="G30" i="80" s="1"/>
  <c r="G31" i="80" s="1"/>
  <c r="G32" i="80" s="1"/>
  <c r="G6" i="63"/>
  <c r="G7" i="63" s="1"/>
  <c r="G8" i="63" s="1"/>
  <c r="G9" i="63" s="1"/>
  <c r="G10" i="63" s="1"/>
  <c r="G11" i="63" s="1"/>
  <c r="G12" i="63" s="1"/>
  <c r="G13" i="63" s="1"/>
  <c r="G14" i="63" s="1"/>
  <c r="G15" i="63" s="1"/>
  <c r="G16" i="63" s="1"/>
  <c r="G17" i="63" s="1"/>
  <c r="G18" i="63" s="1"/>
  <c r="G19" i="63" s="1"/>
  <c r="G20" i="63" s="1"/>
  <c r="G21" i="63" s="1"/>
  <c r="G22" i="63" s="1"/>
  <c r="G23" i="63" s="1"/>
  <c r="G496" i="49"/>
  <c r="G44" i="247"/>
  <c r="G45" i="247" s="1"/>
  <c r="G46" i="247" s="1"/>
  <c r="E20" i="176"/>
  <c r="E22" i="176" s="1"/>
  <c r="H14" i="55"/>
  <c r="C14" i="55"/>
  <c r="D14" i="55"/>
  <c r="G13" i="143"/>
  <c r="G14" i="143" s="1"/>
  <c r="I4" i="55"/>
  <c r="I3" i="55"/>
  <c r="I5" i="55"/>
  <c r="G26" i="194"/>
  <c r="I8" i="55" s="1"/>
  <c r="G19" i="194"/>
  <c r="G20" i="194" s="1"/>
  <c r="G21" i="194" s="1"/>
  <c r="G22" i="194" s="1"/>
  <c r="G23" i="194" s="1"/>
  <c r="G24" i="194" s="1"/>
  <c r="G25" i="194" s="1"/>
  <c r="G50" i="246"/>
  <c r="H5" i="55" s="1"/>
  <c r="M9" i="55"/>
  <c r="E10" i="55"/>
  <c r="I19" i="55"/>
  <c r="E13" i="143"/>
  <c r="E16" i="143" s="1"/>
  <c r="E22" i="143" s="1"/>
  <c r="E14" i="55"/>
  <c r="I12" i="55"/>
  <c r="H4" i="55"/>
  <c r="C10" i="55"/>
  <c r="G33" i="80" l="1"/>
  <c r="G34" i="80" s="1"/>
  <c r="G35" i="80" s="1"/>
  <c r="G36" i="80" s="1"/>
  <c r="G37" i="80" s="1"/>
  <c r="G38" i="80" s="1"/>
  <c r="G39" i="80" s="1"/>
  <c r="G40" i="80" s="1"/>
  <c r="G41" i="80" s="1"/>
  <c r="G42" i="80" s="1"/>
  <c r="G43" i="80" s="1"/>
  <c r="G44" i="80" s="1"/>
  <c r="G45" i="80" s="1"/>
  <c r="G46" i="80" s="1"/>
  <c r="G47" i="80" s="1"/>
  <c r="G48" i="80" s="1"/>
  <c r="G49" i="80" s="1"/>
  <c r="G50" i="80" s="1"/>
  <c r="G51" i="80" s="1"/>
  <c r="G52" i="80" s="1"/>
  <c r="G53" i="80" s="1"/>
  <c r="G54" i="80" s="1"/>
  <c r="G55" i="80" s="1"/>
  <c r="G56" i="80" s="1"/>
  <c r="G57" i="80" s="1"/>
  <c r="G58" i="80" s="1"/>
  <c r="G59" i="80" s="1"/>
  <c r="G60" i="80" s="1"/>
  <c r="G61" i="80" s="1"/>
  <c r="G62" i="80" s="1"/>
  <c r="G63" i="80" s="1"/>
  <c r="G64" i="80" s="1"/>
  <c r="G65" i="80" s="1"/>
  <c r="G66" i="80" s="1"/>
  <c r="G67" i="80" s="1"/>
  <c r="G68" i="80" s="1"/>
  <c r="G69" i="80" s="1"/>
  <c r="G70" i="80" s="1"/>
  <c r="G71" i="80" s="1"/>
  <c r="G72" i="80" s="1"/>
  <c r="G73" i="80" s="1"/>
  <c r="G74" i="80" s="1"/>
  <c r="G75" i="80" s="1"/>
  <c r="G76" i="80" s="1"/>
  <c r="G77" i="80" s="1"/>
  <c r="G78" i="80" s="1"/>
  <c r="G79" i="80" s="1"/>
  <c r="G80" i="80" s="1"/>
  <c r="G81" i="80" s="1"/>
  <c r="G82" i="80" s="1"/>
  <c r="G83" i="80" s="1"/>
  <c r="G84" i="80" s="1"/>
  <c r="G85" i="80" s="1"/>
  <c r="G86" i="80" s="1"/>
  <c r="G87" i="80" s="1"/>
  <c r="G88" i="80" s="1"/>
  <c r="G89" i="80" s="1"/>
  <c r="G90" i="80" s="1"/>
  <c r="G91" i="80" s="1"/>
  <c r="G92" i="80" s="1"/>
  <c r="G93" i="80" s="1"/>
  <c r="G94" i="80" s="1"/>
  <c r="G95" i="80" s="1"/>
  <c r="J8" i="55"/>
  <c r="G47" i="247"/>
  <c r="G48" i="247" s="1"/>
  <c r="G49" i="247" s="1"/>
  <c r="G50" i="247" s="1"/>
  <c r="G51" i="247" s="1"/>
  <c r="G52" i="247" s="1"/>
  <c r="G53" i="247" s="1"/>
  <c r="G54" i="247" s="1"/>
  <c r="G55" i="247" s="1"/>
  <c r="G56" i="247" s="1"/>
  <c r="G57" i="247" s="1"/>
  <c r="G58" i="247" s="1"/>
  <c r="G59" i="247" s="1"/>
  <c r="G24" i="63"/>
  <c r="G25" i="63" s="1"/>
  <c r="G26" i="63" s="1"/>
  <c r="G27" i="63" s="1"/>
  <c r="G28" i="63" s="1"/>
  <c r="G29" i="63" s="1"/>
  <c r="G30" i="63" s="1"/>
  <c r="G31" i="63" s="1"/>
  <c r="C23" i="55"/>
  <c r="J3" i="55"/>
  <c r="J5" i="55"/>
  <c r="D10" i="55"/>
  <c r="I2" i="55"/>
  <c r="I14" i="55"/>
  <c r="J14" i="55" s="1"/>
  <c r="J12" i="55"/>
  <c r="E17" i="55"/>
  <c r="E23" i="55" s="1"/>
  <c r="J4" i="55"/>
  <c r="G96" i="80" l="1"/>
  <c r="G97" i="80" s="1"/>
  <c r="G98" i="80" s="1"/>
  <c r="G99" i="80" s="1"/>
  <c r="G100" i="80" s="1"/>
  <c r="G101" i="80" s="1"/>
  <c r="G102" i="80" s="1"/>
  <c r="G103" i="80" s="1"/>
  <c r="G104" i="80" s="1"/>
  <c r="G105" i="80" s="1"/>
  <c r="G106" i="80" s="1"/>
  <c r="G107" i="80" s="1"/>
  <c r="G108" i="80" s="1"/>
  <c r="G109" i="80" s="1"/>
  <c r="H10" i="55"/>
  <c r="G60" i="247"/>
  <c r="G61" i="247" s="1"/>
  <c r="G62" i="247" s="1"/>
  <c r="G63" i="247" s="1"/>
  <c r="G64" i="247" s="1"/>
  <c r="G65" i="247" s="1"/>
  <c r="G66" i="247" s="1"/>
  <c r="G67" i="247" s="1"/>
  <c r="G68" i="247" s="1"/>
  <c r="G69" i="247" s="1"/>
  <c r="G70" i="247" s="1"/>
  <c r="G71" i="247" s="1"/>
  <c r="G72" i="247" s="1"/>
  <c r="G73" i="247" s="1"/>
  <c r="G74" i="247" s="1"/>
  <c r="G75" i="247" s="1"/>
  <c r="G76" i="247" s="1"/>
  <c r="G77" i="247" s="1"/>
  <c r="G78" i="247" s="1"/>
  <c r="G79" i="247" s="1"/>
  <c r="G80" i="247" s="1"/>
  <c r="G81" i="247" s="1"/>
  <c r="G82" i="247" s="1"/>
  <c r="G32" i="63"/>
  <c r="I23" i="55"/>
  <c r="I10" i="55"/>
  <c r="J10" i="55" l="1"/>
  <c r="J2" i="55"/>
  <c r="G33" i="63"/>
  <c r="G34" i="63" l="1"/>
  <c r="G35" i="63" s="1"/>
  <c r="G36" i="63" s="1"/>
  <c r="G37" i="63" s="1"/>
  <c r="G38" i="63" s="1"/>
  <c r="G39" i="63" s="1"/>
  <c r="G40" i="63" s="1"/>
  <c r="G41" i="63" s="1"/>
  <c r="G42" i="63" s="1"/>
  <c r="G43" i="63" s="1"/>
  <c r="G44" i="63" s="1"/>
  <c r="G45" i="63" l="1"/>
  <c r="G46" i="63" s="1"/>
  <c r="G47" i="63" s="1"/>
  <c r="G48" i="63" s="1"/>
  <c r="G49" i="63" s="1"/>
  <c r="G50" i="63" s="1"/>
  <c r="G51" i="63" l="1"/>
  <c r="G52" i="63" s="1"/>
  <c r="G53" i="63" s="1"/>
  <c r="G54" i="63" s="1"/>
  <c r="G55" i="63" s="1"/>
  <c r="G56" i="63" s="1"/>
  <c r="G57" i="63" s="1"/>
  <c r="G58" i="63" s="1"/>
  <c r="G59" i="63" s="1"/>
  <c r="G60" i="63" s="1"/>
  <c r="G61" i="63" l="1"/>
  <c r="G62" i="63" s="1"/>
  <c r="G63" i="63" l="1"/>
  <c r="G64" i="63" l="1"/>
  <c r="G65" i="63" l="1"/>
  <c r="G66" i="63" l="1"/>
  <c r="G67" i="63" s="1"/>
  <c r="G68" i="63" s="1"/>
  <c r="G69" i="63" s="1"/>
  <c r="G70" i="63" s="1"/>
  <c r="G71" i="63" l="1"/>
  <c r="G72" i="63" s="1"/>
  <c r="G73" i="63" s="1"/>
  <c r="G74" i="63" s="1"/>
  <c r="G75" i="63" s="1"/>
  <c r="G76" i="63" l="1"/>
  <c r="G77" i="63" s="1"/>
  <c r="G78" i="63" s="1"/>
  <c r="G79" i="63" l="1"/>
  <c r="G80" i="63" s="1"/>
  <c r="G81" i="63" s="1"/>
  <c r="G82" i="63" s="1"/>
  <c r="G83" i="63" s="1"/>
  <c r="G84" i="63" s="1"/>
  <c r="G85" i="63" s="1"/>
  <c r="G86" i="63" s="1"/>
  <c r="G87" i="63" s="1"/>
  <c r="G88" i="63" s="1"/>
  <c r="G89" i="63" s="1"/>
  <c r="G90" i="63" s="1"/>
  <c r="G91" i="63" s="1"/>
  <c r="G92" i="63" s="1"/>
  <c r="G93" i="63" s="1"/>
  <c r="G94" i="63" s="1"/>
  <c r="G95" i="63" s="1"/>
  <c r="G96" i="63" s="1"/>
  <c r="G97" i="63" s="1"/>
  <c r="G98" i="63" s="1"/>
  <c r="G99" i="63" s="1"/>
  <c r="G100" i="63" l="1"/>
  <c r="G101" i="63" s="1"/>
  <c r="G102" i="63" l="1"/>
  <c r="G103" i="63" s="1"/>
  <c r="G104" i="63" s="1"/>
  <c r="G105" i="63" s="1"/>
  <c r="G106" i="63" s="1"/>
  <c r="G107" i="63" s="1"/>
  <c r="G108" i="63" s="1"/>
  <c r="G109" i="63" s="1"/>
  <c r="G110" i="63" s="1"/>
  <c r="G111" i="63" s="1"/>
  <c r="G112" i="63" l="1"/>
  <c r="G113" i="63" s="1"/>
  <c r="G114" i="63" s="1"/>
  <c r="G115" i="63" s="1"/>
  <c r="G116" i="63" s="1"/>
  <c r="G117" i="63" s="1"/>
  <c r="G118" i="63" s="1"/>
  <c r="G119" i="63" s="1"/>
  <c r="G120" i="63" s="1"/>
  <c r="G121" i="63" s="1"/>
  <c r="H23" i="55"/>
  <c r="J23" i="55" s="1"/>
  <c r="E24" i="176"/>
  <c r="J19" i="55"/>
  <c r="H12" i="143" l="1"/>
  <c r="H13" i="143" s="1"/>
  <c r="D12" i="143"/>
  <c r="I12" i="143" s="1"/>
  <c r="I13" i="143" s="1"/>
  <c r="D13" i="143" l="1"/>
  <c r="D22" i="143" s="1"/>
  <c r="I22" i="143" s="1"/>
  <c r="H22" i="143"/>
  <c r="J22" i="143" s="1"/>
  <c r="J13" i="143"/>
  <c r="J12" i="143"/>
</calcChain>
</file>

<file path=xl/sharedStrings.xml><?xml version="1.0" encoding="utf-8"?>
<sst xmlns="http://schemas.openxmlformats.org/spreadsheetml/2006/main" count="10519" uniqueCount="603">
  <si>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</si>
  <si>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</si>
  <si>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</si>
  <si>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</si>
  <si>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</si>
  <si>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</si>
  <si>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</si>
  <si>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</si>
  <si>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</si>
  <si>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</si>
  <si>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</si>
  <si>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</si>
  <si>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</si>
  <si>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</si>
  <si>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</si>
  <si>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</si>
  <si>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</si>
  <si>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</si>
  <si>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</si>
  <si>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</si>
  <si>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</si>
  <si>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</si>
  <si>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</si>
  <si>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</si>
  <si>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</si>
  <si>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</si>
  <si>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</si>
  <si>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</si>
  <si>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</si>
  <si>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</si>
  <si>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</si>
  <si>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</si>
  <si>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</si>
  <si>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</si>
  <si>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</si>
  <si>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</si>
  <si>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</si>
  <si>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</si>
  <si>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</si>
  <si>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</si>
  <si>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</si>
  <si>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</si>
  <si>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</si>
  <si>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</si>
  <si>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</si>
  <si>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</si>
  <si>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</si>
  <si>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</si>
  <si>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</si>
  <si>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</si>
  <si>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</si>
  <si>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</si>
  <si>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</si>
  <si>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</si>
  <si>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</si>
  <si>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</si>
  <si>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</si>
  <si>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</si>
  <si>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</si>
  <si>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</si>
  <si>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</si>
  <si>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</si>
  <si>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</si>
  <si>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</si>
  <si>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</si>
  <si>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</si>
  <si>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</si>
  <si>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</si>
  <si>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</si>
  <si>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</si>
  <si>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</si>
  <si>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</si>
  <si>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</si>
  <si>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</si>
  <si>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</si>
  <si>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</si>
  <si>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</si>
  <si>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</si>
  <si>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</si>
  <si>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</si>
  <si>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</si>
  <si>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</si>
  <si>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</si>
  <si>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</si>
  <si>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</si>
  <si>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</si>
  <si>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</si>
  <si>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</si>
  <si>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</si>
  <si>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</si>
  <si>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</si>
  <si>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</si>
  <si>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</si>
  <si>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</si>
  <si>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</si>
  <si>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</si>
  <si>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</si>
  <si>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</si>
  <si>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</si>
  <si>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</si>
  <si>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</si>
  <si>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</si>
  <si>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</si>
  <si>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</si>
  <si>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</si>
  <si>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</si>
  <si>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</si>
  <si>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</si>
  <si>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</si>
  <si>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</si>
  <si>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</si>
  <si>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</si>
  <si>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Sum of Received</t>
  </si>
  <si>
    <t>Sum of spent in national currency (Ugx)</t>
  </si>
  <si>
    <t>PROJECT</t>
  </si>
  <si>
    <t>Mission Budget for 1 day</t>
  </si>
  <si>
    <t>List Of advanced salaries EAGLE Uganda 2022</t>
  </si>
  <si>
    <t>List Of Personal Financial Report Balances salaries EAGLE Uganda 2022</t>
  </si>
  <si>
    <t>Legal</t>
  </si>
  <si>
    <t>Investigations</t>
  </si>
  <si>
    <t>Grace</t>
  </si>
  <si>
    <t>i35</t>
  </si>
  <si>
    <t>Trust Building</t>
  </si>
  <si>
    <t>Local Transport</t>
  </si>
  <si>
    <t>Transport</t>
  </si>
  <si>
    <t>Reimbursement to the project</t>
  </si>
  <si>
    <t>Home/Office</t>
  </si>
  <si>
    <t>Office/Home</t>
  </si>
  <si>
    <t>Personal balance i35</t>
  </si>
  <si>
    <t>Airtime for Lydia</t>
  </si>
  <si>
    <t>Bank Charges</t>
  </si>
  <si>
    <t>Bank Fees</t>
  </si>
  <si>
    <t>Edris</t>
  </si>
  <si>
    <t>Personnel</t>
  </si>
  <si>
    <t>Personal balance Edris-Legal</t>
  </si>
  <si>
    <t>Team Building</t>
  </si>
  <si>
    <t>*</t>
  </si>
  <si>
    <t>Airtime for Edris</t>
  </si>
  <si>
    <t>Office/Bank</t>
  </si>
  <si>
    <t>Office Materials</t>
  </si>
  <si>
    <t>Services</t>
  </si>
  <si>
    <t>Office/Nansana</t>
  </si>
  <si>
    <t>Personal balance i54</t>
  </si>
  <si>
    <t>Personal balance i82</t>
  </si>
  <si>
    <t>i82</t>
  </si>
  <si>
    <t>Office/Town</t>
  </si>
  <si>
    <t>Town/Home</t>
  </si>
  <si>
    <t>i54</t>
  </si>
  <si>
    <t>Office/Kampala</t>
  </si>
  <si>
    <t>Transfer charges</t>
  </si>
  <si>
    <t>Office/Makindye</t>
  </si>
  <si>
    <t>Office/Kasanga</t>
  </si>
  <si>
    <t>Office/Nakifuma</t>
  </si>
  <si>
    <t>Kiwatuule/Kamwokya</t>
  </si>
  <si>
    <t>Kyengera/Home</t>
  </si>
  <si>
    <t>Airtime for i54</t>
  </si>
  <si>
    <t>Airtime for i82</t>
  </si>
  <si>
    <t>Telephone</t>
  </si>
  <si>
    <t>Kalerwe/Home</t>
  </si>
  <si>
    <t>Rent &amp; Utilities</t>
  </si>
  <si>
    <t>Internet</t>
  </si>
  <si>
    <t>Gayaza/home</t>
  </si>
  <si>
    <t>Office/Kireka</t>
  </si>
  <si>
    <t>Namayiba/home</t>
  </si>
  <si>
    <t>Office/Kigo</t>
  </si>
  <si>
    <t>Makindye/Home</t>
  </si>
  <si>
    <t>Gayaza/Home</t>
  </si>
  <si>
    <t>Kiira/Home</t>
  </si>
  <si>
    <t>Nsambya/Home</t>
  </si>
  <si>
    <t>Equipment</t>
  </si>
  <si>
    <t>Transfer Fees</t>
  </si>
  <si>
    <t>Office/Kabalagala</t>
  </si>
  <si>
    <t>Town/Entbb</t>
  </si>
  <si>
    <t>Entbb/Town</t>
  </si>
  <si>
    <t>Travel Subsistence</t>
  </si>
  <si>
    <t>Bank USD</t>
  </si>
  <si>
    <t>Office/Kawempe</t>
  </si>
  <si>
    <t>Airtime for i35</t>
  </si>
  <si>
    <t>Bank/Office</t>
  </si>
  <si>
    <t>Column Labels</t>
  </si>
  <si>
    <t>Cash Box September 2022</t>
  </si>
  <si>
    <t>Oct_i54_V1</t>
  </si>
  <si>
    <t>Oct_i54_V2</t>
  </si>
  <si>
    <t>Oct_i54_V3</t>
  </si>
  <si>
    <t>Oct_i54_V4</t>
  </si>
  <si>
    <t>Oct_E_V1</t>
  </si>
  <si>
    <t>Oct_i82_V1</t>
  </si>
  <si>
    <t>Oct_i35_V1</t>
  </si>
  <si>
    <t>Balance from previous month September</t>
  </si>
  <si>
    <t>EAGLE UGANDA FINANCIAL REPORT OCTOBER 2022</t>
  </si>
  <si>
    <t>31st October 2022</t>
  </si>
  <si>
    <t>Balance from previous month September 22</t>
  </si>
  <si>
    <t>Balance from previous month Septemeber</t>
  </si>
  <si>
    <t>Oct_i82</t>
  </si>
  <si>
    <t>100 sheets napkins</t>
  </si>
  <si>
    <t>Pick n peel juice 1pc</t>
  </si>
  <si>
    <t>Pick n peel apple 1pc</t>
  </si>
  <si>
    <t>Techpak disposable glasses</t>
  </si>
  <si>
    <t>Pick n peel  mango 1 pc</t>
  </si>
  <si>
    <t>Pick n Peel white grape</t>
  </si>
  <si>
    <t>Fruit vine juice 1pc</t>
  </si>
  <si>
    <t>Pick n peel red grape</t>
  </si>
  <si>
    <t>American garden ketchup</t>
  </si>
  <si>
    <t>Fruits</t>
  </si>
  <si>
    <t>Local transport</t>
  </si>
  <si>
    <t>Oct_L_R1</t>
  </si>
  <si>
    <t>Oct_L_V1</t>
  </si>
  <si>
    <t>Home/Wandegeya</t>
  </si>
  <si>
    <t>Wandegeya/Gaba</t>
  </si>
  <si>
    <t>Gaba/Office</t>
  </si>
  <si>
    <t>October</t>
  </si>
  <si>
    <t>Transfer to Operational Account</t>
  </si>
  <si>
    <t>rate</t>
  </si>
  <si>
    <t>Transfer Charges</t>
  </si>
  <si>
    <t>Transfer from the USD Account</t>
  </si>
  <si>
    <t>Oct_i82_V2</t>
  </si>
  <si>
    <t>Kasanga/Town</t>
  </si>
  <si>
    <t>Town/Kyengera</t>
  </si>
  <si>
    <t>Kampala/Nansana</t>
  </si>
  <si>
    <t>Nansana/Kalerwe</t>
  </si>
  <si>
    <t>Oct_i35_V2</t>
  </si>
  <si>
    <t>Office/Wakaliga</t>
  </si>
  <si>
    <t>Wakaliga/Bulenga</t>
  </si>
  <si>
    <t>Bulenga/Gayaza</t>
  </si>
  <si>
    <t>Oct_E_V2</t>
  </si>
  <si>
    <t>Entbb/DAS</t>
  </si>
  <si>
    <t>DAS/Cargo Terminal</t>
  </si>
  <si>
    <t>Cargo T/Entbb</t>
  </si>
  <si>
    <t>Kireka/Namugongo</t>
  </si>
  <si>
    <t>Namugongo/Namungoona</t>
  </si>
  <si>
    <t>Namungoona/Namayiba</t>
  </si>
  <si>
    <t>Oct_i82_V3</t>
  </si>
  <si>
    <t>Oct_i35_V3</t>
  </si>
  <si>
    <t>Nakifuma/Kiwatuule</t>
  </si>
  <si>
    <t>Kamwokya/home</t>
  </si>
  <si>
    <t>home/office</t>
  </si>
  <si>
    <t>office/salama rd</t>
  </si>
  <si>
    <t>salama rd/masanafu</t>
  </si>
  <si>
    <t>masanafu/katanga</t>
  </si>
  <si>
    <t>Katanga/home</t>
  </si>
  <si>
    <t>Oct_E_V3</t>
  </si>
  <si>
    <t>Balance from September .2022</t>
  </si>
  <si>
    <t>Oct_L_R2</t>
  </si>
  <si>
    <t>Oct_L_V2</t>
  </si>
  <si>
    <t>Oct_L_V3</t>
  </si>
  <si>
    <t>Oct_L_R3</t>
  </si>
  <si>
    <t>2 kgs of sugar @6,500</t>
  </si>
  <si>
    <t>Oct_L_V4</t>
  </si>
  <si>
    <t>2 pairs of ink catridges@85,000/=</t>
  </si>
  <si>
    <t>Oct_L_R4</t>
  </si>
  <si>
    <t>Transaction reversal charges</t>
  </si>
  <si>
    <t>OPP UGX</t>
  </si>
  <si>
    <t>September Security Services-chq</t>
  </si>
  <si>
    <t>Transaction reversal to UGX Account</t>
  </si>
  <si>
    <t>September Security services:BUKA</t>
  </si>
  <si>
    <t>Oct_BS_1</t>
  </si>
  <si>
    <t>Oct_L_R5</t>
  </si>
  <si>
    <t>Oct_BS_2</t>
  </si>
  <si>
    <t>Oct_i82_V4</t>
  </si>
  <si>
    <t>Makindye/Kibuuye</t>
  </si>
  <si>
    <t>Kibuye/ Najanakumbi</t>
  </si>
  <si>
    <t>Najananumbi/Namasuba</t>
  </si>
  <si>
    <t>Namasuba/Namasuba zone</t>
  </si>
  <si>
    <t>Namasuba zone/Bubanjja</t>
  </si>
  <si>
    <t>Bubanjja/Home</t>
  </si>
  <si>
    <t>Nansana/Kisasi</t>
  </si>
  <si>
    <t>Kisasi/Wandegeya</t>
  </si>
  <si>
    <t>Wandegeya/Bombo Rd</t>
  </si>
  <si>
    <t>Bombo Rd/Makindye</t>
  </si>
  <si>
    <t>Oct_E_V4</t>
  </si>
  <si>
    <t>Kabalagala/Lubowa</t>
  </si>
  <si>
    <t>Lubowa/Natete</t>
  </si>
  <si>
    <t>Natete/Home</t>
  </si>
  <si>
    <t>Oct_i35_V4</t>
  </si>
  <si>
    <t>Oct_i54_V5</t>
  </si>
  <si>
    <t>Kawempe/Kasangati</t>
  </si>
  <si>
    <t>Kasangati/Gayaza</t>
  </si>
  <si>
    <t>Oct_i82_V5</t>
  </si>
  <si>
    <t>office/namirembe</t>
  </si>
  <si>
    <t>namirembe/wakaliga</t>
  </si>
  <si>
    <t>wakaliga/ndeeba</t>
  </si>
  <si>
    <t>ndeeba/natete</t>
  </si>
  <si>
    <t>natete/kyengera</t>
  </si>
  <si>
    <t>kyengera/home</t>
  </si>
  <si>
    <t>Oct_i35_V5</t>
  </si>
  <si>
    <t>Office/Buto</t>
  </si>
  <si>
    <t>Buto/Naalya</t>
  </si>
  <si>
    <t>Naalya/Kiira</t>
  </si>
  <si>
    <t>Oct_E_V5</t>
  </si>
  <si>
    <t>Office/Nateete</t>
  </si>
  <si>
    <t>Nateete/Nansana</t>
  </si>
  <si>
    <t>Nansana/Ntinda</t>
  </si>
  <si>
    <t>Ntinda/Kiwatuule</t>
  </si>
  <si>
    <t>Kiwatuule/Home</t>
  </si>
  <si>
    <t>Oct_i82_V6</t>
  </si>
  <si>
    <t>Kigo/Busabala</t>
  </si>
  <si>
    <t>Busabala/Makindye</t>
  </si>
  <si>
    <t>Makindye/Nsambya</t>
  </si>
  <si>
    <t>Oct_i54_V6</t>
  </si>
  <si>
    <t>Office/Masanafu</t>
  </si>
  <si>
    <t>Masanafu/Kawempe</t>
  </si>
  <si>
    <t>Kawempe/Kiteezi</t>
  </si>
  <si>
    <t>Kiteezi/Home</t>
  </si>
  <si>
    <t>Oct_E_V6</t>
  </si>
  <si>
    <t>Home/office</t>
  </si>
  <si>
    <t>Oct_i54_V7</t>
  </si>
  <si>
    <t>Office/Namayiba</t>
  </si>
  <si>
    <t>Namayiba/Nansana</t>
  </si>
  <si>
    <t>Nansana/NGD</t>
  </si>
  <si>
    <t>NGD/home</t>
  </si>
  <si>
    <t>Oct_i82_V7</t>
  </si>
  <si>
    <t>Office/Kisoga</t>
  </si>
  <si>
    <t>Kisoga/Kiyoola</t>
  </si>
  <si>
    <t>Kiyoola/Bubanjja</t>
  </si>
  <si>
    <t>Bubanjja/home</t>
  </si>
  <si>
    <t>Oct_E_V7</t>
  </si>
  <si>
    <t>Oct_i82_V8</t>
  </si>
  <si>
    <t>Bubajja/Kiyoola for target</t>
  </si>
  <si>
    <t>Oct_i54_V8</t>
  </si>
  <si>
    <t>Office/Bweyogerere</t>
  </si>
  <si>
    <t>Bweyogerere/Kireka</t>
  </si>
  <si>
    <t>Kireka/Kampala</t>
  </si>
  <si>
    <t>Kampala/Home</t>
  </si>
  <si>
    <t>Oct_i82_V9</t>
  </si>
  <si>
    <t>Office/Kisenyi</t>
  </si>
  <si>
    <t>Kisenyi/Bustown</t>
  </si>
  <si>
    <t>Kisenyi Bus town/Kasubi</t>
  </si>
  <si>
    <t>Kasubi/Mengo</t>
  </si>
  <si>
    <t>Mengo/Namayiba</t>
  </si>
  <si>
    <t>Namayiba/Home</t>
  </si>
  <si>
    <t>Office/Buziga</t>
  </si>
  <si>
    <t>4 pairs ink catridges@85,000</t>
  </si>
  <si>
    <t>Office materials</t>
  </si>
  <si>
    <t>Buziga/Las vegas</t>
  </si>
  <si>
    <t>LasVegas/Nansana Ivory</t>
  </si>
  <si>
    <t>2kgs of sugar@6500</t>
  </si>
  <si>
    <t>Oct_L_V6</t>
  </si>
  <si>
    <t>Nansana/Office</t>
  </si>
  <si>
    <t>Oct_E_V8</t>
  </si>
  <si>
    <t>Office/Nakawa</t>
  </si>
  <si>
    <t>Nakawa/Seeta</t>
  </si>
  <si>
    <t>Seeta/Mukono</t>
  </si>
  <si>
    <t>Mukoni/Wantoni</t>
  </si>
  <si>
    <t>Wantoni/Bukerere</t>
  </si>
  <si>
    <t>Bukerere/kigunga</t>
  </si>
  <si>
    <t>Office/Ivory hotel</t>
  </si>
  <si>
    <t>Ivory hotel/ hull city hotel</t>
  </si>
  <si>
    <t>hull city hotel/stabex petro station</t>
  </si>
  <si>
    <t>stabex petro station/home</t>
  </si>
  <si>
    <t>Oct_L_V7</t>
  </si>
  <si>
    <t>Oct_i54_V9</t>
  </si>
  <si>
    <t>Namayiba/Busega</t>
  </si>
  <si>
    <t>Busega/Owino</t>
  </si>
  <si>
    <t>Owino/Home</t>
  </si>
  <si>
    <t>Oct_i82_V10</t>
  </si>
  <si>
    <t>Office/Nasser rd</t>
  </si>
  <si>
    <t>Nasser rd/Kyengera</t>
  </si>
  <si>
    <t>Kyengera/Nabingo</t>
  </si>
  <si>
    <t>Nabingo/Nasser rd</t>
  </si>
  <si>
    <t>Nasser rd/Home</t>
  </si>
  <si>
    <t>Oct_E_V9</t>
  </si>
  <si>
    <t>Makindye/Lubowa</t>
  </si>
  <si>
    <t>Lubowa/Seguku</t>
  </si>
  <si>
    <t>Seguku/Kajjansi</t>
  </si>
  <si>
    <t>Kajjansi/Bewbajja</t>
  </si>
  <si>
    <t>Bwebajja/home</t>
  </si>
  <si>
    <t>Transfer from the Operational Acc</t>
  </si>
  <si>
    <t>Oct_BS_3</t>
  </si>
  <si>
    <t>Oct_L_V8</t>
  </si>
  <si>
    <t>Bank/Nakawa</t>
  </si>
  <si>
    <t>Nakawa/office-2 bikes</t>
  </si>
  <si>
    <t>Oct_i82_V11</t>
  </si>
  <si>
    <t>Makindye/Kasanga</t>
  </si>
  <si>
    <t>Kasanga/Home</t>
  </si>
  <si>
    <t>Oct_E_V10</t>
  </si>
  <si>
    <t>2kgs pf sugar</t>
  </si>
  <si>
    <t>1 Dell mouse</t>
  </si>
  <si>
    <t>Reimbursement to Lydia</t>
  </si>
  <si>
    <t>2 boxes of masks</t>
  </si>
  <si>
    <t>3 Bottles of Rwenzori drinking water</t>
  </si>
  <si>
    <t>Oct_L_V9</t>
  </si>
  <si>
    <t>Oct_L_V10</t>
  </si>
  <si>
    <t>Nataraj classic pens 40pcs @600</t>
  </si>
  <si>
    <t>11 steadtiler pencils@600</t>
  </si>
  <si>
    <t>9 pecils @1000</t>
  </si>
  <si>
    <t>2kgs of kinyara sugar</t>
  </si>
  <si>
    <t>1packt of coffee</t>
  </si>
  <si>
    <t>Fis paper clips</t>
  </si>
  <si>
    <t>20 nice clear pens</t>
  </si>
  <si>
    <t>20 binder clips</t>
  </si>
  <si>
    <t>Oct_L_R6</t>
  </si>
  <si>
    <t>Oct_L_R7</t>
  </si>
  <si>
    <t>Oct_L_R8</t>
  </si>
  <si>
    <t>Oct_L_R9</t>
  </si>
  <si>
    <t>Transfer from UGX Account</t>
  </si>
  <si>
    <t>September PAYE (Lydia) chq: 213</t>
  </si>
  <si>
    <t>URA service charge</t>
  </si>
  <si>
    <t>September NSSF (Lydia) chq: 214</t>
  </si>
  <si>
    <t>Bank charges</t>
  </si>
  <si>
    <t>Lydia's sept PAYE: chq 213</t>
  </si>
  <si>
    <t>URA service charges</t>
  </si>
  <si>
    <t>Lydia's Sept NSSF chq:214</t>
  </si>
  <si>
    <t>Oct_L_R10</t>
  </si>
  <si>
    <t>Oct_L_R11</t>
  </si>
  <si>
    <t>Oct_BS_6</t>
  </si>
  <si>
    <t>Cash withdraw chq:212</t>
  </si>
  <si>
    <t>Internal Transfer</t>
  </si>
  <si>
    <t>Oct_L_R12</t>
  </si>
  <si>
    <t>Oct_i54_V10</t>
  </si>
  <si>
    <t>Office/Ggaba</t>
  </si>
  <si>
    <t>Ggaba/Kibuye</t>
  </si>
  <si>
    <t>Kibuye/Bulenga</t>
  </si>
  <si>
    <t>Bulenga/home</t>
  </si>
  <si>
    <t>Oct_i82_V12</t>
  </si>
  <si>
    <t>Ivory/Kyebando</t>
  </si>
  <si>
    <t>Kyebando/Masanafu</t>
  </si>
  <si>
    <t>Masanafu/Lugala</t>
  </si>
  <si>
    <t>Lugala/Wakaliga</t>
  </si>
  <si>
    <t>Wakaliga/Lugunjja</t>
  </si>
  <si>
    <t>Lugunjja/Lusaaze</t>
  </si>
  <si>
    <t>Lusaaze/Home</t>
  </si>
  <si>
    <t>Oct_E_V11</t>
  </si>
  <si>
    <t>Office/Mutundwe</t>
  </si>
  <si>
    <t>Mutundwe/Kasubi</t>
  </si>
  <si>
    <t>Kasubi/Wakiso</t>
  </si>
  <si>
    <t>Wakiso/Home</t>
  </si>
  <si>
    <t>Oct_E_V12</t>
  </si>
  <si>
    <t>Oct_i82_V13</t>
  </si>
  <si>
    <t>Oct_i82_V14</t>
  </si>
  <si>
    <t>Office/Kyengera</t>
  </si>
  <si>
    <t>Nabingo/Nakasosi</t>
  </si>
  <si>
    <t>Nakasozi/Kyengera</t>
  </si>
  <si>
    <t>Oct_i54_V11</t>
  </si>
  <si>
    <t>Office/Kiira</t>
  </si>
  <si>
    <t>Kiira/Kyaliwajala</t>
  </si>
  <si>
    <t>Kyaliwajala/Bweyogerere</t>
  </si>
  <si>
    <t>Bweyogerere/Kirinya</t>
  </si>
  <si>
    <t>Kirinya/Home</t>
  </si>
  <si>
    <t>Ivory Hotel/Nasser Rd</t>
  </si>
  <si>
    <t>Nasser rd/home</t>
  </si>
  <si>
    <t>Oct_i54_V12</t>
  </si>
  <si>
    <t>Office/Mbalala</t>
  </si>
  <si>
    <t>Mbalala/Namawojolo</t>
  </si>
  <si>
    <t>Namawojolo/Seeta</t>
  </si>
  <si>
    <t>Seeta/Kiira</t>
  </si>
  <si>
    <t>Oct_E_V13</t>
  </si>
  <si>
    <t>Oct_i54_V13</t>
  </si>
  <si>
    <t>Office/Kiyoola</t>
  </si>
  <si>
    <t>Kiyoola/katosi</t>
  </si>
  <si>
    <t>Katosi/Nasser Rd</t>
  </si>
  <si>
    <t>Nasser Rd/Home</t>
  </si>
  <si>
    <t>Oct_i82_V15</t>
  </si>
  <si>
    <t>Namayiba/Masanafu</t>
  </si>
  <si>
    <t>Masanafu/Namayiba</t>
  </si>
  <si>
    <t>Oct_L_V11</t>
  </si>
  <si>
    <t>Oct_L_V12</t>
  </si>
  <si>
    <t>Oct_L_V13</t>
  </si>
  <si>
    <t>Oct_L_R13</t>
  </si>
  <si>
    <t>October Internet Subscription</t>
  </si>
  <si>
    <t>September water bill</t>
  </si>
  <si>
    <t>Oct_L_R14</t>
  </si>
  <si>
    <t>Oct_E_V14</t>
  </si>
  <si>
    <t>Oct_L-V14</t>
  </si>
  <si>
    <t>Oct_L_V15</t>
  </si>
  <si>
    <t>Office/Acacia</t>
  </si>
  <si>
    <t>Acacia/Bugolobi</t>
  </si>
  <si>
    <t>Bugolobi/Office</t>
  </si>
  <si>
    <t>Oct_i54_V14</t>
  </si>
  <si>
    <t>Namayiba/Bunga</t>
  </si>
  <si>
    <t>Bunga/home</t>
  </si>
  <si>
    <t>Oct_i82_V16</t>
  </si>
  <si>
    <t>Kigo/Nsambya</t>
  </si>
  <si>
    <t>Nsanbya/Kyengera</t>
  </si>
  <si>
    <t>Kyengera/Nasser rd</t>
  </si>
  <si>
    <t>Oct_E_V15</t>
  </si>
  <si>
    <t>Oct_i82_V17</t>
  </si>
  <si>
    <t>Office/Nakirebi</t>
  </si>
  <si>
    <t>Nakirebe/katende</t>
  </si>
  <si>
    <t>Katende/Galatiya</t>
  </si>
  <si>
    <t>Galatiya/Kitende</t>
  </si>
  <si>
    <t>Kitende TC/Home</t>
  </si>
  <si>
    <t>Oct_E_V16</t>
  </si>
  <si>
    <t>Oct_i54_V15</t>
  </si>
  <si>
    <t>Bunga/Gaba</t>
  </si>
  <si>
    <t>Gaba/Salaama Rd</t>
  </si>
  <si>
    <t>salaama Rd/Namayiba</t>
  </si>
  <si>
    <t>Lunch for Lydia</t>
  </si>
  <si>
    <t>Lunch for Nash</t>
  </si>
  <si>
    <t>Refreshment for Nash</t>
  </si>
  <si>
    <t>Oct_L_V16</t>
  </si>
  <si>
    <t>Oct_L_R15</t>
  </si>
  <si>
    <t>Office/Gayaza</t>
  </si>
  <si>
    <t>Gayaza/Office</t>
  </si>
  <si>
    <t>Oct_i54_V16</t>
  </si>
  <si>
    <t>Namayiba/Bweyogerere</t>
  </si>
  <si>
    <t>Bweyogerere/Home</t>
  </si>
  <si>
    <t>Oct_i82_V18</t>
  </si>
  <si>
    <t>Office/Bwembajja</t>
  </si>
  <si>
    <t>Bwembajja/Kiyoola</t>
  </si>
  <si>
    <t>Kiyoola/Ksiugu</t>
  </si>
  <si>
    <t>Kisugu/Home</t>
  </si>
  <si>
    <t>Oct_E_V17</t>
  </si>
  <si>
    <t>Transfer to the Operational Account</t>
  </si>
  <si>
    <t>Cash withdraw chq: 212</t>
  </si>
  <si>
    <t>Chq withdraw charges</t>
  </si>
  <si>
    <t>Cash withdraw chq:218</t>
  </si>
  <si>
    <t>Oct_i82_V19</t>
  </si>
  <si>
    <t>Oct_i82_V20</t>
  </si>
  <si>
    <t>Office/Nsangi</t>
  </si>
  <si>
    <t>Nsangi/Muzida</t>
  </si>
  <si>
    <t>Muzida/Kyengera</t>
  </si>
  <si>
    <t>Oct_L_R16</t>
  </si>
  <si>
    <t>Oct_i82_V21</t>
  </si>
  <si>
    <t>Kigo/Makindye</t>
  </si>
  <si>
    <t>Makindye/Kisenyi</t>
  </si>
  <si>
    <t>Kisenyi/Busega</t>
  </si>
  <si>
    <t>Busega/Home</t>
  </si>
  <si>
    <t>Nakawa/Office</t>
  </si>
  <si>
    <t>Oct_L_V17</t>
  </si>
  <si>
    <t>Oct_L_V18</t>
  </si>
  <si>
    <t>Oct_L_V19</t>
  </si>
  <si>
    <t>Oct_L_R17</t>
  </si>
  <si>
    <t>Dish scrubinh pads</t>
  </si>
  <si>
    <t>Dish sponges</t>
  </si>
  <si>
    <t>Kitchen rolls</t>
  </si>
  <si>
    <t>2kgs of sugare@5,500</t>
  </si>
  <si>
    <t>6 sackets of milk</t>
  </si>
  <si>
    <t>2610-22</t>
  </si>
  <si>
    <t>Toilet paper</t>
  </si>
  <si>
    <t>Oct_L_R18</t>
  </si>
  <si>
    <t>October salary:Lydia</t>
  </si>
  <si>
    <t>Chq payment charges</t>
  </si>
  <si>
    <t>Oct_L_R19</t>
  </si>
  <si>
    <t>Kyengera/Nsangi</t>
  </si>
  <si>
    <t>Nsangi/Kitende</t>
  </si>
  <si>
    <t>Kitende/Galatiya</t>
  </si>
  <si>
    <t>Galatiya/Home</t>
  </si>
  <si>
    <t>Oct_i82_V22</t>
  </si>
  <si>
    <t>Office/Mukono</t>
  </si>
  <si>
    <t>Mukono/Katosi</t>
  </si>
  <si>
    <t>Katosi/Kiyoola</t>
  </si>
  <si>
    <t>Kiyoola/Home</t>
  </si>
  <si>
    <t>October gabbage collection</t>
  </si>
  <si>
    <t>Oct_L_R20</t>
  </si>
  <si>
    <t>Oct_Inv_</t>
  </si>
  <si>
    <t>Oct_i82_V23</t>
  </si>
  <si>
    <t>Office/Nasser Rd</t>
  </si>
  <si>
    <t>Nasser Rd/Kawempe</t>
  </si>
  <si>
    <t>Kawempe/Kyetume</t>
  </si>
  <si>
    <t>Kyetume/Kiyoola</t>
  </si>
  <si>
    <t>Oct_L_V20</t>
  </si>
  <si>
    <t>Lunch for Geofrey</t>
  </si>
  <si>
    <t>Packging for Geofrey</t>
  </si>
  <si>
    <t>Refreshments for Lydia &amp; Geofrey</t>
  </si>
  <si>
    <t>Oct_L_R21</t>
  </si>
  <si>
    <t>Nansana/Najjanakumbi</t>
  </si>
  <si>
    <t>Najjanakumbi/Home</t>
  </si>
  <si>
    <t>Oct_L_R22</t>
  </si>
  <si>
    <t>Lunch for Gladys</t>
  </si>
  <si>
    <t>Refreshments for 2</t>
  </si>
  <si>
    <t>Oct_L_V21</t>
  </si>
  <si>
    <t>Oct_i82_V24</t>
  </si>
  <si>
    <t>Home/Kasanga-target</t>
  </si>
  <si>
    <t>local Transport</t>
  </si>
  <si>
    <t>October water bill</t>
  </si>
  <si>
    <t>Transfer frees</t>
  </si>
  <si>
    <t>Oct_L_R23</t>
  </si>
  <si>
    <t>Oct_i82_V25</t>
  </si>
  <si>
    <t>Kiyoola/Kyetume</t>
  </si>
  <si>
    <t>Kyetume/Nakiyanja</t>
  </si>
  <si>
    <t>Nakiyanja/Home</t>
  </si>
  <si>
    <t>Office &amp; cpd cleaners October salary</t>
  </si>
  <si>
    <t>Oct_L_V23</t>
  </si>
  <si>
    <t>Oct_L_V22</t>
  </si>
  <si>
    <t>Oct_L_R24</t>
  </si>
  <si>
    <t>3 whole fish @30000</t>
  </si>
  <si>
    <t>4kgs of pork@20,000</t>
  </si>
  <si>
    <t>Shear butter (4)</t>
  </si>
  <si>
    <t>3 kgs nyama chooma @ 20,000</t>
  </si>
  <si>
    <t>October Cash Box 2022</t>
  </si>
  <si>
    <t>Cashbox October -2022 USD</t>
  </si>
  <si>
    <t>01.10.2022  Balance and advance</t>
  </si>
  <si>
    <t>31.10.2022  Balance and advance</t>
  </si>
  <si>
    <t>Oct_i35_V6</t>
  </si>
  <si>
    <t>Office/Owino</t>
  </si>
  <si>
    <t>Owino/Kimbejja</t>
  </si>
  <si>
    <t>Kimbejja/Mukono</t>
  </si>
  <si>
    <t>Mukono/Home</t>
  </si>
  <si>
    <t>Oct_i35_V7</t>
  </si>
  <si>
    <t>Home/Katosi</t>
  </si>
  <si>
    <t>Katosi/Home</t>
  </si>
  <si>
    <t>Transfer from the UGX Account</t>
  </si>
  <si>
    <t>October salary for Lydia:215</t>
  </si>
  <si>
    <t>Chq transfer charges</t>
  </si>
  <si>
    <t>FINANCIAL POSITION AT 1/10/2022</t>
  </si>
  <si>
    <t>FINANCIAL POSITION AT 31/10/2022</t>
  </si>
  <si>
    <t>1.10.2022  Balance and advance</t>
  </si>
  <si>
    <t>Oct_BS_4</t>
  </si>
  <si>
    <t>Oct_BS-5</t>
  </si>
  <si>
    <t>Oct_BS_7</t>
  </si>
  <si>
    <t>Oct_BS_8</t>
  </si>
  <si>
    <t>Oct_BS_9</t>
  </si>
  <si>
    <t>Oct_BS_10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</si>
</sst>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6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s>
  <fills count="25">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bgColor indexed="64"/>
      </patternFill>
    </fill>
  </fills>
  <borders count="5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auto="1"/>
      </left>
      <right style="thin">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93">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6" fillId="13" borderId="20" xfId="0" applyFont="1" applyFill="1" applyBorder="1"/>
    <xf numFmtId="165" fontId="46" fillId="13" borderId="21" xfId="0" applyNumberFormat="1" applyFont="1" applyFill="1" applyBorder="1"/>
    <xf numFmtId="0" fontId="47" fillId="8" borderId="22" xfId="0" applyFont="1" applyFill="1" applyBorder="1"/>
    <xf numFmtId="0" fontId="47" fillId="13" borderId="23" xfId="0" applyFont="1" applyFill="1" applyBorder="1" applyAlignment="1">
      <alignment wrapText="1"/>
    </xf>
    <xf numFmtId="165" fontId="46" fillId="13" borderId="19" xfId="0" applyNumberFormat="1" applyFont="1" applyFill="1" applyBorder="1" applyAlignment="1">
      <alignment wrapText="1"/>
    </xf>
    <xf numFmtId="0" fontId="47" fillId="8" borderId="14" xfId="0" applyFont="1" applyFill="1" applyBorder="1" applyAlignment="1">
      <alignment wrapText="1"/>
    </xf>
    <xf numFmtId="0" fontId="46" fillId="14" borderId="24" xfId="0" applyFont="1" applyFill="1" applyBorder="1" applyAlignment="1">
      <alignment wrapText="1"/>
    </xf>
    <xf numFmtId="165" fontId="46" fillId="14"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8"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8" fillId="16"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3" borderId="34" xfId="0" applyNumberFormat="1" applyFont="1" applyFill="1" applyBorder="1"/>
    <xf numFmtId="0" fontId="47"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3" fillId="11" borderId="5" xfId="0" applyNumberFormat="1" applyFont="1" applyFill="1" applyBorder="1"/>
    <xf numFmtId="0" fontId="41" fillId="19" borderId="10" xfId="0" applyFont="1" applyFill="1" applyBorder="1"/>
    <xf numFmtId="3" fontId="56" fillId="19" borderId="16" xfId="0" applyNumberFormat="1" applyFont="1" applyFill="1" applyBorder="1"/>
    <xf numFmtId="3" fontId="43" fillId="19" borderId="16" xfId="0" applyNumberFormat="1" applyFont="1" applyFill="1" applyBorder="1"/>
    <xf numFmtId="3" fontId="41" fillId="19" borderId="16" xfId="0" applyNumberFormat="1" applyFont="1" applyFill="1" applyBorder="1"/>
    <xf numFmtId="0" fontId="43" fillId="20" borderId="0" xfId="0" applyFont="1" applyFill="1"/>
    <xf numFmtId="3" fontId="19" fillId="20"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19" borderId="0" xfId="0" applyFont="1" applyFill="1"/>
    <xf numFmtId="3" fontId="43" fillId="19" borderId="5" xfId="0" applyNumberFormat="1" applyFont="1" applyFill="1" applyBorder="1"/>
    <xf numFmtId="3" fontId="41" fillId="19" borderId="5" xfId="0" applyNumberFormat="1" applyFont="1" applyFill="1" applyBorder="1"/>
    <xf numFmtId="0" fontId="0" fillId="0" borderId="33" xfId="0" applyBorder="1"/>
    <xf numFmtId="0" fontId="41" fillId="13" borderId="12" xfId="0" applyFont="1" applyFill="1" applyBorder="1"/>
    <xf numFmtId="0" fontId="41" fillId="13" borderId="33" xfId="0" applyFont="1" applyFill="1" applyBorder="1"/>
    <xf numFmtId="0" fontId="43"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3"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4" borderId="35" xfId="0" applyFont="1" applyFill="1" applyBorder="1" applyAlignment="1">
      <alignment wrapText="1"/>
    </xf>
    <xf numFmtId="165" fontId="46"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3" fontId="15" fillId="7" borderId="14" xfId="0" applyNumberFormat="1" applyFont="1" applyFill="1" applyBorder="1" applyAlignment="1">
      <alignment vertical="center"/>
    </xf>
    <xf numFmtId="165" fontId="0" fillId="6" borderId="19" xfId="0" applyNumberFormat="1" applyFont="1" applyFill="1" applyBorder="1" applyAlignment="1">
      <alignment horizontal="righ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2" fillId="0" borderId="0" xfId="0" applyFont="1" applyAlignment="1">
      <alignment horizontal="center" vertical="center"/>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0" fontId="0" fillId="0" borderId="6" xfId="0" applyFont="1" applyBorder="1" applyAlignment="1">
      <alignment horizontal="left" vertical="center"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0" fillId="0" borderId="19" xfId="0" applyNumberFormat="1" applyFon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164" fontId="14" fillId="0" borderId="14" xfId="2" applyFont="1" applyBorder="1" applyAlignment="1">
      <alignment horizontal="right" vertical="center" wrapText="1"/>
    </xf>
    <xf numFmtId="3" fontId="43"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64" fontId="41" fillId="6" borderId="27" xfId="2" applyFont="1" applyFill="1" applyBorder="1" applyAlignment="1">
      <alignment horizontal="right"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3"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0" fontId="0" fillId="6" borderId="2" xfId="0" applyFont="1" applyFill="1" applyBorder="1" applyAlignment="1">
      <alignment horizontal="left" vertical="center"/>
    </xf>
    <xf numFmtId="14" fontId="61" fillId="0" borderId="23" xfId="0" applyNumberFormat="1" applyFont="1" applyBorder="1" applyAlignment="1">
      <alignment horizontal="center" vertical="center"/>
    </xf>
    <xf numFmtId="0" fontId="61" fillId="0" borderId="19" xfId="0" applyFont="1" applyBorder="1" applyAlignment="1">
      <alignment vertical="center"/>
    </xf>
    <xf numFmtId="165" fontId="61" fillId="0" borderId="19" xfId="0" applyNumberFormat="1" applyFont="1" applyBorder="1" applyAlignment="1">
      <alignment vertical="center"/>
    </xf>
    <xf numFmtId="165" fontId="61" fillId="0" borderId="14" xfId="0" applyNumberFormat="1" applyFont="1" applyBorder="1" applyAlignment="1">
      <alignment vertical="center"/>
    </xf>
    <xf numFmtId="14" fontId="60" fillId="0" borderId="18" xfId="0" applyNumberFormat="1" applyFont="1" applyBorder="1" applyAlignment="1">
      <alignment horizontal="center" vertical="center"/>
    </xf>
    <xf numFmtId="0" fontId="61" fillId="0" borderId="15" xfId="0" applyFont="1" applyBorder="1" applyAlignment="1">
      <alignment vertical="center"/>
    </xf>
    <xf numFmtId="0" fontId="67" fillId="0" borderId="15" xfId="0" applyFont="1" applyBorder="1" applyAlignment="1">
      <alignment vertical="center"/>
    </xf>
    <xf numFmtId="40" fontId="60" fillId="0" borderId="30" xfId="0" applyNumberFormat="1" applyFont="1" applyBorder="1" applyAlignment="1">
      <alignment vertical="center"/>
    </xf>
    <xf numFmtId="165" fontId="60" fillId="0" borderId="27" xfId="0" applyNumberFormat="1" applyFont="1" applyBorder="1" applyAlignment="1">
      <alignment vertical="center"/>
    </xf>
    <xf numFmtId="0" fontId="61" fillId="0" borderId="28" xfId="0" applyFont="1" applyBorder="1" applyAlignment="1">
      <alignment vertical="center"/>
    </xf>
    <xf numFmtId="165" fontId="0" fillId="6" borderId="6" xfId="1" applyNumberFormat="1" applyFont="1" applyFill="1" applyBorder="1" applyAlignment="1">
      <alignment horizontal="left" vertical="center" wrapText="1"/>
    </xf>
    <xf numFmtId="14" fontId="14" fillId="0" borderId="9" xfId="0" applyNumberFormat="1" applyFont="1" applyBorder="1" applyAlignment="1">
      <alignment horizontal="left" vertical="center"/>
    </xf>
    <xf numFmtId="0" fontId="62" fillId="0" borderId="0" xfId="0" applyFont="1" applyAlignment="1">
      <alignment horizontal="left" vertical="center"/>
    </xf>
    <xf numFmtId="0" fontId="15" fillId="0" borderId="0" xfId="0" applyFont="1" applyAlignment="1">
      <alignment horizontal="left" vertical="center"/>
    </xf>
    <xf numFmtId="165" fontId="0" fillId="6" borderId="19" xfId="0" applyNumberFormat="1" applyFont="1" applyFill="1" applyBorder="1" applyAlignment="1">
      <alignment horizontal="right" wrapText="1"/>
    </xf>
    <xf numFmtId="14" fontId="3" fillId="0" borderId="19" xfId="0" applyNumberFormat="1" applyFont="1" applyBorder="1" applyAlignment="1">
      <alignment horizontal="left" vertical="center"/>
    </xf>
    <xf numFmtId="165" fontId="0" fillId="6" borderId="3" xfId="0" applyNumberFormat="1" applyFont="1" applyFill="1" applyBorder="1" applyAlignment="1">
      <alignment horizontal="right" vertical="center"/>
    </xf>
    <xf numFmtId="164" fontId="19" fillId="6" borderId="19" xfId="2" applyFont="1" applyFill="1" applyBorder="1" applyAlignment="1">
      <alignment horizontal="right" vertical="center" wrapText="1"/>
    </xf>
    <xf numFmtId="165" fontId="0" fillId="6" borderId="19" xfId="1" applyNumberFormat="1" applyFont="1" applyFill="1" applyBorder="1" applyAlignment="1">
      <alignment horizontal="left" wrapText="1"/>
    </xf>
    <xf numFmtId="0" fontId="0" fillId="6" borderId="19" xfId="0" applyFont="1" applyFill="1" applyBorder="1" applyAlignment="1">
      <alignment horizontal="left" wrapText="1"/>
    </xf>
    <xf numFmtId="14" fontId="0" fillId="6" borderId="19" xfId="1" applyNumberFormat="1" applyFont="1" applyFill="1" applyBorder="1" applyAlignment="1">
      <alignment horizontal="left" vertical="center" wrapText="1"/>
    </xf>
    <xf numFmtId="4" fontId="4" fillId="6" borderId="16" xfId="1" applyNumberFormat="1" applyFont="1" applyFill="1" applyBorder="1" applyAlignment="1">
      <alignment horizontal="right" wrapText="1"/>
    </xf>
    <xf numFmtId="14" fontId="61" fillId="0" borderId="35" xfId="0" applyNumberFormat="1" applyFont="1" applyBorder="1" applyAlignment="1">
      <alignment horizontal="center" vertical="center"/>
    </xf>
    <xf numFmtId="0" fontId="61" fillId="0" borderId="16" xfId="0" applyFont="1" applyBorder="1" applyAlignment="1">
      <alignment vertical="center"/>
    </xf>
    <xf numFmtId="165" fontId="61" fillId="0" borderId="16" xfId="0" applyNumberFormat="1" applyFont="1" applyBorder="1" applyAlignment="1">
      <alignment vertical="center"/>
    </xf>
    <xf numFmtId="165" fontId="61" fillId="0" borderId="36" xfId="0" applyNumberFormat="1" applyFont="1" applyBorder="1" applyAlignment="1">
      <alignment vertical="center"/>
    </xf>
    <xf numFmtId="0" fontId="61" fillId="0" borderId="8" xfId="0" applyFont="1" applyBorder="1" applyAlignment="1">
      <alignment vertical="center"/>
    </xf>
    <xf numFmtId="3" fontId="3" fillId="0" borderId="19" xfId="0" applyNumberFormat="1" applyFont="1" applyBorder="1" applyAlignment="1">
      <alignment horizontal="left" wrapText="1"/>
    </xf>
    <xf numFmtId="3" fontId="1" fillId="0" borderId="19" xfId="0" applyNumberFormat="1" applyFont="1" applyBorder="1" applyAlignment="1">
      <alignment horizontal="left" wrapText="1"/>
    </xf>
    <xf numFmtId="4" fontId="3" fillId="0" borderId="19" xfId="0" applyNumberFormat="1" applyFont="1" applyBorder="1" applyAlignment="1">
      <alignment horizontal="left" wrapText="1"/>
    </xf>
    <xf numFmtId="165" fontId="1" fillId="0" borderId="19" xfId="0" applyNumberFormat="1" applyFont="1" applyBorder="1" applyAlignment="1">
      <alignment horizontal="left" vertical="center"/>
    </xf>
    <xf numFmtId="165" fontId="0" fillId="6" borderId="16" xfId="0" applyNumberFormat="1" applyFont="1" applyFill="1" applyBorder="1" applyAlignment="1">
      <alignment horizontal="right" vertical="center"/>
    </xf>
    <xf numFmtId="165" fontId="4" fillId="6" borderId="3" xfId="2" applyNumberFormat="1" applyFont="1" applyFill="1" applyBorder="1" applyAlignment="1">
      <alignment horizontal="right" vertical="center" wrapText="1"/>
    </xf>
    <xf numFmtId="165" fontId="41" fillId="6" borderId="15" xfId="0" applyNumberFormat="1" applyFont="1" applyFill="1" applyBorder="1" applyAlignment="1">
      <alignment horizontal="right" vertical="center"/>
    </xf>
    <xf numFmtId="165" fontId="41" fillId="6" borderId="27" xfId="2" applyNumberFormat="1" applyFont="1" applyFill="1" applyBorder="1" applyAlignment="1">
      <alignment horizontal="right" vertical="center" wrapText="1"/>
    </xf>
    <xf numFmtId="168" fontId="14" fillId="0" borderId="14" xfId="2" applyNumberFormat="1" applyFont="1" applyBorder="1" applyAlignment="1">
      <alignment horizontal="right" vertical="center" wrapText="1"/>
    </xf>
    <xf numFmtId="165" fontId="0" fillId="6" borderId="19" xfId="0" applyNumberFormat="1" applyFont="1" applyFill="1" applyBorder="1" applyAlignment="1">
      <alignmen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3" fillId="0" borderId="19" xfId="0" applyNumberFormat="1" applyFont="1" applyBorder="1" applyAlignment="1">
      <alignment horizontal="left"/>
    </xf>
    <xf numFmtId="165" fontId="1" fillId="0" borderId="19" xfId="0" applyNumberFormat="1" applyFont="1" applyBorder="1" applyAlignment="1">
      <alignment horizontal="left"/>
    </xf>
    <xf numFmtId="165" fontId="4" fillId="6"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3" fontId="4" fillId="6" borderId="16" xfId="1" applyNumberFormat="1" applyFont="1" applyFill="1" applyBorder="1" applyAlignment="1">
      <alignment horizontal="left" vertical="center" wrapText="1"/>
    </xf>
    <xf numFmtId="165" fontId="0" fillId="6" borderId="19" xfId="4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3" fontId="43" fillId="22" borderId="11" xfId="1" applyNumberFormat="1" applyFont="1" applyFill="1" applyBorder="1" applyAlignment="1">
      <alignment horizontal="left" wrapText="1"/>
    </xf>
    <xf numFmtId="4" fontId="41" fillId="22" borderId="19" xfId="0" applyNumberFormat="1" applyFont="1" applyFill="1" applyBorder="1" applyAlignment="1">
      <alignment horizontal="left" vertical="center" wrapText="1"/>
    </xf>
    <xf numFmtId="165" fontId="41" fillId="22" borderId="19" xfId="0" applyNumberFormat="1" applyFont="1" applyFill="1" applyBorder="1" applyAlignment="1">
      <alignment horizontal="right" vertical="center" wrapText="1"/>
    </xf>
    <xf numFmtId="164" fontId="41" fillId="22" borderId="19" xfId="2" applyFont="1" applyFill="1" applyBorder="1" applyAlignment="1">
      <alignment horizontal="right" wrapText="1"/>
    </xf>
    <xf numFmtId="165" fontId="41" fillId="22" borderId="19" xfId="40" applyNumberFormat="1" applyFont="1" applyFill="1" applyBorder="1" applyAlignment="1">
      <alignment horizontal="lef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0" fontId="41" fillId="22" borderId="19" xfId="0"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41" fillId="22" borderId="6" xfId="0" applyFont="1" applyFill="1" applyBorder="1" applyAlignment="1">
      <alignment horizontal="left" vertical="center" wrapText="1"/>
    </xf>
    <xf numFmtId="164" fontId="43" fillId="22" borderId="19" xfId="2" applyFont="1" applyFill="1" applyBorder="1" applyAlignment="1">
      <alignment horizontal="right" wrapText="1"/>
    </xf>
    <xf numFmtId="164" fontId="43" fillId="22" borderId="16" xfId="2" applyFont="1" applyFill="1" applyBorder="1" applyAlignment="1">
      <alignment horizontal="right" wrapText="1"/>
    </xf>
    <xf numFmtId="3" fontId="41" fillId="22" borderId="11" xfId="1" applyNumberFormat="1" applyFont="1" applyFill="1" applyBorder="1" applyAlignment="1">
      <alignment horizontal="left" vertical="center"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165" fontId="41" fillId="22" borderId="6" xfId="1" applyNumberFormat="1" applyFont="1" applyFill="1" applyBorder="1" applyAlignment="1">
      <alignment horizontal="left" vertical="center" wrapText="1"/>
    </xf>
    <xf numFmtId="165" fontId="41" fillId="22" borderId="19" xfId="1" applyNumberFormat="1" applyFont="1" applyFill="1" applyBorder="1" applyAlignment="1">
      <alignment horizontal="left" wrapText="1"/>
    </xf>
    <xf numFmtId="165" fontId="41" fillId="22" borderId="19" xfId="2" applyNumberFormat="1" applyFont="1" applyFill="1" applyBorder="1" applyAlignment="1">
      <alignment horizontal="right" wrapText="1"/>
    </xf>
    <xf numFmtId="0" fontId="41" fillId="22" borderId="19" xfId="0" applyFont="1" applyFill="1" applyBorder="1" applyAlignment="1">
      <alignment horizontal="left" wrapText="1"/>
    </xf>
    <xf numFmtId="165" fontId="41" fillId="22" borderId="19" xfId="0" applyNumberFormat="1" applyFont="1" applyFill="1" applyBorder="1" applyAlignment="1">
      <alignment horizontal="right" wrapText="1"/>
    </xf>
    <xf numFmtId="165" fontId="0" fillId="6" borderId="16" xfId="0" applyNumberFormat="1" applyFont="1" applyFill="1" applyBorder="1" applyAlignment="1">
      <alignment horizontal="right" vertical="center" wrapText="1"/>
    </xf>
    <xf numFmtId="165" fontId="4" fillId="6" borderId="16" xfId="2" applyNumberFormat="1" applyFont="1" applyFill="1" applyBorder="1" applyAlignment="1">
      <alignment horizontal="right" vertical="center" wrapText="1"/>
    </xf>
    <xf numFmtId="165" fontId="41" fillId="6" borderId="18" xfId="0" applyNumberFormat="1" applyFont="1" applyFill="1" applyBorder="1" applyAlignment="1">
      <alignment horizontal="right" vertical="center"/>
    </xf>
    <xf numFmtId="0" fontId="41" fillId="22" borderId="6" xfId="0" applyFont="1" applyFill="1" applyBorder="1" applyAlignment="1">
      <alignment horizontal="left" vertical="center"/>
    </xf>
    <xf numFmtId="164" fontId="41" fillId="22" borderId="16" xfId="2" applyFont="1" applyFill="1" applyBorder="1" applyAlignment="1">
      <alignment horizontal="right" wrapText="1"/>
    </xf>
    <xf numFmtId="0" fontId="41" fillId="22" borderId="9" xfId="0" applyFont="1" applyFill="1" applyBorder="1" applyAlignment="1">
      <alignment horizontal="left" vertical="center"/>
    </xf>
    <xf numFmtId="0" fontId="0" fillId="6" borderId="13" xfId="0" applyFont="1" applyFill="1" applyBorder="1" applyAlignment="1">
      <alignment horizontal="left" vertical="center"/>
    </xf>
    <xf numFmtId="165" fontId="0" fillId="6" borderId="9" xfId="40" applyNumberFormat="1" applyFont="1" applyFill="1" applyBorder="1" applyAlignment="1">
      <alignment horizontal="left" vertical="center" wrapText="1"/>
    </xf>
    <xf numFmtId="165" fontId="41" fillId="22" borderId="9" xfId="40" applyNumberFormat="1" applyFont="1" applyFill="1" applyBorder="1" applyAlignment="1">
      <alignment horizontal="left" vertical="center" wrapText="1"/>
    </xf>
    <xf numFmtId="14" fontId="41" fillId="22" borderId="19" xfId="0" applyNumberFormat="1" applyFont="1" applyFill="1" applyBorder="1" applyAlignment="1">
      <alignment horizontal="left" vertical="center"/>
    </xf>
    <xf numFmtId="165" fontId="41" fillId="22" borderId="19" xfId="0" applyNumberFormat="1" applyFont="1" applyFill="1" applyBorder="1" applyAlignment="1">
      <alignment horizontal="right" vertical="center"/>
    </xf>
    <xf numFmtId="165" fontId="4" fillId="6" borderId="16" xfId="2" applyNumberFormat="1" applyFont="1" applyFill="1" applyBorder="1" applyAlignment="1">
      <alignment horizontal="right" wrapText="1"/>
    </xf>
    <xf numFmtId="165" fontId="0" fillId="6" borderId="6" xfId="1" applyNumberFormat="1" applyFont="1" applyFill="1" applyBorder="1" applyAlignment="1">
      <alignment horizontal="left" wrapText="1"/>
    </xf>
    <xf numFmtId="3" fontId="1" fillId="0" borderId="19" xfId="0" applyNumberFormat="1" applyFont="1" applyBorder="1" applyAlignment="1">
      <alignment horizontal="left" vertical="center"/>
    </xf>
    <xf numFmtId="165" fontId="0" fillId="0" borderId="19" xfId="0" applyNumberFormat="1" applyBorder="1" applyAlignment="1">
      <alignment horizontal="right" vertical="center"/>
    </xf>
    <xf numFmtId="165" fontId="0" fillId="0" borderId="0" xfId="0" applyNumberFormat="1" applyAlignment="1">
      <alignment horizontal="right" vertical="center"/>
    </xf>
    <xf numFmtId="165" fontId="41" fillId="6" borderId="19" xfId="2" applyNumberFormat="1" applyFont="1" applyFill="1" applyBorder="1" applyAlignment="1">
      <alignment horizontal="right" vertical="center" wrapText="1"/>
    </xf>
    <xf numFmtId="165" fontId="0" fillId="0" borderId="19" xfId="0" applyNumberFormat="1" applyBorder="1" applyAlignment="1">
      <alignment wrapText="1"/>
    </xf>
    <xf numFmtId="165" fontId="1" fillId="0" borderId="6" xfId="0" applyNumberFormat="1" applyFont="1" applyBorder="1" applyAlignment="1">
      <alignment horizontal="left" vertical="center"/>
    </xf>
    <xf numFmtId="165" fontId="41" fillId="6" borderId="19" xfId="0" applyNumberFormat="1" applyFont="1" applyFill="1" applyBorder="1" applyAlignment="1">
      <alignment horizontal="right" vertical="center"/>
    </xf>
    <xf numFmtId="165" fontId="0" fillId="6" borderId="3" xfId="0" applyNumberFormat="1" applyFont="1" applyFill="1" applyBorder="1" applyAlignment="1">
      <alignment horizontal="right" vertical="center" wrapText="1"/>
    </xf>
    <xf numFmtId="164" fontId="41" fillId="6" borderId="18" xfId="2" applyFont="1" applyFill="1" applyBorder="1" applyAlignment="1">
      <alignment horizontal="right" wrapText="1"/>
    </xf>
    <xf numFmtId="164" fontId="41" fillId="6" borderId="15" xfId="2" applyFont="1" applyFill="1" applyBorder="1" applyAlignment="1">
      <alignment horizontal="right" wrapText="1"/>
    </xf>
    <xf numFmtId="0" fontId="0" fillId="0" borderId="6" xfId="0" applyBorder="1" applyAlignment="1">
      <alignment horizontal="left" vertical="center"/>
    </xf>
    <xf numFmtId="0" fontId="0" fillId="0" borderId="9" xfId="0" applyBorder="1" applyAlignment="1">
      <alignment horizontal="left" vertical="center"/>
    </xf>
    <xf numFmtId="165" fontId="0" fillId="0" borderId="3" xfId="0" applyNumberFormat="1" applyBorder="1" applyAlignment="1">
      <alignment wrapText="1"/>
    </xf>
    <xf numFmtId="3" fontId="19" fillId="6" borderId="19" xfId="1" applyNumberFormat="1" applyFont="1" applyFill="1" applyBorder="1" applyAlignment="1">
      <alignment horizontal="left" wrapText="1"/>
    </xf>
    <xf numFmtId="0" fontId="0" fillId="6" borderId="16" xfId="0" applyFont="1" applyFill="1" applyBorder="1" applyAlignment="1">
      <alignment horizontal="left" vertical="center" wrapText="1"/>
    </xf>
    <xf numFmtId="165" fontId="4" fillId="6" borderId="16" xfId="40" applyNumberFormat="1" applyFont="1" applyFill="1" applyBorder="1" applyAlignment="1">
      <alignment horizontal="left" vertical="center" wrapText="1"/>
    </xf>
    <xf numFmtId="0" fontId="0" fillId="6" borderId="3" xfId="0" applyFont="1" applyFill="1" applyBorder="1" applyAlignment="1">
      <alignment horizontal="left" vertical="center" wrapText="1"/>
    </xf>
    <xf numFmtId="165" fontId="0" fillId="6" borderId="3" xfId="40" applyNumberFormat="1" applyFont="1" applyFill="1" applyBorder="1" applyAlignment="1">
      <alignment horizontal="left" vertical="center" wrapText="1"/>
    </xf>
    <xf numFmtId="0" fontId="0" fillId="6" borderId="3" xfId="0" applyFont="1" applyFill="1" applyBorder="1" applyAlignment="1">
      <alignment horizontal="left" vertical="center"/>
    </xf>
    <xf numFmtId="3" fontId="4" fillId="6" borderId="3" xfId="1" applyNumberFormat="1" applyFont="1" applyFill="1" applyBorder="1" applyAlignment="1">
      <alignment horizontal="left" vertical="center" wrapText="1"/>
    </xf>
    <xf numFmtId="3" fontId="0" fillId="6" borderId="11" xfId="1" applyNumberFormat="1" applyFont="1" applyFill="1" applyBorder="1" applyAlignment="1">
      <alignment horizontal="left" vertical="center" wrapText="1"/>
    </xf>
    <xf numFmtId="165" fontId="46" fillId="14" borderId="33" xfId="0" applyNumberFormat="1" applyFont="1" applyFill="1" applyBorder="1"/>
    <xf numFmtId="0" fontId="47" fillId="8" borderId="36" xfId="0" applyFont="1" applyFill="1" applyBorder="1" applyAlignment="1">
      <alignment wrapText="1"/>
    </xf>
    <xf numFmtId="0" fontId="0" fillId="0" borderId="3" xfId="0" applyBorder="1"/>
    <xf numFmtId="169" fontId="20" fillId="8" borderId="29" xfId="0" applyNumberFormat="1" applyFont="1" applyFill="1" applyBorder="1" applyAlignment="1">
      <alignment horizontal="right"/>
    </xf>
    <xf numFmtId="0" fontId="62" fillId="6" borderId="0" xfId="0" applyFont="1" applyFill="1" applyAlignment="1">
      <alignment horizontal="center" vertical="center"/>
    </xf>
    <xf numFmtId="0" fontId="61" fillId="6" borderId="0" xfId="0" applyFont="1" applyFill="1" applyAlignment="1">
      <alignment vertical="center"/>
    </xf>
    <xf numFmtId="0" fontId="63" fillId="6" borderId="0" xfId="0" applyFont="1" applyFill="1" applyAlignment="1">
      <alignment horizontal="center" vertical="center"/>
    </xf>
    <xf numFmtId="3" fontId="64" fillId="6" borderId="0" xfId="0" applyNumberFormat="1" applyFont="1" applyFill="1" applyAlignment="1">
      <alignment vertical="center"/>
    </xf>
    <xf numFmtId="0" fontId="60" fillId="11" borderId="9" xfId="0" applyFont="1" applyFill="1" applyBorder="1" applyAlignment="1">
      <alignment vertical="center"/>
    </xf>
    <xf numFmtId="0" fontId="62" fillId="11" borderId="9" xfId="0" applyFont="1" applyFill="1" applyBorder="1" applyAlignment="1">
      <alignment horizontal="center" vertical="center"/>
    </xf>
    <xf numFmtId="0" fontId="14" fillId="0" borderId="9" xfId="0" applyFont="1" applyBorder="1" applyAlignment="1">
      <alignment horizontal="center" vertical="center"/>
    </xf>
    <xf numFmtId="0" fontId="16" fillId="7" borderId="9" xfId="0" applyFont="1" applyFill="1" applyBorder="1" applyAlignment="1">
      <alignment vertical="center"/>
    </xf>
    <xf numFmtId="0" fontId="14" fillId="0" borderId="41" xfId="0" applyFont="1" applyBorder="1" applyAlignment="1">
      <alignment vertical="center"/>
    </xf>
    <xf numFmtId="0" fontId="60" fillId="11" borderId="42" xfId="0" applyFont="1" applyFill="1" applyBorder="1" applyAlignment="1">
      <alignment vertical="center"/>
    </xf>
    <xf numFmtId="0" fontId="62" fillId="11" borderId="43" xfId="0" applyFont="1" applyFill="1" applyBorder="1" applyAlignment="1">
      <alignment horizontal="center" vertical="center"/>
    </xf>
    <xf numFmtId="14" fontId="14" fillId="0" borderId="43" xfId="0" applyNumberFormat="1" applyFont="1" applyBorder="1" applyAlignment="1">
      <alignment horizontal="left" vertical="center"/>
    </xf>
    <xf numFmtId="14" fontId="15" fillId="7" borderId="43" xfId="0" applyNumberFormat="1" applyFont="1" applyFill="1" applyBorder="1" applyAlignment="1">
      <alignment horizontal="left" vertical="center"/>
    </xf>
    <xf numFmtId="0" fontId="14" fillId="0" borderId="44" xfId="0" applyFont="1" applyBorder="1" applyAlignment="1">
      <alignment vertical="center"/>
    </xf>
    <xf numFmtId="3" fontId="1" fillId="6" borderId="19" xfId="0" applyNumberFormat="1" applyFont="1" applyFill="1" applyBorder="1" applyAlignment="1">
      <alignment horizontal="left" wrapText="1"/>
    </xf>
    <xf numFmtId="165" fontId="41" fillId="22" borderId="16" xfId="0" applyNumberFormat="1" applyFont="1" applyFill="1" applyBorder="1" applyAlignment="1">
      <alignment horizontal="right" vertical="center" wrapText="1"/>
    </xf>
    <xf numFmtId="164" fontId="41" fillId="22" borderId="16" xfId="2" applyFont="1" applyFill="1" applyBorder="1" applyAlignment="1">
      <alignment horizontal="right" vertical="center" wrapText="1"/>
    </xf>
    <xf numFmtId="165" fontId="41" fillId="22" borderId="16" xfId="2" applyNumberFormat="1" applyFont="1" applyFill="1" applyBorder="1" applyAlignment="1">
      <alignment horizontal="right" vertical="center" wrapText="1"/>
    </xf>
    <xf numFmtId="165" fontId="41" fillId="22" borderId="16" xfId="40" applyNumberFormat="1" applyFont="1" applyFill="1" applyBorder="1" applyAlignment="1">
      <alignment horizontal="left" vertical="center" wrapText="1"/>
    </xf>
    <xf numFmtId="0" fontId="41" fillId="22" borderId="16" xfId="0" applyFont="1" applyFill="1" applyBorder="1" applyAlignment="1">
      <alignment horizontal="left" vertical="center"/>
    </xf>
    <xf numFmtId="3" fontId="41" fillId="22" borderId="16" xfId="1" applyNumberFormat="1" applyFont="1" applyFill="1" applyBorder="1" applyAlignment="1">
      <alignment horizontal="left" vertical="center" wrapText="1"/>
    </xf>
    <xf numFmtId="0" fontId="41" fillId="22" borderId="16" xfId="0" applyFont="1" applyFill="1" applyBorder="1" applyAlignment="1">
      <alignment horizontal="left" vertical="center" wrapText="1"/>
    </xf>
    <xf numFmtId="165" fontId="0" fillId="6" borderId="16" xfId="40" applyNumberFormat="1" applyFont="1" applyFill="1" applyBorder="1" applyAlignment="1">
      <alignment horizontal="left" vertical="center" wrapText="1"/>
    </xf>
    <xf numFmtId="164" fontId="43" fillId="22" borderId="19" xfId="2" applyFont="1" applyFill="1" applyBorder="1" applyAlignment="1">
      <alignment horizontal="right" vertical="center" wrapText="1"/>
    </xf>
    <xf numFmtId="165" fontId="41" fillId="22" borderId="6" xfId="1" applyNumberFormat="1" applyFont="1" applyFill="1" applyBorder="1" applyAlignment="1">
      <alignment horizontal="left" wrapText="1"/>
    </xf>
    <xf numFmtId="165" fontId="41" fillId="22" borderId="3" xfId="40" applyNumberFormat="1" applyFont="1" applyFill="1" applyBorder="1" applyAlignment="1">
      <alignment horizontal="left" vertical="center" wrapText="1"/>
    </xf>
    <xf numFmtId="0" fontId="41" fillId="22" borderId="3" xfId="0" applyFont="1" applyFill="1" applyBorder="1" applyAlignment="1">
      <alignment horizontal="left" vertical="center"/>
    </xf>
    <xf numFmtId="3" fontId="41" fillId="22" borderId="3" xfId="1" applyNumberFormat="1" applyFont="1" applyFill="1" applyBorder="1" applyAlignment="1">
      <alignment horizontal="left" vertical="center" wrapText="1"/>
    </xf>
    <xf numFmtId="0" fontId="41" fillId="22" borderId="3" xfId="0" applyFont="1" applyFill="1" applyBorder="1" applyAlignment="1">
      <alignment horizontal="left" vertical="center" wrapText="1"/>
    </xf>
    <xf numFmtId="3" fontId="0" fillId="6" borderId="3" xfId="1" applyNumberFormat="1" applyFont="1" applyFill="1" applyBorder="1" applyAlignment="1">
      <alignment horizontal="left" vertical="center" wrapText="1"/>
    </xf>
    <xf numFmtId="3" fontId="14" fillId="0" borderId="14" xfId="0" applyNumberFormat="1" applyFont="1" applyBorder="1" applyAlignment="1">
      <alignment vertical="center"/>
    </xf>
    <xf numFmtId="165" fontId="4" fillId="6" borderId="3" xfId="40" applyNumberFormat="1" applyFont="1" applyFill="1" applyBorder="1" applyAlignment="1">
      <alignment horizontal="left" vertical="center" wrapText="1"/>
    </xf>
    <xf numFmtId="164" fontId="41" fillId="6" borderId="45" xfId="2" applyFont="1" applyFill="1" applyBorder="1" applyAlignment="1">
      <alignment horizontal="right" wrapText="1"/>
    </xf>
    <xf numFmtId="165" fontId="0" fillId="6" borderId="19" xfId="0" applyNumberFormat="1" applyFont="1" applyFill="1" applyBorder="1" applyAlignment="1">
      <alignment wrapText="1"/>
    </xf>
    <xf numFmtId="165" fontId="41" fillId="6" borderId="18" xfId="0" applyNumberFormat="1" applyFont="1" applyFill="1" applyBorder="1" applyAlignment="1">
      <alignment wrapText="1"/>
    </xf>
    <xf numFmtId="165" fontId="41" fillId="6" borderId="15" xfId="0" applyNumberFormat="1" applyFont="1" applyFill="1" applyBorder="1" applyAlignment="1">
      <alignment wrapText="1"/>
    </xf>
    <xf numFmtId="164" fontId="0" fillId="0" borderId="0" xfId="2" applyFont="1" applyAlignment="1">
      <alignment horizontal="right" wrapText="1"/>
    </xf>
    <xf numFmtId="4" fontId="0" fillId="6" borderId="19" xfId="0" applyNumberFormat="1" applyFont="1" applyFill="1" applyBorder="1" applyAlignment="1">
      <alignment horizontal="left" wrapText="1"/>
    </xf>
    <xf numFmtId="14" fontId="41" fillId="23" borderId="19" xfId="1" applyNumberFormat="1" applyFont="1" applyFill="1" applyBorder="1" applyAlignment="1">
      <alignment horizontal="left" vertical="center" wrapText="1"/>
    </xf>
    <xf numFmtId="3" fontId="41" fillId="23" borderId="19" xfId="1" applyNumberFormat="1" applyFont="1" applyFill="1" applyBorder="1" applyAlignment="1">
      <alignment horizontal="left" vertical="center" wrapText="1"/>
    </xf>
    <xf numFmtId="165" fontId="41" fillId="23" borderId="19" xfId="2" applyNumberFormat="1" applyFont="1" applyFill="1" applyBorder="1" applyAlignment="1">
      <alignment horizontal="right" vertical="center" wrapText="1"/>
    </xf>
    <xf numFmtId="0" fontId="41" fillId="23" borderId="19" xfId="0" applyFont="1" applyFill="1" applyBorder="1" applyAlignment="1">
      <alignment horizontal="left" vertical="center"/>
    </xf>
    <xf numFmtId="14" fontId="19" fillId="6" borderId="19" xfId="1" applyNumberFormat="1" applyFont="1" applyFill="1" applyBorder="1" applyAlignment="1">
      <alignment horizontal="left" vertical="center" wrapText="1"/>
    </xf>
    <xf numFmtId="0" fontId="19" fillId="6" borderId="19" xfId="0" applyFont="1" applyFill="1" applyBorder="1" applyAlignment="1">
      <alignment horizontal="left" vertical="center" wrapText="1"/>
    </xf>
    <xf numFmtId="165" fontId="19" fillId="6" borderId="19" xfId="2" applyNumberFormat="1" applyFont="1" applyFill="1" applyBorder="1" applyAlignment="1">
      <alignment horizontal="right" vertical="center" wrapText="1"/>
    </xf>
    <xf numFmtId="165" fontId="19" fillId="6" borderId="19" xfId="40" applyNumberFormat="1" applyFont="1" applyFill="1" applyBorder="1" applyAlignment="1">
      <alignment horizontal="left" vertical="center" wrapText="1"/>
    </xf>
    <xf numFmtId="0" fontId="19" fillId="6" borderId="19" xfId="0" applyFont="1" applyFill="1" applyBorder="1" applyAlignment="1">
      <alignment horizontal="left" vertical="center"/>
    </xf>
    <xf numFmtId="3" fontId="19" fillId="6" borderId="19" xfId="1" applyNumberFormat="1" applyFont="1" applyFill="1" applyBorder="1" applyAlignment="1">
      <alignment horizontal="left" vertical="center" wrapText="1"/>
    </xf>
    <xf numFmtId="0" fontId="41" fillId="22" borderId="0" xfId="0" applyFont="1" applyFill="1" applyAlignment="1">
      <alignment horizontal="left" vertical="center"/>
    </xf>
    <xf numFmtId="0" fontId="43" fillId="22" borderId="19" xfId="0" applyFont="1" applyFill="1" applyBorder="1" applyAlignment="1">
      <alignment horizontal="left" vertical="center"/>
    </xf>
    <xf numFmtId="165" fontId="43" fillId="22" borderId="19" xfId="0" applyNumberFormat="1" applyFont="1" applyFill="1" applyBorder="1" applyAlignment="1">
      <alignment horizontal="right" vertical="center"/>
    </xf>
    <xf numFmtId="165" fontId="43" fillId="22" borderId="19" xfId="2" applyNumberFormat="1" applyFont="1" applyFill="1" applyBorder="1" applyAlignment="1">
      <alignment horizontal="right" vertical="center" wrapText="1"/>
    </xf>
    <xf numFmtId="165" fontId="43" fillId="22" borderId="9" xfId="40" applyNumberFormat="1" applyFont="1" applyFill="1" applyBorder="1" applyAlignment="1">
      <alignment horizontal="left" vertical="center" wrapText="1"/>
    </xf>
    <xf numFmtId="3" fontId="43" fillId="22" borderId="19" xfId="1" applyNumberFormat="1" applyFont="1" applyFill="1" applyBorder="1" applyAlignment="1">
      <alignment horizontal="left" vertical="center" wrapText="1"/>
    </xf>
    <xf numFmtId="0" fontId="43" fillId="22" borderId="19" xfId="0" applyFont="1" applyFill="1" applyBorder="1" applyAlignment="1">
      <alignment horizontal="left" vertical="center" wrapText="1"/>
    </xf>
    <xf numFmtId="14" fontId="43" fillId="22" borderId="19" xfId="1" applyNumberFormat="1" applyFont="1" applyFill="1" applyBorder="1" applyAlignment="1">
      <alignment horizontal="left" vertical="center" wrapText="1"/>
    </xf>
    <xf numFmtId="0" fontId="43" fillId="22" borderId="6" xfId="0" applyFont="1" applyFill="1" applyBorder="1" applyAlignment="1">
      <alignment horizontal="left" vertical="center" wrapText="1"/>
    </xf>
    <xf numFmtId="3" fontId="0" fillId="6" borderId="16" xfId="1" applyNumberFormat="1" applyFont="1" applyFill="1" applyBorder="1" applyAlignment="1">
      <alignment horizontal="left" vertical="center" wrapText="1"/>
    </xf>
    <xf numFmtId="165" fontId="41" fillId="23" borderId="19" xfId="0" applyNumberFormat="1" applyFont="1" applyFill="1" applyBorder="1" applyAlignment="1">
      <alignment horizontal="right" vertical="center"/>
    </xf>
    <xf numFmtId="165" fontId="41" fillId="23" borderId="9" xfId="40" applyNumberFormat="1" applyFont="1" applyFill="1" applyBorder="1" applyAlignment="1">
      <alignment horizontal="left" vertical="center" wrapText="1"/>
    </xf>
    <xf numFmtId="0" fontId="41" fillId="23" borderId="19" xfId="0" applyFont="1" applyFill="1" applyBorder="1" applyAlignment="1">
      <alignment horizontal="left" vertical="center" wrapText="1"/>
    </xf>
    <xf numFmtId="165" fontId="0" fillId="6" borderId="19" xfId="0" applyNumberFormat="1" applyFont="1" applyFill="1" applyBorder="1" applyAlignment="1">
      <alignment horizontal="right"/>
    </xf>
    <xf numFmtId="165" fontId="0" fillId="6" borderId="9" xfId="40" applyNumberFormat="1" applyFont="1" applyFill="1" applyBorder="1" applyAlignment="1">
      <alignment horizontal="left" wrapText="1"/>
    </xf>
    <xf numFmtId="14" fontId="41" fillId="23" borderId="19" xfId="0" applyNumberFormat="1" applyFont="1" applyFill="1" applyBorder="1" applyAlignment="1">
      <alignment horizontal="left" vertical="center"/>
    </xf>
    <xf numFmtId="165" fontId="43" fillId="22" borderId="19" xfId="0" applyNumberFormat="1" applyFont="1" applyFill="1" applyBorder="1" applyAlignment="1">
      <alignment horizontal="right" vertical="center" wrapText="1"/>
    </xf>
    <xf numFmtId="165" fontId="3" fillId="0" borderId="6" xfId="0" applyNumberFormat="1" applyFont="1" applyBorder="1" applyAlignment="1">
      <alignment horizontal="left" vertical="center"/>
    </xf>
    <xf numFmtId="165" fontId="0" fillId="0" borderId="19" xfId="0" applyNumberFormat="1" applyBorder="1" applyAlignment="1">
      <alignment horizontal="right" wrapText="1"/>
    </xf>
    <xf numFmtId="14" fontId="41" fillId="24" borderId="19" xfId="1" applyNumberFormat="1" applyFont="1" applyFill="1" applyBorder="1" applyAlignment="1">
      <alignment horizontal="left" vertical="center" wrapText="1"/>
    </xf>
    <xf numFmtId="0" fontId="41" fillId="24" borderId="19" xfId="0" applyFont="1" applyFill="1" applyBorder="1" applyAlignment="1">
      <alignment horizontal="left" vertical="center"/>
    </xf>
    <xf numFmtId="0" fontId="41" fillId="24" borderId="6" xfId="0" applyFont="1" applyFill="1" applyBorder="1" applyAlignment="1">
      <alignment horizontal="left" vertical="center"/>
    </xf>
    <xf numFmtId="165" fontId="41" fillId="24" borderId="19" xfId="0" applyNumberFormat="1" applyFont="1" applyFill="1" applyBorder="1" applyAlignment="1">
      <alignment horizontal="right" vertical="center"/>
    </xf>
    <xf numFmtId="165" fontId="41" fillId="24" borderId="19" xfId="2" applyNumberFormat="1" applyFont="1" applyFill="1" applyBorder="1" applyAlignment="1">
      <alignment horizontal="right" vertical="center" wrapText="1"/>
    </xf>
    <xf numFmtId="165" fontId="41" fillId="24" borderId="9" xfId="40" applyNumberFormat="1" applyFont="1" applyFill="1" applyBorder="1" applyAlignment="1">
      <alignment horizontal="left" vertical="center" wrapText="1"/>
    </xf>
    <xf numFmtId="3" fontId="41" fillId="24" borderId="19" xfId="1" applyNumberFormat="1" applyFont="1" applyFill="1" applyBorder="1" applyAlignment="1">
      <alignment horizontal="left" vertical="center" wrapText="1"/>
    </xf>
    <xf numFmtId="0" fontId="41" fillId="24" borderId="19" xfId="0" applyFont="1" applyFill="1" applyBorder="1" applyAlignment="1">
      <alignment horizontal="left" vertical="center" wrapText="1"/>
    </xf>
    <xf numFmtId="165" fontId="19" fillId="6" borderId="19" xfId="0" applyNumberFormat="1" applyFont="1" applyFill="1" applyBorder="1" applyAlignment="1">
      <alignment horizontal="right" vertical="center"/>
    </xf>
    <xf numFmtId="165" fontId="41" fillId="0" borderId="46" xfId="0" applyNumberFormat="1" applyFont="1" applyBorder="1" applyAlignment="1">
      <alignment horizontal="right" vertical="center" wrapText="1"/>
    </xf>
    <xf numFmtId="165" fontId="41" fillId="0" borderId="28" xfId="0" applyNumberFormat="1" applyFont="1" applyBorder="1" applyAlignment="1">
      <alignment horizontal="right" vertical="center" wrapText="1"/>
    </xf>
    <xf numFmtId="165" fontId="41" fillId="0" borderId="47" xfId="0" applyNumberFormat="1" applyFont="1" applyBorder="1" applyAlignment="1">
      <alignment horizontal="right" vertical="center" wrapText="1"/>
    </xf>
    <xf numFmtId="165" fontId="41" fillId="22" borderId="19" xfId="0" applyNumberFormat="1" applyFont="1" applyFill="1" applyBorder="1" applyAlignment="1">
      <alignment wrapText="1"/>
    </xf>
    <xf numFmtId="164" fontId="41" fillId="0" borderId="0" xfId="0" applyNumberFormat="1" applyFont="1"/>
    <xf numFmtId="165" fontId="1" fillId="0" borderId="9" xfId="0" applyNumberFormat="1" applyFont="1" applyBorder="1" applyAlignment="1">
      <alignment horizontal="left" vertical="center"/>
    </xf>
    <xf numFmtId="165" fontId="0" fillId="0" borderId="19" xfId="0" applyNumberFormat="1" applyFont="1" applyBorder="1" applyAlignment="1">
      <alignment horizontal="left" vertical="center"/>
    </xf>
    <xf numFmtId="3" fontId="19" fillId="22" borderId="11" xfId="1" applyNumberFormat="1" applyFont="1" applyFill="1" applyBorder="1" applyAlignment="1">
      <alignment horizontal="left" wrapText="1"/>
    </xf>
    <xf numFmtId="3" fontId="43" fillId="22" borderId="19" xfId="1" applyNumberFormat="1" applyFont="1" applyFill="1" applyBorder="1" applyAlignment="1">
      <alignment horizontal="left" wrapText="1"/>
    </xf>
    <xf numFmtId="165" fontId="19" fillId="6" borderId="19" xfId="2" applyNumberFormat="1" applyFont="1" applyFill="1" applyBorder="1" applyAlignment="1">
      <alignment horizontal="right" wrapText="1"/>
    </xf>
    <xf numFmtId="0" fontId="19" fillId="6" borderId="19" xfId="0" applyFont="1" applyFill="1" applyBorder="1" applyAlignment="1">
      <alignment horizontal="left"/>
    </xf>
    <xf numFmtId="0" fontId="19" fillId="6" borderId="19" xfId="0" applyFont="1" applyFill="1" applyBorder="1" applyAlignment="1">
      <alignment horizontal="left" wrapText="1"/>
    </xf>
    <xf numFmtId="3" fontId="43" fillId="22" borderId="11" xfId="1" applyNumberFormat="1" applyFont="1" applyFill="1" applyBorder="1" applyAlignment="1">
      <alignment horizontal="right" wrapText="1"/>
    </xf>
    <xf numFmtId="0" fontId="41" fillId="23" borderId="6" xfId="0" applyFont="1" applyFill="1" applyBorder="1" applyAlignment="1">
      <alignment horizontal="left" vertical="center" wrapText="1"/>
    </xf>
    <xf numFmtId="3" fontId="43" fillId="23" borderId="19" xfId="1" applyNumberFormat="1" applyFont="1" applyFill="1" applyBorder="1" applyAlignment="1">
      <alignment horizontal="left" wrapText="1"/>
    </xf>
    <xf numFmtId="165" fontId="43" fillId="22" borderId="19" xfId="40" applyNumberFormat="1" applyFont="1" applyFill="1" applyBorder="1" applyAlignment="1">
      <alignment horizontal="left" vertical="center" wrapText="1"/>
    </xf>
    <xf numFmtId="165" fontId="41" fillId="23" borderId="19" xfId="0" applyNumberFormat="1" applyFont="1" applyFill="1" applyBorder="1" applyAlignment="1">
      <alignment horizontal="right" vertical="center" wrapText="1"/>
    </xf>
    <xf numFmtId="165" fontId="41" fillId="22" borderId="3" xfId="0" applyNumberFormat="1" applyFont="1" applyFill="1" applyBorder="1" applyAlignment="1">
      <alignment horizontal="right" vertical="center"/>
    </xf>
    <xf numFmtId="165" fontId="41" fillId="22" borderId="16" xfId="0" applyNumberFormat="1" applyFont="1" applyFill="1" applyBorder="1" applyAlignment="1">
      <alignment horizontal="right" vertical="center"/>
    </xf>
    <xf numFmtId="3" fontId="43" fillId="12" borderId="11" xfId="1" applyNumberFormat="1" applyFont="1" applyFill="1" applyBorder="1" applyAlignment="1">
      <alignment horizontal="left" wrapText="1"/>
    </xf>
    <xf numFmtId="165" fontId="41" fillId="6" borderId="15" xfId="0" applyNumberFormat="1" applyFont="1" applyFill="1" applyBorder="1" applyAlignment="1">
      <alignment horizontal="right" wrapText="1"/>
    </xf>
    <xf numFmtId="165" fontId="0" fillId="0" borderId="3" xfId="0" applyNumberFormat="1" applyBorder="1" applyAlignment="1">
      <alignment horizontal="right" wrapText="1"/>
    </xf>
    <xf numFmtId="165" fontId="0" fillId="0" borderId="0" xfId="0" applyNumberFormat="1" applyAlignment="1">
      <alignment horizontal="right" vertical="center" wrapText="1"/>
    </xf>
    <xf numFmtId="165" fontId="19" fillId="6" borderId="19" xfId="0" applyNumberFormat="1" applyFont="1" applyFill="1" applyBorder="1" applyAlignment="1">
      <alignment horizontal="right" vertical="center" wrapText="1"/>
    </xf>
    <xf numFmtId="0" fontId="0" fillId="22" borderId="19" xfId="0" applyFont="1" applyFill="1" applyBorder="1" applyAlignment="1">
      <alignment horizontal="left" vertical="center"/>
    </xf>
    <xf numFmtId="165" fontId="4" fillId="22" borderId="19" xfId="2" applyNumberFormat="1" applyFont="1" applyFill="1" applyBorder="1" applyAlignment="1">
      <alignment horizontal="right" vertical="center" wrapText="1"/>
    </xf>
    <xf numFmtId="0" fontId="0" fillId="22" borderId="19" xfId="0" applyFont="1" applyFill="1" applyBorder="1" applyAlignment="1">
      <alignment horizontal="left" vertical="center" wrapText="1"/>
    </xf>
    <xf numFmtId="0" fontId="0" fillId="0" borderId="11" xfId="0" applyBorder="1" applyAlignment="1">
      <alignment horizontal="left" vertical="center"/>
    </xf>
    <xf numFmtId="3" fontId="4" fillId="22" borderId="19" xfId="1" applyNumberFormat="1" applyFont="1" applyFill="1" applyBorder="1" applyAlignment="1">
      <alignment horizontal="left" vertical="center" wrapText="1"/>
    </xf>
    <xf numFmtId="14" fontId="0" fillId="22" borderId="19" xfId="0" applyNumberFormat="1" applyFont="1" applyFill="1" applyBorder="1" applyAlignment="1">
      <alignment horizontal="left" vertical="center"/>
    </xf>
    <xf numFmtId="165" fontId="0" fillId="0" borderId="19" xfId="0" applyNumberFormat="1" applyBorder="1" applyAlignment="1">
      <alignment vertical="center" wrapText="1"/>
    </xf>
    <xf numFmtId="165" fontId="0" fillId="22" borderId="19" xfId="0" applyNumberFormat="1" applyFont="1" applyFill="1" applyBorder="1" applyAlignment="1">
      <alignment wrapText="1"/>
    </xf>
    <xf numFmtId="165" fontId="0" fillId="22" borderId="19" xfId="0" applyNumberFormat="1" applyFont="1" applyFill="1" applyBorder="1" applyAlignment="1">
      <alignment horizontal="right" wrapText="1"/>
    </xf>
    <xf numFmtId="0" fontId="41" fillId="22" borderId="2" xfId="0" applyFont="1" applyFill="1" applyBorder="1" applyAlignment="1">
      <alignment horizontal="left" vertical="center"/>
    </xf>
    <xf numFmtId="165" fontId="41" fillId="6" borderId="45" xfId="0" applyNumberFormat="1" applyFont="1" applyFill="1" applyBorder="1" applyAlignment="1">
      <alignment horizontal="right" vertical="center"/>
    </xf>
    <xf numFmtId="165" fontId="41" fillId="6" borderId="48" xfId="0" applyNumberFormat="1" applyFont="1" applyFill="1" applyBorder="1" applyAlignment="1">
      <alignment horizontal="right" vertical="center"/>
    </xf>
    <xf numFmtId="165" fontId="41" fillId="6" borderId="49" xfId="0" applyNumberFormat="1" applyFont="1" applyFill="1" applyBorder="1" applyAlignment="1">
      <alignment horizontal="right" vertical="center"/>
    </xf>
    <xf numFmtId="165" fontId="41" fillId="0" borderId="46" xfId="0" applyNumberFormat="1" applyFont="1" applyBorder="1" applyAlignment="1">
      <alignment horizontal="right" vertical="center"/>
    </xf>
    <xf numFmtId="165" fontId="41" fillId="0" borderId="28" xfId="0" applyNumberFormat="1" applyFont="1" applyBorder="1" applyAlignment="1">
      <alignment horizontal="right" vertical="center"/>
    </xf>
    <xf numFmtId="165" fontId="41" fillId="0" borderId="47" xfId="0" applyNumberFormat="1" applyFont="1" applyBorder="1" applyAlignment="1">
      <alignment horizontal="right" vertical="center"/>
    </xf>
    <xf numFmtId="165" fontId="0" fillId="0" borderId="16" xfId="0" applyNumberFormat="1" applyBorder="1" applyAlignment="1">
      <alignment vertical="center" wrapText="1"/>
    </xf>
    <xf numFmtId="165" fontId="19" fillId="6" borderId="19" xfId="0" applyNumberFormat="1" applyFont="1" applyFill="1" applyBorder="1" applyAlignment="1">
      <alignment horizontal="right" wrapText="1"/>
    </xf>
    <xf numFmtId="165" fontId="19" fillId="6" borderId="16" xfId="0" applyNumberFormat="1" applyFont="1" applyFill="1" applyBorder="1" applyAlignment="1">
      <alignment horizontal="right" vertical="center" wrapText="1"/>
    </xf>
    <xf numFmtId="165" fontId="19" fillId="6" borderId="16" xfId="0" applyNumberFormat="1" applyFont="1" applyFill="1" applyBorder="1" applyAlignment="1">
      <alignment horizontal="right" vertical="center"/>
    </xf>
    <xf numFmtId="165" fontId="19" fillId="6" borderId="3" xfId="0" applyNumberFormat="1" applyFont="1" applyFill="1" applyBorder="1" applyAlignment="1">
      <alignment horizontal="right" vertical="center"/>
    </xf>
    <xf numFmtId="165" fontId="19" fillId="6" borderId="19" xfId="0" applyNumberFormat="1" applyFont="1" applyFill="1" applyBorder="1" applyAlignment="1">
      <alignment wrapText="1"/>
    </xf>
    <xf numFmtId="165" fontId="19" fillId="0" borderId="19" xfId="0" applyNumberFormat="1" applyFont="1" applyBorder="1" applyAlignment="1">
      <alignment wrapText="1"/>
    </xf>
    <xf numFmtId="165" fontId="19" fillId="0" borderId="19" xfId="0" applyNumberFormat="1" applyFont="1" applyBorder="1" applyAlignment="1">
      <alignment horizontal="right" vertical="center"/>
    </xf>
    <xf numFmtId="165" fontId="19" fillId="0" borderId="19" xfId="0" applyNumberFormat="1" applyFont="1" applyBorder="1" applyAlignment="1">
      <alignment vertical="center" wrapText="1"/>
    </xf>
    <xf numFmtId="164" fontId="0" fillId="0" borderId="0" xfId="0" applyNumberFormat="1"/>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3" borderId="21" xfId="0" applyNumberFormat="1" applyFont="1" applyFill="1" applyBorder="1" applyAlignment="1">
      <alignment horizontal="center"/>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21"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0" fontId="62" fillId="11" borderId="32"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62" fillId="11" borderId="20" xfId="0" applyFont="1" applyFill="1" applyBorder="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55" fillId="17" borderId="0" xfId="0" applyFont="1" applyFill="1" applyAlignment="1">
      <alignment horizontal="center"/>
    </xf>
    <xf numFmtId="0" fontId="43" fillId="18" borderId="10" xfId="0" applyFont="1" applyFill="1" applyBorder="1" applyAlignment="1">
      <alignment horizontal="center"/>
    </xf>
    <xf numFmtId="0" fontId="43"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30">
    <dxf>
      <numFmt numFmtId="164" formatCode="_-* #,##0.00\ _€_-;\-* #,##0.00\ _€_-;_-* &quot;-&quot;??\ _€_-;_-@_-"/>
    </dxf>
    <dxf>
      <alignment horizontal="right" readingOrder="0"/>
    </dxf>
    <dxf>
      <alignment wrapText="1" readingOrder="0"/>
    </dxf>
    <dxf>
      <alignment horizontal="right" readingOrder="0"/>
    </dxf>
    <dxf>
      <alignment wrapText="1" readingOrder="0"/>
    </dxf>
    <dxf>
      <numFmt numFmtId="164" formatCode="_-* #,##0.00\ _€_-;\-* #,##0.00\ _€_-;_-* &quot;-&quot;??\ _€_-;_-@_-"/>
    </dxf>
    <dxf>
      <numFmt numFmtId="164" formatCode="_-* #,##0.00\ _€_-;\-* #,##0.00\ _€_-;_-* &quot;-&quot;??\ _€_-;_-@_-"/>
    </dxf>
    <dxf>
      <alignment horizontal="right" readingOrder="0"/>
    </dxf>
    <dxf>
      <alignment wrapText="1" readingOrder="0"/>
    </dxf>
    <dxf>
      <numFmt numFmtId="164" formatCode="_-* #,##0.00\ _€_-;\-* #,##0.00\ _€_-;_-* &quot;-&quot;??\ _€_-;_-@_-"/>
    </dxf>
    <dxf>
      <numFmt numFmtId="164" formatCode="_-* #,##0.00\ _€_-;\-* #,##0.00\ _€_-;_-* &quot;-&quot;??\ _€_-;_-@_-"/>
    </dxf>
    <dxf>
      <alignment horizontal="right" readingOrder="0"/>
    </dxf>
    <dxf>
      <alignment wrapText="1" readingOrder="0"/>
    </dxf>
    <dxf>
      <numFmt numFmtId="164" formatCode="_-* #,##0.00\ _€_-;\-* #,##0.00\ _€_-;_-* &quot;-&quot;??\ _€_-;_-@_-"/>
    </dxf>
    <dxf>
      <alignment horizontal="right" readingOrder="0"/>
    </dxf>
    <dxf>
      <alignment wrapText="1" readingOrder="0"/>
    </dxf>
    <dxf>
      <numFmt numFmtId="164" formatCode="_-* #,##0.00\ _€_-;\-* #,##0.00\ _€_-;_-* &quot;-&quot;??\ _€_-;_-@_-"/>
    </dxf>
    <dxf>
      <numFmt numFmtId="164" formatCode="_-* #,##0.00\ _€_-;\-* #,##0.00\ _€_-;_-* &quot;-&quot;??\ _€_-;_-@_-"/>
    </dxf>
    <dxf>
      <alignment horizontal="right" readingOrder="0"/>
    </dxf>
    <dxf>
      <alignment wrapText="1" readingOrder="0"/>
    </dxf>
    <dxf>
      <numFmt numFmtId="164" formatCode="_-* #,##0.00\ _€_-;\-* #,##0.00\ _€_-;_-* &quot;-&quot;??\ _€_-;_-@_-"/>
    </dxf>
    <dxf>
      <alignment wrapText="1" readingOrder="0"/>
    </dxf>
    <dxf>
      <alignment horizontal="right" readingOrder="0"/>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22</xdr:row>
      <xdr:rowOff>0</xdr:rowOff>
    </xdr:from>
    <xdr:to>
      <xdr:col>8</xdr:col>
      <xdr:colOff>190500</xdr:colOff>
      <xdr:row>23</xdr:row>
      <xdr:rowOff>69215</xdr:rowOff>
    </xdr:to>
    <xdr:sp macro="" textlink="">
      <xdr:nvSpPr>
        <xdr:cNvPr id="2" name="Text Box 3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50165</xdr:rowOff>
    </xdr:to>
    <xdr:sp macro="" textlink="">
      <xdr:nvSpPr>
        <xdr:cNvPr id="3" name="Text Box 34">
          <a:extLst>
            <a:ext uri="{FF2B5EF4-FFF2-40B4-BE49-F238E27FC236}">
              <a16:creationId xmlns=""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4" name="Text Box 3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5" name="Text Box 3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6" name="Text Box 3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7" name="Text Box 34">
          <a:extLst>
            <a:ext uri="{FF2B5EF4-FFF2-40B4-BE49-F238E27FC236}">
              <a16:creationId xmlns=""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22</xdr:row>
      <xdr:rowOff>0</xdr:rowOff>
    </xdr:from>
    <xdr:ext cx="76200" cy="228600"/>
    <xdr:sp macro="" textlink="">
      <xdr:nvSpPr>
        <xdr:cNvPr id="8" name="Text Box 3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22</xdr:row>
      <xdr:rowOff>0</xdr:rowOff>
    </xdr:from>
    <xdr:ext cx="19050" cy="209550"/>
    <xdr:sp macro="" textlink="">
      <xdr:nvSpPr>
        <xdr:cNvPr id="9" name="Text Box 34">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26</xdr:row>
      <xdr:rowOff>0</xdr:rowOff>
    </xdr:from>
    <xdr:to>
      <xdr:col>7</xdr:col>
      <xdr:colOff>190500</xdr:colOff>
      <xdr:row>27</xdr:row>
      <xdr:rowOff>69215</xdr:rowOff>
    </xdr:to>
    <xdr:sp macro="" textlink="">
      <xdr:nvSpPr>
        <xdr:cNvPr id="2" name="Text Box 32">
          <a:extLst>
            <a:ext uri="{FF2B5EF4-FFF2-40B4-BE49-F238E27FC236}">
              <a16:creationId xmlns=""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50165</xdr:rowOff>
    </xdr:to>
    <xdr:sp macro="" textlink="">
      <xdr:nvSpPr>
        <xdr:cNvPr id="3" name="Text Box 34">
          <a:extLst>
            <a:ext uri="{FF2B5EF4-FFF2-40B4-BE49-F238E27FC236}">
              <a16:creationId xmlns=""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4" name="Text Box 32">
          <a:extLst>
            <a:ext uri="{FF2B5EF4-FFF2-40B4-BE49-F238E27FC236}">
              <a16:creationId xmlns=""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5" name="Text Box 3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6" name="Text Box 32">
          <a:extLst>
            <a:ext uri="{FF2B5EF4-FFF2-40B4-BE49-F238E27FC236}">
              <a16:creationId xmlns=""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7" name="Text Box 34">
          <a:extLst>
            <a:ext uri="{FF2B5EF4-FFF2-40B4-BE49-F238E27FC236}">
              <a16:creationId xmlns=""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26</xdr:row>
      <xdr:rowOff>0</xdr:rowOff>
    </xdr:from>
    <xdr:ext cx="76200" cy="228600"/>
    <xdr:sp macro="" textlink="">
      <xdr:nvSpPr>
        <xdr:cNvPr id="8" name="Text Box 32">
          <a:extLst>
            <a:ext uri="{FF2B5EF4-FFF2-40B4-BE49-F238E27FC236}">
              <a16:creationId xmlns=""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26</xdr:row>
      <xdr:rowOff>0</xdr:rowOff>
    </xdr:from>
    <xdr:ext cx="19050" cy="209550"/>
    <xdr:sp macro="" textlink="">
      <xdr:nvSpPr>
        <xdr:cNvPr id="9" name="Text Box 34">
          <a:extLst>
            <a:ext uri="{FF2B5EF4-FFF2-40B4-BE49-F238E27FC236}">
              <a16:creationId xmlns=""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26</xdr:row>
      <xdr:rowOff>0</xdr:rowOff>
    </xdr:from>
    <xdr:to>
      <xdr:col>8</xdr:col>
      <xdr:colOff>190500</xdr:colOff>
      <xdr:row>27</xdr:row>
      <xdr:rowOff>69215</xdr:rowOff>
    </xdr:to>
    <xdr:sp macro="" textlink="">
      <xdr:nvSpPr>
        <xdr:cNvPr id="10" name="Text Box 32">
          <a:extLst>
            <a:ext uri="{FF2B5EF4-FFF2-40B4-BE49-F238E27FC236}">
              <a16:creationId xmlns=""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50165</xdr:rowOff>
    </xdr:to>
    <xdr:sp macro="" textlink="">
      <xdr:nvSpPr>
        <xdr:cNvPr id="11" name="Text Box 34">
          <a:extLst>
            <a:ext uri="{FF2B5EF4-FFF2-40B4-BE49-F238E27FC236}">
              <a16:creationId xmlns=""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2" name="Text Box 32">
          <a:extLst>
            <a:ext uri="{FF2B5EF4-FFF2-40B4-BE49-F238E27FC236}">
              <a16:creationId xmlns=""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3" name="Text Box 34">
          <a:extLst>
            <a:ext uri="{FF2B5EF4-FFF2-40B4-BE49-F238E27FC236}">
              <a16:creationId xmlns=""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4" name="Text Box 32">
          <a:extLst>
            <a:ext uri="{FF2B5EF4-FFF2-40B4-BE49-F238E27FC236}">
              <a16:creationId xmlns=""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5" name="Text Box 3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26</xdr:row>
      <xdr:rowOff>0</xdr:rowOff>
    </xdr:from>
    <xdr:ext cx="76200" cy="228600"/>
    <xdr:sp macro="" textlink="">
      <xdr:nvSpPr>
        <xdr:cNvPr id="16" name="Text Box 32">
          <a:extLst>
            <a:ext uri="{FF2B5EF4-FFF2-40B4-BE49-F238E27FC236}">
              <a16:creationId xmlns=""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26</xdr:row>
      <xdr:rowOff>0</xdr:rowOff>
    </xdr:from>
    <xdr:ext cx="19050" cy="209550"/>
    <xdr:sp macro="" textlink="">
      <xdr:nvSpPr>
        <xdr:cNvPr id="17" name="Text Box 34">
          <a:extLst>
            <a:ext uri="{FF2B5EF4-FFF2-40B4-BE49-F238E27FC236}">
              <a16:creationId xmlns=""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45</xdr:row>
      <xdr:rowOff>0</xdr:rowOff>
    </xdr:from>
    <xdr:to>
      <xdr:col>7</xdr:col>
      <xdr:colOff>190500</xdr:colOff>
      <xdr:row>46</xdr:row>
      <xdr:rowOff>69215</xdr:rowOff>
    </xdr:to>
    <xdr:sp macro="" textlink="">
      <xdr:nvSpPr>
        <xdr:cNvPr id="2" name="Text Box 32">
          <a:extLst>
            <a:ext uri="{FF2B5EF4-FFF2-40B4-BE49-F238E27FC236}">
              <a16:creationId xmlns=""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45</xdr:row>
      <xdr:rowOff>0</xdr:rowOff>
    </xdr:from>
    <xdr:to>
      <xdr:col>8</xdr:col>
      <xdr:colOff>19050</xdr:colOff>
      <xdr:row>46</xdr:row>
      <xdr:rowOff>50165</xdr:rowOff>
    </xdr:to>
    <xdr:sp macro="" textlink="">
      <xdr:nvSpPr>
        <xdr:cNvPr id="3" name="Text Box 34">
          <a:extLst>
            <a:ext uri="{FF2B5EF4-FFF2-40B4-BE49-F238E27FC236}">
              <a16:creationId xmlns=""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48</xdr:row>
      <xdr:rowOff>0</xdr:rowOff>
    </xdr:from>
    <xdr:to>
      <xdr:col>7</xdr:col>
      <xdr:colOff>190500</xdr:colOff>
      <xdr:row>49</xdr:row>
      <xdr:rowOff>66675</xdr:rowOff>
    </xdr:to>
    <xdr:sp macro="" textlink="">
      <xdr:nvSpPr>
        <xdr:cNvPr id="4" name="Text Box 32">
          <a:extLst>
            <a:ext uri="{FF2B5EF4-FFF2-40B4-BE49-F238E27FC236}">
              <a16:creationId xmlns=""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48</xdr:row>
      <xdr:rowOff>0</xdr:rowOff>
    </xdr:from>
    <xdr:to>
      <xdr:col>8</xdr:col>
      <xdr:colOff>19050</xdr:colOff>
      <xdr:row>49</xdr:row>
      <xdr:rowOff>47625</xdr:rowOff>
    </xdr:to>
    <xdr:sp macro="" textlink="">
      <xdr:nvSpPr>
        <xdr:cNvPr id="5" name="Text Box 34">
          <a:extLst>
            <a:ext uri="{FF2B5EF4-FFF2-40B4-BE49-F238E27FC236}">
              <a16:creationId xmlns=""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48</xdr:row>
      <xdr:rowOff>0</xdr:rowOff>
    </xdr:from>
    <xdr:to>
      <xdr:col>7</xdr:col>
      <xdr:colOff>190500</xdr:colOff>
      <xdr:row>49</xdr:row>
      <xdr:rowOff>66675</xdr:rowOff>
    </xdr:to>
    <xdr:sp macro="" textlink="">
      <xdr:nvSpPr>
        <xdr:cNvPr id="6" name="Text Box 32">
          <a:extLst>
            <a:ext uri="{FF2B5EF4-FFF2-40B4-BE49-F238E27FC236}">
              <a16:creationId xmlns=""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48</xdr:row>
      <xdr:rowOff>0</xdr:rowOff>
    </xdr:from>
    <xdr:to>
      <xdr:col>8</xdr:col>
      <xdr:colOff>19050</xdr:colOff>
      <xdr:row>49</xdr:row>
      <xdr:rowOff>47625</xdr:rowOff>
    </xdr:to>
    <xdr:sp macro="" textlink="">
      <xdr:nvSpPr>
        <xdr:cNvPr id="7" name="Text Box 34">
          <a:extLst>
            <a:ext uri="{FF2B5EF4-FFF2-40B4-BE49-F238E27FC236}">
              <a16:creationId xmlns=""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48</xdr:row>
      <xdr:rowOff>0</xdr:rowOff>
    </xdr:from>
    <xdr:ext cx="76200" cy="228600"/>
    <xdr:sp macro="" textlink="">
      <xdr:nvSpPr>
        <xdr:cNvPr id="8" name="Text Box 32">
          <a:extLst>
            <a:ext uri="{FF2B5EF4-FFF2-40B4-BE49-F238E27FC236}">
              <a16:creationId xmlns=""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48</xdr:row>
      <xdr:rowOff>0</xdr:rowOff>
    </xdr:from>
    <xdr:ext cx="19050" cy="209550"/>
    <xdr:sp macro="" textlink="">
      <xdr:nvSpPr>
        <xdr:cNvPr id="9" name="Text Box 34">
          <a:extLst>
            <a:ext uri="{FF2B5EF4-FFF2-40B4-BE49-F238E27FC236}">
              <a16:creationId xmlns=""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45</xdr:row>
      <xdr:rowOff>0</xdr:rowOff>
    </xdr:from>
    <xdr:to>
      <xdr:col>8</xdr:col>
      <xdr:colOff>190500</xdr:colOff>
      <xdr:row>46</xdr:row>
      <xdr:rowOff>69215</xdr:rowOff>
    </xdr:to>
    <xdr:sp macro="" textlink="">
      <xdr:nvSpPr>
        <xdr:cNvPr id="10" name="Text Box 32">
          <a:extLst>
            <a:ext uri="{FF2B5EF4-FFF2-40B4-BE49-F238E27FC236}">
              <a16:creationId xmlns=""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45</xdr:row>
      <xdr:rowOff>0</xdr:rowOff>
    </xdr:from>
    <xdr:to>
      <xdr:col>8</xdr:col>
      <xdr:colOff>704850</xdr:colOff>
      <xdr:row>46</xdr:row>
      <xdr:rowOff>50165</xdr:rowOff>
    </xdr:to>
    <xdr:sp macro="" textlink="">
      <xdr:nvSpPr>
        <xdr:cNvPr id="11" name="Text Box 34">
          <a:extLst>
            <a:ext uri="{FF2B5EF4-FFF2-40B4-BE49-F238E27FC236}">
              <a16:creationId xmlns=""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48</xdr:row>
      <xdr:rowOff>0</xdr:rowOff>
    </xdr:from>
    <xdr:to>
      <xdr:col>8</xdr:col>
      <xdr:colOff>190500</xdr:colOff>
      <xdr:row>49</xdr:row>
      <xdr:rowOff>66675</xdr:rowOff>
    </xdr:to>
    <xdr:sp macro="" textlink="">
      <xdr:nvSpPr>
        <xdr:cNvPr id="12" name="Text Box 32">
          <a:extLst>
            <a:ext uri="{FF2B5EF4-FFF2-40B4-BE49-F238E27FC236}">
              <a16:creationId xmlns=""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48</xdr:row>
      <xdr:rowOff>0</xdr:rowOff>
    </xdr:from>
    <xdr:to>
      <xdr:col>8</xdr:col>
      <xdr:colOff>704850</xdr:colOff>
      <xdr:row>49</xdr:row>
      <xdr:rowOff>47625</xdr:rowOff>
    </xdr:to>
    <xdr:sp macro="" textlink="">
      <xdr:nvSpPr>
        <xdr:cNvPr id="13" name="Text Box 34">
          <a:extLst>
            <a:ext uri="{FF2B5EF4-FFF2-40B4-BE49-F238E27FC236}">
              <a16:creationId xmlns=""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48</xdr:row>
      <xdr:rowOff>0</xdr:rowOff>
    </xdr:from>
    <xdr:to>
      <xdr:col>8</xdr:col>
      <xdr:colOff>190500</xdr:colOff>
      <xdr:row>49</xdr:row>
      <xdr:rowOff>66675</xdr:rowOff>
    </xdr:to>
    <xdr:sp macro="" textlink="">
      <xdr:nvSpPr>
        <xdr:cNvPr id="14" name="Text Box 32">
          <a:extLst>
            <a:ext uri="{FF2B5EF4-FFF2-40B4-BE49-F238E27FC236}">
              <a16:creationId xmlns=""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48</xdr:row>
      <xdr:rowOff>0</xdr:rowOff>
    </xdr:from>
    <xdr:to>
      <xdr:col>8</xdr:col>
      <xdr:colOff>704850</xdr:colOff>
      <xdr:row>49</xdr:row>
      <xdr:rowOff>47625</xdr:rowOff>
    </xdr:to>
    <xdr:sp macro="" textlink="">
      <xdr:nvSpPr>
        <xdr:cNvPr id="15" name="Text Box 34">
          <a:extLst>
            <a:ext uri="{FF2B5EF4-FFF2-40B4-BE49-F238E27FC236}">
              <a16:creationId xmlns=""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48</xdr:row>
      <xdr:rowOff>0</xdr:rowOff>
    </xdr:from>
    <xdr:ext cx="76200" cy="228600"/>
    <xdr:sp macro="" textlink="">
      <xdr:nvSpPr>
        <xdr:cNvPr id="16" name="Text Box 32">
          <a:extLst>
            <a:ext uri="{FF2B5EF4-FFF2-40B4-BE49-F238E27FC236}">
              <a16:creationId xmlns=""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48</xdr:row>
      <xdr:rowOff>0</xdr:rowOff>
    </xdr:from>
    <xdr:ext cx="19050" cy="209550"/>
    <xdr:sp macro="" textlink="">
      <xdr:nvSpPr>
        <xdr:cNvPr id="17" name="Text Box 34">
          <a:extLst>
            <a:ext uri="{FF2B5EF4-FFF2-40B4-BE49-F238E27FC236}">
              <a16:creationId xmlns=""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4876.750487037039" createdVersion="5" refreshedVersion="5" minRefreshableVersion="3" recordCount="493">
  <cacheSource type="worksheet">
    <worksheetSource ref="A2:H495" sheet="Total Expenses"/>
  </cacheSource>
  <cacheFields count="8">
    <cacheField name="Date" numFmtId="14">
      <sharedItems containsSemiMixedTypes="0" containsNonDate="0" containsDate="1" containsString="0" minDate="2022-10-01T00:00:00" maxDate="2022-11-01T00:00:00"/>
    </cacheField>
    <cacheField name="Details" numFmtId="0">
      <sharedItems/>
    </cacheField>
    <cacheField name="Type of expenses " numFmtId="0">
      <sharedItems count="12">
        <s v="Transport"/>
        <s v="Personnel"/>
        <s v="Trust Building"/>
        <s v="Services"/>
        <s v="Bank Fees"/>
        <s v="Telephone"/>
        <s v="Office Materials"/>
        <s v="Equipment"/>
        <s v="Internet"/>
        <s v="Rent &amp; Utilities"/>
        <s v="Transfer Fees"/>
        <s v="Travel Subsistence"/>
      </sharedItems>
    </cacheField>
    <cacheField name="Department" numFmtId="0">
      <sharedItems count="5">
        <s v="Investigations"/>
        <s v="Legal"/>
        <s v="Team Building"/>
        <s v="Management"/>
        <s v="Office"/>
      </sharedItems>
    </cacheField>
    <cacheField name="Spent  in national currency (UGX)" numFmtId="0">
      <sharedItems containsSemiMixedTypes="0" containsString="0" containsNumber="1" minValue="1000" maxValue="2935000"/>
    </cacheField>
    <cacheField name="Exchange Rate $" numFmtId="0">
      <sharedItems containsSemiMixedTypes="0" containsString="0" containsNumber="1" containsInteger="1" minValue="3770" maxValue="5000"/>
    </cacheField>
    <cacheField name="Spent in $" numFmtId="165">
      <sharedItems containsSemiMixedTypes="0" containsString="0" containsNumber="1" minValue="0.26109660574412535" maxValue="778.51458885941645"/>
    </cacheField>
    <cacheField name="Name" numFmtId="0">
      <sharedItems count="9">
        <s v="i54"/>
        <s v="i35"/>
        <s v="Edris"/>
        <s v="i82"/>
        <s v="Lydia"/>
        <s v="OPP UGX"/>
        <s v="Bank USD"/>
        <s v="BANK UGX"/>
        <s v="s"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876.750487500001" createdVersion="5" refreshedVersion="5" minRefreshableVersion="3" recordCount="22">
  <cacheSource type="worksheet">
    <worksheetSource ref="A3:H25" sheet="Airtime summary"/>
  </cacheSource>
  <cacheFields count="8">
    <cacheField name="Date" numFmtId="14">
      <sharedItems containsSemiMixedTypes="0" containsNonDate="0" containsDate="1" containsString="0" minDate="2022-10-01T00:00:00" maxDate="2022-11-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40000"/>
    </cacheField>
    <cacheField name="Received" numFmtId="164">
      <sharedItems containsString="0" containsBlank="1" containsNumber="1" containsInteger="1" minValue="55000" maxValue="250000"/>
    </cacheField>
    <cacheField name="Balance" numFmtId="164">
      <sharedItems containsSemiMixedTypes="0" containsString="0" containsNumber="1" containsInteger="1" minValue="0" maxValue="250000"/>
    </cacheField>
    <cacheField name="Name" numFmtId="0">
      <sharedItems containsBlank="1" count="7">
        <m/>
        <s v="Lydia"/>
        <s v="i35"/>
        <s v="i54"/>
        <s v="i82"/>
        <s v="Edris"/>
        <s v="Grace"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4876.750488078702" createdVersion="5" refreshedVersion="5" minRefreshableVersion="3" recordCount="119">
  <cacheSource type="worksheet">
    <worksheetSource ref="A2:H121" sheet="UGX Cash Box October"/>
  </cacheSource>
  <cacheFields count="8">
    <cacheField name="Date" numFmtId="14">
      <sharedItems containsSemiMixedTypes="0" containsNonDate="0" containsDate="1" containsString="0" minDate="2022-10-01T00:00:00" maxDate="2022-11-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0" maxValue="319000"/>
    </cacheField>
    <cacheField name="Received" numFmtId="164">
      <sharedItems containsString="0" containsBlank="1" containsNumber="1" containsInteger="1" minValue="1000" maxValue="2574000"/>
    </cacheField>
    <cacheField name="Balance" numFmtId="164">
      <sharedItems containsSemiMixedTypes="0" containsString="0" containsNumber="1" containsInteger="1" minValue="752146" maxValue="3648146"/>
    </cacheField>
    <cacheField name="Name" numFmtId="14">
      <sharedItems containsBlank="1" count="9">
        <m/>
        <s v="i54"/>
        <s v="Edris"/>
        <s v="i82"/>
        <s v="i35"/>
        <s v="Airtime"/>
        <s v="Lydia"/>
        <s v="Sept_L_R2" u="1"/>
        <s v="Grac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3">
  <r>
    <d v="2022-10-01T00:00:00"/>
    <s v="Local Transport"/>
    <x v="0"/>
    <x v="0"/>
    <n v="10000"/>
    <n v="3770"/>
    <n v="2.6525198938992043"/>
    <x v="0"/>
  </r>
  <r>
    <d v="2022-10-01T00:00:00"/>
    <s v="Local Transport"/>
    <x v="0"/>
    <x v="0"/>
    <n v="10000"/>
    <n v="3770"/>
    <n v="2.6525198938992043"/>
    <x v="0"/>
  </r>
  <r>
    <d v="2022-10-01T00:00:00"/>
    <s v="Local Transport"/>
    <x v="0"/>
    <x v="0"/>
    <n v="10000"/>
    <n v="3770"/>
    <n v="2.6525198938992043"/>
    <x v="1"/>
  </r>
  <r>
    <d v="2022-10-01T00:00:00"/>
    <s v="Local Transport"/>
    <x v="0"/>
    <x v="0"/>
    <n v="10000"/>
    <n v="3770"/>
    <n v="2.6525198938992043"/>
    <x v="1"/>
  </r>
  <r>
    <d v="2022-10-01T00:00:00"/>
    <s v="Local Transport"/>
    <x v="0"/>
    <x v="1"/>
    <n v="10000"/>
    <n v="3770"/>
    <n v="2.6525198938992043"/>
    <x v="2"/>
  </r>
  <r>
    <d v="2022-10-01T00:00:00"/>
    <s v="Local Transport"/>
    <x v="0"/>
    <x v="1"/>
    <n v="10000"/>
    <n v="3770"/>
    <n v="2.6525198938992043"/>
    <x v="2"/>
  </r>
  <r>
    <d v="2022-10-01T00:00:00"/>
    <s v="Local Transport"/>
    <x v="0"/>
    <x v="0"/>
    <n v="8000"/>
    <n v="3770"/>
    <n v="2.1220159151193636"/>
    <x v="3"/>
  </r>
  <r>
    <d v="2022-10-01T00:00:00"/>
    <s v="Local Transport"/>
    <x v="0"/>
    <x v="0"/>
    <n v="9000"/>
    <n v="3770"/>
    <n v="2.3872679045092839"/>
    <x v="3"/>
  </r>
  <r>
    <d v="2022-10-01T00:00:00"/>
    <s v="100 sheets napkins"/>
    <x v="1"/>
    <x v="2"/>
    <n v="2000"/>
    <n v="3770"/>
    <n v="0.5305039787798409"/>
    <x v="4"/>
  </r>
  <r>
    <d v="2022-10-01T00:00:00"/>
    <s v="Pick n peel juice 1pc"/>
    <x v="1"/>
    <x v="2"/>
    <n v="10000"/>
    <n v="3770"/>
    <n v="2.6525198938992043"/>
    <x v="4"/>
  </r>
  <r>
    <d v="2022-10-01T00:00:00"/>
    <s v="Pick n peel apple 1pc"/>
    <x v="1"/>
    <x v="2"/>
    <n v="10000"/>
    <n v="3770"/>
    <n v="2.6525198938992043"/>
    <x v="4"/>
  </r>
  <r>
    <d v="2022-10-01T00:00:00"/>
    <s v="Techpak disposable glasses"/>
    <x v="1"/>
    <x v="2"/>
    <n v="4000"/>
    <n v="3770"/>
    <n v="1.0610079575596818"/>
    <x v="4"/>
  </r>
  <r>
    <d v="2022-10-01T00:00:00"/>
    <s v="Pick n peel  mango 1 pc"/>
    <x v="1"/>
    <x v="2"/>
    <n v="10000"/>
    <n v="3770"/>
    <n v="2.6525198938992043"/>
    <x v="4"/>
  </r>
  <r>
    <d v="2022-10-01T00:00:00"/>
    <s v="Pick n Peel white grape"/>
    <x v="1"/>
    <x v="2"/>
    <n v="10000"/>
    <n v="3770"/>
    <n v="2.6525198938992043"/>
    <x v="4"/>
  </r>
  <r>
    <d v="2022-10-01T00:00:00"/>
    <s v="Fruit vine juice 1pc"/>
    <x v="1"/>
    <x v="2"/>
    <n v="8500"/>
    <n v="3770"/>
    <n v="2.2546419098143238"/>
    <x v="4"/>
  </r>
  <r>
    <d v="2022-10-01T00:00:00"/>
    <s v="Pick n peel red grape"/>
    <x v="1"/>
    <x v="2"/>
    <n v="10000"/>
    <n v="3770"/>
    <n v="2.6525198938992043"/>
    <x v="4"/>
  </r>
  <r>
    <d v="2022-10-01T00:00:00"/>
    <s v="American garden ketchup"/>
    <x v="1"/>
    <x v="2"/>
    <n v="7500"/>
    <n v="3770"/>
    <n v="1.9893899204244032"/>
    <x v="4"/>
  </r>
  <r>
    <d v="2022-10-01T00:00:00"/>
    <s v="3 whole fish @30000"/>
    <x v="1"/>
    <x v="2"/>
    <n v="90000"/>
    <n v="3770"/>
    <n v="23.872679045092838"/>
    <x v="4"/>
  </r>
  <r>
    <d v="2022-10-01T00:00:00"/>
    <s v="4kgs of pork@20,000"/>
    <x v="1"/>
    <x v="2"/>
    <n v="80000"/>
    <n v="3770"/>
    <n v="21.220159151193634"/>
    <x v="4"/>
  </r>
  <r>
    <d v="2022-10-01T00:00:00"/>
    <s v="Shear butter (4)"/>
    <x v="1"/>
    <x v="2"/>
    <n v="20000"/>
    <n v="3770"/>
    <n v="5.3050397877984086"/>
    <x v="4"/>
  </r>
  <r>
    <d v="2022-10-01T00:00:00"/>
    <s v="Fruits"/>
    <x v="1"/>
    <x v="2"/>
    <n v="15000"/>
    <n v="3770"/>
    <n v="3.9787798408488064"/>
    <x v="4"/>
  </r>
  <r>
    <d v="2022-10-01T00:00:00"/>
    <s v="3 kgs nyama chooma @ 20,000"/>
    <x v="1"/>
    <x v="2"/>
    <n v="60000"/>
    <n v="3770"/>
    <n v="15.915119363395226"/>
    <x v="4"/>
  </r>
  <r>
    <d v="2022-10-01T00:00:00"/>
    <s v="Local Transport"/>
    <x v="0"/>
    <x v="3"/>
    <n v="10000"/>
    <n v="3770"/>
    <n v="2.6525198938992043"/>
    <x v="4"/>
  </r>
  <r>
    <d v="2022-10-01T00:00:00"/>
    <s v="Local Transport"/>
    <x v="0"/>
    <x v="3"/>
    <n v="10000"/>
    <n v="3770"/>
    <n v="2.6525198938992043"/>
    <x v="4"/>
  </r>
  <r>
    <d v="2022-10-01T00:00:00"/>
    <s v="Local Transport"/>
    <x v="0"/>
    <x v="3"/>
    <n v="10000"/>
    <n v="3770"/>
    <n v="2.6525198938992043"/>
    <x v="4"/>
  </r>
  <r>
    <d v="2022-10-03T00:00:00"/>
    <s v="Local Transport"/>
    <x v="0"/>
    <x v="0"/>
    <n v="8000"/>
    <n v="3770"/>
    <n v="2.1220159151193636"/>
    <x v="3"/>
  </r>
  <r>
    <d v="2022-10-03T00:00:00"/>
    <s v="Local Transport"/>
    <x v="0"/>
    <x v="0"/>
    <n v="13000"/>
    <n v="3770"/>
    <n v="3.4482758620689653"/>
    <x v="3"/>
  </r>
  <r>
    <d v="2022-10-03T00:00:00"/>
    <s v="Local Transport"/>
    <x v="0"/>
    <x v="0"/>
    <n v="13000"/>
    <n v="3770"/>
    <n v="3.4482758620689653"/>
    <x v="3"/>
  </r>
  <r>
    <d v="2022-10-03T00:00:00"/>
    <s v="Local Transport"/>
    <x v="0"/>
    <x v="0"/>
    <n v="14000"/>
    <n v="3770"/>
    <n v="3.7135278514588861"/>
    <x v="3"/>
  </r>
  <r>
    <d v="2022-10-03T00:00:00"/>
    <s v="Local Transport"/>
    <x v="0"/>
    <x v="0"/>
    <n v="15000"/>
    <n v="3770"/>
    <n v="3.9787798408488064"/>
    <x v="3"/>
  </r>
  <r>
    <d v="2022-10-03T00:00:00"/>
    <s v="Trust Building"/>
    <x v="2"/>
    <x v="0"/>
    <n v="5000"/>
    <n v="3770"/>
    <n v="1.3262599469496021"/>
    <x v="3"/>
  </r>
  <r>
    <d v="2022-10-03T00:00:00"/>
    <s v="Trust Building"/>
    <x v="2"/>
    <x v="0"/>
    <n v="5000"/>
    <n v="3770"/>
    <n v="1.3262599469496021"/>
    <x v="3"/>
  </r>
  <r>
    <d v="2022-10-03T00:00:00"/>
    <s v="Local Transport"/>
    <x v="0"/>
    <x v="0"/>
    <n v="10000"/>
    <n v="3770"/>
    <n v="2.6525198938992043"/>
    <x v="0"/>
  </r>
  <r>
    <d v="2022-10-03T00:00:00"/>
    <s v="Local Transport"/>
    <x v="0"/>
    <x v="0"/>
    <n v="8000"/>
    <n v="3770"/>
    <n v="2.1220159151193636"/>
    <x v="0"/>
  </r>
  <r>
    <d v="2022-10-03T00:00:00"/>
    <s v="Local Transport"/>
    <x v="0"/>
    <x v="0"/>
    <n v="17000"/>
    <n v="3770"/>
    <n v="4.5092838196286475"/>
    <x v="0"/>
  </r>
  <r>
    <d v="2022-10-03T00:00:00"/>
    <s v="Local Transport"/>
    <x v="0"/>
    <x v="0"/>
    <n v="15000"/>
    <n v="3770"/>
    <n v="3.9787798408488064"/>
    <x v="0"/>
  </r>
  <r>
    <d v="2022-10-03T00:00:00"/>
    <s v="Local Transport"/>
    <x v="0"/>
    <x v="0"/>
    <n v="10000"/>
    <n v="3770"/>
    <n v="2.6525198938992043"/>
    <x v="0"/>
  </r>
  <r>
    <d v="2022-10-03T00:00:00"/>
    <s v="Trust Building"/>
    <x v="2"/>
    <x v="0"/>
    <n v="5000"/>
    <n v="3770"/>
    <n v="1.3262599469496021"/>
    <x v="0"/>
  </r>
  <r>
    <d v="2022-10-03T00:00:00"/>
    <s v="Trust Building"/>
    <x v="2"/>
    <x v="0"/>
    <n v="5000"/>
    <n v="3770"/>
    <n v="1.3262599469496021"/>
    <x v="0"/>
  </r>
  <r>
    <d v="2022-10-03T00:00:00"/>
    <s v="Local Transport"/>
    <x v="0"/>
    <x v="0"/>
    <n v="8000"/>
    <n v="3770"/>
    <n v="2.1220159151193636"/>
    <x v="1"/>
  </r>
  <r>
    <d v="2022-10-03T00:00:00"/>
    <s v="Local Transport"/>
    <x v="0"/>
    <x v="0"/>
    <n v="10000"/>
    <n v="3770"/>
    <n v="2.6525198938992043"/>
    <x v="1"/>
  </r>
  <r>
    <d v="2022-10-03T00:00:00"/>
    <s v="Local Transport"/>
    <x v="0"/>
    <x v="0"/>
    <n v="18000"/>
    <n v="3770"/>
    <n v="4.7745358090185679"/>
    <x v="1"/>
  </r>
  <r>
    <d v="2022-10-03T00:00:00"/>
    <s v="Local Transport"/>
    <x v="0"/>
    <x v="0"/>
    <n v="20000"/>
    <n v="3770"/>
    <n v="5.3050397877984086"/>
    <x v="1"/>
  </r>
  <r>
    <d v="2022-10-03T00:00:00"/>
    <s v="Local Transport"/>
    <x v="0"/>
    <x v="0"/>
    <n v="8000"/>
    <n v="3770"/>
    <n v="2.1220159151193636"/>
    <x v="1"/>
  </r>
  <r>
    <d v="2022-10-03T00:00:00"/>
    <s v="Trust Building"/>
    <x v="2"/>
    <x v="0"/>
    <n v="5000"/>
    <n v="3770"/>
    <n v="1.3262599469496021"/>
    <x v="1"/>
  </r>
  <r>
    <d v="2022-10-03T00:00:00"/>
    <s v="Trust Building"/>
    <x v="2"/>
    <x v="0"/>
    <n v="5000"/>
    <n v="3770"/>
    <n v="1.3262599469496021"/>
    <x v="1"/>
  </r>
  <r>
    <d v="2022-10-03T00:00:00"/>
    <s v="Local Transport"/>
    <x v="0"/>
    <x v="1"/>
    <n v="10000"/>
    <n v="3770"/>
    <n v="2.6525198938992043"/>
    <x v="2"/>
  </r>
  <r>
    <d v="2022-10-03T00:00:00"/>
    <s v="Local Transport"/>
    <x v="0"/>
    <x v="1"/>
    <n v="9000"/>
    <n v="3770"/>
    <n v="2.3872679045092839"/>
    <x v="2"/>
  </r>
  <r>
    <d v="2022-10-03T00:00:00"/>
    <s v="Local Transport"/>
    <x v="0"/>
    <x v="1"/>
    <n v="8000"/>
    <n v="3770"/>
    <n v="2.1220159151193636"/>
    <x v="2"/>
  </r>
  <r>
    <d v="2022-10-03T00:00:00"/>
    <s v="Local Transport"/>
    <x v="0"/>
    <x v="1"/>
    <n v="12000"/>
    <n v="3770"/>
    <n v="3.183023872679045"/>
    <x v="2"/>
  </r>
  <r>
    <d v="2022-10-03T00:00:00"/>
    <s v="Local Transport"/>
    <x v="0"/>
    <x v="1"/>
    <n v="3000"/>
    <n v="3770"/>
    <n v="0.79575596816976124"/>
    <x v="2"/>
  </r>
  <r>
    <d v="2022-10-03T00:00:00"/>
    <s v="Local Transport"/>
    <x v="0"/>
    <x v="1"/>
    <n v="15000"/>
    <n v="3770"/>
    <n v="3.9787798408488064"/>
    <x v="2"/>
  </r>
  <r>
    <d v="2022-10-03T00:00:00"/>
    <s v="Local Transport"/>
    <x v="0"/>
    <x v="1"/>
    <n v="8000"/>
    <n v="3770"/>
    <n v="2.1220159151193636"/>
    <x v="2"/>
  </r>
  <r>
    <d v="2022-10-03T00:00:00"/>
    <s v="Local Transport"/>
    <x v="0"/>
    <x v="1"/>
    <n v="7000"/>
    <n v="3770"/>
    <n v="1.856763925729443"/>
    <x v="2"/>
  </r>
  <r>
    <d v="2022-10-03T00:00:00"/>
    <s v="September Security services:BUKA"/>
    <x v="3"/>
    <x v="4"/>
    <n v="1888000"/>
    <n v="3770"/>
    <n v="500.79575596816977"/>
    <x v="5"/>
  </r>
  <r>
    <d v="2022-10-03T00:00:00"/>
    <s v="Bank Charges"/>
    <x v="4"/>
    <x v="4"/>
    <n v="3000"/>
    <n v="3770"/>
    <n v="0.79575596816976124"/>
    <x v="5"/>
  </r>
  <r>
    <d v="2022-10-03T00:00:00"/>
    <s v="Bank Charges"/>
    <x v="4"/>
    <x v="4"/>
    <n v="2111.2000000000003"/>
    <n v="3770"/>
    <n v="0.56000000000000005"/>
    <x v="6"/>
  </r>
  <r>
    <d v="2022-10-04T00:00:00"/>
    <s v="Local Transport"/>
    <x v="0"/>
    <x v="0"/>
    <n v="8000"/>
    <n v="3770"/>
    <n v="2.1220159151193636"/>
    <x v="3"/>
  </r>
  <r>
    <d v="2022-10-04T00:00:00"/>
    <s v="Local Transport"/>
    <x v="0"/>
    <x v="0"/>
    <n v="12000"/>
    <n v="3770"/>
    <n v="3.183023872679045"/>
    <x v="3"/>
  </r>
  <r>
    <d v="2022-10-04T00:00:00"/>
    <s v="Local Transport"/>
    <x v="0"/>
    <x v="0"/>
    <n v="4000"/>
    <n v="3770"/>
    <n v="1.0610079575596818"/>
    <x v="3"/>
  </r>
  <r>
    <d v="2022-10-04T00:00:00"/>
    <s v="Local Transport"/>
    <x v="0"/>
    <x v="0"/>
    <n v="17000"/>
    <n v="3770"/>
    <n v="4.5092838196286475"/>
    <x v="3"/>
  </r>
  <r>
    <d v="2022-10-04T00:00:00"/>
    <s v="Local Transport"/>
    <x v="0"/>
    <x v="0"/>
    <n v="8000"/>
    <n v="3770"/>
    <n v="2.1220159151193636"/>
    <x v="3"/>
  </r>
  <r>
    <d v="2022-10-04T00:00:00"/>
    <s v="Local Transport"/>
    <x v="0"/>
    <x v="0"/>
    <n v="9000"/>
    <n v="3770"/>
    <n v="2.3872679045092839"/>
    <x v="3"/>
  </r>
  <r>
    <d v="2022-10-04T00:00:00"/>
    <s v="Trust Building"/>
    <x v="2"/>
    <x v="0"/>
    <n v="5000"/>
    <n v="3770"/>
    <n v="1.3262599469496021"/>
    <x v="3"/>
  </r>
  <r>
    <d v="2022-10-04T00:00:00"/>
    <s v="Trust Building"/>
    <x v="2"/>
    <x v="0"/>
    <n v="5000"/>
    <n v="3770"/>
    <n v="1.3262599469496021"/>
    <x v="3"/>
  </r>
  <r>
    <d v="2022-10-04T00:00:00"/>
    <s v="Local Transport"/>
    <x v="0"/>
    <x v="0"/>
    <n v="8000"/>
    <n v="3770"/>
    <n v="2.1220159151193636"/>
    <x v="1"/>
  </r>
  <r>
    <d v="2022-10-04T00:00:00"/>
    <s v="Local Transport"/>
    <x v="0"/>
    <x v="0"/>
    <n v="22000"/>
    <n v="3770"/>
    <n v="5.8355437665782492"/>
    <x v="1"/>
  </r>
  <r>
    <d v="2022-10-04T00:00:00"/>
    <s v="Local Transport"/>
    <x v="0"/>
    <x v="0"/>
    <n v="20000"/>
    <n v="3770"/>
    <n v="5.3050397877984086"/>
    <x v="1"/>
  </r>
  <r>
    <d v="2022-10-04T00:00:00"/>
    <s v="Local Transport"/>
    <x v="0"/>
    <x v="0"/>
    <n v="8000"/>
    <n v="3770"/>
    <n v="2.1220159151193636"/>
    <x v="1"/>
  </r>
  <r>
    <d v="2022-10-04T00:00:00"/>
    <s v="Local Transport"/>
    <x v="0"/>
    <x v="0"/>
    <n v="8000"/>
    <n v="3770"/>
    <n v="2.1220159151193636"/>
    <x v="1"/>
  </r>
  <r>
    <d v="2022-10-04T00:00:00"/>
    <s v="Trust Building"/>
    <x v="2"/>
    <x v="0"/>
    <n v="5000"/>
    <n v="3770"/>
    <n v="1.3262599469496021"/>
    <x v="1"/>
  </r>
  <r>
    <d v="2022-10-04T00:00:00"/>
    <s v="Trust Building"/>
    <x v="2"/>
    <x v="0"/>
    <n v="5000"/>
    <n v="3770"/>
    <n v="1.3262599469496021"/>
    <x v="1"/>
  </r>
  <r>
    <d v="2022-10-04T00:00:00"/>
    <s v="Local Transport"/>
    <x v="0"/>
    <x v="0"/>
    <n v="10000"/>
    <n v="3770"/>
    <n v="2.6525198938992043"/>
    <x v="0"/>
  </r>
  <r>
    <d v="2022-10-04T00:00:00"/>
    <s v="Local Transport"/>
    <x v="0"/>
    <x v="0"/>
    <n v="16000"/>
    <n v="3770"/>
    <n v="4.2440318302387272"/>
    <x v="0"/>
  </r>
  <r>
    <d v="2022-10-04T00:00:00"/>
    <s v="Local Transport"/>
    <x v="0"/>
    <x v="0"/>
    <n v="14000"/>
    <n v="3770"/>
    <n v="3.7135278514588861"/>
    <x v="0"/>
  </r>
  <r>
    <d v="2022-10-04T00:00:00"/>
    <s v="Local Transport"/>
    <x v="0"/>
    <x v="0"/>
    <n v="8000"/>
    <n v="3770"/>
    <n v="2.1220159151193636"/>
    <x v="0"/>
  </r>
  <r>
    <d v="2022-10-04T00:00:00"/>
    <s v="Local Transport"/>
    <x v="0"/>
    <x v="0"/>
    <n v="5000"/>
    <n v="3770"/>
    <n v="1.3262599469496021"/>
    <x v="0"/>
  </r>
  <r>
    <d v="2022-10-04T00:00:00"/>
    <s v="Trust Building"/>
    <x v="2"/>
    <x v="0"/>
    <n v="2000"/>
    <n v="3770"/>
    <n v="0.5305039787798409"/>
    <x v="0"/>
  </r>
  <r>
    <d v="2022-10-04T00:00:00"/>
    <s v="Trust Building"/>
    <x v="2"/>
    <x v="0"/>
    <n v="8000"/>
    <n v="3770"/>
    <n v="2.1220159151193636"/>
    <x v="0"/>
  </r>
  <r>
    <d v="2022-10-04T00:00:00"/>
    <s v="Local Transport"/>
    <x v="0"/>
    <x v="1"/>
    <n v="10000"/>
    <n v="3770"/>
    <n v="2.6525198938992043"/>
    <x v="2"/>
  </r>
  <r>
    <d v="2022-10-04T00:00:00"/>
    <s v="Local Transport"/>
    <x v="0"/>
    <x v="1"/>
    <n v="10000"/>
    <n v="3770"/>
    <n v="2.6525198938992043"/>
    <x v="2"/>
  </r>
  <r>
    <d v="2022-10-04T00:00:00"/>
    <s v="Airtime for Lydia"/>
    <x v="5"/>
    <x v="3"/>
    <n v="30000"/>
    <n v="3770"/>
    <n v="7.9575596816976129"/>
    <x v="4"/>
  </r>
  <r>
    <d v="2022-10-04T00:00:00"/>
    <s v="Airtime for i35"/>
    <x v="5"/>
    <x v="0"/>
    <n v="25000"/>
    <n v="3770"/>
    <n v="6.6312997347480103"/>
    <x v="1"/>
  </r>
  <r>
    <d v="2022-10-04T00:00:00"/>
    <s v="Airtime for i54"/>
    <x v="5"/>
    <x v="0"/>
    <n v="25000"/>
    <n v="3770"/>
    <n v="6.6312997347480103"/>
    <x v="0"/>
  </r>
  <r>
    <d v="2022-10-04T00:00:00"/>
    <s v="Airtime for i82"/>
    <x v="5"/>
    <x v="0"/>
    <n v="25000"/>
    <n v="3770"/>
    <n v="6.6312997347480103"/>
    <x v="3"/>
  </r>
  <r>
    <d v="2022-10-04T00:00:00"/>
    <s v="Airtime for Edris"/>
    <x v="5"/>
    <x v="1"/>
    <n v="20000"/>
    <n v="3770"/>
    <n v="5.3050397877984086"/>
    <x v="2"/>
  </r>
  <r>
    <d v="2022-10-04T00:00:00"/>
    <s v="Local Transport"/>
    <x v="0"/>
    <x v="3"/>
    <n v="7000"/>
    <n v="3770"/>
    <n v="1.856763925729443"/>
    <x v="4"/>
  </r>
  <r>
    <d v="2022-10-04T00:00:00"/>
    <s v="Local Transport"/>
    <x v="0"/>
    <x v="3"/>
    <n v="7000"/>
    <n v="3770"/>
    <n v="1.856763925729443"/>
    <x v="4"/>
  </r>
  <r>
    <d v="2022-10-04T00:00:00"/>
    <s v="2 kgs of sugar @6,500"/>
    <x v="6"/>
    <x v="4"/>
    <n v="13000"/>
    <n v="3770"/>
    <n v="3.4482758620689653"/>
    <x v="4"/>
  </r>
  <r>
    <d v="2022-10-04T00:00:00"/>
    <s v="2 pairs of ink catridges@85,000/="/>
    <x v="6"/>
    <x v="4"/>
    <n v="340000"/>
    <n v="3770"/>
    <n v="90.185676392572944"/>
    <x v="4"/>
  </r>
  <r>
    <d v="2022-10-04T00:00:00"/>
    <s v="Transaction reversal charges"/>
    <x v="4"/>
    <x v="4"/>
    <n v="1500"/>
    <n v="3770"/>
    <n v="0.39787798408488062"/>
    <x v="5"/>
  </r>
  <r>
    <d v="2022-10-05T00:00:00"/>
    <s v="Local Transport"/>
    <x v="0"/>
    <x v="0"/>
    <n v="8000"/>
    <n v="3770"/>
    <n v="2.1220159151193636"/>
    <x v="3"/>
  </r>
  <r>
    <d v="2022-10-05T00:00:00"/>
    <s v="Local Transport"/>
    <x v="0"/>
    <x v="0"/>
    <n v="12000"/>
    <n v="3770"/>
    <n v="3.183023872679045"/>
    <x v="3"/>
  </r>
  <r>
    <d v="2022-10-05T00:00:00"/>
    <s v="Local Transport"/>
    <x v="0"/>
    <x v="0"/>
    <n v="8000"/>
    <n v="3770"/>
    <n v="2.1220159151193636"/>
    <x v="3"/>
  </r>
  <r>
    <d v="2022-10-05T00:00:00"/>
    <s v="Local Transport"/>
    <x v="0"/>
    <x v="0"/>
    <n v="7000"/>
    <n v="3770"/>
    <n v="1.856763925729443"/>
    <x v="3"/>
  </r>
  <r>
    <d v="2022-10-05T00:00:00"/>
    <s v="Local Transport"/>
    <x v="0"/>
    <x v="0"/>
    <n v="5000"/>
    <n v="3770"/>
    <n v="1.3262599469496021"/>
    <x v="3"/>
  </r>
  <r>
    <d v="2022-10-05T00:00:00"/>
    <s v="Local Transport"/>
    <x v="0"/>
    <x v="0"/>
    <n v="5000"/>
    <n v="3770"/>
    <n v="1.3262599469496021"/>
    <x v="3"/>
  </r>
  <r>
    <d v="2022-10-05T00:00:00"/>
    <s v="Local Transport"/>
    <x v="0"/>
    <x v="0"/>
    <n v="8000"/>
    <n v="3770"/>
    <n v="2.1220159151193636"/>
    <x v="3"/>
  </r>
  <r>
    <d v="2022-10-05T00:00:00"/>
    <s v="Local Transport"/>
    <x v="0"/>
    <x v="0"/>
    <n v="15000"/>
    <n v="3770"/>
    <n v="3.9787798408488064"/>
    <x v="3"/>
  </r>
  <r>
    <d v="2022-10-05T00:00:00"/>
    <s v="Trust Building"/>
    <x v="2"/>
    <x v="0"/>
    <n v="5000"/>
    <n v="3770"/>
    <n v="1.3262599469496021"/>
    <x v="3"/>
  </r>
  <r>
    <d v="2022-10-05T00:00:00"/>
    <s v="Trust Building"/>
    <x v="2"/>
    <x v="0"/>
    <n v="5000"/>
    <n v="3770"/>
    <n v="1.3262599469496021"/>
    <x v="3"/>
  </r>
  <r>
    <d v="2022-10-05T00:00:00"/>
    <s v="Local Transport"/>
    <x v="0"/>
    <x v="0"/>
    <n v="10000"/>
    <n v="3770"/>
    <n v="2.6525198938992043"/>
    <x v="0"/>
  </r>
  <r>
    <d v="2022-10-05T00:00:00"/>
    <s v="Local Transport"/>
    <x v="0"/>
    <x v="0"/>
    <n v="15000"/>
    <n v="3770"/>
    <n v="3.9787798408488064"/>
    <x v="0"/>
  </r>
  <r>
    <d v="2022-10-05T00:00:00"/>
    <s v="Local Transport"/>
    <x v="0"/>
    <x v="0"/>
    <n v="10000"/>
    <n v="3770"/>
    <n v="2.6525198938992043"/>
    <x v="0"/>
  </r>
  <r>
    <d v="2022-10-05T00:00:00"/>
    <s v="Local Transport"/>
    <x v="0"/>
    <x v="0"/>
    <n v="8000"/>
    <n v="3770"/>
    <n v="2.1220159151193636"/>
    <x v="0"/>
  </r>
  <r>
    <d v="2022-10-05T00:00:00"/>
    <s v="Local Transport"/>
    <x v="0"/>
    <x v="0"/>
    <n v="5000"/>
    <n v="3770"/>
    <n v="1.3262599469496021"/>
    <x v="0"/>
  </r>
  <r>
    <d v="2022-10-05T00:00:00"/>
    <s v="Local Transport"/>
    <x v="0"/>
    <x v="0"/>
    <n v="12000"/>
    <n v="3770"/>
    <n v="3.183023872679045"/>
    <x v="0"/>
  </r>
  <r>
    <d v="2022-10-05T00:00:00"/>
    <s v="Local Transport"/>
    <x v="0"/>
    <x v="0"/>
    <n v="16000"/>
    <n v="3770"/>
    <n v="4.2440318302387272"/>
    <x v="0"/>
  </r>
  <r>
    <d v="2022-10-05T00:00:00"/>
    <s v="Local Transport"/>
    <x v="0"/>
    <x v="0"/>
    <n v="10000"/>
    <n v="3770"/>
    <n v="2.6525198938992043"/>
    <x v="0"/>
  </r>
  <r>
    <d v="2022-10-05T00:00:00"/>
    <s v="Local Transport"/>
    <x v="0"/>
    <x v="1"/>
    <n v="10000"/>
    <n v="3770"/>
    <n v="2.6525198938992043"/>
    <x v="2"/>
  </r>
  <r>
    <d v="2022-10-05T00:00:00"/>
    <s v="Local Transport"/>
    <x v="0"/>
    <x v="1"/>
    <n v="15000"/>
    <n v="3770"/>
    <n v="3.9787798408488064"/>
    <x v="2"/>
  </r>
  <r>
    <d v="2022-10-05T00:00:00"/>
    <s v="Local Transport"/>
    <x v="0"/>
    <x v="1"/>
    <n v="17000"/>
    <n v="3770"/>
    <n v="4.5092838196286475"/>
    <x v="2"/>
  </r>
  <r>
    <d v="2022-10-05T00:00:00"/>
    <s v="Local Transport"/>
    <x v="0"/>
    <x v="1"/>
    <n v="18000"/>
    <n v="3770"/>
    <n v="4.7745358090185679"/>
    <x v="2"/>
  </r>
  <r>
    <d v="2022-10-05T00:00:00"/>
    <s v="Local Transport"/>
    <x v="0"/>
    <x v="1"/>
    <n v="20000"/>
    <n v="3770"/>
    <n v="5.3050397877984086"/>
    <x v="2"/>
  </r>
  <r>
    <d v="2022-10-05T00:00:00"/>
    <s v="Local Transport"/>
    <x v="0"/>
    <x v="0"/>
    <n v="15000"/>
    <n v="3770"/>
    <n v="3.9787798408488064"/>
    <x v="1"/>
  </r>
  <r>
    <d v="2022-10-05T00:00:00"/>
    <s v="Local Transport"/>
    <x v="0"/>
    <x v="0"/>
    <n v="13000"/>
    <n v="3770"/>
    <n v="3.4482758620689653"/>
    <x v="1"/>
  </r>
  <r>
    <d v="2022-10-05T00:00:00"/>
    <s v="Local Transport"/>
    <x v="0"/>
    <x v="0"/>
    <n v="15000"/>
    <n v="3770"/>
    <n v="3.9787798408488064"/>
    <x v="1"/>
  </r>
  <r>
    <d v="2022-10-05T00:00:00"/>
    <s v="Local Transport"/>
    <x v="0"/>
    <x v="0"/>
    <n v="15000"/>
    <n v="3770"/>
    <n v="3.9787798408488064"/>
    <x v="1"/>
  </r>
  <r>
    <d v="2022-10-05T00:00:00"/>
    <s v="Local Transport"/>
    <x v="0"/>
    <x v="0"/>
    <n v="10000"/>
    <n v="3770"/>
    <n v="2.6525198938992043"/>
    <x v="1"/>
  </r>
  <r>
    <d v="2022-10-05T00:00:00"/>
    <s v="Local Transport"/>
    <x v="0"/>
    <x v="0"/>
    <n v="8000"/>
    <n v="3770"/>
    <n v="2.1220159151193636"/>
    <x v="1"/>
  </r>
  <r>
    <d v="2022-10-06T00:00:00"/>
    <s v="Local Transport"/>
    <x v="0"/>
    <x v="0"/>
    <n v="10000"/>
    <n v="3770"/>
    <n v="2.6525198938992043"/>
    <x v="0"/>
  </r>
  <r>
    <d v="2022-10-06T00:00:00"/>
    <s v="Local Transport"/>
    <x v="0"/>
    <x v="0"/>
    <n v="16000"/>
    <n v="3770"/>
    <n v="4.2440318302387272"/>
    <x v="0"/>
  </r>
  <r>
    <d v="2022-10-06T00:00:00"/>
    <s v="Local Transport"/>
    <x v="0"/>
    <x v="0"/>
    <n v="18000"/>
    <n v="3770"/>
    <n v="4.7745358090185679"/>
    <x v="0"/>
  </r>
  <r>
    <d v="2022-10-06T00:00:00"/>
    <s v="Local Transport"/>
    <x v="0"/>
    <x v="0"/>
    <n v="14000"/>
    <n v="3770"/>
    <n v="3.7135278514588861"/>
    <x v="0"/>
  </r>
  <r>
    <d v="2022-10-06T00:00:00"/>
    <s v="Local Transport"/>
    <x v="0"/>
    <x v="0"/>
    <n v="10000"/>
    <n v="3770"/>
    <n v="2.6525198938992043"/>
    <x v="0"/>
  </r>
  <r>
    <d v="2022-10-06T00:00:00"/>
    <s v="Local Transport"/>
    <x v="0"/>
    <x v="0"/>
    <n v="8000"/>
    <n v="3770"/>
    <n v="2.1220159151193636"/>
    <x v="3"/>
  </r>
  <r>
    <d v="2022-10-06T00:00:00"/>
    <s v="Local Transport"/>
    <x v="0"/>
    <x v="0"/>
    <n v="15000"/>
    <n v="3770"/>
    <n v="3.9787798408488064"/>
    <x v="3"/>
  </r>
  <r>
    <d v="2022-10-06T00:00:00"/>
    <s v="Local Transport"/>
    <x v="0"/>
    <x v="0"/>
    <n v="5000"/>
    <n v="3770"/>
    <n v="1.3262599469496021"/>
    <x v="3"/>
  </r>
  <r>
    <d v="2022-10-06T00:00:00"/>
    <s v="Local Transport"/>
    <x v="0"/>
    <x v="0"/>
    <n v="7000"/>
    <n v="3770"/>
    <n v="1.856763925729443"/>
    <x v="3"/>
  </r>
  <r>
    <d v="2022-10-06T00:00:00"/>
    <s v="Local Transport"/>
    <x v="0"/>
    <x v="0"/>
    <n v="8000"/>
    <n v="3770"/>
    <n v="2.1220159151193636"/>
    <x v="3"/>
  </r>
  <r>
    <d v="2022-10-06T00:00:00"/>
    <s v="Local Transport"/>
    <x v="0"/>
    <x v="0"/>
    <n v="8000"/>
    <n v="3770"/>
    <n v="2.1220159151193636"/>
    <x v="3"/>
  </r>
  <r>
    <d v="2022-10-06T00:00:00"/>
    <s v="Local Transport"/>
    <x v="0"/>
    <x v="0"/>
    <n v="10000"/>
    <n v="3770"/>
    <n v="2.6525198938992043"/>
    <x v="3"/>
  </r>
  <r>
    <d v="2022-10-06T00:00:00"/>
    <s v="Local Transport"/>
    <x v="0"/>
    <x v="0"/>
    <n v="5000"/>
    <n v="3770"/>
    <n v="1.3262599469496021"/>
    <x v="1"/>
  </r>
  <r>
    <d v="2022-10-06T00:00:00"/>
    <s v="Local Transport"/>
    <x v="0"/>
    <x v="0"/>
    <n v="26000"/>
    <n v="3770"/>
    <n v="6.8965517241379306"/>
    <x v="1"/>
  </r>
  <r>
    <d v="2022-10-06T00:00:00"/>
    <s v="Local Transport"/>
    <x v="0"/>
    <x v="0"/>
    <n v="24000"/>
    <n v="3770"/>
    <n v="6.3660477453580899"/>
    <x v="1"/>
  </r>
  <r>
    <d v="2022-10-06T00:00:00"/>
    <s v="Local Transport"/>
    <x v="0"/>
    <x v="0"/>
    <n v="18000"/>
    <n v="3770"/>
    <n v="4.7745358090185679"/>
    <x v="1"/>
  </r>
  <r>
    <d v="2022-10-06T00:00:00"/>
    <s v="Local Transport"/>
    <x v="0"/>
    <x v="0"/>
    <n v="8000"/>
    <n v="3770"/>
    <n v="2.1220159151193636"/>
    <x v="1"/>
  </r>
  <r>
    <d v="2022-10-06T00:00:00"/>
    <s v="Local Transport"/>
    <x v="0"/>
    <x v="1"/>
    <n v="10000"/>
    <n v="3770"/>
    <n v="2.6525198938992043"/>
    <x v="2"/>
  </r>
  <r>
    <d v="2022-10-06T00:00:00"/>
    <s v="Local Transport"/>
    <x v="0"/>
    <x v="1"/>
    <n v="20000"/>
    <n v="3770"/>
    <n v="5.3050397877984086"/>
    <x v="2"/>
  </r>
  <r>
    <d v="2022-10-06T00:00:00"/>
    <s v="Local Transport"/>
    <x v="0"/>
    <x v="1"/>
    <n v="15000"/>
    <n v="3770"/>
    <n v="3.9787798408488064"/>
    <x v="2"/>
  </r>
  <r>
    <d v="2022-10-06T00:00:00"/>
    <s v="Local Transport"/>
    <x v="0"/>
    <x v="1"/>
    <n v="20000"/>
    <n v="3770"/>
    <n v="5.3050397877984086"/>
    <x v="2"/>
  </r>
  <r>
    <d v="2022-10-06T00:00:00"/>
    <s v="Local Transport"/>
    <x v="0"/>
    <x v="1"/>
    <n v="10000"/>
    <n v="3770"/>
    <n v="2.6525198938992043"/>
    <x v="2"/>
  </r>
  <r>
    <d v="2022-10-06T00:00:00"/>
    <s v="Local Transport"/>
    <x v="0"/>
    <x v="1"/>
    <n v="8000"/>
    <n v="3770"/>
    <n v="2.1220159151193636"/>
    <x v="2"/>
  </r>
  <r>
    <d v="2022-10-07T00:00:00"/>
    <s v="Local Transport"/>
    <x v="0"/>
    <x v="0"/>
    <n v="8000"/>
    <n v="3770"/>
    <n v="2.1220159151193636"/>
    <x v="3"/>
  </r>
  <r>
    <d v="2022-10-07T00:00:00"/>
    <s v="Local Transport"/>
    <x v="0"/>
    <x v="0"/>
    <n v="15000"/>
    <n v="3770"/>
    <n v="3.9787798408488064"/>
    <x v="3"/>
  </r>
  <r>
    <d v="2022-10-07T00:00:00"/>
    <s v="Local Transport"/>
    <x v="0"/>
    <x v="0"/>
    <n v="10000"/>
    <n v="3770"/>
    <n v="2.6525198938992043"/>
    <x v="3"/>
  </r>
  <r>
    <d v="2022-10-07T00:00:00"/>
    <s v="Local Transport"/>
    <x v="0"/>
    <x v="0"/>
    <n v="15000"/>
    <n v="3770"/>
    <n v="3.9787798408488064"/>
    <x v="3"/>
  </r>
  <r>
    <d v="2022-10-07T00:00:00"/>
    <s v="Local Transport"/>
    <x v="0"/>
    <x v="0"/>
    <n v="7000"/>
    <n v="3770"/>
    <n v="1.856763925729443"/>
    <x v="3"/>
  </r>
  <r>
    <d v="2022-10-07T00:00:00"/>
    <s v="Local Transport"/>
    <x v="0"/>
    <x v="0"/>
    <n v="5000"/>
    <n v="3770"/>
    <n v="1.3262599469496021"/>
    <x v="3"/>
  </r>
  <r>
    <d v="2022-10-07T00:00:00"/>
    <s v="Trust Building"/>
    <x v="2"/>
    <x v="0"/>
    <n v="5000"/>
    <n v="3770"/>
    <n v="1.3262599469496021"/>
    <x v="3"/>
  </r>
  <r>
    <d v="2022-10-07T00:00:00"/>
    <s v="Trust Building"/>
    <x v="2"/>
    <x v="0"/>
    <n v="4000"/>
    <n v="3770"/>
    <n v="1.0610079575596818"/>
    <x v="3"/>
  </r>
  <r>
    <d v="2022-10-07T00:00:00"/>
    <s v="Local Transport"/>
    <x v="0"/>
    <x v="0"/>
    <n v="10000"/>
    <n v="3770"/>
    <n v="2.6525198938992043"/>
    <x v="0"/>
  </r>
  <r>
    <d v="2022-10-07T00:00:00"/>
    <s v="Local Transport"/>
    <x v="0"/>
    <x v="0"/>
    <n v="16000"/>
    <n v="3770"/>
    <n v="4.2440318302387272"/>
    <x v="0"/>
  </r>
  <r>
    <d v="2022-10-07T00:00:00"/>
    <s v="Local Transport"/>
    <x v="0"/>
    <x v="0"/>
    <n v="16000"/>
    <n v="3770"/>
    <n v="4.2440318302387272"/>
    <x v="0"/>
  </r>
  <r>
    <d v="2022-10-07T00:00:00"/>
    <s v="Local Transport"/>
    <x v="0"/>
    <x v="0"/>
    <n v="8000"/>
    <n v="3770"/>
    <n v="2.1220159151193636"/>
    <x v="0"/>
  </r>
  <r>
    <d v="2022-10-07T00:00:00"/>
    <s v="Local Transport"/>
    <x v="0"/>
    <x v="0"/>
    <n v="10000"/>
    <n v="3770"/>
    <n v="2.6525198938992043"/>
    <x v="0"/>
  </r>
  <r>
    <d v="2022-10-07T00:00:00"/>
    <s v="Trust Building"/>
    <x v="2"/>
    <x v="0"/>
    <n v="5000"/>
    <n v="3770"/>
    <n v="1.3262599469496021"/>
    <x v="0"/>
  </r>
  <r>
    <d v="2022-10-07T00:00:00"/>
    <s v="Trust Building"/>
    <x v="2"/>
    <x v="0"/>
    <n v="5000"/>
    <n v="3770"/>
    <n v="1.3262599469496021"/>
    <x v="0"/>
  </r>
  <r>
    <d v="2022-10-07T00:00:00"/>
    <s v="Local Transport"/>
    <x v="0"/>
    <x v="1"/>
    <n v="10000"/>
    <n v="3770"/>
    <n v="2.6525198938992043"/>
    <x v="2"/>
  </r>
  <r>
    <d v="2022-10-07T00:00:00"/>
    <s v="Local Transport"/>
    <x v="0"/>
    <x v="1"/>
    <n v="10000"/>
    <n v="3770"/>
    <n v="2.6525198938992043"/>
    <x v="2"/>
  </r>
  <r>
    <d v="2022-10-07T00:00:00"/>
    <s v="Local Transport"/>
    <x v="0"/>
    <x v="0"/>
    <n v="8000"/>
    <n v="3770"/>
    <n v="2.1220159151193636"/>
    <x v="1"/>
  </r>
  <r>
    <d v="2022-10-07T00:00:00"/>
    <s v="Local Transport"/>
    <x v="0"/>
    <x v="0"/>
    <n v="10000"/>
    <n v="3770"/>
    <n v="2.6525198938992043"/>
    <x v="1"/>
  </r>
  <r>
    <d v="2022-10-07T00:00:00"/>
    <s v="Local Transport"/>
    <x v="0"/>
    <x v="0"/>
    <n v="18000"/>
    <n v="3770"/>
    <n v="4.7745358090185679"/>
    <x v="1"/>
  </r>
  <r>
    <d v="2022-10-07T00:00:00"/>
    <s v="Local Transport"/>
    <x v="0"/>
    <x v="0"/>
    <n v="21000"/>
    <n v="3770"/>
    <n v="5.5702917771883289"/>
    <x v="1"/>
  </r>
  <r>
    <d v="2022-10-07T00:00:00"/>
    <s v="Local Transport"/>
    <x v="0"/>
    <x v="0"/>
    <n v="9000"/>
    <n v="3770"/>
    <n v="2.3872679045092839"/>
    <x v="1"/>
  </r>
  <r>
    <d v="2022-10-07T00:00:00"/>
    <s v="Trust Building"/>
    <x v="2"/>
    <x v="0"/>
    <n v="5000"/>
    <n v="3770"/>
    <n v="1.3262599469496021"/>
    <x v="1"/>
  </r>
  <r>
    <d v="2022-10-07T00:00:00"/>
    <s v="Trust Building"/>
    <x v="2"/>
    <x v="0"/>
    <n v="5000"/>
    <n v="3770"/>
    <n v="1.3262599469496021"/>
    <x v="1"/>
  </r>
  <r>
    <d v="2022-10-08T00:00:00"/>
    <s v="Local Transport"/>
    <x v="0"/>
    <x v="0"/>
    <n v="30000"/>
    <n v="3770"/>
    <n v="7.9575596816976129"/>
    <x v="1"/>
  </r>
  <r>
    <d v="2022-10-08T00:00:00"/>
    <s v="Local Transport"/>
    <x v="0"/>
    <x v="0"/>
    <n v="30000"/>
    <n v="3770"/>
    <n v="7.9575596816976129"/>
    <x v="1"/>
  </r>
  <r>
    <d v="2022-10-08T00:00:00"/>
    <s v="Trust Building"/>
    <x v="2"/>
    <x v="0"/>
    <n v="5000"/>
    <n v="3770"/>
    <n v="1.3262599469496021"/>
    <x v="1"/>
  </r>
  <r>
    <d v="2022-10-08T00:00:00"/>
    <s v="Trust Building"/>
    <x v="2"/>
    <x v="0"/>
    <n v="5000"/>
    <n v="3770"/>
    <n v="1.3262599469496021"/>
    <x v="1"/>
  </r>
  <r>
    <d v="2022-10-10T00:00:00"/>
    <s v="Local Transport"/>
    <x v="0"/>
    <x v="0"/>
    <n v="10000"/>
    <n v="3770"/>
    <n v="2.6525198938992043"/>
    <x v="0"/>
  </r>
  <r>
    <d v="2022-10-10T00:00:00"/>
    <s v="Local Transport"/>
    <x v="0"/>
    <x v="0"/>
    <n v="10000"/>
    <n v="3770"/>
    <n v="2.6525198938992043"/>
    <x v="0"/>
  </r>
  <r>
    <d v="2022-10-10T00:00:00"/>
    <s v="Local Transport"/>
    <x v="0"/>
    <x v="0"/>
    <n v="18000"/>
    <n v="3770"/>
    <n v="4.7745358090185679"/>
    <x v="0"/>
  </r>
  <r>
    <d v="2022-10-10T00:00:00"/>
    <s v="Local Transport"/>
    <x v="0"/>
    <x v="0"/>
    <n v="17000"/>
    <n v="3770"/>
    <n v="4.5092838196286475"/>
    <x v="0"/>
  </r>
  <r>
    <d v="2022-10-10T00:00:00"/>
    <s v="Local Transport"/>
    <x v="0"/>
    <x v="0"/>
    <n v="5000"/>
    <n v="3770"/>
    <n v="1.3262599469496021"/>
    <x v="0"/>
  </r>
  <r>
    <d v="2022-10-10T00:00:00"/>
    <s v="Trust Building"/>
    <x v="2"/>
    <x v="0"/>
    <n v="5000"/>
    <n v="3770"/>
    <n v="1.3262599469496021"/>
    <x v="0"/>
  </r>
  <r>
    <d v="2022-10-10T00:00:00"/>
    <s v="Local Transport"/>
    <x v="0"/>
    <x v="0"/>
    <n v="8000"/>
    <n v="3770"/>
    <n v="2.1220159151193636"/>
    <x v="3"/>
  </r>
  <r>
    <d v="2022-10-10T00:00:00"/>
    <s v="Local Transport"/>
    <x v="0"/>
    <x v="0"/>
    <n v="16000"/>
    <n v="3770"/>
    <n v="4.2440318302387272"/>
    <x v="3"/>
  </r>
  <r>
    <d v="2022-10-10T00:00:00"/>
    <s v="Local Transport"/>
    <x v="0"/>
    <x v="0"/>
    <n v="10000"/>
    <n v="3770"/>
    <n v="2.6525198938992043"/>
    <x v="3"/>
  </r>
  <r>
    <d v="2022-10-10T00:00:00"/>
    <s v="Local Transport"/>
    <x v="0"/>
    <x v="0"/>
    <n v="15000"/>
    <n v="3770"/>
    <n v="3.9787798408488064"/>
    <x v="3"/>
  </r>
  <r>
    <d v="2022-10-10T00:00:00"/>
    <s v="Local Transport"/>
    <x v="0"/>
    <x v="0"/>
    <n v="20000"/>
    <n v="3770"/>
    <n v="5.3050397877984086"/>
    <x v="3"/>
  </r>
  <r>
    <d v="2022-10-10T00:00:00"/>
    <s v="Local Transport"/>
    <x v="0"/>
    <x v="1"/>
    <n v="10000"/>
    <n v="3770"/>
    <n v="2.6525198938992043"/>
    <x v="2"/>
  </r>
  <r>
    <d v="2022-10-10T00:00:00"/>
    <s v="Local Transport"/>
    <x v="0"/>
    <x v="1"/>
    <n v="10000"/>
    <n v="3770"/>
    <n v="2.6525198938992043"/>
    <x v="2"/>
  </r>
  <r>
    <d v="2022-10-10T00:00:00"/>
    <s v="Local Transport"/>
    <x v="0"/>
    <x v="0"/>
    <n v="15000"/>
    <n v="3770"/>
    <n v="3.9787798408488064"/>
    <x v="3"/>
  </r>
  <r>
    <d v="2022-10-10T00:00:00"/>
    <s v="Airtime for Lydia"/>
    <x v="5"/>
    <x v="3"/>
    <n v="40000"/>
    <n v="3770"/>
    <n v="10.610079575596817"/>
    <x v="4"/>
  </r>
  <r>
    <d v="2022-10-10T00:00:00"/>
    <s v="Airtime for i54"/>
    <x v="5"/>
    <x v="0"/>
    <n v="25000"/>
    <n v="3770"/>
    <n v="6.6312997347480103"/>
    <x v="0"/>
  </r>
  <r>
    <d v="2022-10-10T00:00:00"/>
    <s v="Airtime for i82"/>
    <x v="5"/>
    <x v="0"/>
    <n v="25000"/>
    <n v="3770"/>
    <n v="6.6312997347480103"/>
    <x v="3"/>
  </r>
  <r>
    <d v="2022-10-10T00:00:00"/>
    <s v="Airtime for Edris"/>
    <x v="5"/>
    <x v="1"/>
    <n v="20000"/>
    <n v="3770"/>
    <n v="5.3050397877984086"/>
    <x v="2"/>
  </r>
  <r>
    <d v="2022-10-11T00:00:00"/>
    <s v="Local Transport"/>
    <x v="0"/>
    <x v="0"/>
    <n v="10000"/>
    <n v="3770"/>
    <n v="2.6525198938992043"/>
    <x v="0"/>
  </r>
  <r>
    <d v="2022-10-11T00:00:00"/>
    <s v="Local Transport"/>
    <x v="0"/>
    <x v="0"/>
    <n v="13000"/>
    <n v="3770"/>
    <n v="3.4482758620689653"/>
    <x v="0"/>
  </r>
  <r>
    <d v="2022-10-11T00:00:00"/>
    <s v="Local Transport"/>
    <x v="0"/>
    <x v="0"/>
    <n v="5000"/>
    <n v="3770"/>
    <n v="1.3262599469496021"/>
    <x v="0"/>
  </r>
  <r>
    <d v="2022-10-11T00:00:00"/>
    <s v="Local Transport"/>
    <x v="0"/>
    <x v="0"/>
    <n v="12000"/>
    <n v="3770"/>
    <n v="3.183023872679045"/>
    <x v="0"/>
  </r>
  <r>
    <d v="2022-10-11T00:00:00"/>
    <s v="Local Transport"/>
    <x v="0"/>
    <x v="0"/>
    <n v="10000"/>
    <n v="3770"/>
    <n v="2.6525198938992043"/>
    <x v="0"/>
  </r>
  <r>
    <d v="2022-10-11T00:00:00"/>
    <s v="Trust Building"/>
    <x v="2"/>
    <x v="0"/>
    <n v="10000"/>
    <n v="3770"/>
    <n v="2.6525198938992043"/>
    <x v="0"/>
  </r>
  <r>
    <d v="2022-10-11T00:00:00"/>
    <s v="Local Transport"/>
    <x v="0"/>
    <x v="0"/>
    <n v="8000"/>
    <n v="3770"/>
    <n v="2.1220159151193636"/>
    <x v="3"/>
  </r>
  <r>
    <d v="2022-10-11T00:00:00"/>
    <s v="Local Transport"/>
    <x v="0"/>
    <x v="0"/>
    <n v="12000"/>
    <n v="3770"/>
    <n v="3.183023872679045"/>
    <x v="3"/>
  </r>
  <r>
    <d v="2022-10-11T00:00:00"/>
    <s v="Local Transport"/>
    <x v="0"/>
    <x v="0"/>
    <n v="2000"/>
    <n v="3770"/>
    <n v="0.5305039787798409"/>
    <x v="3"/>
  </r>
  <r>
    <d v="2022-10-11T00:00:00"/>
    <s v="Local Transport"/>
    <x v="0"/>
    <x v="0"/>
    <n v="8000"/>
    <n v="5000"/>
    <n v="1.6"/>
    <x v="3"/>
  </r>
  <r>
    <d v="2022-10-11T00:00:00"/>
    <s v="Local Transport"/>
    <x v="0"/>
    <x v="0"/>
    <n v="8000"/>
    <n v="3770"/>
    <n v="2.1220159151193636"/>
    <x v="3"/>
  </r>
  <r>
    <d v="2022-10-11T00:00:00"/>
    <s v="Local Transport"/>
    <x v="0"/>
    <x v="0"/>
    <n v="5000"/>
    <n v="3770"/>
    <n v="1.3262599469496021"/>
    <x v="3"/>
  </r>
  <r>
    <d v="2022-10-11T00:00:00"/>
    <s v="Local Transport"/>
    <x v="0"/>
    <x v="0"/>
    <n v="12000"/>
    <n v="3770"/>
    <n v="3.183023872679045"/>
    <x v="3"/>
  </r>
  <r>
    <d v="2022-10-11T00:00:00"/>
    <s v="Trust Building"/>
    <x v="2"/>
    <x v="0"/>
    <n v="5000"/>
    <n v="3770"/>
    <n v="1.3262599469496021"/>
    <x v="3"/>
  </r>
  <r>
    <d v="2022-10-11T00:00:00"/>
    <s v="Trust Building"/>
    <x v="2"/>
    <x v="0"/>
    <n v="5000"/>
    <n v="3770"/>
    <n v="1.3262599469496021"/>
    <x v="3"/>
  </r>
  <r>
    <d v="2022-10-11T00:00:00"/>
    <s v="Local Transport"/>
    <x v="0"/>
    <x v="3"/>
    <n v="15000"/>
    <n v="3770"/>
    <n v="3.9787798408488064"/>
    <x v="4"/>
  </r>
  <r>
    <d v="2022-10-11T00:00:00"/>
    <s v="Local Transport"/>
    <x v="0"/>
    <x v="3"/>
    <n v="10000"/>
    <n v="3770"/>
    <n v="2.6525198938992043"/>
    <x v="4"/>
  </r>
  <r>
    <d v="2022-10-11T00:00:00"/>
    <s v="Local Transport"/>
    <x v="0"/>
    <x v="3"/>
    <n v="20000"/>
    <n v="3770"/>
    <n v="5.3050397877984086"/>
    <x v="4"/>
  </r>
  <r>
    <d v="2022-10-11T00:00:00"/>
    <s v="Local Transport"/>
    <x v="0"/>
    <x v="3"/>
    <n v="15000"/>
    <n v="3770"/>
    <n v="3.9787798408488064"/>
    <x v="4"/>
  </r>
  <r>
    <d v="2022-10-11T00:00:00"/>
    <s v="Local Transport"/>
    <x v="0"/>
    <x v="3"/>
    <n v="8000"/>
    <n v="3770"/>
    <n v="2.1220159151193636"/>
    <x v="4"/>
  </r>
  <r>
    <d v="2022-10-11T00:00:00"/>
    <s v="Local Transport"/>
    <x v="0"/>
    <x v="1"/>
    <n v="10000"/>
    <n v="3770"/>
    <n v="2.6525198938992043"/>
    <x v="2"/>
  </r>
  <r>
    <d v="2022-10-11T00:00:00"/>
    <s v="Local Transport"/>
    <x v="0"/>
    <x v="1"/>
    <n v="4000"/>
    <n v="3770"/>
    <n v="1.0610079575596818"/>
    <x v="2"/>
  </r>
  <r>
    <d v="2022-10-11T00:00:00"/>
    <s v="Local Transport"/>
    <x v="0"/>
    <x v="1"/>
    <n v="12000"/>
    <n v="3770"/>
    <n v="3.183023872679045"/>
    <x v="2"/>
  </r>
  <r>
    <d v="2022-10-11T00:00:00"/>
    <s v="Local Transport"/>
    <x v="0"/>
    <x v="1"/>
    <n v="10000"/>
    <n v="3770"/>
    <n v="2.6525198938992043"/>
    <x v="2"/>
  </r>
  <r>
    <d v="2022-10-11T00:00:00"/>
    <s v="Local Transport"/>
    <x v="0"/>
    <x v="1"/>
    <n v="4000"/>
    <n v="3770"/>
    <n v="1.0610079575596818"/>
    <x v="2"/>
  </r>
  <r>
    <d v="2022-10-11T00:00:00"/>
    <s v="Local Transport"/>
    <x v="0"/>
    <x v="1"/>
    <n v="10000"/>
    <n v="3770"/>
    <n v="2.6525198938992043"/>
    <x v="2"/>
  </r>
  <r>
    <d v="2022-10-11T00:00:00"/>
    <s v="Local Transport"/>
    <x v="0"/>
    <x v="1"/>
    <n v="10000"/>
    <n v="3770"/>
    <n v="2.6525198938992043"/>
    <x v="2"/>
  </r>
  <r>
    <d v="2022-10-11T00:00:00"/>
    <s v="Local Transport"/>
    <x v="0"/>
    <x v="1"/>
    <n v="20000"/>
    <n v="3770"/>
    <n v="5.3050397877984086"/>
    <x v="2"/>
  </r>
  <r>
    <d v="2022-10-12T00:00:00"/>
    <s v="Local Transport"/>
    <x v="0"/>
    <x v="3"/>
    <n v="20000"/>
    <n v="3770"/>
    <n v="5.3050397877984086"/>
    <x v="4"/>
  </r>
  <r>
    <d v="2022-10-12T00:00:00"/>
    <s v="Local Transport"/>
    <x v="0"/>
    <x v="3"/>
    <n v="10000"/>
    <n v="3770"/>
    <n v="2.6525198938992043"/>
    <x v="4"/>
  </r>
  <r>
    <d v="2022-10-12T00:00:00"/>
    <s v="Local Transport"/>
    <x v="0"/>
    <x v="3"/>
    <n v="2000"/>
    <n v="3770"/>
    <n v="0.5305039787798409"/>
    <x v="4"/>
  </r>
  <r>
    <d v="2022-10-12T00:00:00"/>
    <s v="Local Transport"/>
    <x v="0"/>
    <x v="3"/>
    <n v="20000"/>
    <n v="3770"/>
    <n v="5.3050397877984086"/>
    <x v="4"/>
  </r>
  <r>
    <d v="2022-10-12T00:00:00"/>
    <s v="Local Transport"/>
    <x v="0"/>
    <x v="0"/>
    <n v="10000"/>
    <n v="3770"/>
    <n v="2.6525198938992043"/>
    <x v="0"/>
  </r>
  <r>
    <d v="2022-10-12T00:00:00"/>
    <s v="Local Transport"/>
    <x v="0"/>
    <x v="0"/>
    <n v="10000"/>
    <n v="3770"/>
    <n v="2.6525198938992043"/>
    <x v="0"/>
  </r>
  <r>
    <d v="2022-10-12T00:00:00"/>
    <s v="Local Transport"/>
    <x v="0"/>
    <x v="0"/>
    <n v="15000"/>
    <n v="3770"/>
    <n v="3.9787798408488064"/>
    <x v="0"/>
  </r>
  <r>
    <d v="2022-10-12T00:00:00"/>
    <s v="Local Transport"/>
    <x v="0"/>
    <x v="0"/>
    <n v="15000"/>
    <n v="3770"/>
    <n v="3.9787798408488064"/>
    <x v="0"/>
  </r>
  <r>
    <d v="2022-10-12T00:00:00"/>
    <s v="Local Transport"/>
    <x v="0"/>
    <x v="0"/>
    <n v="10000"/>
    <n v="3770"/>
    <n v="2.6525198938992043"/>
    <x v="0"/>
  </r>
  <r>
    <d v="2022-10-12T00:00:00"/>
    <s v="Trust Building"/>
    <x v="2"/>
    <x v="0"/>
    <n v="5000"/>
    <n v="3770"/>
    <n v="1.3262599469496021"/>
    <x v="0"/>
  </r>
  <r>
    <d v="2022-10-12T00:00:00"/>
    <s v="Trust Building"/>
    <x v="2"/>
    <x v="0"/>
    <n v="5000"/>
    <n v="3770"/>
    <n v="1.3262599469496021"/>
    <x v="0"/>
  </r>
  <r>
    <d v="2022-10-12T00:00:00"/>
    <s v="Local Transport"/>
    <x v="0"/>
    <x v="0"/>
    <n v="8000"/>
    <n v="3770"/>
    <n v="2.1220159151193636"/>
    <x v="3"/>
  </r>
  <r>
    <d v="2022-10-12T00:00:00"/>
    <s v="Local Transport"/>
    <x v="0"/>
    <x v="0"/>
    <n v="8000"/>
    <n v="3770"/>
    <n v="2.1220159151193636"/>
    <x v="3"/>
  </r>
  <r>
    <d v="2022-10-12T00:00:00"/>
    <s v="Local Transport"/>
    <x v="0"/>
    <x v="0"/>
    <n v="15000"/>
    <n v="3770"/>
    <n v="3.9787798408488064"/>
    <x v="3"/>
  </r>
  <r>
    <d v="2022-10-12T00:00:00"/>
    <s v="Local Transport"/>
    <x v="0"/>
    <x v="0"/>
    <n v="6000"/>
    <n v="3770"/>
    <n v="1.5915119363395225"/>
    <x v="3"/>
  </r>
  <r>
    <d v="2022-10-12T00:00:00"/>
    <s v="Local Transport"/>
    <x v="0"/>
    <x v="0"/>
    <n v="15000"/>
    <n v="3770"/>
    <n v="3.9787798408488064"/>
    <x v="3"/>
  </r>
  <r>
    <d v="2022-10-12T00:00:00"/>
    <s v="Local Transport"/>
    <x v="0"/>
    <x v="0"/>
    <n v="7000"/>
    <n v="3770"/>
    <n v="1.856763925729443"/>
    <x v="3"/>
  </r>
  <r>
    <d v="2022-10-12T00:00:00"/>
    <s v="Trust Building"/>
    <x v="2"/>
    <x v="0"/>
    <n v="5000"/>
    <n v="3770"/>
    <n v="1.3262599469496021"/>
    <x v="3"/>
  </r>
  <r>
    <d v="2022-10-12T00:00:00"/>
    <s v="Trust Building"/>
    <x v="2"/>
    <x v="0"/>
    <n v="3000"/>
    <n v="3770"/>
    <n v="0.79575596816976124"/>
    <x v="3"/>
  </r>
  <r>
    <d v="2022-10-12T00:00:00"/>
    <s v="Local Transport"/>
    <x v="0"/>
    <x v="1"/>
    <n v="10000"/>
    <n v="3770"/>
    <n v="2.6525198938992043"/>
    <x v="2"/>
  </r>
  <r>
    <d v="2022-10-12T00:00:00"/>
    <s v="Local Transport"/>
    <x v="0"/>
    <x v="1"/>
    <n v="15000"/>
    <n v="3770"/>
    <n v="3.9787798408488064"/>
    <x v="2"/>
  </r>
  <r>
    <d v="2022-10-12T00:00:00"/>
    <s v="Local Transport"/>
    <x v="0"/>
    <x v="1"/>
    <n v="12000"/>
    <n v="3770"/>
    <n v="3.183023872679045"/>
    <x v="2"/>
  </r>
  <r>
    <d v="2022-10-12T00:00:00"/>
    <s v="Local Transport"/>
    <x v="0"/>
    <x v="1"/>
    <n v="8000"/>
    <n v="3770"/>
    <n v="2.1220159151193636"/>
    <x v="2"/>
  </r>
  <r>
    <d v="2022-10-12T00:00:00"/>
    <s v="Local Transport"/>
    <x v="0"/>
    <x v="1"/>
    <n v="10000"/>
    <n v="3770"/>
    <n v="2.6525198938992043"/>
    <x v="2"/>
  </r>
  <r>
    <d v="2022-10-12T00:00:00"/>
    <s v="Local Transport"/>
    <x v="0"/>
    <x v="1"/>
    <n v="10000"/>
    <n v="3770"/>
    <n v="2.6525198938992043"/>
    <x v="2"/>
  </r>
  <r>
    <d v="2022-10-12T00:00:00"/>
    <s v="Local Transport"/>
    <x v="0"/>
    <x v="1"/>
    <n v="15000"/>
    <n v="3770"/>
    <n v="3.9787798408488064"/>
    <x v="2"/>
  </r>
  <r>
    <d v="2022-10-12T00:00:00"/>
    <s v="Bank Charges"/>
    <x v="4"/>
    <x v="4"/>
    <n v="2000"/>
    <n v="3770"/>
    <n v="0.5305039787798409"/>
    <x v="7"/>
  </r>
  <r>
    <d v="2022-10-13T00:00:00"/>
    <s v="Local Transport"/>
    <x v="0"/>
    <x v="3"/>
    <n v="7000"/>
    <n v="3770"/>
    <n v="1.856763925729443"/>
    <x v="4"/>
  </r>
  <r>
    <d v="2022-10-13T00:00:00"/>
    <s v="Local Transport"/>
    <x v="0"/>
    <x v="3"/>
    <n v="4000"/>
    <n v="3770"/>
    <n v="1.0610079575596818"/>
    <x v="4"/>
  </r>
  <r>
    <d v="2022-10-13T00:00:00"/>
    <s v="Local Transport"/>
    <x v="0"/>
    <x v="3"/>
    <n v="10000"/>
    <n v="3770"/>
    <n v="2.6525198938992043"/>
    <x v="4"/>
  </r>
  <r>
    <d v="2022-10-13T00:00:00"/>
    <s v="Local Transport"/>
    <x v="0"/>
    <x v="0"/>
    <n v="8000"/>
    <n v="3770"/>
    <n v="2.1220159151193636"/>
    <x v="3"/>
  </r>
  <r>
    <d v="2022-10-13T00:00:00"/>
    <s v="Local Transport"/>
    <x v="0"/>
    <x v="0"/>
    <n v="15000"/>
    <n v="3770"/>
    <n v="3.9787798408488064"/>
    <x v="3"/>
  </r>
  <r>
    <d v="2022-10-13T00:00:00"/>
    <s v="Local Transport"/>
    <x v="0"/>
    <x v="0"/>
    <n v="8000"/>
    <n v="3770"/>
    <n v="2.1220159151193636"/>
    <x v="3"/>
  </r>
  <r>
    <d v="2022-10-13T00:00:00"/>
    <s v="Local Transport"/>
    <x v="0"/>
    <x v="0"/>
    <n v="12000"/>
    <n v="3770"/>
    <n v="3.183023872679045"/>
    <x v="3"/>
  </r>
  <r>
    <d v="2022-10-13T00:00:00"/>
    <s v="Local Transport"/>
    <x v="0"/>
    <x v="0"/>
    <n v="8000"/>
    <n v="3770"/>
    <n v="2.1220159151193636"/>
    <x v="3"/>
  </r>
  <r>
    <d v="2022-10-13T00:00:00"/>
    <s v="Local Transport"/>
    <x v="0"/>
    <x v="0"/>
    <n v="6000"/>
    <n v="3770"/>
    <n v="1.5915119363395225"/>
    <x v="3"/>
  </r>
  <r>
    <d v="2022-10-13T00:00:00"/>
    <s v="Trust Building"/>
    <x v="2"/>
    <x v="0"/>
    <n v="5000"/>
    <n v="3770"/>
    <n v="1.3262599469496021"/>
    <x v="3"/>
  </r>
  <r>
    <d v="2022-10-13T00:00:00"/>
    <s v="Trust Building"/>
    <x v="2"/>
    <x v="0"/>
    <n v="5000"/>
    <n v="3770"/>
    <n v="1.3262599469496021"/>
    <x v="3"/>
  </r>
  <r>
    <d v="2022-10-13T00:00:00"/>
    <s v="Local Transport"/>
    <x v="0"/>
    <x v="1"/>
    <n v="10000"/>
    <n v="3770"/>
    <n v="2.6525198938992043"/>
    <x v="2"/>
  </r>
  <r>
    <d v="2022-10-13T00:00:00"/>
    <s v="Local Transport"/>
    <x v="0"/>
    <x v="1"/>
    <n v="9000"/>
    <n v="3770"/>
    <n v="2.3872679045092839"/>
    <x v="2"/>
  </r>
  <r>
    <d v="2022-10-13T00:00:00"/>
    <s v="2kgs pf sugar"/>
    <x v="6"/>
    <x v="4"/>
    <n v="13000"/>
    <n v="3770"/>
    <n v="3.4482758620689653"/>
    <x v="4"/>
  </r>
  <r>
    <d v="2022-10-13T00:00:00"/>
    <s v="1 Dell mouse"/>
    <x v="7"/>
    <x v="4"/>
    <n v="30000"/>
    <n v="3770"/>
    <n v="7.9575596816976129"/>
    <x v="4"/>
  </r>
  <r>
    <d v="2022-10-13T00:00:00"/>
    <s v="2 boxes of masks"/>
    <x v="6"/>
    <x v="4"/>
    <n v="40000"/>
    <n v="3770"/>
    <n v="10.610079575596817"/>
    <x v="4"/>
  </r>
  <r>
    <d v="2022-10-13T00:00:00"/>
    <s v="Nataraj classic pens 40pcs @600"/>
    <x v="6"/>
    <x v="4"/>
    <n v="24000"/>
    <n v="3770"/>
    <n v="6.3660477453580899"/>
    <x v="4"/>
  </r>
  <r>
    <d v="2022-10-13T00:00:00"/>
    <s v="11 steadtiler pencils@600"/>
    <x v="6"/>
    <x v="4"/>
    <n v="6600"/>
    <n v="3770"/>
    <n v="1.7506631299734747"/>
    <x v="4"/>
  </r>
  <r>
    <d v="2022-10-13T00:00:00"/>
    <s v="9 pecils @1000"/>
    <x v="6"/>
    <x v="4"/>
    <n v="9000"/>
    <n v="3770"/>
    <n v="2.3872679045092839"/>
    <x v="4"/>
  </r>
  <r>
    <d v="2022-10-13T00:00:00"/>
    <s v="3 Bottles of Rwenzori drinking water"/>
    <x v="6"/>
    <x v="4"/>
    <n v="39000"/>
    <n v="3770"/>
    <n v="10.344827586206897"/>
    <x v="4"/>
  </r>
  <r>
    <d v="2022-10-13T00:00:00"/>
    <s v="2kgs of kinyara sugar"/>
    <x v="6"/>
    <x v="4"/>
    <n v="11000"/>
    <n v="3770"/>
    <n v="2.9177718832891246"/>
    <x v="4"/>
  </r>
  <r>
    <d v="2022-10-13T00:00:00"/>
    <s v="1packt of coffee"/>
    <x v="6"/>
    <x v="4"/>
    <n v="14500"/>
    <n v="3770"/>
    <n v="3.8461538461538463"/>
    <x v="4"/>
  </r>
  <r>
    <d v="2022-10-13T00:00:00"/>
    <s v="1packt of coffee"/>
    <x v="6"/>
    <x v="4"/>
    <n v="14500"/>
    <n v="3770"/>
    <n v="3.8461538461538463"/>
    <x v="4"/>
  </r>
  <r>
    <d v="2022-10-13T00:00:00"/>
    <s v="Fis paper clips"/>
    <x v="6"/>
    <x v="4"/>
    <n v="10000"/>
    <n v="3770"/>
    <n v="2.6525198938992043"/>
    <x v="4"/>
  </r>
  <r>
    <d v="2022-10-13T00:00:00"/>
    <s v="20 nice clear pens"/>
    <x v="6"/>
    <x v="4"/>
    <n v="10000"/>
    <n v="3770"/>
    <n v="2.6525198938992043"/>
    <x v="4"/>
  </r>
  <r>
    <d v="2022-10-13T00:00:00"/>
    <s v="20 binder clips"/>
    <x v="6"/>
    <x v="4"/>
    <n v="10000"/>
    <n v="3770"/>
    <n v="2.6525198938992043"/>
    <x v="4"/>
  </r>
  <r>
    <d v="2022-10-13T00:00:00"/>
    <s v="Lydia's sept PAYE: chq 213"/>
    <x v="1"/>
    <x v="3"/>
    <n v="1211440"/>
    <n v="3770"/>
    <n v="321.33687002652522"/>
    <x v="5"/>
  </r>
  <r>
    <d v="2022-10-13T00:00:00"/>
    <s v="URA service charges"/>
    <x v="4"/>
    <x v="4"/>
    <n v="2500"/>
    <n v="3770"/>
    <n v="0.66312997347480107"/>
    <x v="5"/>
  </r>
  <r>
    <d v="2022-10-13T00:00:00"/>
    <s v="Lydia's Sept NSSF chq:214"/>
    <x v="1"/>
    <x v="3"/>
    <n v="654720"/>
    <n v="3770"/>
    <n v="173.66578249336871"/>
    <x v="5"/>
  </r>
  <r>
    <d v="2022-10-13T00:00:00"/>
    <s v="Bank Charges"/>
    <x v="4"/>
    <x v="4"/>
    <n v="2000"/>
    <n v="3770"/>
    <n v="0.5305039787798409"/>
    <x v="5"/>
  </r>
  <r>
    <d v="2022-10-13T00:00:00"/>
    <s v="Bank Charges"/>
    <x v="4"/>
    <x v="4"/>
    <n v="20000"/>
    <n v="3770"/>
    <n v="5.3050397877984086"/>
    <x v="5"/>
  </r>
  <r>
    <d v="2022-10-13T00:00:00"/>
    <s v="Local Transport"/>
    <x v="0"/>
    <x v="0"/>
    <n v="10000"/>
    <n v="3770"/>
    <n v="2.6525198938992043"/>
    <x v="0"/>
  </r>
  <r>
    <d v="2022-10-13T00:00:00"/>
    <s v="Local Transport"/>
    <x v="0"/>
    <x v="0"/>
    <n v="13000"/>
    <n v="3770"/>
    <n v="3.4482758620689653"/>
    <x v="0"/>
  </r>
  <r>
    <d v="2022-10-13T00:00:00"/>
    <s v="Local Transport"/>
    <x v="0"/>
    <x v="0"/>
    <n v="12000"/>
    <n v="3770"/>
    <n v="3.183023872679045"/>
    <x v="0"/>
  </r>
  <r>
    <d v="2022-10-13T00:00:00"/>
    <s v="Local Transport"/>
    <x v="0"/>
    <x v="0"/>
    <n v="15000"/>
    <n v="3770"/>
    <n v="3.9787798408488064"/>
    <x v="0"/>
  </r>
  <r>
    <d v="2022-10-13T00:00:00"/>
    <s v="Local Transport"/>
    <x v="0"/>
    <x v="0"/>
    <n v="10000"/>
    <n v="3770"/>
    <n v="2.6525198938992043"/>
    <x v="0"/>
  </r>
  <r>
    <d v="2022-10-13T00:00:00"/>
    <s v="Trust Building"/>
    <x v="2"/>
    <x v="0"/>
    <n v="5000"/>
    <n v="3770"/>
    <n v="1.3262599469496021"/>
    <x v="0"/>
  </r>
  <r>
    <d v="2022-10-13T00:00:00"/>
    <s v="Trust Building"/>
    <x v="2"/>
    <x v="0"/>
    <n v="5000"/>
    <n v="3770"/>
    <n v="1.3262599469496021"/>
    <x v="0"/>
  </r>
  <r>
    <d v="2022-10-14T00:00:00"/>
    <s v="Local Transport"/>
    <x v="0"/>
    <x v="0"/>
    <n v="8000"/>
    <n v="3770"/>
    <n v="2.1220159151193636"/>
    <x v="3"/>
  </r>
  <r>
    <d v="2022-10-14T00:00:00"/>
    <s v="Local Transport"/>
    <x v="0"/>
    <x v="0"/>
    <n v="15000"/>
    <n v="3770"/>
    <n v="3.9787798408488064"/>
    <x v="3"/>
  </r>
  <r>
    <d v="2022-10-14T00:00:00"/>
    <s v="Local Transport"/>
    <x v="0"/>
    <x v="0"/>
    <n v="5000"/>
    <n v="3770"/>
    <n v="1.3262599469496021"/>
    <x v="3"/>
  </r>
  <r>
    <d v="2022-10-14T00:00:00"/>
    <s v="Local Transport"/>
    <x v="0"/>
    <x v="0"/>
    <n v="7000"/>
    <n v="3770"/>
    <n v="1.856763925729443"/>
    <x v="3"/>
  </r>
  <r>
    <d v="2022-10-14T00:00:00"/>
    <s v="Local Transport"/>
    <x v="0"/>
    <x v="0"/>
    <n v="6000"/>
    <n v="3770"/>
    <n v="1.5915119363395225"/>
    <x v="3"/>
  </r>
  <r>
    <d v="2022-10-14T00:00:00"/>
    <s v="Local Transport"/>
    <x v="0"/>
    <x v="0"/>
    <n v="10000"/>
    <n v="3770"/>
    <n v="2.6525198938992043"/>
    <x v="3"/>
  </r>
  <r>
    <d v="2022-10-14T00:00:00"/>
    <s v="Local Transport"/>
    <x v="0"/>
    <x v="0"/>
    <n v="8000"/>
    <n v="3770"/>
    <n v="2.1220159151193636"/>
    <x v="3"/>
  </r>
  <r>
    <d v="2022-10-14T00:00:00"/>
    <s v="Local Transport"/>
    <x v="0"/>
    <x v="0"/>
    <n v="8000"/>
    <n v="3770"/>
    <n v="2.1220159151193636"/>
    <x v="3"/>
  </r>
  <r>
    <d v="2022-10-14T00:00:00"/>
    <s v="Local Transport"/>
    <x v="0"/>
    <x v="0"/>
    <n v="15000"/>
    <n v="3770"/>
    <n v="3.9787798408488064"/>
    <x v="3"/>
  </r>
  <r>
    <d v="2022-10-14T00:00:00"/>
    <s v="Local Transport"/>
    <x v="0"/>
    <x v="1"/>
    <n v="10000"/>
    <n v="3770"/>
    <n v="2.6525198938992043"/>
    <x v="2"/>
  </r>
  <r>
    <d v="2022-10-14T00:00:00"/>
    <s v="Local Transport"/>
    <x v="0"/>
    <x v="1"/>
    <n v="20000"/>
    <n v="3770"/>
    <n v="5.3050397877984086"/>
    <x v="2"/>
  </r>
  <r>
    <d v="2022-10-14T00:00:00"/>
    <s v="Local Transport"/>
    <x v="0"/>
    <x v="1"/>
    <n v="20000"/>
    <n v="3770"/>
    <n v="5.3050397877984086"/>
    <x v="2"/>
  </r>
  <r>
    <d v="2022-10-14T00:00:00"/>
    <s v="Local Transport"/>
    <x v="0"/>
    <x v="1"/>
    <n v="20000"/>
    <n v="3770"/>
    <n v="5.3050397877984086"/>
    <x v="2"/>
  </r>
  <r>
    <d v="2022-10-14T00:00:00"/>
    <s v="Local Transport"/>
    <x v="0"/>
    <x v="1"/>
    <n v="23000"/>
    <n v="3770"/>
    <n v="6.1007957559681696"/>
    <x v="2"/>
  </r>
  <r>
    <d v="2022-10-14T00:00:00"/>
    <s v="Local Transport"/>
    <x v="0"/>
    <x v="0"/>
    <n v="10000"/>
    <n v="3770"/>
    <n v="2.6525198938992043"/>
    <x v="0"/>
  </r>
  <r>
    <d v="2022-10-14T00:00:00"/>
    <s v="Local Transport"/>
    <x v="0"/>
    <x v="0"/>
    <n v="18000"/>
    <n v="3770"/>
    <n v="4.7745358090185679"/>
    <x v="0"/>
  </r>
  <r>
    <d v="2022-10-14T00:00:00"/>
    <s v="Local Transport"/>
    <x v="0"/>
    <x v="0"/>
    <n v="10000"/>
    <n v="3770"/>
    <n v="2.6525198938992043"/>
    <x v="0"/>
  </r>
  <r>
    <d v="2022-10-14T00:00:00"/>
    <s v="Local Transport"/>
    <x v="0"/>
    <x v="0"/>
    <n v="14000"/>
    <n v="3770"/>
    <n v="3.7135278514588861"/>
    <x v="0"/>
  </r>
  <r>
    <d v="2022-10-14T00:00:00"/>
    <s v="Local Transport"/>
    <x v="0"/>
    <x v="0"/>
    <n v="13000"/>
    <n v="3770"/>
    <n v="3.4482758620689653"/>
    <x v="0"/>
  </r>
  <r>
    <d v="2022-10-14T00:00:00"/>
    <s v="Local Transport"/>
    <x v="0"/>
    <x v="0"/>
    <n v="10000"/>
    <n v="3770"/>
    <n v="2.6525198938992043"/>
    <x v="0"/>
  </r>
  <r>
    <d v="2022-10-15T00:00:00"/>
    <s v="Local Transport"/>
    <x v="0"/>
    <x v="1"/>
    <n v="10000"/>
    <n v="3770"/>
    <n v="2.6525198938992043"/>
    <x v="2"/>
  </r>
  <r>
    <d v="2022-10-15T00:00:00"/>
    <s v="Local Transport"/>
    <x v="0"/>
    <x v="1"/>
    <n v="10000"/>
    <n v="3770"/>
    <n v="2.6525198938992043"/>
    <x v="2"/>
  </r>
  <r>
    <d v="2022-10-15T00:00:00"/>
    <s v="Local Transport"/>
    <x v="0"/>
    <x v="0"/>
    <n v="8000"/>
    <n v="3770"/>
    <n v="2.1220159151193636"/>
    <x v="3"/>
  </r>
  <r>
    <d v="2022-10-15T00:00:00"/>
    <s v="Local Transport"/>
    <x v="0"/>
    <x v="0"/>
    <n v="15000"/>
    <n v="3770"/>
    <n v="3.9787798408488064"/>
    <x v="3"/>
  </r>
  <r>
    <d v="2022-10-15T00:00:00"/>
    <s v="Local Transport"/>
    <x v="0"/>
    <x v="0"/>
    <n v="10000"/>
    <n v="3770"/>
    <n v="2.6525198938992043"/>
    <x v="3"/>
  </r>
  <r>
    <d v="2022-10-15T00:00:00"/>
    <s v="Local Transport"/>
    <x v="0"/>
    <x v="0"/>
    <n v="8000"/>
    <n v="3770"/>
    <n v="2.1220159151193636"/>
    <x v="3"/>
  </r>
  <r>
    <d v="2022-10-17T00:00:00"/>
    <s v="Local Transport"/>
    <x v="0"/>
    <x v="0"/>
    <n v="8000"/>
    <n v="3770"/>
    <n v="2.1220159151193636"/>
    <x v="3"/>
  </r>
  <r>
    <d v="2022-10-17T00:00:00"/>
    <s v="Local Transport"/>
    <x v="0"/>
    <x v="0"/>
    <n v="15000"/>
    <n v="3770"/>
    <n v="3.9787798408488064"/>
    <x v="3"/>
  </r>
  <r>
    <d v="2022-10-17T00:00:00"/>
    <s v="Local Transport"/>
    <x v="0"/>
    <x v="0"/>
    <n v="10000"/>
    <n v="3770"/>
    <n v="2.6525198938992043"/>
    <x v="3"/>
  </r>
  <r>
    <d v="2022-10-17T00:00:00"/>
    <s v="Local Transport"/>
    <x v="0"/>
    <x v="0"/>
    <n v="12000"/>
    <n v="3770"/>
    <n v="3.183023872679045"/>
    <x v="3"/>
  </r>
  <r>
    <d v="2022-10-17T00:00:00"/>
    <s v="Local Transport"/>
    <x v="0"/>
    <x v="0"/>
    <n v="4000"/>
    <n v="3770"/>
    <n v="1.0610079575596818"/>
    <x v="3"/>
  </r>
  <r>
    <d v="2022-10-17T00:00:00"/>
    <s v="Local Transport"/>
    <x v="0"/>
    <x v="0"/>
    <n v="15000"/>
    <n v="3770"/>
    <n v="3.9787798408488064"/>
    <x v="3"/>
  </r>
  <r>
    <d v="2022-10-17T00:00:00"/>
    <s v="Trust Building"/>
    <x v="2"/>
    <x v="0"/>
    <n v="5000"/>
    <n v="3770"/>
    <n v="1.3262599469496021"/>
    <x v="3"/>
  </r>
  <r>
    <d v="2022-10-17T00:00:00"/>
    <s v="Trust Building"/>
    <x v="2"/>
    <x v="0"/>
    <n v="5000"/>
    <n v="3770"/>
    <n v="1.3262599469496021"/>
    <x v="3"/>
  </r>
  <r>
    <d v="2022-10-17T00:00:00"/>
    <s v="Local Transport"/>
    <x v="0"/>
    <x v="0"/>
    <n v="10000"/>
    <n v="3770"/>
    <n v="2.6525198938992043"/>
    <x v="0"/>
  </r>
  <r>
    <d v="2022-10-17T00:00:00"/>
    <s v="Local Transport"/>
    <x v="0"/>
    <x v="0"/>
    <n v="16000"/>
    <n v="3770"/>
    <n v="4.2440318302387272"/>
    <x v="0"/>
  </r>
  <r>
    <d v="2022-10-17T00:00:00"/>
    <s v="Local Transport"/>
    <x v="0"/>
    <x v="0"/>
    <n v="5000"/>
    <n v="3770"/>
    <n v="1.3262599469496021"/>
    <x v="0"/>
  </r>
  <r>
    <d v="2022-10-17T00:00:00"/>
    <s v="Local Transport"/>
    <x v="0"/>
    <x v="0"/>
    <n v="16000"/>
    <n v="3770"/>
    <n v="4.2440318302387272"/>
    <x v="0"/>
  </r>
  <r>
    <d v="2022-10-17T00:00:00"/>
    <s v="Local Transport"/>
    <x v="0"/>
    <x v="0"/>
    <n v="8000"/>
    <n v="3770"/>
    <n v="2.1220159151193636"/>
    <x v="0"/>
  </r>
  <r>
    <d v="2022-10-17T00:00:00"/>
    <s v="Local Transport"/>
    <x v="0"/>
    <x v="0"/>
    <n v="10000"/>
    <n v="3770"/>
    <n v="2.6525198938992043"/>
    <x v="0"/>
  </r>
  <r>
    <d v="2022-10-17T00:00:00"/>
    <s v="Trust Building"/>
    <x v="2"/>
    <x v="0"/>
    <n v="5000"/>
    <n v="3770"/>
    <n v="1.3262599469496021"/>
    <x v="0"/>
  </r>
  <r>
    <d v="2022-10-17T00:00:00"/>
    <s v="Trust Building"/>
    <x v="2"/>
    <x v="0"/>
    <n v="5000"/>
    <n v="3770"/>
    <n v="1.3262599469496021"/>
    <x v="0"/>
  </r>
  <r>
    <d v="2022-10-17T00:00:00"/>
    <s v="Local Transport"/>
    <x v="0"/>
    <x v="1"/>
    <n v="10000"/>
    <n v="3770"/>
    <n v="2.6525198938992043"/>
    <x v="2"/>
  </r>
  <r>
    <d v="2022-10-17T00:00:00"/>
    <s v="Local Transport"/>
    <x v="0"/>
    <x v="1"/>
    <n v="9000"/>
    <n v="3770"/>
    <n v="2.3872679045092839"/>
    <x v="2"/>
  </r>
  <r>
    <d v="2022-10-18T00:00:00"/>
    <s v="Local Transport"/>
    <x v="0"/>
    <x v="0"/>
    <n v="8000"/>
    <n v="3770"/>
    <n v="2.1220159151193636"/>
    <x v="3"/>
  </r>
  <r>
    <d v="2022-10-18T00:00:00"/>
    <s v="Local Transport"/>
    <x v="0"/>
    <x v="0"/>
    <n v="18000"/>
    <n v="3770"/>
    <n v="4.7745358090185679"/>
    <x v="3"/>
  </r>
  <r>
    <d v="2022-10-18T00:00:00"/>
    <s v="Local Transport"/>
    <x v="0"/>
    <x v="0"/>
    <n v="15000"/>
    <n v="3770"/>
    <n v="3.9787798408488064"/>
    <x v="3"/>
  </r>
  <r>
    <d v="2022-10-18T00:00:00"/>
    <s v="Local Transport"/>
    <x v="0"/>
    <x v="0"/>
    <n v="16000"/>
    <n v="3770"/>
    <n v="4.2440318302387272"/>
    <x v="3"/>
  </r>
  <r>
    <d v="2022-10-18T00:00:00"/>
    <s v="Local Transport"/>
    <x v="0"/>
    <x v="0"/>
    <n v="8000"/>
    <n v="3770"/>
    <n v="2.1220159151193636"/>
    <x v="3"/>
  </r>
  <r>
    <d v="2022-10-18T00:00:00"/>
    <s v="Trust Building"/>
    <x v="2"/>
    <x v="0"/>
    <n v="5000"/>
    <n v="3770"/>
    <n v="1.3262599469496021"/>
    <x v="3"/>
  </r>
  <r>
    <d v="2022-10-18T00:00:00"/>
    <s v="Trust Building"/>
    <x v="2"/>
    <x v="0"/>
    <n v="5000"/>
    <n v="3770"/>
    <n v="1.3262599469496021"/>
    <x v="3"/>
  </r>
  <r>
    <d v="2022-10-18T00:00:00"/>
    <s v="Local Transport"/>
    <x v="0"/>
    <x v="0"/>
    <n v="10000"/>
    <n v="3770"/>
    <n v="2.6525198938992043"/>
    <x v="0"/>
  </r>
  <r>
    <d v="2022-10-18T00:00:00"/>
    <s v="Local Transport"/>
    <x v="0"/>
    <x v="0"/>
    <n v="10000"/>
    <n v="3770"/>
    <n v="2.6525198938992043"/>
    <x v="0"/>
  </r>
  <r>
    <d v="2022-10-18T00:00:00"/>
    <s v="Local Transport"/>
    <x v="0"/>
    <x v="0"/>
    <n v="10000"/>
    <n v="3770"/>
    <n v="2.6525198938992043"/>
    <x v="0"/>
  </r>
  <r>
    <d v="2022-10-18T00:00:00"/>
    <s v="Local Transport"/>
    <x v="0"/>
    <x v="0"/>
    <n v="10000"/>
    <n v="3770"/>
    <n v="2.6525198938992043"/>
    <x v="0"/>
  </r>
  <r>
    <d v="2022-10-18T00:00:00"/>
    <s v="Local Transport"/>
    <x v="0"/>
    <x v="0"/>
    <n v="10000"/>
    <n v="3770"/>
    <n v="2.6525198938992043"/>
    <x v="0"/>
  </r>
  <r>
    <d v="2022-10-18T00:00:00"/>
    <s v="Trust Building"/>
    <x v="2"/>
    <x v="0"/>
    <n v="5000"/>
    <n v="3770"/>
    <n v="1.3262599469496021"/>
    <x v="0"/>
  </r>
  <r>
    <d v="2022-10-18T00:00:00"/>
    <s v="Trust Building"/>
    <x v="2"/>
    <x v="0"/>
    <n v="5000"/>
    <n v="3770"/>
    <n v="1.3262599469496021"/>
    <x v="0"/>
  </r>
  <r>
    <d v="2022-10-18T00:00:00"/>
    <s v="October Internet Subscription"/>
    <x v="8"/>
    <x v="4"/>
    <n v="319000"/>
    <n v="3770"/>
    <n v="84.615384615384613"/>
    <x v="4"/>
  </r>
  <r>
    <d v="2022-10-18T00:00:00"/>
    <s v="September water bill"/>
    <x v="9"/>
    <x v="4"/>
    <n v="44600"/>
    <n v="3770"/>
    <n v="11.830238726790451"/>
    <x v="4"/>
  </r>
  <r>
    <d v="2022-10-18T00:00:00"/>
    <s v="Transfer Fees"/>
    <x v="10"/>
    <x v="4"/>
    <n v="1900"/>
    <n v="3770"/>
    <n v="0.50397877984084882"/>
    <x v="4"/>
  </r>
  <r>
    <d v="2022-10-18T00:00:00"/>
    <s v="Airtime for Lydia"/>
    <x v="5"/>
    <x v="3"/>
    <n v="40000"/>
    <n v="3770"/>
    <n v="10.610079575596817"/>
    <x v="4"/>
  </r>
  <r>
    <d v="2022-10-18T00:00:00"/>
    <s v="Airtime for i54"/>
    <x v="5"/>
    <x v="0"/>
    <n v="25000"/>
    <n v="3770"/>
    <n v="6.6312997347480103"/>
    <x v="0"/>
  </r>
  <r>
    <d v="2022-10-18T00:00:00"/>
    <s v="Airtime for i82"/>
    <x v="5"/>
    <x v="0"/>
    <n v="25000"/>
    <n v="3770"/>
    <n v="6.6312997347480103"/>
    <x v="3"/>
  </r>
  <r>
    <d v="2022-10-18T00:00:00"/>
    <s v="Airtime for Edris"/>
    <x v="5"/>
    <x v="1"/>
    <n v="20000"/>
    <n v="3770"/>
    <n v="5.3050397877984086"/>
    <x v="2"/>
  </r>
  <r>
    <d v="2022-10-18T00:00:00"/>
    <s v="Local Transport"/>
    <x v="0"/>
    <x v="1"/>
    <n v="10000"/>
    <n v="3770"/>
    <n v="2.6525198938992043"/>
    <x v="2"/>
  </r>
  <r>
    <d v="2022-10-18T00:00:00"/>
    <s v="Local Transport"/>
    <x v="0"/>
    <x v="1"/>
    <n v="10000"/>
    <n v="3770"/>
    <n v="2.6525198938992043"/>
    <x v="2"/>
  </r>
  <r>
    <d v="2022-10-18T00:00:00"/>
    <s v="Local transport"/>
    <x v="0"/>
    <x v="3"/>
    <n v="7000"/>
    <n v="3770"/>
    <n v="1.856763925729443"/>
    <x v="4"/>
  </r>
  <r>
    <d v="2022-10-18T00:00:00"/>
    <s v="Local transport"/>
    <x v="0"/>
    <x v="3"/>
    <n v="7000"/>
    <n v="3770"/>
    <n v="1.856763925729443"/>
    <x v="4"/>
  </r>
  <r>
    <d v="2022-10-18T00:00:00"/>
    <s v="Local transport"/>
    <x v="0"/>
    <x v="3"/>
    <n v="2000"/>
    <n v="3770"/>
    <n v="0.5305039787798409"/>
    <x v="4"/>
  </r>
  <r>
    <d v="2022-10-18T00:00:00"/>
    <s v="Local transport"/>
    <x v="0"/>
    <x v="3"/>
    <n v="20000"/>
    <n v="3770"/>
    <n v="5.3050397877984086"/>
    <x v="4"/>
  </r>
  <r>
    <d v="2022-10-19T00:00:00"/>
    <s v="Local Transport"/>
    <x v="0"/>
    <x v="0"/>
    <n v="10000"/>
    <n v="3770"/>
    <n v="2.6525198938992043"/>
    <x v="0"/>
  </r>
  <r>
    <d v="2022-10-19T00:00:00"/>
    <s v="Local Transport"/>
    <x v="0"/>
    <x v="0"/>
    <n v="10000"/>
    <n v="3770"/>
    <n v="2.6525198938992043"/>
    <x v="0"/>
  </r>
  <r>
    <d v="2022-10-19T00:00:00"/>
    <s v="Local Transport"/>
    <x v="0"/>
    <x v="0"/>
    <n v="14000"/>
    <n v="3770"/>
    <n v="3.7135278514588861"/>
    <x v="0"/>
  </r>
  <r>
    <d v="2022-10-19T00:00:00"/>
    <s v="Local Transport"/>
    <x v="0"/>
    <x v="0"/>
    <n v="16000"/>
    <n v="3770"/>
    <n v="4.2440318302387272"/>
    <x v="0"/>
  </r>
  <r>
    <d v="2022-10-19T00:00:00"/>
    <s v="Local Transport"/>
    <x v="0"/>
    <x v="0"/>
    <n v="10000"/>
    <n v="3770"/>
    <n v="2.6525198938992043"/>
    <x v="0"/>
  </r>
  <r>
    <d v="2022-10-19T00:00:00"/>
    <s v="Local Transport"/>
    <x v="0"/>
    <x v="0"/>
    <n v="10000"/>
    <n v="3770"/>
    <n v="2.6525198938992043"/>
    <x v="0"/>
  </r>
  <r>
    <d v="2022-10-19T00:00:00"/>
    <s v="Trust Building"/>
    <x v="2"/>
    <x v="0"/>
    <n v="5000"/>
    <n v="3770"/>
    <n v="1.3262599469496021"/>
    <x v="0"/>
  </r>
  <r>
    <d v="2022-10-19T00:00:00"/>
    <s v="Trust Building"/>
    <x v="2"/>
    <x v="0"/>
    <n v="5000"/>
    <n v="3770"/>
    <n v="1.3262599469496021"/>
    <x v="0"/>
  </r>
  <r>
    <d v="2022-10-19T00:00:00"/>
    <s v="Local Transport"/>
    <x v="0"/>
    <x v="0"/>
    <n v="8000"/>
    <n v="3770"/>
    <n v="2.1220159151193636"/>
    <x v="3"/>
  </r>
  <r>
    <d v="2022-10-19T00:00:00"/>
    <s v="Local Transport"/>
    <x v="0"/>
    <x v="0"/>
    <n v="12000"/>
    <n v="3770"/>
    <n v="3.183023872679045"/>
    <x v="3"/>
  </r>
  <r>
    <d v="2022-10-19T00:00:00"/>
    <s v="Local Transport"/>
    <x v="0"/>
    <x v="0"/>
    <n v="15000"/>
    <n v="3770"/>
    <n v="3.9787798408488064"/>
    <x v="3"/>
  </r>
  <r>
    <d v="2022-10-19T00:00:00"/>
    <s v="Local Transport"/>
    <x v="0"/>
    <x v="0"/>
    <n v="14000"/>
    <n v="3770"/>
    <n v="3.7135278514588861"/>
    <x v="3"/>
  </r>
  <r>
    <d v="2022-10-19T00:00:00"/>
    <s v="Local Transport"/>
    <x v="0"/>
    <x v="0"/>
    <n v="15000"/>
    <n v="3770"/>
    <n v="3.9787798408488064"/>
    <x v="3"/>
  </r>
  <r>
    <d v="2022-10-19T00:00:00"/>
    <s v="Local Transport"/>
    <x v="0"/>
    <x v="0"/>
    <n v="6000"/>
    <n v="3770"/>
    <n v="1.5915119363395225"/>
    <x v="3"/>
  </r>
  <r>
    <d v="2022-10-19T00:00:00"/>
    <s v="Trust Building"/>
    <x v="2"/>
    <x v="0"/>
    <n v="5000"/>
    <n v="3770"/>
    <n v="1.3262599469496021"/>
    <x v="3"/>
  </r>
  <r>
    <d v="2022-10-19T00:00:00"/>
    <s v="Trust Building"/>
    <x v="2"/>
    <x v="0"/>
    <n v="5000"/>
    <n v="3770"/>
    <n v="1.3262599469496021"/>
    <x v="3"/>
  </r>
  <r>
    <d v="2022-10-19T00:00:00"/>
    <s v="Local Transport"/>
    <x v="0"/>
    <x v="1"/>
    <n v="10000"/>
    <n v="3770"/>
    <n v="2.6525198938992043"/>
    <x v="2"/>
  </r>
  <r>
    <d v="2022-10-19T00:00:00"/>
    <s v="Local Transport"/>
    <x v="0"/>
    <x v="1"/>
    <n v="9000"/>
    <n v="3770"/>
    <n v="2.3872679045092839"/>
    <x v="2"/>
  </r>
  <r>
    <d v="2022-10-20T00:00:00"/>
    <s v="Local Transport"/>
    <x v="0"/>
    <x v="0"/>
    <n v="8000"/>
    <n v="3770"/>
    <n v="2.1220159151193636"/>
    <x v="3"/>
  </r>
  <r>
    <d v="2022-10-20T00:00:00"/>
    <s v="Local Transport"/>
    <x v="0"/>
    <x v="0"/>
    <n v="15000"/>
    <n v="3770"/>
    <n v="3.9787798408488064"/>
    <x v="3"/>
  </r>
  <r>
    <d v="2022-10-20T00:00:00"/>
    <s v="Local Transport"/>
    <x v="0"/>
    <x v="0"/>
    <n v="10000"/>
    <n v="3770"/>
    <n v="2.6525198938992043"/>
    <x v="3"/>
  </r>
  <r>
    <d v="2022-10-20T00:00:00"/>
    <s v="Local Transport"/>
    <x v="0"/>
    <x v="0"/>
    <n v="8000"/>
    <n v="3770"/>
    <n v="2.1220159151193636"/>
    <x v="3"/>
  </r>
  <r>
    <d v="2022-10-20T00:00:00"/>
    <s v="Local Transport"/>
    <x v="0"/>
    <x v="0"/>
    <n v="8000"/>
    <n v="3770"/>
    <n v="2.1220159151193636"/>
    <x v="3"/>
  </r>
  <r>
    <d v="2022-10-20T00:00:00"/>
    <s v="Local Transport"/>
    <x v="0"/>
    <x v="0"/>
    <n v="15000"/>
    <n v="3770"/>
    <n v="3.9787798408488064"/>
    <x v="3"/>
  </r>
  <r>
    <d v="2022-10-20T00:00:00"/>
    <s v="Trust Building"/>
    <x v="2"/>
    <x v="0"/>
    <n v="5000"/>
    <n v="3770"/>
    <n v="1.3262599469496021"/>
    <x v="3"/>
  </r>
  <r>
    <d v="2022-10-20T00:00:00"/>
    <s v="Trust Building"/>
    <x v="2"/>
    <x v="0"/>
    <n v="5000"/>
    <n v="3770"/>
    <n v="1.3262599469496021"/>
    <x v="3"/>
  </r>
  <r>
    <d v="2022-10-20T00:00:00"/>
    <s v="Local Transport"/>
    <x v="0"/>
    <x v="1"/>
    <n v="10000"/>
    <n v="3770"/>
    <n v="2.6525198938992043"/>
    <x v="2"/>
  </r>
  <r>
    <d v="2022-10-20T00:00:00"/>
    <s v="Local Transport"/>
    <x v="0"/>
    <x v="1"/>
    <n v="10000"/>
    <n v="3770"/>
    <n v="2.6525198938992043"/>
    <x v="2"/>
  </r>
  <r>
    <d v="2022-10-20T00:00:00"/>
    <s v="Local Transport"/>
    <x v="0"/>
    <x v="0"/>
    <n v="10000"/>
    <n v="3770"/>
    <n v="2.6525198938992043"/>
    <x v="0"/>
  </r>
  <r>
    <d v="2022-10-20T00:00:00"/>
    <s v="Local Transport"/>
    <x v="0"/>
    <x v="0"/>
    <n v="10000"/>
    <n v="3770"/>
    <n v="2.6525198938992043"/>
    <x v="0"/>
  </r>
  <r>
    <d v="2022-10-20T00:00:00"/>
    <s v="Local Transport"/>
    <x v="0"/>
    <x v="0"/>
    <n v="12000"/>
    <n v="3770"/>
    <n v="3.183023872679045"/>
    <x v="0"/>
  </r>
  <r>
    <d v="2022-10-20T00:00:00"/>
    <s v="Local Transport"/>
    <x v="0"/>
    <x v="0"/>
    <n v="5000"/>
    <n v="3770"/>
    <n v="1.3262599469496021"/>
    <x v="0"/>
  </r>
  <r>
    <d v="2022-10-20T00:00:00"/>
    <s v="Local Transport"/>
    <x v="0"/>
    <x v="0"/>
    <n v="8000"/>
    <n v="3770"/>
    <n v="2.1220159151193636"/>
    <x v="0"/>
  </r>
  <r>
    <d v="2022-10-20T00:00:00"/>
    <s v="Local Transport"/>
    <x v="0"/>
    <x v="0"/>
    <n v="5000"/>
    <n v="3770"/>
    <n v="1.3262599469496021"/>
    <x v="0"/>
  </r>
  <r>
    <d v="2022-10-20T00:00:00"/>
    <s v="Local Transport"/>
    <x v="0"/>
    <x v="0"/>
    <n v="10000"/>
    <n v="3770"/>
    <n v="2.6525198938992043"/>
    <x v="0"/>
  </r>
  <r>
    <d v="2022-10-20T00:00:00"/>
    <s v="Trust Building"/>
    <x v="2"/>
    <x v="0"/>
    <n v="5000"/>
    <n v="3770"/>
    <n v="1.3262599469496021"/>
    <x v="0"/>
  </r>
  <r>
    <d v="2022-10-20T00:00:00"/>
    <s v="Trust Building"/>
    <x v="2"/>
    <x v="0"/>
    <n v="5000"/>
    <n v="3770"/>
    <n v="1.3262599469496021"/>
    <x v="0"/>
  </r>
  <r>
    <d v="2022-10-20T00:00:00"/>
    <s v="Local transport"/>
    <x v="0"/>
    <x v="3"/>
    <n v="20000"/>
    <n v="3770"/>
    <n v="5.3050397877984086"/>
    <x v="4"/>
  </r>
  <r>
    <d v="2022-10-20T00:00:00"/>
    <s v="Local transport"/>
    <x v="0"/>
    <x v="3"/>
    <n v="20000"/>
    <n v="3770"/>
    <n v="5.3050397877984086"/>
    <x v="4"/>
  </r>
  <r>
    <d v="2022-10-20T00:00:00"/>
    <s v="Local transport"/>
    <x v="0"/>
    <x v="3"/>
    <n v="8000"/>
    <n v="3770"/>
    <n v="2.1220159151193636"/>
    <x v="4"/>
  </r>
  <r>
    <d v="2022-10-20T00:00:00"/>
    <s v="Lunch for Lydia"/>
    <x v="11"/>
    <x v="3"/>
    <n v="10000"/>
    <n v="3770"/>
    <n v="2.6525198938992043"/>
    <x v="4"/>
  </r>
  <r>
    <d v="2022-10-20T00:00:00"/>
    <s v="Lunch for Nash"/>
    <x v="11"/>
    <x v="3"/>
    <n v="12000"/>
    <n v="3770"/>
    <n v="3.183023872679045"/>
    <x v="4"/>
  </r>
  <r>
    <d v="2022-10-20T00:00:00"/>
    <s v="Refreshment for Nash"/>
    <x v="11"/>
    <x v="3"/>
    <n v="2000"/>
    <n v="3770"/>
    <n v="0.5305039787798409"/>
    <x v="4"/>
  </r>
  <r>
    <d v="2022-10-21T00:00:00"/>
    <s v="Local Transport"/>
    <x v="0"/>
    <x v="0"/>
    <n v="10000"/>
    <n v="3770"/>
    <n v="2.6525198938992043"/>
    <x v="0"/>
  </r>
  <r>
    <d v="2022-10-21T00:00:00"/>
    <s v="Local Transport"/>
    <x v="0"/>
    <x v="0"/>
    <n v="15000"/>
    <n v="3770"/>
    <n v="3.9787798408488064"/>
    <x v="0"/>
  </r>
  <r>
    <d v="2022-10-21T00:00:00"/>
    <s v="Local Transport"/>
    <x v="0"/>
    <x v="0"/>
    <n v="10000"/>
    <n v="3770"/>
    <n v="2.6525198938992043"/>
    <x v="0"/>
  </r>
  <r>
    <d v="2022-10-21T00:00:00"/>
    <s v="Local Transport"/>
    <x v="0"/>
    <x v="0"/>
    <n v="15000"/>
    <n v="3770"/>
    <n v="3.9787798408488064"/>
    <x v="0"/>
  </r>
  <r>
    <d v="2022-10-21T00:00:00"/>
    <s v="Local Transport"/>
    <x v="0"/>
    <x v="0"/>
    <n v="10000"/>
    <n v="3770"/>
    <n v="2.6525198938992043"/>
    <x v="0"/>
  </r>
  <r>
    <d v="2022-10-21T00:00:00"/>
    <s v="Trust Building"/>
    <x v="2"/>
    <x v="0"/>
    <n v="5000"/>
    <n v="3770"/>
    <n v="1.3262599469496021"/>
    <x v="0"/>
  </r>
  <r>
    <d v="2022-10-21T00:00:00"/>
    <s v="Trust Building"/>
    <x v="2"/>
    <x v="0"/>
    <n v="5000"/>
    <n v="3770"/>
    <n v="1.3262599469496021"/>
    <x v="0"/>
  </r>
  <r>
    <d v="2022-10-21T00:00:00"/>
    <s v="Local Transport"/>
    <x v="0"/>
    <x v="0"/>
    <n v="8000"/>
    <n v="3770"/>
    <n v="2.1220159151193636"/>
    <x v="3"/>
  </r>
  <r>
    <d v="2022-10-21T00:00:00"/>
    <s v="Local Transport"/>
    <x v="0"/>
    <x v="0"/>
    <n v="20000"/>
    <n v="3770"/>
    <n v="5.3050397877984086"/>
    <x v="3"/>
  </r>
  <r>
    <d v="2022-10-21T00:00:00"/>
    <s v="Local Transport"/>
    <x v="0"/>
    <x v="0"/>
    <n v="15000"/>
    <n v="3770"/>
    <n v="3.9787798408488064"/>
    <x v="3"/>
  </r>
  <r>
    <d v="2022-10-21T00:00:00"/>
    <s v="Local Transport"/>
    <x v="0"/>
    <x v="0"/>
    <n v="20000"/>
    <n v="3770"/>
    <n v="5.3050397877984086"/>
    <x v="3"/>
  </r>
  <r>
    <d v="2022-10-21T00:00:00"/>
    <s v="Local Transport"/>
    <x v="0"/>
    <x v="0"/>
    <n v="5000"/>
    <n v="3770"/>
    <n v="1.3262599469496021"/>
    <x v="3"/>
  </r>
  <r>
    <d v="2022-10-21T00:00:00"/>
    <s v="Trust Building"/>
    <x v="2"/>
    <x v="0"/>
    <n v="5000"/>
    <n v="3770"/>
    <n v="1.3262599469496021"/>
    <x v="3"/>
  </r>
  <r>
    <d v="2022-10-21T00:00:00"/>
    <s v="Trust Building"/>
    <x v="2"/>
    <x v="0"/>
    <n v="1000"/>
    <n v="3770"/>
    <n v="0.26525198938992045"/>
    <x v="3"/>
  </r>
  <r>
    <d v="2022-10-21T00:00:00"/>
    <s v="Local Transport"/>
    <x v="0"/>
    <x v="1"/>
    <n v="10000"/>
    <n v="3770"/>
    <n v="2.6525198938992043"/>
    <x v="2"/>
  </r>
  <r>
    <d v="2022-10-21T00:00:00"/>
    <s v="Local Transport"/>
    <x v="0"/>
    <x v="1"/>
    <n v="10000"/>
    <n v="3770"/>
    <n v="2.6525198938992043"/>
    <x v="2"/>
  </r>
  <r>
    <d v="2022-10-24T00:00:00"/>
    <s v="Local Transport"/>
    <x v="0"/>
    <x v="0"/>
    <n v="8000"/>
    <n v="3770"/>
    <n v="15"/>
    <x v="3"/>
  </r>
  <r>
    <d v="2022-10-24T00:00:00"/>
    <s v="Local Transport"/>
    <x v="0"/>
    <x v="0"/>
    <n v="15000"/>
    <n v="3770"/>
    <n v="8.44"/>
    <x v="3"/>
  </r>
  <r>
    <d v="2022-10-24T00:00:00"/>
    <s v="Local Transport"/>
    <x v="0"/>
    <x v="0"/>
    <n v="7000"/>
    <n v="3770"/>
    <n v="1.856763925729443"/>
    <x v="3"/>
  </r>
  <r>
    <d v="2022-10-24T00:00:00"/>
    <s v="Local Transport"/>
    <x v="0"/>
    <x v="0"/>
    <n v="10000"/>
    <n v="3770"/>
    <n v="2.6525198938992043"/>
    <x v="3"/>
  </r>
  <r>
    <d v="2022-10-24T00:00:00"/>
    <s v="Local Transport"/>
    <x v="0"/>
    <x v="0"/>
    <n v="10000"/>
    <n v="3770"/>
    <n v="2.6525198938992043"/>
    <x v="3"/>
  </r>
  <r>
    <d v="2022-10-24T00:00:00"/>
    <s v="Local Transport"/>
    <x v="0"/>
    <x v="0"/>
    <n v="15000"/>
    <n v="3770"/>
    <n v="3.9787798408488064"/>
    <x v="3"/>
  </r>
  <r>
    <d v="2022-10-24T00:00:00"/>
    <s v="Trust Building"/>
    <x v="2"/>
    <x v="0"/>
    <n v="5000"/>
    <n v="3770"/>
    <n v="1.3262599469496021"/>
    <x v="3"/>
  </r>
  <r>
    <d v="2022-10-24T00:00:00"/>
    <s v="Trust Building"/>
    <x v="2"/>
    <x v="0"/>
    <n v="5000"/>
    <n v="3770"/>
    <n v="1.3262599469496021"/>
    <x v="3"/>
  </r>
  <r>
    <d v="2022-10-25T00:00:00"/>
    <s v="Local Transport"/>
    <x v="0"/>
    <x v="0"/>
    <n v="8000"/>
    <n v="3770"/>
    <n v="2.1220159151193636"/>
    <x v="3"/>
  </r>
  <r>
    <d v="2022-10-25T00:00:00"/>
    <s v="Local Transport"/>
    <x v="0"/>
    <x v="0"/>
    <n v="15000"/>
    <n v="3770"/>
    <n v="3.9787798408488064"/>
    <x v="3"/>
  </r>
  <r>
    <d v="2022-10-25T00:00:00"/>
    <s v="Local Transport"/>
    <x v="0"/>
    <x v="0"/>
    <n v="12000"/>
    <n v="3770"/>
    <n v="3.183023872679045"/>
    <x v="3"/>
  </r>
  <r>
    <d v="2022-10-25T00:00:00"/>
    <s v="Local Transport"/>
    <x v="0"/>
    <x v="0"/>
    <n v="14000"/>
    <n v="3770"/>
    <n v="3.7135278514588861"/>
    <x v="3"/>
  </r>
  <r>
    <d v="2022-10-25T00:00:00"/>
    <s v="Local Transport"/>
    <x v="0"/>
    <x v="0"/>
    <n v="10000"/>
    <n v="3770"/>
    <n v="2.6525198938992043"/>
    <x v="3"/>
  </r>
  <r>
    <d v="2022-10-25T00:00:00"/>
    <s v="Local Transport"/>
    <x v="0"/>
    <x v="0"/>
    <n v="10000"/>
    <n v="3770"/>
    <n v="2.6525198938992043"/>
    <x v="3"/>
  </r>
  <r>
    <d v="2022-10-25T00:00:00"/>
    <s v="Trust Building"/>
    <x v="2"/>
    <x v="0"/>
    <n v="5000"/>
    <n v="3770"/>
    <n v="1.3262599469496021"/>
    <x v="3"/>
  </r>
  <r>
    <d v="2022-10-25T00:00:00"/>
    <s v="Trust Building"/>
    <x v="2"/>
    <x v="0"/>
    <n v="5000"/>
    <n v="3770"/>
    <n v="1.3262599469496021"/>
    <x v="3"/>
  </r>
  <r>
    <d v="2022-10-25T00:00:00"/>
    <s v="Bank Charges"/>
    <x v="4"/>
    <x v="4"/>
    <n v="2000"/>
    <n v="3770"/>
    <n v="0.5305039787798409"/>
    <x v="7"/>
  </r>
  <r>
    <d v="2022-10-26T00:00:00"/>
    <s v="Local Transport"/>
    <x v="0"/>
    <x v="0"/>
    <n v="8000"/>
    <n v="3770"/>
    <n v="2.1220159151193636"/>
    <x v="3"/>
  </r>
  <r>
    <d v="2022-10-26T00:00:00"/>
    <s v="Local Transport"/>
    <x v="0"/>
    <x v="0"/>
    <n v="15000"/>
    <n v="3770"/>
    <n v="3.9787798408488064"/>
    <x v="3"/>
  </r>
  <r>
    <d v="2022-10-26T00:00:00"/>
    <s v="Local Transport"/>
    <x v="0"/>
    <x v="0"/>
    <n v="10000"/>
    <n v="3770"/>
    <n v="2.6525198938992043"/>
    <x v="3"/>
  </r>
  <r>
    <d v="2022-10-26T00:00:00"/>
    <s v="Local Transport"/>
    <x v="0"/>
    <x v="0"/>
    <n v="12000"/>
    <n v="3770"/>
    <n v="3.183023872679045"/>
    <x v="3"/>
  </r>
  <r>
    <d v="2022-10-26T00:00:00"/>
    <s v="Local Transport"/>
    <x v="0"/>
    <x v="0"/>
    <n v="8000"/>
    <n v="3770"/>
    <n v="2.1220159151193636"/>
    <x v="3"/>
  </r>
  <r>
    <d v="2022-10-26T00:00:00"/>
    <s v="Local Transport"/>
    <x v="0"/>
    <x v="0"/>
    <n v="10000"/>
    <n v="3770"/>
    <n v="2.6525198938992043"/>
    <x v="3"/>
  </r>
  <r>
    <d v="2022-10-26T00:00:00"/>
    <s v="Trust Building"/>
    <x v="2"/>
    <x v="0"/>
    <n v="5000"/>
    <n v="3770"/>
    <n v="1.3262599469496021"/>
    <x v="3"/>
  </r>
  <r>
    <d v="2022-10-26T00:00:00"/>
    <s v="Trust Building"/>
    <x v="2"/>
    <x v="0"/>
    <n v="5000"/>
    <n v="3770"/>
    <n v="1.3262599469496021"/>
    <x v="3"/>
  </r>
  <r>
    <d v="2022-10-26T00:00:00"/>
    <s v="Bank Charges"/>
    <x v="4"/>
    <x v="4"/>
    <n v="20000"/>
    <n v="3770"/>
    <n v="5.3050397877984086"/>
    <x v="5"/>
  </r>
  <r>
    <d v="2022-10-26T00:00:00"/>
    <s v="Local transport"/>
    <x v="0"/>
    <x v="3"/>
    <n v="7000"/>
    <n v="3770"/>
    <n v="1.856763925729443"/>
    <x v="4"/>
  </r>
  <r>
    <d v="2022-10-26T00:00:00"/>
    <s v="Local transport"/>
    <x v="0"/>
    <x v="3"/>
    <n v="4000"/>
    <n v="3770"/>
    <n v="1.0610079575596818"/>
    <x v="4"/>
  </r>
  <r>
    <d v="2022-10-26T00:00:00"/>
    <s v="Local transport"/>
    <x v="0"/>
    <x v="3"/>
    <n v="5000"/>
    <n v="3770"/>
    <n v="1.3262599469496021"/>
    <x v="4"/>
  </r>
  <r>
    <d v="2022-10-26T00:00:00"/>
    <s v="Airtime for Lydia"/>
    <x v="5"/>
    <x v="3"/>
    <n v="40000"/>
    <n v="3770"/>
    <n v="10.610079575596817"/>
    <x v="4"/>
  </r>
  <r>
    <d v="2022-10-26T00:00:00"/>
    <s v="Airtime for i82"/>
    <x v="5"/>
    <x v="0"/>
    <n v="30000"/>
    <n v="3770"/>
    <n v="7.9575596816976129"/>
    <x v="3"/>
  </r>
  <r>
    <d v="2022-10-26T00:00:00"/>
    <s v="Dish scrubinh pads"/>
    <x v="6"/>
    <x v="4"/>
    <n v="20000"/>
    <n v="3770"/>
    <n v="5.3050397877984086"/>
    <x v="4"/>
  </r>
  <r>
    <d v="2022-10-26T00:00:00"/>
    <s v="Dish sponges"/>
    <x v="6"/>
    <x v="4"/>
    <n v="4000"/>
    <n v="3770"/>
    <n v="1.0610079575596818"/>
    <x v="4"/>
  </r>
  <r>
    <d v="2022-10-26T00:00:00"/>
    <s v="Kitchen rolls"/>
    <x v="6"/>
    <x v="4"/>
    <n v="33000"/>
    <n v="3770"/>
    <n v="8.7533156498673748"/>
    <x v="4"/>
  </r>
  <r>
    <d v="2022-10-26T00:00:00"/>
    <s v="2kgs of sugare@5,500"/>
    <x v="6"/>
    <x v="4"/>
    <n v="11000"/>
    <n v="3770"/>
    <n v="2.9177718832891246"/>
    <x v="4"/>
  </r>
  <r>
    <d v="2022-10-26T00:00:00"/>
    <s v="6 sackets of milk"/>
    <x v="6"/>
    <x v="4"/>
    <n v="72000"/>
    <n v="3770"/>
    <n v="19.098143236074272"/>
    <x v="4"/>
  </r>
  <r>
    <d v="2022-10-26T00:00:00"/>
    <s v="Toilet paper"/>
    <x v="6"/>
    <x v="4"/>
    <n v="40000"/>
    <n v="3770"/>
    <n v="10.610079575596817"/>
    <x v="4"/>
  </r>
  <r>
    <d v="2022-10-26T00:00:00"/>
    <s v="October salary:Lydia"/>
    <x v="1"/>
    <x v="3"/>
    <n v="2935000"/>
    <n v="3770"/>
    <n v="778.51458885941645"/>
    <x v="5"/>
  </r>
  <r>
    <d v="2022-10-26T00:00:00"/>
    <s v="Chq payment charges"/>
    <x v="4"/>
    <x v="4"/>
    <n v="3000"/>
    <n v="3770"/>
    <n v="0.79575596816976124"/>
    <x v="5"/>
  </r>
  <r>
    <d v="2022-10-27T00:00:00"/>
    <s v="Local Transport"/>
    <x v="0"/>
    <x v="0"/>
    <n v="8000"/>
    <n v="3770"/>
    <n v="2.1220159151193636"/>
    <x v="3"/>
  </r>
  <r>
    <d v="2022-10-27T00:00:00"/>
    <s v="Local Transport"/>
    <x v="0"/>
    <x v="0"/>
    <n v="15000"/>
    <n v="3770"/>
    <n v="3.9787798408488064"/>
    <x v="3"/>
  </r>
  <r>
    <d v="2022-10-27T00:00:00"/>
    <s v="Local Transport"/>
    <x v="0"/>
    <x v="0"/>
    <n v="15000"/>
    <n v="3770"/>
    <n v="3.9787798408488064"/>
    <x v="3"/>
  </r>
  <r>
    <d v="2022-10-27T00:00:00"/>
    <s v="Local Transport"/>
    <x v="0"/>
    <x v="0"/>
    <n v="10000"/>
    <n v="3770"/>
    <n v="2.6525198938992043"/>
    <x v="3"/>
  </r>
  <r>
    <d v="2022-10-27T00:00:00"/>
    <s v="Local Transport"/>
    <x v="0"/>
    <x v="0"/>
    <n v="18000"/>
    <n v="3770"/>
    <n v="4.7745358090185679"/>
    <x v="3"/>
  </r>
  <r>
    <d v="2022-10-27T00:00:00"/>
    <s v="Trust Building"/>
    <x v="2"/>
    <x v="0"/>
    <n v="5000"/>
    <n v="3770"/>
    <n v="1.3262599469496021"/>
    <x v="3"/>
  </r>
  <r>
    <d v="2022-10-27T00:00:00"/>
    <s v="Trust Building"/>
    <x v="2"/>
    <x v="0"/>
    <n v="5000"/>
    <n v="3770"/>
    <n v="1.3262599469496021"/>
    <x v="3"/>
  </r>
  <r>
    <d v="2022-10-27T00:00:00"/>
    <s v="October gabbage collection"/>
    <x v="3"/>
    <x v="4"/>
    <n v="50000"/>
    <n v="3830"/>
    <n v="13.054830287206267"/>
    <x v="4"/>
  </r>
  <r>
    <d v="2022-10-28T00:00:00"/>
    <s v="Local Transport"/>
    <x v="0"/>
    <x v="0"/>
    <n v="8000"/>
    <n v="3830"/>
    <n v="2.0887728459530028"/>
    <x v="3"/>
  </r>
  <r>
    <d v="2022-10-28T00:00:00"/>
    <s v="Local Transport"/>
    <x v="0"/>
    <x v="0"/>
    <n v="7000"/>
    <n v="3830"/>
    <n v="1.8276762402088773"/>
    <x v="3"/>
  </r>
  <r>
    <d v="2022-10-28T00:00:00"/>
    <s v="Local Transport"/>
    <x v="0"/>
    <x v="0"/>
    <n v="8000"/>
    <n v="3830"/>
    <n v="2.0887728459530028"/>
    <x v="3"/>
  </r>
  <r>
    <d v="2022-10-28T00:00:00"/>
    <s v="Local Transport"/>
    <x v="0"/>
    <x v="0"/>
    <n v="15000"/>
    <n v="3830"/>
    <n v="3.9164490861618799"/>
    <x v="3"/>
  </r>
  <r>
    <d v="2022-10-28T00:00:00"/>
    <s v="Local Transport"/>
    <x v="0"/>
    <x v="0"/>
    <n v="10000"/>
    <n v="3830"/>
    <n v="2.6109660574412534"/>
    <x v="3"/>
  </r>
  <r>
    <d v="2022-10-28T00:00:00"/>
    <s v="Local Transport"/>
    <x v="0"/>
    <x v="0"/>
    <n v="20000"/>
    <n v="3830"/>
    <n v="5.2219321148825069"/>
    <x v="3"/>
  </r>
  <r>
    <d v="2022-10-28T00:00:00"/>
    <s v="Trust Building"/>
    <x v="2"/>
    <x v="0"/>
    <n v="5000"/>
    <n v="3830"/>
    <n v="1.3054830287206267"/>
    <x v="3"/>
  </r>
  <r>
    <d v="2022-10-28T00:00:00"/>
    <s v="Trust Building"/>
    <x v="2"/>
    <x v="0"/>
    <n v="5000"/>
    <n v="3830"/>
    <n v="1.3054830287206267"/>
    <x v="3"/>
  </r>
  <r>
    <d v="2022-10-28T00:00:00"/>
    <s v="Local transport"/>
    <x v="0"/>
    <x v="3"/>
    <n v="18000"/>
    <n v="3830"/>
    <n v="4.6997389033942563"/>
    <x v="4"/>
  </r>
  <r>
    <d v="2022-10-28T00:00:00"/>
    <s v="Lunch for Geofrey"/>
    <x v="11"/>
    <x v="3"/>
    <n v="12000"/>
    <n v="3830"/>
    <n v="3.133159268929504"/>
    <x v="4"/>
  </r>
  <r>
    <d v="2022-10-28T00:00:00"/>
    <s v="Packging for Geofrey"/>
    <x v="11"/>
    <x v="3"/>
    <n v="1000"/>
    <n v="3830"/>
    <n v="0.26109660574412535"/>
    <x v="4"/>
  </r>
  <r>
    <d v="2022-10-28T00:00:00"/>
    <s v="Refreshments for Lydia &amp; Geofrey"/>
    <x v="11"/>
    <x v="3"/>
    <n v="5000"/>
    <n v="3830"/>
    <n v="1.3054830287206267"/>
    <x v="4"/>
  </r>
  <r>
    <d v="2022-10-28T00:00:00"/>
    <s v="Local transport"/>
    <x v="0"/>
    <x v="3"/>
    <n v="19000"/>
    <n v="3830"/>
    <n v="4.9608355091383816"/>
    <x v="4"/>
  </r>
  <r>
    <d v="2022-10-28T00:00:00"/>
    <s v="Local transport"/>
    <x v="0"/>
    <x v="3"/>
    <n v="21000"/>
    <n v="3830"/>
    <n v="5.4830287206266322"/>
    <x v="4"/>
  </r>
  <r>
    <d v="2022-10-28T00:00:00"/>
    <s v="Lunch for Gladys"/>
    <x v="11"/>
    <x v="3"/>
    <n v="12000"/>
    <n v="3830"/>
    <n v="3.133159268929504"/>
    <x v="4"/>
  </r>
  <r>
    <d v="2022-10-28T00:00:00"/>
    <s v="Lunch for Lydia"/>
    <x v="11"/>
    <x v="3"/>
    <n v="12000"/>
    <n v="3830"/>
    <n v="3.133159268929504"/>
    <x v="4"/>
  </r>
  <r>
    <d v="2022-10-28T00:00:00"/>
    <s v="Refreshments for 2"/>
    <x v="11"/>
    <x v="3"/>
    <n v="4000"/>
    <n v="3830"/>
    <n v="1.0443864229765014"/>
    <x v="4"/>
  </r>
  <r>
    <d v="2022-10-29T00:00:00"/>
    <s v="local Transport"/>
    <x v="0"/>
    <x v="0"/>
    <n v="8000"/>
    <n v="3830"/>
    <n v="2.0887728459530028"/>
    <x v="3"/>
  </r>
  <r>
    <d v="2022-10-29T00:00:00"/>
    <s v="local Transport"/>
    <x v="0"/>
    <x v="0"/>
    <n v="10000"/>
    <n v="3830"/>
    <n v="2.6109660574412534"/>
    <x v="3"/>
  </r>
  <r>
    <d v="2022-10-29T00:00:00"/>
    <s v="local Transport"/>
    <x v="0"/>
    <x v="0"/>
    <n v="6000"/>
    <n v="3830"/>
    <n v="1.566579634464752"/>
    <x v="3"/>
  </r>
  <r>
    <d v="2022-10-29T00:00:00"/>
    <s v="local Transport"/>
    <x v="0"/>
    <x v="0"/>
    <n v="6000"/>
    <n v="3830"/>
    <n v="1.566579634464752"/>
    <x v="3"/>
  </r>
  <r>
    <d v="2022-10-29T00:00:00"/>
    <s v="local Transport"/>
    <x v="0"/>
    <x v="0"/>
    <n v="5000"/>
    <n v="3830"/>
    <n v="1.3054830287206267"/>
    <x v="3"/>
  </r>
  <r>
    <d v="2022-10-28T00:00:00"/>
    <s v="October water bill"/>
    <x v="9"/>
    <x v="4"/>
    <n v="48735"/>
    <n v="3830"/>
    <n v="12.724543080939947"/>
    <x v="4"/>
  </r>
  <r>
    <d v="2022-10-28T00:00:00"/>
    <s v="Transfer frees"/>
    <x v="10"/>
    <x v="4"/>
    <n v="1265"/>
    <n v="3830"/>
    <n v="0.33028720626631852"/>
    <x v="4"/>
  </r>
  <r>
    <d v="2022-10-31T00:00:00"/>
    <s v="Local Transport"/>
    <x v="0"/>
    <x v="0"/>
    <n v="8000"/>
    <n v="3830"/>
    <n v="2.0887728459530028"/>
    <x v="3"/>
  </r>
  <r>
    <d v="2022-10-31T00:00:00"/>
    <s v="Local Transport"/>
    <x v="0"/>
    <x v="0"/>
    <n v="18000"/>
    <n v="3830"/>
    <n v="4.6997389033942563"/>
    <x v="3"/>
  </r>
  <r>
    <d v="2022-10-31T00:00:00"/>
    <s v="Local Transport"/>
    <x v="0"/>
    <x v="0"/>
    <n v="10000"/>
    <n v="3830"/>
    <n v="2.6109660574412534"/>
    <x v="3"/>
  </r>
  <r>
    <d v="2022-10-31T00:00:00"/>
    <s v="Local Transport"/>
    <x v="0"/>
    <x v="0"/>
    <n v="17000"/>
    <n v="3770"/>
    <n v="4.5092838196286475"/>
    <x v="3"/>
  </r>
  <r>
    <d v="2022-10-31T00:00:00"/>
    <s v="Local Transport"/>
    <x v="0"/>
    <x v="0"/>
    <n v="15000"/>
    <n v="3830"/>
    <n v="0.56000000000000005"/>
    <x v="3"/>
  </r>
  <r>
    <d v="2022-10-31T00:00:00"/>
    <s v="Trust Building"/>
    <x v="2"/>
    <x v="0"/>
    <n v="5000"/>
    <n v="3830"/>
    <n v="1.3054830287206267"/>
    <x v="3"/>
  </r>
  <r>
    <d v="2022-10-31T00:00:00"/>
    <s v="Trust Building"/>
    <x v="2"/>
    <x v="0"/>
    <n v="5000"/>
    <n v="3830"/>
    <n v="1.3054830287206267"/>
    <x v="3"/>
  </r>
  <r>
    <d v="2022-10-31T00:00:00"/>
    <s v="Office &amp; cpd cleaners October salary"/>
    <x v="3"/>
    <x v="4"/>
    <n v="200000"/>
    <n v="3830"/>
    <n v="52.219321148825067"/>
    <x v="4"/>
  </r>
  <r>
    <d v="2022-10-31T00:00:00"/>
    <s v="Airtime for Lydia"/>
    <x v="5"/>
    <x v="3"/>
    <n v="30000"/>
    <n v="3770"/>
    <n v="7.9575596816976129"/>
    <x v="4"/>
  </r>
  <r>
    <d v="2022-10-31T00:00:00"/>
    <s v="Airtime for i82"/>
    <x v="5"/>
    <x v="0"/>
    <n v="25000"/>
    <n v="3830"/>
    <n v="6.5274151436031334"/>
    <x v="3"/>
  </r>
</pivotCacheRecords>
</file>

<file path=xl/pivotCache/pivotCacheRecords2.xml><?xml version="1.0" encoding="utf-8"?>
<pivotCacheRecords xmlns="http://schemas.openxmlformats.org/spreadsheetml/2006/main" xmlns:r="http://schemas.openxmlformats.org/officeDocument/2006/relationships" count="22">
  <r>
    <d v="2022-10-01T00:00:00"/>
    <s v="Balance from September .2022"/>
    <m/>
    <m/>
    <m/>
    <m/>
    <n v="0"/>
    <x v="0"/>
  </r>
  <r>
    <d v="2022-10-04T00:00:00"/>
    <s v="Airtime"/>
    <s v="Advance"/>
    <s v="Management"/>
    <m/>
    <n v="250000"/>
    <n v="250000"/>
    <x v="0"/>
  </r>
  <r>
    <d v="2022-10-04T00:00:00"/>
    <s v="Airtime for Lydia"/>
    <s v="Telephone"/>
    <s v="Management"/>
    <n v="30000"/>
    <m/>
    <n v="220000"/>
    <x v="1"/>
  </r>
  <r>
    <d v="2022-10-04T00:00:00"/>
    <s v="Airtime for i35"/>
    <s v="Telephone"/>
    <s v="Investigations"/>
    <n v="25000"/>
    <m/>
    <n v="195000"/>
    <x v="2"/>
  </r>
  <r>
    <d v="2022-10-04T00:00:00"/>
    <s v="Airtime for i54"/>
    <s v="Telephone"/>
    <s v="Investigations"/>
    <n v="25000"/>
    <m/>
    <n v="170000"/>
    <x v="3"/>
  </r>
  <r>
    <d v="2022-10-04T00:00:00"/>
    <s v="Airtime for i82"/>
    <s v="Telephone"/>
    <s v="Investigations"/>
    <n v="25000"/>
    <m/>
    <n v="145000"/>
    <x v="4"/>
  </r>
  <r>
    <d v="2022-10-04T00:00:00"/>
    <s v="Airtime for Edris"/>
    <s v="Telephone"/>
    <s v="Legal"/>
    <n v="20000"/>
    <m/>
    <n v="125000"/>
    <x v="5"/>
  </r>
  <r>
    <d v="2022-10-10T00:00:00"/>
    <s v="Airtime for Lydia"/>
    <s v="Telephone"/>
    <s v="Management"/>
    <n v="40000"/>
    <m/>
    <n v="85000"/>
    <x v="1"/>
  </r>
  <r>
    <d v="2022-10-10T00:00:00"/>
    <s v="Airtime for i54"/>
    <s v="Telephone"/>
    <s v="Investigations"/>
    <n v="25000"/>
    <m/>
    <n v="60000"/>
    <x v="3"/>
  </r>
  <r>
    <d v="2022-10-10T00:00:00"/>
    <s v="Airtime for i82"/>
    <s v="Telephone"/>
    <s v="Investigations"/>
    <n v="25000"/>
    <m/>
    <n v="35000"/>
    <x v="4"/>
  </r>
  <r>
    <d v="2022-10-10T00:00:00"/>
    <s v="Airtime for Edris"/>
    <s v="Telephone"/>
    <s v="Legal"/>
    <n v="20000"/>
    <m/>
    <n v="15000"/>
    <x v="5"/>
  </r>
  <r>
    <d v="2022-10-18T00:00:00"/>
    <s v="Mission Budget for 1 day"/>
    <s v="Advance"/>
    <s v="Management"/>
    <m/>
    <n v="110000"/>
    <n v="125000"/>
    <x v="0"/>
  </r>
  <r>
    <d v="2022-10-18T00:00:00"/>
    <s v="Airtime for Lydia"/>
    <s v="Telephone"/>
    <s v="Management"/>
    <n v="40000"/>
    <m/>
    <n v="85000"/>
    <x v="1"/>
  </r>
  <r>
    <d v="2022-10-18T00:00:00"/>
    <s v="Airtime for i54"/>
    <s v="Telephone"/>
    <s v="Investigations"/>
    <n v="25000"/>
    <m/>
    <n v="60000"/>
    <x v="3"/>
  </r>
  <r>
    <d v="2022-10-18T00:00:00"/>
    <s v="Airtime for i82"/>
    <s v="Telephone"/>
    <s v="Investigations"/>
    <n v="25000"/>
    <m/>
    <n v="35000"/>
    <x v="4"/>
  </r>
  <r>
    <d v="2022-10-18T00:00:00"/>
    <s v="Airtime for Edris"/>
    <s v="Telephone"/>
    <s v="Legal"/>
    <n v="20000"/>
    <m/>
    <n v="15000"/>
    <x v="5"/>
  </r>
  <r>
    <d v="2022-10-26T00:00:00"/>
    <s v="Mission Budget for 1 day"/>
    <s v="Advance"/>
    <s v="Management"/>
    <m/>
    <n v="55000"/>
    <n v="70000"/>
    <x v="0"/>
  </r>
  <r>
    <d v="2022-10-26T00:00:00"/>
    <s v="Airtime for Lydia"/>
    <s v="Telephone"/>
    <s v="Management"/>
    <n v="40000"/>
    <m/>
    <n v="30000"/>
    <x v="1"/>
  </r>
  <r>
    <d v="2022-10-26T00:00:00"/>
    <s v="Airtime for i82"/>
    <s v="Telephone"/>
    <s v="Investigations"/>
    <n v="30000"/>
    <m/>
    <n v="0"/>
    <x v="4"/>
  </r>
  <r>
    <d v="2022-10-31T00:00:00"/>
    <s v="Mission Budget for 1 day"/>
    <s v="Advance"/>
    <s v="Management"/>
    <m/>
    <n v="55000"/>
    <n v="55000"/>
    <x v="0"/>
  </r>
  <r>
    <d v="2022-10-31T00:00:00"/>
    <s v="Airtime for Lydia"/>
    <s v="Telephone"/>
    <s v="Management"/>
    <n v="30000"/>
    <m/>
    <n v="25000"/>
    <x v="1"/>
  </r>
  <r>
    <d v="2022-10-31T00:00:00"/>
    <s v="Airtime for i82"/>
    <s v="Telephone"/>
    <s v="Investigations"/>
    <n v="25000"/>
    <m/>
    <n v="0"/>
    <x v="4"/>
  </r>
</pivotCacheRecords>
</file>

<file path=xl/pivotCache/pivotCacheRecords3.xml><?xml version="1.0" encoding="utf-8"?>
<pivotCacheRecords xmlns="http://schemas.openxmlformats.org/spreadsheetml/2006/main" xmlns:r="http://schemas.openxmlformats.org/officeDocument/2006/relationships" count="119">
  <r>
    <d v="2022-10-01T00:00:00"/>
    <s v="Cash Box September 2022"/>
    <m/>
    <m/>
    <m/>
    <m/>
    <n v="3648146"/>
    <x v="0"/>
  </r>
  <r>
    <d v="2022-10-01T00:00:00"/>
    <s v="Mission Budget for 1 day"/>
    <s v="Advance"/>
    <s v="Investigations"/>
    <n v="20000"/>
    <m/>
    <n v="3628146"/>
    <x v="1"/>
  </r>
  <r>
    <d v="2022-10-01T00:00:00"/>
    <s v="Mission Budget for 1 day"/>
    <s v="Advance"/>
    <s v="Legal"/>
    <n v="20000"/>
    <m/>
    <n v="3608146"/>
    <x v="2"/>
  </r>
  <r>
    <d v="2022-10-01T00:00:00"/>
    <s v="Mission Budget for 1 day"/>
    <s v="Advance"/>
    <s v="Investigations"/>
    <n v="20000"/>
    <m/>
    <n v="3588146"/>
    <x v="3"/>
  </r>
  <r>
    <d v="2022-10-01T00:00:00"/>
    <s v="Mission Budget for 1 day"/>
    <s v="Advance"/>
    <s v="Investigations"/>
    <n v="20000"/>
    <m/>
    <n v="3568146"/>
    <x v="4"/>
  </r>
  <r>
    <d v="2022-10-01T00:00:00"/>
    <s v="Reimbursement to the project"/>
    <s v="Advance"/>
    <s v="Investigations"/>
    <m/>
    <n v="9000"/>
    <n v="3577146"/>
    <x v="3"/>
  </r>
  <r>
    <d v="2022-10-03T00:00:00"/>
    <s v="Reimbursement to the project"/>
    <s v="Advance"/>
    <s v="Investigations"/>
    <m/>
    <n v="3000"/>
    <n v="3580146"/>
    <x v="3"/>
  </r>
  <r>
    <d v="2022-10-03T00:00:00"/>
    <s v="Mission Budget for 1 day"/>
    <s v="Advance"/>
    <s v="Investigations"/>
    <n v="75000"/>
    <m/>
    <n v="3505146"/>
    <x v="3"/>
  </r>
  <r>
    <d v="2022-10-03T00:00:00"/>
    <s v="Mission Budget for 1 day"/>
    <s v="Advance"/>
    <s v="Investigations"/>
    <n v="70000"/>
    <m/>
    <n v="3435146"/>
    <x v="1"/>
  </r>
  <r>
    <d v="2022-10-03T00:00:00"/>
    <s v="Mission Budget for 1 day"/>
    <s v="Advance"/>
    <s v="Investigations"/>
    <n v="76000"/>
    <m/>
    <n v="3359146"/>
    <x v="4"/>
  </r>
  <r>
    <d v="2022-10-03T00:00:00"/>
    <s v="Mission Budget for 1 day"/>
    <s v="Advance"/>
    <s v="Legal"/>
    <n v="76000"/>
    <m/>
    <n v="3283146"/>
    <x v="2"/>
  </r>
  <r>
    <d v="2022-10-04T00:00:00"/>
    <s v="Mission Budget for 1 day"/>
    <s v="Advance"/>
    <s v="Investigations"/>
    <n v="70000"/>
    <m/>
    <n v="3213146"/>
    <x v="3"/>
  </r>
  <r>
    <d v="2022-10-04T00:00:00"/>
    <s v="Mission Budget for 1 day"/>
    <s v="Advance"/>
    <s v="Investigations"/>
    <n v="78000"/>
    <m/>
    <n v="3135146"/>
    <x v="4"/>
  </r>
  <r>
    <d v="2022-10-04T00:00:00"/>
    <s v="Mission Budget for 1 day"/>
    <s v="Advance"/>
    <s v="Investigations"/>
    <n v="65000"/>
    <m/>
    <n v="3070146"/>
    <x v="1"/>
  </r>
  <r>
    <d v="2022-10-04T00:00:00"/>
    <s v="Mission Budget for 1 day"/>
    <s v="Advance"/>
    <s v="Legal"/>
    <n v="20000"/>
    <m/>
    <n v="3050146"/>
    <x v="2"/>
  </r>
  <r>
    <d v="2022-10-04T00:00:00"/>
    <s v="Mission Budget for 1 day"/>
    <s v="Advance"/>
    <s v="Management"/>
    <n v="250000"/>
    <m/>
    <n v="2800146"/>
    <x v="5"/>
  </r>
  <r>
    <d v="2022-10-04T00:00:00"/>
    <s v="Mission Budget for 1 day"/>
    <s v="Advance"/>
    <s v="Management"/>
    <n v="14000"/>
    <m/>
    <n v="2786146"/>
    <x v="6"/>
  </r>
  <r>
    <d v="2022-10-04T00:00:00"/>
    <s v="Mission Budget for 1 day"/>
    <s v="Advance"/>
    <s v="Management"/>
    <n v="13000"/>
    <m/>
    <n v="2773146"/>
    <x v="6"/>
  </r>
  <r>
    <d v="2022-10-04T00:00:00"/>
    <s v="Reimbursement to the project"/>
    <s v="Advance"/>
    <s v="Investigations"/>
    <m/>
    <n v="2000"/>
    <n v="2775146"/>
    <x v="3"/>
  </r>
  <r>
    <d v="2022-10-04T00:00:00"/>
    <s v="Reimbursement to the project"/>
    <s v="Advance"/>
    <s v="Investigations"/>
    <m/>
    <n v="2000"/>
    <n v="2777146"/>
    <x v="4"/>
  </r>
  <r>
    <d v="2022-10-05T00:00:00"/>
    <s v="Reimbursement to the project"/>
    <s v="Advance"/>
    <s v="Investigations"/>
    <m/>
    <n v="2000"/>
    <n v="2779146"/>
    <x v="3"/>
  </r>
  <r>
    <d v="2022-10-05T00:00:00"/>
    <s v="Mission Budget for 1 day"/>
    <s v="Advance"/>
    <s v="Investigations"/>
    <n v="80000"/>
    <m/>
    <n v="2699146"/>
    <x v="3"/>
  </r>
  <r>
    <d v="2022-10-05T00:00:00"/>
    <s v="Mission Budget for 1 day"/>
    <s v="Advance"/>
    <s v="Investigations"/>
    <n v="70000"/>
    <m/>
    <n v="2629146"/>
    <x v="1"/>
  </r>
  <r>
    <d v="2022-10-05T00:00:00"/>
    <s v="Mission Budget for 1 day"/>
    <s v="Advance"/>
    <s v="Legal"/>
    <n v="75000"/>
    <m/>
    <n v="2554146"/>
    <x v="2"/>
  </r>
  <r>
    <d v="2022-10-05T00:00:00"/>
    <s v="Mission Budget for 1 day"/>
    <s v="Advance"/>
    <s v="Investigations"/>
    <n v="86000"/>
    <m/>
    <n v="2468146"/>
    <x v="4"/>
  </r>
  <r>
    <d v="2022-10-06T00:00:00"/>
    <s v="Reimbursement to the project"/>
    <s v="Advance"/>
    <s v="Investigations"/>
    <m/>
    <n v="2000"/>
    <n v="2470146"/>
    <x v="3"/>
  </r>
  <r>
    <d v="2022-10-06T00:00:00"/>
    <s v="Mission Budget for 1 day"/>
    <s v="Advance"/>
    <s v="Investigations"/>
    <n v="70000"/>
    <m/>
    <n v="2400146"/>
    <x v="1"/>
  </r>
  <r>
    <d v="2022-10-06T00:00:00"/>
    <s v="Mission Budget for 1 day"/>
    <s v="Advance"/>
    <s v="Investigations"/>
    <n v="75000"/>
    <m/>
    <n v="2325146"/>
    <x v="3"/>
  </r>
  <r>
    <d v="2022-10-06T00:00:00"/>
    <s v="Mission Budget for 1 day"/>
    <s v="Advance"/>
    <s v="Investigations"/>
    <n v="86000"/>
    <m/>
    <n v="2239146"/>
    <x v="4"/>
  </r>
  <r>
    <d v="2022-10-06T00:00:00"/>
    <s v="Mission Budget for 1 day"/>
    <s v="Advance"/>
    <s v="Legal"/>
    <n v="85000"/>
    <m/>
    <n v="2154146"/>
    <x v="2"/>
  </r>
  <r>
    <d v="2022-10-07T00:00:00"/>
    <s v="Reimbursement to the project"/>
    <s v="Advance"/>
    <s v="Investigations"/>
    <m/>
    <n v="2000"/>
    <n v="2156146"/>
    <x v="1"/>
  </r>
  <r>
    <d v="2022-10-07T00:00:00"/>
    <s v="Reimbursement to the project"/>
    <s v="Advance"/>
    <s v="Investigations"/>
    <m/>
    <n v="4000"/>
    <n v="2160146"/>
    <x v="3"/>
  </r>
  <r>
    <d v="2022-10-07T00:00:00"/>
    <s v="Mission Budget for 1 day"/>
    <s v="Advance"/>
    <s v="Investigations"/>
    <n v="76000"/>
    <m/>
    <n v="2084146"/>
    <x v="4"/>
  </r>
  <r>
    <d v="2022-10-07T00:00:00"/>
    <s v="Mission Budget for 1 day"/>
    <s v="Advance"/>
    <s v="Investigations"/>
    <n v="75000"/>
    <m/>
    <n v="2009146"/>
    <x v="3"/>
  </r>
  <r>
    <d v="2022-10-07T00:00:00"/>
    <s v="Mission Budget for 1 day"/>
    <s v="Advance"/>
    <s v="Investigations"/>
    <n v="70000"/>
    <m/>
    <n v="1939146"/>
    <x v="1"/>
  </r>
  <r>
    <d v="2022-10-07T00:00:00"/>
    <s v="Mission Budget for 1 day"/>
    <s v="Advance"/>
    <s v="Legal"/>
    <n v="20000"/>
    <m/>
    <n v="1919146"/>
    <x v="2"/>
  </r>
  <r>
    <d v="2022-10-10T00:00:00"/>
    <s v="Mission Budget for 1 day"/>
    <s v="Advance"/>
    <s v="Investigations"/>
    <n v="70000"/>
    <m/>
    <n v="1849146"/>
    <x v="1"/>
  </r>
  <r>
    <d v="2022-10-10T00:00:00"/>
    <s v="Reimbursement to the project"/>
    <s v="Advance"/>
    <s v="Investigations"/>
    <m/>
    <n v="6000"/>
    <n v="1855146"/>
    <x v="3"/>
  </r>
  <r>
    <d v="2022-10-10T00:00:00"/>
    <s v="Mission Budget for 1 day"/>
    <s v="Advance"/>
    <s v="Investigations"/>
    <n v="80000"/>
    <m/>
    <n v="1775146"/>
    <x v="3"/>
  </r>
  <r>
    <d v="2022-10-10T00:00:00"/>
    <s v="Mission Budget for 1 day"/>
    <s v="Advance"/>
    <s v="Legal"/>
    <n v="20000"/>
    <m/>
    <n v="1755146"/>
    <x v="2"/>
  </r>
  <r>
    <d v="2022-10-10T00:00:00"/>
    <s v="Mission Budget for 1 day"/>
    <s v="Advance"/>
    <s v="Investigations"/>
    <n v="15000"/>
    <m/>
    <n v="1740146"/>
    <x v="3"/>
  </r>
  <r>
    <d v="2022-10-11T00:00:00"/>
    <s v="Reimbursement to the project"/>
    <s v="Advance"/>
    <s v="Investigations"/>
    <m/>
    <n v="5000"/>
    <n v="1745146"/>
    <x v="1"/>
  </r>
  <r>
    <d v="2022-10-11T00:00:00"/>
    <s v="Reimbursement to the project"/>
    <s v="Advance"/>
    <s v="Investigations"/>
    <m/>
    <n v="11000"/>
    <n v="1756146"/>
    <x v="3"/>
  </r>
  <r>
    <d v="2022-10-11T00:00:00"/>
    <s v="Mission Budget for 1 day"/>
    <s v="Advance"/>
    <s v="Investigations"/>
    <n v="60000"/>
    <m/>
    <n v="1696146"/>
    <x v="1"/>
  </r>
  <r>
    <d v="2022-10-11T00:00:00"/>
    <s v="Mission Budget for 1 day"/>
    <s v="Advance"/>
    <s v="Investigations"/>
    <n v="68000"/>
    <m/>
    <n v="1628146"/>
    <x v="3"/>
  </r>
  <r>
    <d v="2022-10-11T00:00:00"/>
    <s v="Mission Budget for 1 day"/>
    <s v="Advance"/>
    <s v="Investigations"/>
    <n v="95000"/>
    <m/>
    <n v="1533146"/>
    <x v="6"/>
  </r>
  <r>
    <d v="2022-10-11T00:00:00"/>
    <s v="Mission Budget for 1 day"/>
    <s v="Advance"/>
    <s v="Legal"/>
    <n v="80000"/>
    <m/>
    <n v="1453146"/>
    <x v="2"/>
  </r>
  <r>
    <d v="2022-10-12T00:00:00"/>
    <s v="Reimbursement to the project"/>
    <s v="Advance"/>
    <s v="Investigations"/>
    <m/>
    <n v="3000"/>
    <n v="1456146"/>
    <x v="3"/>
  </r>
  <r>
    <d v="2022-10-12T00:00:00"/>
    <s v="Reimbursement to the project"/>
    <s v="Advance"/>
    <s v="Management"/>
    <m/>
    <n v="27000"/>
    <n v="1483146"/>
    <x v="6"/>
  </r>
  <r>
    <d v="2022-10-12T00:00:00"/>
    <s v="Mission Budget for 1 day"/>
    <s v="Advance"/>
    <s v="Management"/>
    <n v="95000"/>
    <m/>
    <n v="1388146"/>
    <x v="6"/>
  </r>
  <r>
    <d v="2022-10-12T00:00:00"/>
    <s v="Mission Budget for 1 day"/>
    <s v="Advance"/>
    <s v="Investigations"/>
    <n v="70000"/>
    <m/>
    <n v="1318146"/>
    <x v="1"/>
  </r>
  <r>
    <d v="2022-10-12T00:00:00"/>
    <s v="Mission Budget for 1 day"/>
    <s v="Advance"/>
    <s v="Investigations"/>
    <n v="70000"/>
    <m/>
    <n v="1248146"/>
    <x v="3"/>
  </r>
  <r>
    <d v="2022-10-12T00:00:00"/>
    <s v="Mission Budget for 1 day"/>
    <s v="Advance"/>
    <s v="Legal"/>
    <n v="80000"/>
    <m/>
    <n v="1168146"/>
    <x v="2"/>
  </r>
  <r>
    <d v="2022-10-13T00:00:00"/>
    <s v="Mission Budget for 1 day"/>
    <s v="Advance"/>
    <s v="Management"/>
    <n v="27000"/>
    <m/>
    <n v="1141146"/>
    <x v="6"/>
  </r>
  <r>
    <d v="2022-10-13T00:00:00"/>
    <s v="Mission Budget for 1 day"/>
    <s v="Advance"/>
    <s v="Investigations"/>
    <n v="70000"/>
    <m/>
    <n v="1071146"/>
    <x v="3"/>
  </r>
  <r>
    <d v="2022-10-13T00:00:00"/>
    <s v="Mission Budget for 1 day"/>
    <s v="Advance"/>
    <s v="Investigations"/>
    <n v="70000"/>
    <m/>
    <n v="1001146"/>
    <x v="1"/>
  </r>
  <r>
    <d v="2022-10-13T00:00:00"/>
    <s v="Mission Budget for 1 day"/>
    <s v="Advance"/>
    <s v="Legal"/>
    <n v="20000"/>
    <m/>
    <n v="981146"/>
    <x v="2"/>
  </r>
  <r>
    <d v="2022-10-13T00:00:00"/>
    <s v="Mission Budget for 1 day"/>
    <s v="Advance"/>
    <s v="Management"/>
    <n v="10000"/>
    <m/>
    <n v="971146"/>
    <x v="6"/>
  </r>
  <r>
    <d v="2022-10-13T00:00:00"/>
    <s v="Mission Budget for 1 day"/>
    <s v="Advance"/>
    <s v="Management"/>
    <n v="219000"/>
    <m/>
    <n v="752146"/>
    <x v="6"/>
  </r>
  <r>
    <d v="2022-10-13T00:00:00"/>
    <s v="Reimbursement to the project"/>
    <s v="Advance"/>
    <s v="Management"/>
    <m/>
    <n v="43000"/>
    <n v="795146"/>
    <x v="6"/>
  </r>
  <r>
    <d v="2022-10-13T00:00:00"/>
    <s v="Reimbursement to the project"/>
    <s v="Advance"/>
    <s v="Management"/>
    <m/>
    <n v="3000"/>
    <n v="798146"/>
    <x v="3"/>
  </r>
  <r>
    <d v="2022-10-13T00:00:00"/>
    <s v="Reimbursement to the project"/>
    <s v="Advance"/>
    <s v="Management"/>
    <m/>
    <n v="6000"/>
    <n v="804146"/>
    <x v="6"/>
  </r>
  <r>
    <d v="2022-10-13T00:00:00"/>
    <s v="Reimbursement to Lydia"/>
    <s v="Advance"/>
    <s v="Management"/>
    <n v="20000"/>
    <m/>
    <n v="784146"/>
    <x v="6"/>
  </r>
  <r>
    <d v="2022-10-13T00:00:00"/>
    <s v="Cash withdraw chq:212"/>
    <s v="Internal Transfer"/>
    <m/>
    <m/>
    <n v="2574000"/>
    <n v="3358146"/>
    <x v="0"/>
  </r>
  <r>
    <d v="2022-10-14T00:00:00"/>
    <s v="Reimbursement to the project"/>
    <s v="Advance"/>
    <s v="Investigations"/>
    <m/>
    <n v="3000"/>
    <n v="3361146"/>
    <x v="3"/>
  </r>
  <r>
    <d v="2022-10-14T00:00:00"/>
    <s v="Mission Budget for 1 day"/>
    <s v="Advance"/>
    <s v="Investigations"/>
    <n v="85000"/>
    <m/>
    <n v="3276146"/>
    <x v="3"/>
  </r>
  <r>
    <d v="2022-10-14T00:00:00"/>
    <s v="Mission Budget for 1 day"/>
    <s v="Advance"/>
    <s v="Legal"/>
    <n v="90000"/>
    <m/>
    <n v="3186146"/>
    <x v="2"/>
  </r>
  <r>
    <d v="2022-10-14T00:00:00"/>
    <s v="Mission Budget for 1 day"/>
    <s v="Advance"/>
    <s v="Investigations"/>
    <n v="75000"/>
    <m/>
    <n v="3111146"/>
    <x v="1"/>
  </r>
  <r>
    <d v="2022-10-15T00:00:00"/>
    <s v="Reimbursement to the project"/>
    <s v="Advance"/>
    <s v="Investigations"/>
    <m/>
    <n v="3000"/>
    <n v="3114146"/>
    <x v="3"/>
  </r>
  <r>
    <d v="2022-10-15T00:00:00"/>
    <s v="Mission Budget for 1 day"/>
    <s v="Advance"/>
    <s v="Legal"/>
    <n v="20000"/>
    <m/>
    <n v="3094146"/>
    <x v="2"/>
  </r>
  <r>
    <d v="2022-10-15T00:00:00"/>
    <s v="Mission Budget for 1 day"/>
    <s v="Advance"/>
    <s v="Investigations"/>
    <n v="45000"/>
    <m/>
    <n v="3049146"/>
    <x v="3"/>
  </r>
  <r>
    <d v="2022-10-17T00:00:00"/>
    <s v="Mission Budget for 1 day"/>
    <s v="Advance"/>
    <s v="Investigations"/>
    <n v="75000"/>
    <m/>
    <n v="2974146"/>
    <x v="3"/>
  </r>
  <r>
    <d v="2022-10-17T00:00:00"/>
    <s v="Mission Budget for 1 day"/>
    <s v="Advance"/>
    <s v="Investigations"/>
    <n v="80000"/>
    <m/>
    <n v="2894146"/>
    <x v="1"/>
  </r>
  <r>
    <d v="2022-10-17T00:00:00"/>
    <s v="Mission Budget for 1 day"/>
    <s v="Advance"/>
    <s v="Legal"/>
    <n v="20000"/>
    <m/>
    <n v="2874146"/>
    <x v="2"/>
  </r>
  <r>
    <d v="2022-10-17T00:00:00"/>
    <s v="Reimbursement to the project"/>
    <s v="Advance"/>
    <s v="Investigations"/>
    <m/>
    <n v="4000"/>
    <n v="2878146"/>
    <x v="3"/>
  </r>
  <r>
    <d v="2022-10-18T00:00:00"/>
    <s v="Reimbursement to the project"/>
    <s v="Advance"/>
    <s v="Investigations"/>
    <m/>
    <n v="1000"/>
    <n v="2879146"/>
    <x v="3"/>
  </r>
  <r>
    <d v="2022-10-18T00:00:00"/>
    <s v="Reimbursement to the project"/>
    <s v="Advance"/>
    <s v="Investigations"/>
    <m/>
    <n v="5000"/>
    <n v="2884146"/>
    <x v="1"/>
  </r>
  <r>
    <d v="2022-10-18T00:00:00"/>
    <s v="Mission Budget for 1 day"/>
    <s v="Advance"/>
    <s v="Investigations"/>
    <n v="80000"/>
    <m/>
    <n v="2804146"/>
    <x v="3"/>
  </r>
  <r>
    <d v="2022-10-18T00:00:00"/>
    <s v="Mission Budget for 1 day"/>
    <s v="Advance"/>
    <s v="Investigations"/>
    <n v="60000"/>
    <m/>
    <n v="2744146"/>
    <x v="1"/>
  </r>
  <r>
    <d v="2022-10-18T00:00:00"/>
    <s v="Mission Budget for 1 day"/>
    <s v="Advance"/>
    <s v="Management"/>
    <n v="319000"/>
    <m/>
    <n v="2425146"/>
    <x v="6"/>
  </r>
  <r>
    <d v="2022-10-18T00:00:00"/>
    <s v="Mission Budget for 1 day"/>
    <s v="Advance"/>
    <s v="Management"/>
    <n v="45000"/>
    <m/>
    <n v="2380146"/>
    <x v="6"/>
  </r>
  <r>
    <d v="2022-10-18T00:00:00"/>
    <s v="Mission Budget for 1 day"/>
    <s v="Advance"/>
    <s v="Management"/>
    <n v="110000"/>
    <m/>
    <n v="2270146"/>
    <x v="5"/>
  </r>
  <r>
    <d v="2022-10-18T00:00:00"/>
    <s v="Mission Budget for 1 day"/>
    <s v="Advance"/>
    <s v="Legal"/>
    <n v="20000"/>
    <m/>
    <n v="2250146"/>
    <x v="2"/>
  </r>
  <r>
    <d v="2022-10-18T00:00:00"/>
    <s v="Mission Budget for 1 day"/>
    <s v="Advance"/>
    <s v="Management"/>
    <n v="44000"/>
    <m/>
    <n v="2206146"/>
    <x v="6"/>
  </r>
  <r>
    <d v="2022-10-19T00:00:00"/>
    <s v="Mission Budget for 1 day"/>
    <s v="Advance"/>
    <s v="Investigations"/>
    <n v="80000"/>
    <m/>
    <n v="2126146"/>
    <x v="1"/>
  </r>
  <r>
    <d v="2022-10-19T00:00:00"/>
    <s v="Mission Budget for 1 day"/>
    <s v="Advance"/>
    <s v="Investigations"/>
    <n v="80000"/>
    <m/>
    <n v="2046146"/>
    <x v="3"/>
  </r>
  <r>
    <d v="2022-10-19T00:00:00"/>
    <s v="Mission Budget for 1 day"/>
    <s v="Advance"/>
    <s v="Legal"/>
    <n v="20000"/>
    <m/>
    <n v="2026146"/>
    <x v="2"/>
  </r>
  <r>
    <d v="2022-10-19T00:00:00"/>
    <s v="Reimbursement to the project"/>
    <s v="Advance"/>
    <s v="Investigations"/>
    <m/>
    <n v="5000"/>
    <n v="2031146"/>
    <x v="3"/>
  </r>
  <r>
    <d v="2022-10-19T00:00:00"/>
    <s v="Reimbursement to the project"/>
    <s v="Advance"/>
    <s v="Investigations"/>
    <m/>
    <n v="8000"/>
    <n v="2039146"/>
    <x v="6"/>
  </r>
  <r>
    <d v="2022-10-20T00:00:00"/>
    <s v="Mission Budget for 1 day"/>
    <s v="Advance"/>
    <s v="Investigations"/>
    <n v="75000"/>
    <m/>
    <n v="1964146"/>
    <x v="3"/>
  </r>
  <r>
    <d v="2022-10-20T00:00:00"/>
    <s v="Mission Budget for 1 day"/>
    <s v="Advance"/>
    <s v="Legal"/>
    <n v="20000"/>
    <m/>
    <n v="1944146"/>
    <x v="2"/>
  </r>
  <r>
    <d v="2022-10-20T00:00:00"/>
    <s v="Mission Budget for 1 day"/>
    <s v="Advance"/>
    <s v="Investigations"/>
    <n v="70000"/>
    <m/>
    <n v="1874146"/>
    <x v="1"/>
  </r>
  <r>
    <d v="2022-10-20T00:00:00"/>
    <s v="Mission Budget for 1 day"/>
    <s v="Advance"/>
    <s v="Management"/>
    <n v="50000"/>
    <m/>
    <n v="1824146"/>
    <x v="6"/>
  </r>
  <r>
    <d v="2022-10-21T00:00:00"/>
    <s v="Mission Budget for 1 day"/>
    <s v="Advance"/>
    <s v="Investigations"/>
    <n v="70000"/>
    <m/>
    <n v="1754146"/>
    <x v="1"/>
  </r>
  <r>
    <d v="2022-10-21T00:00:00"/>
    <s v="Mission Budget for 1 day"/>
    <s v="Advance"/>
    <s v="Investigations"/>
    <n v="80000"/>
    <m/>
    <n v="1674146"/>
    <x v="3"/>
  </r>
  <r>
    <d v="2022-10-21T00:00:00"/>
    <s v="Mission Budget for 1 day"/>
    <s v="Advance"/>
    <s v="Legal"/>
    <n v="20000"/>
    <m/>
    <n v="1654146"/>
    <x v="2"/>
  </r>
  <r>
    <d v="2022-10-21T00:00:00"/>
    <s v="Reimbursement to the project"/>
    <s v="Advance"/>
    <s v="Investigations"/>
    <m/>
    <n v="1000"/>
    <n v="1655146"/>
    <x v="3"/>
  </r>
  <r>
    <d v="2022-10-21T00:00:00"/>
    <s v="Reimbursement to Lydia"/>
    <s v="Advance"/>
    <s v="Management"/>
    <n v="22000"/>
    <m/>
    <n v="1633146"/>
    <x v="6"/>
  </r>
  <r>
    <d v="2022-10-24T00:00:00"/>
    <s v="Mission Budget for 1 day"/>
    <s v="Advance"/>
    <s v="Investigations"/>
    <n v="75000"/>
    <m/>
    <n v="1558146"/>
    <x v="3"/>
  </r>
  <r>
    <d v="2022-10-24T00:00:00"/>
    <s v="Reimbursement to the project"/>
    <s v="Advance"/>
    <s v="Investigations"/>
    <m/>
    <n v="5000"/>
    <n v="1563146"/>
    <x v="3"/>
  </r>
  <r>
    <d v="2022-10-25T00:00:00"/>
    <s v="Mission Budget for 1 day"/>
    <s v="Advance"/>
    <s v="Investigations"/>
    <n v="80000"/>
    <m/>
    <n v="1483146"/>
    <x v="3"/>
  </r>
  <r>
    <d v="2022-10-26T00:00:00"/>
    <s v="Mission Budget for 1 day"/>
    <s v="Advance"/>
    <s v="Investigations"/>
    <n v="75000"/>
    <m/>
    <n v="1408146"/>
    <x v="3"/>
  </r>
  <r>
    <d v="2022-10-26T00:00:00"/>
    <s v="Mission Budget for 1 day"/>
    <s v="Advance"/>
    <s v="Management"/>
    <n v="15000"/>
    <m/>
    <n v="1393146"/>
    <x v="6"/>
  </r>
  <r>
    <d v="2022-10-26T00:00:00"/>
    <s v="Mission Budget for 1 day"/>
    <s v="Advance"/>
    <s v="Management"/>
    <n v="55000"/>
    <m/>
    <n v="1338146"/>
    <x v="5"/>
  </r>
  <r>
    <d v="2022-10-26T00:00:00"/>
    <s v="Mission Budget for 1 day"/>
    <s v="Advance"/>
    <s v="Management"/>
    <n v="181000"/>
    <m/>
    <n v="1157146"/>
    <x v="6"/>
  </r>
  <r>
    <d v="2022-10-26T00:00:00"/>
    <s v="Cash withdraw chq:218"/>
    <s v="Internal Transfer"/>
    <m/>
    <m/>
    <n v="1123000"/>
    <n v="2280146"/>
    <x v="0"/>
  </r>
  <r>
    <d v="2022-10-26T00:00:00"/>
    <s v="Reimbursement to the project"/>
    <s v="Advance"/>
    <s v="Investigations"/>
    <m/>
    <n v="1000"/>
    <n v="2281146"/>
    <x v="3"/>
  </r>
  <r>
    <d v="2022-10-27T00:00:00"/>
    <s v="Mission Budget for 1 day"/>
    <s v="Advance"/>
    <s v="Investigations"/>
    <n v="80000"/>
    <m/>
    <n v="2201146"/>
    <x v="3"/>
  </r>
  <r>
    <d v="2022-10-27T00:00:00"/>
    <s v="Mission Budget for 1 day"/>
    <s v="Advance"/>
    <s v="Management"/>
    <n v="50000"/>
    <m/>
    <n v="2151146"/>
    <x v="6"/>
  </r>
  <r>
    <d v="2022-10-27T00:00:00"/>
    <s v="Reimbursement to the project"/>
    <s v="Advance"/>
    <s v="Management"/>
    <m/>
    <n v="1000"/>
    <n v="2152146"/>
    <x v="6"/>
  </r>
  <r>
    <d v="2022-10-28T00:00:00"/>
    <s v="Mission Budget for 1 day"/>
    <s v="Advance"/>
    <s v="Investigations"/>
    <n v="80000"/>
    <m/>
    <n v="2072146"/>
    <x v="3"/>
  </r>
  <r>
    <d v="2022-10-28T00:00:00"/>
    <s v="Mission Budget for 1 day"/>
    <s v="Advance"/>
    <s v="Management"/>
    <n v="100000"/>
    <m/>
    <n v="1972146"/>
    <x v="6"/>
  </r>
  <r>
    <d v="2022-10-28T00:00:00"/>
    <s v="Reimbursement to the project"/>
    <s v="Advance"/>
    <s v="Investigations"/>
    <m/>
    <n v="4000"/>
    <n v="1976146"/>
    <x v="3"/>
  </r>
  <r>
    <d v="2022-10-29T00:00:00"/>
    <s v="Mission Budget for 1 day"/>
    <s v="Advance"/>
    <s v="Investigations"/>
    <n v="35000"/>
    <m/>
    <n v="1941146"/>
    <x v="3"/>
  </r>
  <r>
    <d v="2022-10-29T00:00:00"/>
    <s v="Mission Budget for 1 day"/>
    <s v="Advance"/>
    <s v="Investigations"/>
    <n v="47100"/>
    <m/>
    <n v="1894046"/>
    <x v="6"/>
  </r>
  <r>
    <d v="2022-10-29T00:00:00"/>
    <s v="Reimbursement to the project"/>
    <s v="Advance"/>
    <s v="Investigations"/>
    <m/>
    <n v="2000"/>
    <n v="1896046"/>
    <x v="3"/>
  </r>
  <r>
    <d v="2022-10-31T00:00:00"/>
    <s v="Mission Budget for 1 day"/>
    <s v="Advance"/>
    <s v="Investigations"/>
    <n v="80000"/>
    <m/>
    <n v="1816046"/>
    <x v="3"/>
  </r>
  <r>
    <d v="2022-10-31T00:00:00"/>
    <s v="Mission Budget for 1 day"/>
    <s v="Advance"/>
    <s v="Investigations"/>
    <n v="200000"/>
    <m/>
    <n v="1616046"/>
    <x v="6"/>
  </r>
  <r>
    <d v="2022-10-31T00:00:00"/>
    <s v="Mission Budget for 1 day"/>
    <s v="Advance"/>
    <s v="Investigations"/>
    <n v="55000"/>
    <m/>
    <n v="1561046"/>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3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N10" firstHeaderRow="1" firstDataRow="2" firstDataCol="1"/>
  <pivotFields count="8">
    <pivotField numFmtId="14" showAll="0"/>
    <pivotField showAll="0"/>
    <pivotField axis="axisCol" showAll="0">
      <items count="13">
        <item x="4"/>
        <item x="7"/>
        <item x="8"/>
        <item x="6"/>
        <item x="1"/>
        <item x="9"/>
        <item x="3"/>
        <item x="5"/>
        <item x="10"/>
        <item x="0"/>
        <item x="11"/>
        <item x="2"/>
        <item t="default"/>
      </items>
    </pivotField>
    <pivotField axis="axisRow" showAll="0">
      <items count="6">
        <item x="0"/>
        <item x="1"/>
        <item x="3"/>
        <item x="4"/>
        <item x="2"/>
        <item t="default"/>
      </items>
    </pivotField>
    <pivotField dataField="1" showAll="0"/>
    <pivotField showAll="0"/>
    <pivotField numFmtId="165" showAll="0"/>
    <pivotField showAll="0"/>
  </pivotFields>
  <rowFields count="1">
    <field x="3"/>
  </rowFields>
  <rowItems count="6">
    <i>
      <x/>
    </i>
    <i>
      <x v="1"/>
    </i>
    <i>
      <x v="2"/>
    </i>
    <i>
      <x v="3"/>
    </i>
    <i>
      <x v="4"/>
    </i>
    <i t="grand">
      <x/>
    </i>
  </rowItems>
  <colFields count="1">
    <field x="2"/>
  </colFields>
  <colItems count="13">
    <i>
      <x/>
    </i>
    <i>
      <x v="1"/>
    </i>
    <i>
      <x v="2"/>
    </i>
    <i>
      <x v="3"/>
    </i>
    <i>
      <x v="4"/>
    </i>
    <i>
      <x v="5"/>
    </i>
    <i>
      <x v="6"/>
    </i>
    <i>
      <x v="7"/>
    </i>
    <i>
      <x v="8"/>
    </i>
    <i>
      <x v="9"/>
    </i>
    <i>
      <x v="10"/>
    </i>
    <i>
      <x v="11"/>
    </i>
    <i t="grand">
      <x/>
    </i>
  </colItems>
  <dataFields count="1">
    <dataField name="Sum of Spent  in national currency (UGX)" fld="4" baseField="0" baseItem="0" numFmtId="164"/>
  </dataFields>
  <formats count="1">
    <format dxfId="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3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2" firstHeaderRow="0" firstDataRow="1" firstDataCol="1"/>
  <pivotFields count="8">
    <pivotField numFmtId="14" showAll="0"/>
    <pivotField showAll="0"/>
    <pivotField showAll="0"/>
    <pivotField showAll="0"/>
    <pivotField dataField="1" showAll="0"/>
    <pivotField showAll="0"/>
    <pivotField dataField="1" numFmtId="165" showAll="0"/>
    <pivotField axis="axisRow" showAll="0">
      <items count="10">
        <item x="7"/>
        <item x="2"/>
        <item x="1"/>
        <item x="0"/>
        <item x="3"/>
        <item x="4"/>
        <item x="5"/>
        <item x="6"/>
        <item m="1" x="8"/>
        <item t="default"/>
      </items>
    </pivotField>
  </pivotFields>
  <rowFields count="1">
    <field x="7"/>
  </rowFields>
  <rowItems count="9">
    <i>
      <x/>
    </i>
    <i>
      <x v="1"/>
    </i>
    <i>
      <x v="2"/>
    </i>
    <i>
      <x v="3"/>
    </i>
    <i>
      <x v="4"/>
    </i>
    <i>
      <x v="5"/>
    </i>
    <i>
      <x v="6"/>
    </i>
    <i>
      <x v="7"/>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28">
      <pivotArea outline="0" collapsedLevelsAreSubtotals="1" fieldPosition="0"/>
    </format>
    <format dxfId="27">
      <pivotArea outline="0" collapsedLevelsAreSubtotals="1" fieldPosition="0"/>
    </format>
    <format dxfId="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4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1"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10">
        <item x="5"/>
        <item x="2"/>
        <item m="1" x="8"/>
        <item x="4"/>
        <item x="1"/>
        <item x="3"/>
        <item x="6"/>
        <item m="1" x="7"/>
        <item x="0"/>
        <item t="default"/>
      </items>
    </pivotField>
  </pivotFields>
  <rowFields count="1">
    <field x="7"/>
  </rowFields>
  <rowItems count="8">
    <i>
      <x/>
    </i>
    <i>
      <x v="1"/>
    </i>
    <i>
      <x v="3"/>
    </i>
    <i>
      <x v="4"/>
    </i>
    <i>
      <x v="5"/>
    </i>
    <i>
      <x v="6"/>
    </i>
    <i>
      <x v="8"/>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25">
      <pivotArea outline="0" collapsedLevelsAreSubtotals="1" fieldPosition="0"/>
    </format>
    <format dxfId="24">
      <pivotArea outline="0" collapsedLevelsAreSubtotals="1" fieldPosition="0"/>
    </format>
    <format dxfId="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4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8:B35"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8">
        <item x="5"/>
        <item m="1" x="6"/>
        <item x="2"/>
        <item x="3"/>
        <item x="4"/>
        <item x="1"/>
        <item x="0"/>
        <item t="default"/>
      </items>
    </pivotField>
  </pivotFields>
  <rowFields count="1">
    <field x="7"/>
  </rowFields>
  <rowItems count="7">
    <i>
      <x/>
    </i>
    <i>
      <x v="2"/>
    </i>
    <i>
      <x v="3"/>
    </i>
    <i>
      <x v="4"/>
    </i>
    <i>
      <x v="5"/>
    </i>
    <i>
      <x v="6"/>
    </i>
    <i t="grand">
      <x/>
    </i>
  </rowItems>
  <colItems count="1">
    <i/>
  </colItems>
  <dataFields count="1">
    <dataField name="Sum of Spent  in national currency (UGX)" fld="4" baseField="7" baseItem="0" numFmtId="164"/>
  </dataFields>
  <formats count="3">
    <format dxfId="22">
      <pivotArea outline="0" collapsedLevelsAreSubtotals="1" fieldPosition="0"/>
    </format>
    <format dxfId="21">
      <pivotArea outline="0" collapsedLevelsAreSubtotals="1" fieldPosition="0"/>
    </format>
    <format dxfId="2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1"/>
  <sheetViews>
    <sheetView topLeftCell="E1" workbookViewId="0">
      <selection activeCell="M18" sqref="M18"/>
    </sheetView>
  </sheetViews>
  <sheetFormatPr defaultRowHeight="15" x14ac:dyDescent="0.25"/>
  <cols>
    <col min="1" max="1" width="37.7109375" bestFit="1" customWidth="1"/>
    <col min="2" max="2" width="16.28515625" customWidth="1"/>
    <col min="3" max="3" width="12" customWidth="1"/>
    <col min="4" max="4" width="13.140625" customWidth="1"/>
    <col min="5" max="5" width="15.42578125" customWidth="1"/>
    <col min="6" max="6" width="14.7109375" customWidth="1"/>
    <col min="7" max="7" width="14.85546875" customWidth="1"/>
    <col min="8" max="8" width="14.7109375" customWidth="1"/>
    <col min="9" max="9" width="13.140625" customWidth="1"/>
    <col min="10" max="10" width="12.85546875" customWidth="1"/>
    <col min="11" max="11" width="14.7109375" customWidth="1"/>
    <col min="12" max="12" width="17.7109375" customWidth="1"/>
    <col min="13" max="13" width="13.28515625" customWidth="1"/>
    <col min="14" max="14" width="15.7109375" customWidth="1"/>
  </cols>
  <sheetData>
    <row r="3" spans="1:15" x14ac:dyDescent="0.25">
      <c r="A3" s="472" t="s">
        <v>109</v>
      </c>
      <c r="B3" s="472" t="s">
        <v>179</v>
      </c>
    </row>
    <row r="4" spans="1:15" x14ac:dyDescent="0.25">
      <c r="A4" s="472" t="s">
        <v>106</v>
      </c>
      <c r="B4" t="s">
        <v>131</v>
      </c>
      <c r="C4" t="s">
        <v>169</v>
      </c>
      <c r="D4" t="s">
        <v>160</v>
      </c>
      <c r="E4" t="s">
        <v>139</v>
      </c>
      <c r="F4" t="s">
        <v>133</v>
      </c>
      <c r="G4" t="s">
        <v>159</v>
      </c>
      <c r="H4" t="s">
        <v>140</v>
      </c>
      <c r="I4" t="s">
        <v>157</v>
      </c>
      <c r="J4" t="s">
        <v>170</v>
      </c>
      <c r="K4" t="s">
        <v>124</v>
      </c>
      <c r="L4" t="s">
        <v>174</v>
      </c>
      <c r="M4" t="s">
        <v>122</v>
      </c>
      <c r="N4" t="s">
        <v>108</v>
      </c>
    </row>
    <row r="5" spans="1:15" x14ac:dyDescent="0.25">
      <c r="A5" s="202" t="s">
        <v>119</v>
      </c>
      <c r="B5" s="751"/>
      <c r="C5" s="751"/>
      <c r="D5" s="751"/>
      <c r="E5" s="751"/>
      <c r="F5" s="751"/>
      <c r="G5" s="751"/>
      <c r="H5" s="751"/>
      <c r="I5" s="751">
        <v>230000</v>
      </c>
      <c r="J5" s="751"/>
      <c r="K5" s="751">
        <v>2860000</v>
      </c>
      <c r="L5" s="751"/>
      <c r="M5" s="751">
        <v>328000</v>
      </c>
      <c r="N5" s="751">
        <v>3418000</v>
      </c>
      <c r="O5" s="321"/>
    </row>
    <row r="6" spans="1:15" x14ac:dyDescent="0.25">
      <c r="A6" s="202" t="s">
        <v>118</v>
      </c>
      <c r="B6" s="751"/>
      <c r="C6" s="751"/>
      <c r="D6" s="751"/>
      <c r="E6" s="751"/>
      <c r="F6" s="751"/>
      <c r="G6" s="751"/>
      <c r="H6" s="751"/>
      <c r="I6" s="751">
        <v>60000</v>
      </c>
      <c r="J6" s="751"/>
      <c r="K6" s="751">
        <v>705000</v>
      </c>
      <c r="L6" s="751"/>
      <c r="M6" s="751"/>
      <c r="N6" s="751">
        <v>765000</v>
      </c>
      <c r="O6" s="321"/>
    </row>
    <row r="7" spans="1:15" x14ac:dyDescent="0.25">
      <c r="A7" s="202" t="s">
        <v>14</v>
      </c>
      <c r="B7" s="751"/>
      <c r="C7" s="751"/>
      <c r="D7" s="751"/>
      <c r="E7" s="751"/>
      <c r="F7" s="751">
        <v>4801160</v>
      </c>
      <c r="G7" s="751"/>
      <c r="H7" s="751"/>
      <c r="I7" s="751">
        <v>180000</v>
      </c>
      <c r="J7" s="751"/>
      <c r="K7" s="751">
        <v>343000</v>
      </c>
      <c r="L7" s="751">
        <v>70000</v>
      </c>
      <c r="M7" s="751"/>
      <c r="N7" s="751">
        <v>5394160</v>
      </c>
      <c r="O7" s="321"/>
    </row>
    <row r="8" spans="1:15" x14ac:dyDescent="0.25">
      <c r="A8" s="202" t="s">
        <v>81</v>
      </c>
      <c r="B8" s="751">
        <v>58111.199999999997</v>
      </c>
      <c r="C8" s="751">
        <v>30000</v>
      </c>
      <c r="D8" s="751">
        <v>319000</v>
      </c>
      <c r="E8" s="751">
        <v>734600</v>
      </c>
      <c r="F8" s="751"/>
      <c r="G8" s="751">
        <v>93335</v>
      </c>
      <c r="H8" s="751">
        <v>2138000</v>
      </c>
      <c r="I8" s="751"/>
      <c r="J8" s="751">
        <v>3165</v>
      </c>
      <c r="K8" s="751"/>
      <c r="L8" s="751"/>
      <c r="M8" s="751"/>
      <c r="N8" s="751">
        <v>3376211.2</v>
      </c>
      <c r="O8" s="321"/>
    </row>
    <row r="9" spans="1:15" x14ac:dyDescent="0.25">
      <c r="A9" s="202" t="s">
        <v>135</v>
      </c>
      <c r="B9" s="751"/>
      <c r="C9" s="751"/>
      <c r="D9" s="751"/>
      <c r="E9" s="751"/>
      <c r="F9" s="751">
        <v>337000</v>
      </c>
      <c r="G9" s="751"/>
      <c r="H9" s="751"/>
      <c r="I9" s="751"/>
      <c r="J9" s="751"/>
      <c r="K9" s="751"/>
      <c r="L9" s="751"/>
      <c r="M9" s="751"/>
      <c r="N9" s="751">
        <v>337000</v>
      </c>
      <c r="O9" s="321"/>
    </row>
    <row r="10" spans="1:15" x14ac:dyDescent="0.25">
      <c r="A10" s="202" t="s">
        <v>108</v>
      </c>
      <c r="B10" s="751">
        <v>58111.199999999997</v>
      </c>
      <c r="C10" s="751">
        <v>30000</v>
      </c>
      <c r="D10" s="751">
        <v>319000</v>
      </c>
      <c r="E10" s="751">
        <v>734600</v>
      </c>
      <c r="F10" s="751">
        <v>5138160</v>
      </c>
      <c r="G10" s="751">
        <v>93335</v>
      </c>
      <c r="H10" s="751">
        <v>2138000</v>
      </c>
      <c r="I10" s="751">
        <v>470000</v>
      </c>
      <c r="J10" s="751">
        <v>3165</v>
      </c>
      <c r="K10" s="751">
        <v>3908000</v>
      </c>
      <c r="L10" s="751">
        <v>70000</v>
      </c>
      <c r="M10" s="751">
        <v>328000</v>
      </c>
      <c r="N10" s="751">
        <v>13290371.199999999</v>
      </c>
      <c r="O10" s="321"/>
    </row>
    <row r="11" spans="1:15" x14ac:dyDescent="0.25">
      <c r="B11" s="321"/>
      <c r="C11" s="321"/>
      <c r="D11" s="321"/>
      <c r="E11" s="321"/>
      <c r="F11" s="321"/>
      <c r="G11" s="321"/>
      <c r="H11" s="321"/>
      <c r="I11" s="321"/>
      <c r="J11" s="321"/>
      <c r="K11" s="321"/>
      <c r="L11" s="321"/>
      <c r="M11" s="321"/>
      <c r="N11" s="321"/>
      <c r="O11" s="32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1" zoomScale="125" workbookViewId="0">
      <selection activeCell="A2" sqref="A2:K22"/>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62"/>
      <c r="B1" s="762"/>
      <c r="C1" s="762"/>
      <c r="D1" s="762"/>
      <c r="E1" s="762"/>
      <c r="F1" s="762"/>
      <c r="G1" s="762"/>
      <c r="H1" s="762"/>
      <c r="I1" s="762"/>
      <c r="J1" s="762"/>
      <c r="K1" s="762"/>
    </row>
    <row r="2" spans="1:11" x14ac:dyDescent="0.2">
      <c r="A2" s="347"/>
      <c r="B2" s="347"/>
      <c r="C2" s="347"/>
      <c r="D2" s="347"/>
      <c r="E2" s="347"/>
      <c r="F2" s="347"/>
      <c r="G2" s="347"/>
      <c r="H2" s="347"/>
      <c r="I2" s="347"/>
      <c r="J2" s="347"/>
      <c r="K2" s="347"/>
    </row>
    <row r="3" spans="1:11" x14ac:dyDescent="0.2">
      <c r="A3" s="348" t="s">
        <v>16</v>
      </c>
      <c r="B3" s="349"/>
      <c r="C3" s="349"/>
      <c r="D3" s="349"/>
      <c r="E3" s="349"/>
      <c r="F3" s="349"/>
      <c r="G3" s="349"/>
      <c r="H3" s="349"/>
      <c r="I3" s="349"/>
      <c r="J3" s="349"/>
      <c r="K3" s="349"/>
    </row>
    <row r="4" spans="1:11" x14ac:dyDescent="0.2">
      <c r="A4" s="350" t="s">
        <v>19</v>
      </c>
      <c r="B4" s="350"/>
      <c r="C4" s="350" t="s">
        <v>18</v>
      </c>
      <c r="D4" s="351"/>
      <c r="E4" s="350"/>
      <c r="F4" s="350"/>
      <c r="G4" s="350"/>
      <c r="H4" s="350"/>
      <c r="I4" s="349"/>
      <c r="J4" s="349"/>
      <c r="K4" s="349"/>
    </row>
    <row r="5" spans="1:11" x14ac:dyDescent="0.2">
      <c r="A5" s="350" t="s">
        <v>82</v>
      </c>
      <c r="B5" s="350"/>
      <c r="C5" s="350" t="s">
        <v>210</v>
      </c>
      <c r="D5" s="350"/>
      <c r="E5" s="350"/>
      <c r="F5" s="350"/>
      <c r="G5" s="350"/>
      <c r="H5" s="350"/>
      <c r="I5" s="349"/>
      <c r="J5" s="349"/>
      <c r="K5" s="349"/>
    </row>
    <row r="6" spans="1:11" x14ac:dyDescent="0.2">
      <c r="A6" s="352"/>
      <c r="B6" s="350"/>
      <c r="C6" s="526">
        <v>2022</v>
      </c>
      <c r="D6" s="350"/>
      <c r="E6" s="350"/>
      <c r="F6" s="350"/>
      <c r="G6" s="350"/>
      <c r="H6" s="350"/>
      <c r="I6" s="777" t="s">
        <v>20</v>
      </c>
      <c r="J6" s="778"/>
      <c r="K6" s="779"/>
    </row>
    <row r="7" spans="1:11" x14ac:dyDescent="0.2">
      <c r="A7" s="352"/>
      <c r="B7" s="350"/>
      <c r="C7" s="350"/>
      <c r="D7" s="350"/>
      <c r="E7" s="350"/>
      <c r="F7" s="350"/>
      <c r="G7" s="350"/>
      <c r="H7" s="350"/>
      <c r="I7" s="353" t="s">
        <v>21</v>
      </c>
      <c r="J7" s="780" t="s">
        <v>31</v>
      </c>
      <c r="K7" s="781"/>
    </row>
    <row r="8" spans="1:11" ht="12.75" customHeight="1" x14ac:dyDescent="0.2">
      <c r="A8" s="350"/>
      <c r="B8" s="350"/>
      <c r="C8" s="350"/>
      <c r="D8" s="350"/>
      <c r="E8" s="350"/>
      <c r="F8" s="350"/>
      <c r="G8" s="350"/>
      <c r="H8" s="349"/>
      <c r="I8" s="353" t="s">
        <v>22</v>
      </c>
      <c r="J8" s="782" t="s">
        <v>46</v>
      </c>
      <c r="K8" s="783"/>
    </row>
    <row r="9" spans="1:11" ht="12.75" customHeight="1" x14ac:dyDescent="0.2">
      <c r="A9" s="775" t="s">
        <v>23</v>
      </c>
      <c r="B9" s="775"/>
      <c r="C9" s="775"/>
      <c r="D9" s="775"/>
      <c r="E9" s="775"/>
      <c r="F9" s="775"/>
      <c r="G9" s="775"/>
      <c r="H9" s="775"/>
      <c r="I9" s="354" t="s">
        <v>24</v>
      </c>
      <c r="J9" s="784" t="s">
        <v>33</v>
      </c>
      <c r="K9" s="785"/>
    </row>
    <row r="10" spans="1:11" ht="15.75" customHeight="1" thickBot="1" x14ac:dyDescent="0.25">
      <c r="A10" s="775" t="s">
        <v>30</v>
      </c>
      <c r="B10" s="775"/>
      <c r="C10" s="775"/>
      <c r="D10" s="775"/>
      <c r="E10" s="775"/>
      <c r="F10" s="626"/>
      <c r="G10" s="355"/>
      <c r="H10" s="350"/>
      <c r="I10" s="349"/>
      <c r="J10" s="349"/>
      <c r="K10" s="349"/>
    </row>
    <row r="11" spans="1:11" ht="12.75" customHeight="1" thickBot="1" x14ac:dyDescent="0.25">
      <c r="A11" s="776" t="s">
        <v>25</v>
      </c>
      <c r="B11" s="773"/>
      <c r="C11" s="773"/>
      <c r="D11" s="773"/>
      <c r="E11" s="774"/>
      <c r="F11" s="626"/>
      <c r="G11" s="772" t="s">
        <v>20</v>
      </c>
      <c r="H11" s="773"/>
      <c r="I11" s="773"/>
      <c r="J11" s="773"/>
      <c r="K11" s="774"/>
    </row>
    <row r="12" spans="1:11" x14ac:dyDescent="0.2">
      <c r="A12" s="356"/>
      <c r="B12" s="357"/>
      <c r="C12" s="357"/>
      <c r="D12" s="357"/>
      <c r="E12" s="358"/>
      <c r="F12" s="627"/>
      <c r="G12" s="635"/>
      <c r="H12" s="630" t="s">
        <v>15</v>
      </c>
      <c r="I12" s="357" t="s">
        <v>15</v>
      </c>
      <c r="J12" s="357" t="s">
        <v>15</v>
      </c>
      <c r="K12" s="358" t="s">
        <v>15</v>
      </c>
    </row>
    <row r="13" spans="1:11" s="12" customFormat="1" x14ac:dyDescent="0.2">
      <c r="A13" s="359" t="s">
        <v>0</v>
      </c>
      <c r="B13" s="360" t="s">
        <v>26</v>
      </c>
      <c r="C13" s="360" t="s">
        <v>27</v>
      </c>
      <c r="D13" s="360" t="s">
        <v>28</v>
      </c>
      <c r="E13" s="361" t="s">
        <v>29</v>
      </c>
      <c r="F13" s="628"/>
      <c r="G13" s="636" t="s">
        <v>0</v>
      </c>
      <c r="H13" s="631" t="s">
        <v>26</v>
      </c>
      <c r="I13" s="360" t="s">
        <v>27</v>
      </c>
      <c r="J13" s="360" t="s">
        <v>28</v>
      </c>
      <c r="K13" s="361" t="s">
        <v>29</v>
      </c>
    </row>
    <row r="14" spans="1:11" ht="12.75" customHeight="1" x14ac:dyDescent="0.2">
      <c r="A14" s="373">
        <v>44835</v>
      </c>
      <c r="B14" s="374"/>
      <c r="C14" s="18" t="s">
        <v>47</v>
      </c>
      <c r="D14" s="375">
        <v>6113471</v>
      </c>
      <c r="E14" s="376"/>
      <c r="F14" s="627"/>
      <c r="G14" s="637">
        <v>44835</v>
      </c>
      <c r="H14" s="632"/>
      <c r="I14" s="18" t="s">
        <v>47</v>
      </c>
      <c r="J14" s="375"/>
      <c r="K14" s="439">
        <v>6113471</v>
      </c>
    </row>
    <row r="15" spans="1:11" ht="12.75" customHeight="1" x14ac:dyDescent="0.2">
      <c r="A15" s="525">
        <v>44839</v>
      </c>
      <c r="B15" s="374">
        <v>1</v>
      </c>
      <c r="C15" s="18" t="s">
        <v>366</v>
      </c>
      <c r="D15" s="375">
        <v>33512500</v>
      </c>
      <c r="E15" s="549"/>
      <c r="F15" s="627"/>
      <c r="G15" s="525">
        <v>44839</v>
      </c>
      <c r="H15" s="374">
        <v>1</v>
      </c>
      <c r="I15" s="18" t="s">
        <v>366</v>
      </c>
      <c r="J15" s="375"/>
      <c r="K15" s="439">
        <v>33515200</v>
      </c>
    </row>
    <row r="16" spans="1:11" ht="12.75" customHeight="1" x14ac:dyDescent="0.2">
      <c r="A16" s="525">
        <v>44846</v>
      </c>
      <c r="B16" s="374">
        <v>2</v>
      </c>
      <c r="C16" s="18" t="s">
        <v>502</v>
      </c>
      <c r="D16" s="375"/>
      <c r="E16" s="549">
        <v>6144160</v>
      </c>
      <c r="F16" s="627"/>
      <c r="G16" s="525">
        <v>44846</v>
      </c>
      <c r="H16" s="374">
        <v>2</v>
      </c>
      <c r="I16" s="18" t="s">
        <v>502</v>
      </c>
      <c r="J16" s="375">
        <v>6144160</v>
      </c>
      <c r="K16" s="439"/>
    </row>
    <row r="17" spans="1:15" ht="12.75" customHeight="1" x14ac:dyDescent="0.2">
      <c r="A17" s="525">
        <v>44846</v>
      </c>
      <c r="B17" s="374">
        <v>3</v>
      </c>
      <c r="C17" s="18" t="s">
        <v>149</v>
      </c>
      <c r="D17" s="375"/>
      <c r="E17" s="656">
        <v>2000</v>
      </c>
      <c r="F17" s="627"/>
      <c r="G17" s="525">
        <v>44846</v>
      </c>
      <c r="H17" s="374">
        <v>3</v>
      </c>
      <c r="I17" s="18" t="s">
        <v>149</v>
      </c>
      <c r="J17" s="375">
        <v>2000</v>
      </c>
      <c r="K17" s="439"/>
    </row>
    <row r="18" spans="1:15" ht="12.75" customHeight="1" x14ac:dyDescent="0.2">
      <c r="A18" s="525">
        <v>44859</v>
      </c>
      <c r="B18" s="374">
        <v>4</v>
      </c>
      <c r="C18" s="18" t="s">
        <v>502</v>
      </c>
      <c r="D18" s="375"/>
      <c r="E18" s="656">
        <v>5946000</v>
      </c>
      <c r="F18" s="627"/>
      <c r="G18" s="525">
        <v>44859</v>
      </c>
      <c r="H18" s="374">
        <v>4</v>
      </c>
      <c r="I18" s="18" t="s">
        <v>502</v>
      </c>
      <c r="J18" s="375">
        <v>5946000</v>
      </c>
      <c r="K18" s="439"/>
    </row>
    <row r="19" spans="1:15" ht="15" x14ac:dyDescent="0.2">
      <c r="A19" s="525">
        <v>44859</v>
      </c>
      <c r="B19" s="377">
        <v>5</v>
      </c>
      <c r="C19" s="107" t="s">
        <v>213</v>
      </c>
      <c r="D19" s="378"/>
      <c r="E19" s="379">
        <v>2000</v>
      </c>
      <c r="F19" s="629"/>
      <c r="G19" s="525">
        <v>44859</v>
      </c>
      <c r="H19" s="377">
        <v>5</v>
      </c>
      <c r="I19" s="107" t="s">
        <v>213</v>
      </c>
      <c r="J19" s="378">
        <v>2000</v>
      </c>
      <c r="K19" s="379"/>
    </row>
    <row r="20" spans="1:15" x14ac:dyDescent="0.2">
      <c r="A20" s="382"/>
      <c r="B20" s="383"/>
      <c r="C20" s="384" t="s">
        <v>63</v>
      </c>
      <c r="D20" s="385">
        <f>SUM(D14:D19)-SUM(E14:E19)</f>
        <v>27531811</v>
      </c>
      <c r="E20" s="386"/>
      <c r="F20" s="629"/>
      <c r="G20" s="638"/>
      <c r="H20" s="633"/>
      <c r="I20" s="384" t="s">
        <v>63</v>
      </c>
      <c r="J20" s="385"/>
      <c r="K20" s="440">
        <f>SUM(K14:K19)-SUM(J14:J19)</f>
        <v>27534511</v>
      </c>
    </row>
    <row r="21" spans="1:15" ht="13.5" thickBot="1" x14ac:dyDescent="0.25">
      <c r="A21" s="20"/>
      <c r="B21" s="21"/>
      <c r="C21" s="21"/>
      <c r="D21" s="21"/>
      <c r="E21" s="387"/>
      <c r="F21" s="629"/>
      <c r="G21" s="639"/>
      <c r="H21" s="634"/>
      <c r="I21" s="21"/>
      <c r="J21" s="21"/>
      <c r="K21" s="441"/>
    </row>
    <row r="22" spans="1:15" x14ac:dyDescent="0.2">
      <c r="A22" s="8"/>
      <c r="B22" s="6"/>
      <c r="C22" s="6" t="s">
        <v>17</v>
      </c>
      <c r="D22" s="8"/>
      <c r="E22" s="8"/>
      <c r="F22" s="629"/>
      <c r="G22" s="8"/>
      <c r="H22" s="6"/>
      <c r="I22" s="6" t="s">
        <v>17</v>
      </c>
      <c r="J22" s="8"/>
      <c r="K22" s="442"/>
    </row>
    <row r="23" spans="1:15" x14ac:dyDescent="0.2">
      <c r="A23" s="8"/>
      <c r="B23" s="6"/>
      <c r="C23" s="6"/>
      <c r="D23" s="8"/>
      <c r="E23" s="8"/>
      <c r="F23" s="363"/>
      <c r="G23" s="8"/>
      <c r="H23" s="6"/>
      <c r="I23" s="6"/>
      <c r="J23" s="8"/>
      <c r="K23" s="8"/>
    </row>
    <row r="24" spans="1:15" x14ac:dyDescent="0.2">
      <c r="A24" s="13"/>
      <c r="B24" s="13"/>
      <c r="C24" s="388"/>
      <c r="D24" s="389"/>
      <c r="E24" s="14"/>
      <c r="F24" s="363"/>
      <c r="G24" s="13"/>
      <c r="H24" s="13"/>
      <c r="I24" s="388"/>
      <c r="J24" s="389"/>
      <c r="K24" s="14"/>
    </row>
    <row r="25" spans="1:15" x14ac:dyDescent="0.2">
      <c r="A25" s="13"/>
      <c r="B25" s="13"/>
      <c r="C25" s="390"/>
      <c r="D25" s="391"/>
      <c r="E25" s="14"/>
      <c r="F25" s="363"/>
      <c r="G25" s="13"/>
      <c r="H25" s="13"/>
      <c r="I25" s="390"/>
      <c r="J25" s="391"/>
      <c r="K25" s="14"/>
    </row>
    <row r="26" spans="1:15" x14ac:dyDescent="0.2">
      <c r="C26" s="392"/>
      <c r="D26" s="393"/>
      <c r="E26" s="174"/>
      <c r="F26" s="363"/>
      <c r="I26" s="392"/>
      <c r="J26" s="393"/>
      <c r="K26" s="174"/>
    </row>
    <row r="27" spans="1:15" x14ac:dyDescent="0.2">
      <c r="A27" s="477"/>
      <c r="B27" s="477"/>
      <c r="C27" s="477"/>
      <c r="D27" s="477"/>
      <c r="E27" s="477"/>
      <c r="F27" s="477"/>
      <c r="G27" s="477"/>
      <c r="H27" s="477"/>
      <c r="I27" s="477"/>
      <c r="J27" s="477"/>
      <c r="K27" s="477"/>
      <c r="L27" s="476"/>
      <c r="M27" s="476"/>
      <c r="N27" s="476"/>
      <c r="O27" s="476"/>
    </row>
    <row r="28" spans="1:15" x14ac:dyDescent="0.2">
      <c r="A28" s="477"/>
      <c r="B28" s="477"/>
      <c r="C28" s="479"/>
      <c r="D28" s="477"/>
      <c r="E28" s="477"/>
      <c r="F28" s="477"/>
      <c r="G28" s="477"/>
      <c r="H28" s="477"/>
      <c r="I28" s="477"/>
      <c r="J28" s="477"/>
      <c r="K28" s="477"/>
      <c r="L28" s="476"/>
      <c r="M28" s="476"/>
      <c r="N28" s="476"/>
      <c r="O28" s="476"/>
    </row>
    <row r="29" spans="1:15" x14ac:dyDescent="0.2">
      <c r="A29" s="477"/>
      <c r="B29" s="477"/>
      <c r="C29" s="477"/>
      <c r="D29" s="478"/>
      <c r="E29" s="477"/>
      <c r="F29" s="477"/>
      <c r="G29" s="477"/>
      <c r="H29" s="477"/>
      <c r="I29" s="477"/>
      <c r="J29" s="477"/>
      <c r="K29" s="477"/>
      <c r="L29" s="476"/>
      <c r="M29" s="476"/>
      <c r="N29" s="476"/>
      <c r="O29" s="476"/>
    </row>
    <row r="30" spans="1:15" x14ac:dyDescent="0.2">
      <c r="A30" s="477"/>
      <c r="B30" s="477"/>
      <c r="C30" s="477"/>
      <c r="D30" s="478"/>
      <c r="E30" s="477"/>
      <c r="F30" s="477"/>
      <c r="G30" s="477"/>
      <c r="H30" s="477"/>
      <c r="I30" s="477"/>
      <c r="J30" s="477"/>
      <c r="K30" s="477"/>
      <c r="L30" s="476"/>
      <c r="M30" s="476"/>
      <c r="N30" s="476"/>
      <c r="O30" s="476"/>
    </row>
    <row r="31" spans="1:15" x14ac:dyDescent="0.2">
      <c r="A31" s="476"/>
      <c r="B31" s="476"/>
      <c r="C31" s="481"/>
      <c r="D31" s="482"/>
      <c r="E31" s="476"/>
      <c r="F31" s="476"/>
      <c r="G31" s="476"/>
      <c r="H31" s="476"/>
      <c r="I31" s="476"/>
      <c r="J31" s="476"/>
      <c r="K31" s="476"/>
      <c r="L31" s="476"/>
      <c r="M31" s="476"/>
      <c r="N31" s="476"/>
      <c r="O31" s="476"/>
    </row>
    <row r="32" spans="1:15" x14ac:dyDescent="0.2">
      <c r="A32" s="476"/>
      <c r="B32" s="476"/>
      <c r="C32" s="476"/>
      <c r="D32" s="480"/>
      <c r="E32" s="476"/>
      <c r="F32" s="476"/>
      <c r="G32" s="476"/>
      <c r="H32" s="476"/>
      <c r="I32" s="476"/>
      <c r="J32" s="476"/>
      <c r="K32" s="476"/>
      <c r="L32" s="476"/>
      <c r="M32" s="476"/>
      <c r="N32" s="476"/>
      <c r="O32" s="476"/>
    </row>
    <row r="33" spans="1:15" x14ac:dyDescent="0.2">
      <c r="A33" s="476"/>
      <c r="B33" s="476"/>
      <c r="C33" s="476"/>
      <c r="D33" s="476"/>
      <c r="E33" s="476"/>
      <c r="F33" s="476"/>
      <c r="G33" s="476"/>
      <c r="H33" s="476"/>
      <c r="I33" s="476"/>
      <c r="J33" s="476"/>
      <c r="K33" s="476"/>
      <c r="L33" s="476"/>
      <c r="M33" s="476"/>
      <c r="N33" s="476"/>
      <c r="O33" s="476"/>
    </row>
    <row r="34" spans="1:15" x14ac:dyDescent="0.2">
      <c r="A34" s="476"/>
      <c r="B34" s="476"/>
      <c r="C34" s="476"/>
      <c r="D34" s="476"/>
      <c r="E34" s="476"/>
      <c r="F34" s="476"/>
      <c r="G34" s="476"/>
      <c r="H34" s="476"/>
      <c r="I34" s="476"/>
      <c r="J34" s="476"/>
      <c r="K34" s="476"/>
      <c r="L34" s="476"/>
      <c r="M34" s="476"/>
      <c r="N34" s="476"/>
      <c r="O34" s="476"/>
    </row>
    <row r="35" spans="1:15" x14ac:dyDescent="0.2">
      <c r="A35" s="476"/>
      <c r="B35" s="476"/>
      <c r="C35" s="476"/>
      <c r="D35" s="476"/>
      <c r="E35" s="476"/>
      <c r="F35" s="476"/>
      <c r="G35" s="476"/>
      <c r="H35" s="476"/>
      <c r="I35" s="476"/>
      <c r="J35" s="476"/>
      <c r="K35" s="476"/>
      <c r="L35" s="476"/>
      <c r="M35" s="476"/>
      <c r="N35" s="476"/>
      <c r="O35" s="476"/>
    </row>
    <row r="36" spans="1:15" x14ac:dyDescent="0.2">
      <c r="A36" s="476"/>
      <c r="B36" s="476"/>
      <c r="C36" s="476"/>
      <c r="D36" s="476"/>
      <c r="E36" s="476"/>
      <c r="F36" s="476"/>
      <c r="G36" s="476"/>
      <c r="H36" s="476"/>
      <c r="I36" s="476"/>
      <c r="J36" s="476"/>
      <c r="K36" s="476"/>
      <c r="L36" s="476"/>
      <c r="M36" s="476"/>
      <c r="N36" s="476"/>
      <c r="O36" s="476"/>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31" zoomScale="125" workbookViewId="0">
      <selection activeCell="A2" sqref="A2:K35"/>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62"/>
      <c r="B1" s="762"/>
      <c r="C1" s="762"/>
      <c r="D1" s="762"/>
      <c r="E1" s="762"/>
      <c r="F1" s="762"/>
      <c r="G1" s="762"/>
      <c r="H1" s="762"/>
      <c r="I1" s="762"/>
      <c r="J1" s="762"/>
      <c r="K1" s="762"/>
    </row>
    <row r="2" spans="1:11" x14ac:dyDescent="0.2">
      <c r="A2" s="347"/>
      <c r="B2" s="347"/>
      <c r="C2" s="347"/>
      <c r="D2" s="347"/>
      <c r="E2" s="347"/>
      <c r="F2" s="347"/>
      <c r="G2" s="347"/>
      <c r="H2" s="347"/>
      <c r="I2" s="347"/>
      <c r="J2" s="347"/>
      <c r="K2" s="347"/>
    </row>
    <row r="3" spans="1:11" x14ac:dyDescent="0.2">
      <c r="A3" s="348" t="s">
        <v>16</v>
      </c>
      <c r="B3" s="349"/>
      <c r="C3" s="349"/>
      <c r="D3" s="349"/>
      <c r="E3" s="349"/>
      <c r="F3" s="349"/>
      <c r="G3" s="349"/>
      <c r="H3" s="349"/>
      <c r="I3" s="349"/>
      <c r="J3" s="349"/>
      <c r="K3" s="349"/>
    </row>
    <row r="4" spans="1:11" x14ac:dyDescent="0.2">
      <c r="A4" s="350" t="s">
        <v>19</v>
      </c>
      <c r="B4" s="350"/>
      <c r="C4" s="350" t="s">
        <v>18</v>
      </c>
      <c r="D4" s="351"/>
      <c r="E4" s="350"/>
      <c r="F4" s="350"/>
      <c r="G4" s="350"/>
      <c r="H4" s="350"/>
      <c r="I4" s="349"/>
      <c r="J4" s="349"/>
      <c r="K4" s="349"/>
    </row>
    <row r="5" spans="1:11" x14ac:dyDescent="0.2">
      <c r="A5" s="350" t="s">
        <v>82</v>
      </c>
      <c r="B5" s="350"/>
      <c r="C5" s="350" t="s">
        <v>210</v>
      </c>
      <c r="D5" s="350"/>
      <c r="E5" s="350"/>
      <c r="F5" s="350"/>
      <c r="G5" s="350"/>
      <c r="H5" s="350"/>
      <c r="I5" s="349"/>
      <c r="J5" s="349"/>
      <c r="K5" s="349"/>
    </row>
    <row r="6" spans="1:11" x14ac:dyDescent="0.2">
      <c r="A6" s="352"/>
      <c r="B6" s="350"/>
      <c r="C6" s="526">
        <v>2022</v>
      </c>
      <c r="D6" s="350"/>
      <c r="E6" s="350"/>
      <c r="F6" s="350"/>
      <c r="G6" s="350"/>
      <c r="H6" s="350"/>
      <c r="I6" s="777" t="s">
        <v>20</v>
      </c>
      <c r="J6" s="778"/>
      <c r="K6" s="779"/>
    </row>
    <row r="7" spans="1:11" x14ac:dyDescent="0.2">
      <c r="A7" s="352"/>
      <c r="B7" s="350"/>
      <c r="C7" s="350"/>
      <c r="D7" s="350"/>
      <c r="E7" s="350"/>
      <c r="F7" s="350"/>
      <c r="G7" s="350"/>
      <c r="H7" s="350"/>
      <c r="I7" s="353" t="s">
        <v>21</v>
      </c>
      <c r="J7" s="780" t="s">
        <v>31</v>
      </c>
      <c r="K7" s="781"/>
    </row>
    <row r="8" spans="1:11" ht="12.75" customHeight="1" x14ac:dyDescent="0.2">
      <c r="A8" s="350"/>
      <c r="B8" s="350"/>
      <c r="C8" s="350"/>
      <c r="D8" s="350"/>
      <c r="E8" s="350"/>
      <c r="F8" s="350"/>
      <c r="G8" s="350"/>
      <c r="H8" s="349"/>
      <c r="I8" s="353" t="s">
        <v>22</v>
      </c>
      <c r="J8" s="782" t="s">
        <v>91</v>
      </c>
      <c r="K8" s="783"/>
    </row>
    <row r="9" spans="1:11" ht="12.75" customHeight="1" x14ac:dyDescent="0.2">
      <c r="A9" s="775" t="s">
        <v>23</v>
      </c>
      <c r="B9" s="775"/>
      <c r="C9" s="775"/>
      <c r="D9" s="775"/>
      <c r="E9" s="775"/>
      <c r="F9" s="775"/>
      <c r="G9" s="775"/>
      <c r="H9" s="775"/>
      <c r="I9" s="354" t="s">
        <v>24</v>
      </c>
      <c r="J9" s="786" t="s">
        <v>92</v>
      </c>
      <c r="K9" s="787"/>
    </row>
    <row r="10" spans="1:11" ht="15.75" customHeight="1" thickBot="1" x14ac:dyDescent="0.25">
      <c r="A10" s="775" t="s">
        <v>30</v>
      </c>
      <c r="B10" s="775"/>
      <c r="C10" s="775"/>
      <c r="D10" s="775"/>
      <c r="E10" s="775"/>
      <c r="F10" s="435"/>
      <c r="G10" s="355"/>
      <c r="H10" s="350"/>
      <c r="I10" s="349"/>
      <c r="J10" s="349"/>
      <c r="K10" s="349"/>
    </row>
    <row r="11" spans="1:11" ht="12.75" customHeight="1" x14ac:dyDescent="0.2">
      <c r="A11" s="776" t="s">
        <v>25</v>
      </c>
      <c r="B11" s="773"/>
      <c r="C11" s="773"/>
      <c r="D11" s="773"/>
      <c r="E11" s="774"/>
      <c r="F11" s="435"/>
      <c r="G11" s="776" t="s">
        <v>20</v>
      </c>
      <c r="H11" s="773"/>
      <c r="I11" s="773"/>
      <c r="J11" s="773"/>
      <c r="K11" s="774"/>
    </row>
    <row r="12" spans="1:11" x14ac:dyDescent="0.2">
      <c r="A12" s="356"/>
      <c r="B12" s="357"/>
      <c r="C12" s="357"/>
      <c r="D12" s="357"/>
      <c r="E12" s="358"/>
      <c r="F12" s="349"/>
      <c r="G12" s="356"/>
      <c r="H12" s="357" t="s">
        <v>15</v>
      </c>
      <c r="I12" s="357" t="s">
        <v>15</v>
      </c>
      <c r="J12" s="357" t="s">
        <v>15</v>
      </c>
      <c r="K12" s="358" t="s">
        <v>15</v>
      </c>
    </row>
    <row r="13" spans="1:11" s="12" customFormat="1" x14ac:dyDescent="0.2">
      <c r="A13" s="359" t="s">
        <v>0</v>
      </c>
      <c r="B13" s="360" t="s">
        <v>26</v>
      </c>
      <c r="C13" s="360" t="s">
        <v>27</v>
      </c>
      <c r="D13" s="360" t="s">
        <v>28</v>
      </c>
      <c r="E13" s="361" t="s">
        <v>29</v>
      </c>
      <c r="F13" s="362"/>
      <c r="G13" s="359" t="s">
        <v>0</v>
      </c>
      <c r="H13" s="360" t="s">
        <v>26</v>
      </c>
      <c r="I13" s="360" t="s">
        <v>27</v>
      </c>
      <c r="J13" s="360" t="s">
        <v>28</v>
      </c>
      <c r="K13" s="361" t="s">
        <v>29</v>
      </c>
    </row>
    <row r="14" spans="1:11" ht="12.75" customHeight="1" x14ac:dyDescent="0.2">
      <c r="A14" s="373">
        <v>44835</v>
      </c>
      <c r="B14" s="374"/>
      <c r="C14" s="18" t="s">
        <v>47</v>
      </c>
      <c r="D14" s="375">
        <v>2025923</v>
      </c>
      <c r="E14" s="376"/>
      <c r="F14" s="349"/>
      <c r="G14" s="373">
        <v>44835</v>
      </c>
      <c r="H14" s="374"/>
      <c r="I14" s="18" t="s">
        <v>47</v>
      </c>
      <c r="J14" s="375"/>
      <c r="K14" s="487">
        <v>2025923</v>
      </c>
    </row>
    <row r="15" spans="1:11" ht="15" x14ac:dyDescent="0.2">
      <c r="A15" s="116">
        <v>44837</v>
      </c>
      <c r="B15" s="377">
        <v>1</v>
      </c>
      <c r="C15" s="107" t="s">
        <v>214</v>
      </c>
      <c r="D15" s="378">
        <v>33512500</v>
      </c>
      <c r="E15" s="379"/>
      <c r="F15" s="363"/>
      <c r="G15" s="116">
        <v>44837</v>
      </c>
      <c r="H15" s="377">
        <v>1</v>
      </c>
      <c r="I15" s="107" t="s">
        <v>214</v>
      </c>
      <c r="J15" s="378"/>
      <c r="K15" s="379">
        <v>33512500</v>
      </c>
    </row>
    <row r="16" spans="1:11" ht="15" x14ac:dyDescent="0.2">
      <c r="A16" s="116">
        <v>44837</v>
      </c>
      <c r="B16" s="380">
        <v>2</v>
      </c>
      <c r="C16" s="107" t="s">
        <v>252</v>
      </c>
      <c r="D16" s="378"/>
      <c r="E16" s="379">
        <v>1888000</v>
      </c>
      <c r="F16" s="363"/>
      <c r="G16" s="116">
        <v>44837</v>
      </c>
      <c r="H16" s="380">
        <v>2</v>
      </c>
      <c r="I16" s="107" t="s">
        <v>252</v>
      </c>
      <c r="J16" s="378">
        <v>1888000</v>
      </c>
      <c r="K16" s="379"/>
    </row>
    <row r="17" spans="1:11" ht="12" customHeight="1" x14ac:dyDescent="0.2">
      <c r="A17" s="116">
        <v>44837</v>
      </c>
      <c r="B17" s="380">
        <v>3</v>
      </c>
      <c r="C17" s="107" t="s">
        <v>130</v>
      </c>
      <c r="D17" s="381"/>
      <c r="E17" s="19">
        <v>3000</v>
      </c>
      <c r="F17" s="363"/>
      <c r="G17" s="116">
        <v>44837</v>
      </c>
      <c r="H17" s="380">
        <v>3</v>
      </c>
      <c r="I17" s="107" t="s">
        <v>130</v>
      </c>
      <c r="J17" s="381">
        <v>3000</v>
      </c>
      <c r="K17" s="19"/>
    </row>
    <row r="18" spans="1:11" ht="12" customHeight="1" x14ac:dyDescent="0.2">
      <c r="A18" s="116">
        <v>44838</v>
      </c>
      <c r="B18" s="380">
        <v>4</v>
      </c>
      <c r="C18" s="107" t="s">
        <v>253</v>
      </c>
      <c r="D18" s="381"/>
      <c r="E18" s="19">
        <v>33512500</v>
      </c>
      <c r="F18" s="363"/>
      <c r="G18" s="116">
        <v>44838</v>
      </c>
      <c r="H18" s="380">
        <v>4</v>
      </c>
      <c r="I18" s="107" t="s">
        <v>253</v>
      </c>
      <c r="J18" s="381">
        <v>33512500</v>
      </c>
      <c r="K18" s="19"/>
    </row>
    <row r="19" spans="1:11" ht="12" customHeight="1" x14ac:dyDescent="0.2">
      <c r="A19" s="116">
        <v>44838</v>
      </c>
      <c r="B19" s="380">
        <v>5</v>
      </c>
      <c r="C19" s="107" t="s">
        <v>149</v>
      </c>
      <c r="D19" s="381"/>
      <c r="E19" s="19">
        <v>1500</v>
      </c>
      <c r="F19" s="363"/>
      <c r="G19" s="116">
        <v>44838</v>
      </c>
      <c r="H19" s="380">
        <v>5</v>
      </c>
      <c r="I19" s="107" t="s">
        <v>149</v>
      </c>
      <c r="J19" s="381">
        <v>1500</v>
      </c>
      <c r="K19" s="19"/>
    </row>
    <row r="20" spans="1:11" ht="12" customHeight="1" x14ac:dyDescent="0.2">
      <c r="A20" s="116">
        <v>44846</v>
      </c>
      <c r="B20" s="380">
        <v>6</v>
      </c>
      <c r="C20" s="107" t="s">
        <v>394</v>
      </c>
      <c r="D20" s="381">
        <v>6144160</v>
      </c>
      <c r="E20" s="19"/>
      <c r="F20" s="363"/>
      <c r="G20" s="116">
        <v>44846</v>
      </c>
      <c r="H20" s="380">
        <v>6</v>
      </c>
      <c r="I20" s="107" t="s">
        <v>394</v>
      </c>
      <c r="J20" s="381"/>
      <c r="K20" s="19">
        <v>6144160</v>
      </c>
    </row>
    <row r="21" spans="1:11" ht="12" customHeight="1" x14ac:dyDescent="0.2">
      <c r="A21" s="116">
        <v>44847</v>
      </c>
      <c r="B21" s="380">
        <v>7</v>
      </c>
      <c r="C21" s="107" t="s">
        <v>503</v>
      </c>
      <c r="D21" s="381"/>
      <c r="E21" s="19">
        <v>2574000</v>
      </c>
      <c r="F21" s="363"/>
      <c r="G21" s="116">
        <v>44847</v>
      </c>
      <c r="H21" s="380">
        <v>7</v>
      </c>
      <c r="I21" s="107" t="s">
        <v>503</v>
      </c>
      <c r="J21" s="381">
        <v>2574000</v>
      </c>
      <c r="K21" s="19"/>
    </row>
    <row r="22" spans="1:11" ht="12" customHeight="1" x14ac:dyDescent="0.2">
      <c r="A22" s="116">
        <v>44847</v>
      </c>
      <c r="B22" s="380">
        <v>8</v>
      </c>
      <c r="C22" s="107" t="s">
        <v>504</v>
      </c>
      <c r="D22" s="381"/>
      <c r="E22" s="19">
        <v>20000</v>
      </c>
      <c r="F22" s="363"/>
      <c r="G22" s="116">
        <v>44847</v>
      </c>
      <c r="H22" s="380">
        <v>8</v>
      </c>
      <c r="I22" s="107" t="s">
        <v>504</v>
      </c>
      <c r="J22" s="381">
        <v>20000</v>
      </c>
      <c r="K22" s="19"/>
    </row>
    <row r="23" spans="1:11" ht="13.5" customHeight="1" x14ac:dyDescent="0.2">
      <c r="A23" s="116">
        <v>44847</v>
      </c>
      <c r="B23" s="377">
        <v>9</v>
      </c>
      <c r="C23" s="107" t="s">
        <v>395</v>
      </c>
      <c r="D23" s="381"/>
      <c r="E23" s="19">
        <v>1211440</v>
      </c>
      <c r="F23" s="363"/>
      <c r="G23" s="116">
        <v>44847</v>
      </c>
      <c r="H23" s="377">
        <v>9</v>
      </c>
      <c r="I23" s="107" t="s">
        <v>395</v>
      </c>
      <c r="J23" s="381">
        <v>1211400</v>
      </c>
      <c r="K23" s="19"/>
    </row>
    <row r="24" spans="1:11" ht="13.5" customHeight="1" x14ac:dyDescent="0.2">
      <c r="A24" s="116">
        <v>44847</v>
      </c>
      <c r="B24" s="377">
        <v>10</v>
      </c>
      <c r="C24" s="107" t="s">
        <v>396</v>
      </c>
      <c r="D24" s="381"/>
      <c r="E24" s="19">
        <v>2500</v>
      </c>
      <c r="F24" s="363"/>
      <c r="G24" s="116">
        <v>44847</v>
      </c>
      <c r="H24" s="377">
        <v>10</v>
      </c>
      <c r="I24" s="107" t="s">
        <v>396</v>
      </c>
      <c r="J24" s="381">
        <v>2500</v>
      </c>
      <c r="K24" s="19"/>
    </row>
    <row r="25" spans="1:11" ht="13.5" customHeight="1" x14ac:dyDescent="0.2">
      <c r="A25" s="116">
        <v>44847</v>
      </c>
      <c r="B25" s="380">
        <v>11</v>
      </c>
      <c r="C25" s="107" t="s">
        <v>397</v>
      </c>
      <c r="D25" s="381"/>
      <c r="E25" s="19">
        <v>654720</v>
      </c>
      <c r="F25" s="363"/>
      <c r="G25" s="116">
        <v>44847</v>
      </c>
      <c r="H25" s="380">
        <v>11</v>
      </c>
      <c r="I25" s="107" t="s">
        <v>397</v>
      </c>
      <c r="J25" s="381">
        <v>654720</v>
      </c>
      <c r="K25" s="19"/>
    </row>
    <row r="26" spans="1:11" ht="13.5" customHeight="1" x14ac:dyDescent="0.2">
      <c r="A26" s="116">
        <v>44847</v>
      </c>
      <c r="B26" s="380">
        <v>12</v>
      </c>
      <c r="C26" s="107" t="s">
        <v>398</v>
      </c>
      <c r="D26" s="381"/>
      <c r="E26" s="19">
        <v>2000</v>
      </c>
      <c r="F26" s="363"/>
      <c r="G26" s="116">
        <v>44847</v>
      </c>
      <c r="H26" s="380">
        <v>12</v>
      </c>
      <c r="I26" s="107" t="s">
        <v>398</v>
      </c>
      <c r="J26" s="381">
        <v>2000</v>
      </c>
      <c r="K26" s="19"/>
    </row>
    <row r="27" spans="1:11" ht="13.5" customHeight="1" x14ac:dyDescent="0.2">
      <c r="A27" s="116">
        <v>44859</v>
      </c>
      <c r="B27" s="377">
        <v>13</v>
      </c>
      <c r="C27" s="107" t="s">
        <v>591</v>
      </c>
      <c r="D27" s="381">
        <v>5946000</v>
      </c>
      <c r="E27" s="19"/>
      <c r="F27" s="363"/>
      <c r="G27" s="116">
        <v>44859</v>
      </c>
      <c r="H27" s="377">
        <v>13</v>
      </c>
      <c r="I27" s="107" t="s">
        <v>591</v>
      </c>
      <c r="J27" s="381"/>
      <c r="K27" s="19">
        <v>5946000</v>
      </c>
    </row>
    <row r="28" spans="1:11" ht="13.5" customHeight="1" x14ac:dyDescent="0.2">
      <c r="A28" s="116">
        <v>44860</v>
      </c>
      <c r="B28" s="380">
        <v>14</v>
      </c>
      <c r="C28" s="107" t="s">
        <v>505</v>
      </c>
      <c r="D28" s="381"/>
      <c r="E28" s="19">
        <v>1123000</v>
      </c>
      <c r="F28" s="363"/>
      <c r="G28" s="116">
        <v>44860</v>
      </c>
      <c r="H28" s="380">
        <v>14</v>
      </c>
      <c r="I28" s="107" t="s">
        <v>505</v>
      </c>
      <c r="J28" s="381">
        <v>1123000</v>
      </c>
      <c r="K28" s="19"/>
    </row>
    <row r="29" spans="1:11" ht="13.5" customHeight="1" x14ac:dyDescent="0.2">
      <c r="A29" s="116">
        <v>44860</v>
      </c>
      <c r="B29" s="380">
        <v>15</v>
      </c>
      <c r="C29" s="107" t="s">
        <v>504</v>
      </c>
      <c r="D29" s="381"/>
      <c r="E29" s="19">
        <v>20000</v>
      </c>
      <c r="F29" s="363"/>
      <c r="G29" s="116">
        <v>44860</v>
      </c>
      <c r="H29" s="380">
        <v>15</v>
      </c>
      <c r="I29" s="107" t="s">
        <v>504</v>
      </c>
      <c r="J29" s="381">
        <v>20000</v>
      </c>
      <c r="K29" s="19"/>
    </row>
    <row r="30" spans="1:11" ht="13.5" customHeight="1" x14ac:dyDescent="0.2">
      <c r="A30" s="116">
        <v>44860</v>
      </c>
      <c r="B30" s="377">
        <v>16</v>
      </c>
      <c r="C30" s="107" t="s">
        <v>592</v>
      </c>
      <c r="D30" s="381"/>
      <c r="E30" s="19">
        <v>2935000</v>
      </c>
      <c r="F30" s="363"/>
      <c r="G30" s="116">
        <v>44860</v>
      </c>
      <c r="H30" s="377">
        <v>16</v>
      </c>
      <c r="I30" s="107" t="s">
        <v>592</v>
      </c>
      <c r="J30" s="381">
        <v>2935000</v>
      </c>
      <c r="K30" s="19"/>
    </row>
    <row r="31" spans="1:11" ht="13.5" customHeight="1" x14ac:dyDescent="0.2">
      <c r="A31" s="116">
        <v>44860</v>
      </c>
      <c r="B31" s="380">
        <v>17</v>
      </c>
      <c r="C31" s="107" t="s">
        <v>593</v>
      </c>
      <c r="D31" s="381"/>
      <c r="E31" s="19">
        <v>3000</v>
      </c>
      <c r="F31" s="363"/>
      <c r="G31" s="116">
        <v>44860</v>
      </c>
      <c r="H31" s="380">
        <v>17</v>
      </c>
      <c r="I31" s="107" t="s">
        <v>593</v>
      </c>
      <c r="J31" s="381">
        <v>3000</v>
      </c>
      <c r="K31" s="19"/>
    </row>
    <row r="32" spans="1:11" x14ac:dyDescent="0.2">
      <c r="A32" s="382"/>
      <c r="B32" s="383"/>
      <c r="C32" s="384" t="s">
        <v>63</v>
      </c>
      <c r="D32" s="385">
        <f>SUM(D14:D31)-SUM(E14:E31)</f>
        <v>3677923</v>
      </c>
      <c r="E32" s="386"/>
      <c r="F32" s="363"/>
      <c r="G32" s="382"/>
      <c r="H32" s="383"/>
      <c r="I32" s="384" t="s">
        <v>63</v>
      </c>
      <c r="J32" s="385"/>
      <c r="K32" s="424">
        <f>SUM(K14:K31)-SUM(J14:J31)</f>
        <v>3677963</v>
      </c>
    </row>
    <row r="33" spans="1:12" ht="13.5" thickBot="1" x14ac:dyDescent="0.25">
      <c r="A33" s="20"/>
      <c r="B33" s="21"/>
      <c r="C33" s="21"/>
      <c r="D33" s="21"/>
      <c r="E33" s="387"/>
      <c r="F33" s="363"/>
      <c r="G33" s="20"/>
      <c r="H33" s="21"/>
      <c r="I33" s="21"/>
      <c r="J33" s="21"/>
      <c r="K33" s="387"/>
    </row>
    <row r="34" spans="1:12" x14ac:dyDescent="0.2">
      <c r="A34" s="8"/>
      <c r="B34" s="6"/>
      <c r="C34" s="6" t="s">
        <v>17</v>
      </c>
      <c r="D34" s="8"/>
      <c r="E34" s="8"/>
      <c r="F34" s="363"/>
      <c r="G34" s="8"/>
      <c r="H34" s="6"/>
      <c r="I34" s="6" t="s">
        <v>17</v>
      </c>
      <c r="J34" s="8"/>
      <c r="K34" s="8"/>
    </row>
    <row r="35" spans="1:12" x14ac:dyDescent="0.2">
      <c r="A35" s="8"/>
      <c r="B35" s="6"/>
      <c r="C35" s="6"/>
      <c r="D35" s="8"/>
      <c r="E35" s="458"/>
      <c r="F35" s="363"/>
      <c r="G35" s="8"/>
      <c r="H35" s="6"/>
      <c r="I35" s="6"/>
      <c r="J35" s="8"/>
      <c r="K35" s="8"/>
    </row>
    <row r="36" spans="1:12" x14ac:dyDescent="0.2">
      <c r="A36" s="13"/>
      <c r="B36" s="13"/>
      <c r="C36" s="388"/>
      <c r="D36" s="389"/>
      <c r="E36" s="14"/>
      <c r="F36" s="363"/>
      <c r="G36" s="13"/>
      <c r="H36" s="13"/>
      <c r="I36" s="388"/>
      <c r="J36" s="389"/>
      <c r="K36" s="14"/>
    </row>
    <row r="37" spans="1:12" x14ac:dyDescent="0.2">
      <c r="A37" s="13"/>
      <c r="B37" s="13"/>
      <c r="C37" s="390"/>
      <c r="D37" s="391"/>
      <c r="E37" s="14"/>
      <c r="F37" s="363"/>
      <c r="G37" s="13"/>
      <c r="H37" s="13"/>
      <c r="I37" s="390"/>
      <c r="J37" s="391"/>
      <c r="K37" s="14"/>
    </row>
    <row r="38" spans="1:12" x14ac:dyDescent="0.2">
      <c r="C38" s="392"/>
      <c r="D38" s="393"/>
      <c r="E38" s="174"/>
      <c r="F38" s="363"/>
      <c r="I38" s="392"/>
      <c r="J38" s="393"/>
      <c r="K38" s="174"/>
    </row>
    <row r="39" spans="1:12" x14ac:dyDescent="0.2">
      <c r="C39" s="392"/>
      <c r="D39" s="393"/>
      <c r="F39" s="363"/>
      <c r="I39" s="392"/>
      <c r="J39" s="393"/>
    </row>
    <row r="40" spans="1:12" x14ac:dyDescent="0.2">
      <c r="A40" s="394"/>
      <c r="B40" s="395"/>
      <c r="C40" s="396"/>
      <c r="D40" s="397"/>
      <c r="E40" s="397"/>
      <c r="F40" s="397"/>
      <c r="G40" s="394"/>
      <c r="H40" s="395"/>
      <c r="I40" s="396"/>
      <c r="J40" s="397"/>
      <c r="K40" s="397"/>
      <c r="L40" s="398"/>
    </row>
    <row r="41" spans="1:12" x14ac:dyDescent="0.2">
      <c r="A41" s="394"/>
      <c r="B41" s="395"/>
      <c r="C41" s="396"/>
      <c r="D41" s="397"/>
      <c r="E41" s="397"/>
      <c r="F41" s="397"/>
      <c r="G41" s="394"/>
      <c r="H41" s="395"/>
      <c r="I41" s="396"/>
      <c r="J41" s="397"/>
      <c r="K41" s="397"/>
      <c r="L41" s="398"/>
    </row>
    <row r="42" spans="1:12" x14ac:dyDescent="0.2">
      <c r="A42" s="394"/>
      <c r="B42" s="399"/>
      <c r="C42" s="396"/>
      <c r="D42" s="397"/>
      <c r="E42" s="397"/>
      <c r="F42" s="397"/>
      <c r="G42" s="394"/>
      <c r="H42" s="399"/>
      <c r="I42" s="396"/>
      <c r="J42" s="397"/>
      <c r="K42" s="397"/>
      <c r="L42" s="398"/>
    </row>
    <row r="43" spans="1:12" x14ac:dyDescent="0.2">
      <c r="A43" s="394"/>
      <c r="B43" s="399"/>
      <c r="C43" s="396"/>
      <c r="D43" s="397"/>
      <c r="E43" s="397"/>
      <c r="F43" s="397"/>
      <c r="G43" s="394"/>
      <c r="H43" s="399"/>
      <c r="I43" s="396"/>
      <c r="J43" s="397"/>
      <c r="K43" s="397"/>
      <c r="L43" s="398"/>
    </row>
    <row r="44" spans="1:12" x14ac:dyDescent="0.2">
      <c r="A44" s="394"/>
      <c r="B44" s="399"/>
      <c r="C44" s="396"/>
      <c r="D44" s="397"/>
      <c r="E44" s="397"/>
      <c r="F44" s="397"/>
      <c r="G44" s="394"/>
      <c r="H44" s="399"/>
      <c r="I44" s="396"/>
      <c r="J44" s="397"/>
      <c r="K44" s="397"/>
      <c r="L44" s="398"/>
    </row>
    <row r="45" spans="1:12" x14ac:dyDescent="0.2">
      <c r="A45" s="400"/>
      <c r="B45" s="396"/>
      <c r="C45" s="401"/>
      <c r="D45" s="402"/>
      <c r="E45" s="396"/>
      <c r="F45" s="403"/>
      <c r="G45" s="400"/>
      <c r="H45" s="404"/>
      <c r="I45" s="401"/>
      <c r="J45" s="403"/>
      <c r="K45" s="405"/>
      <c r="L45" s="398"/>
    </row>
    <row r="46" spans="1:12" x14ac:dyDescent="0.2">
      <c r="A46" s="404"/>
      <c r="B46" s="404"/>
      <c r="C46" s="404"/>
      <c r="D46" s="404"/>
      <c r="E46" s="406"/>
      <c r="F46" s="404"/>
      <c r="G46" s="406"/>
      <c r="H46" s="404"/>
      <c r="I46" s="404"/>
      <c r="J46" s="404"/>
      <c r="K46" s="404"/>
      <c r="L46" s="398"/>
    </row>
    <row r="47" spans="1:12" x14ac:dyDescent="0.2">
      <c r="A47" s="396"/>
      <c r="B47" s="401"/>
      <c r="C47" s="401"/>
      <c r="D47" s="396"/>
      <c r="E47" s="396"/>
      <c r="F47" s="406"/>
      <c r="G47" s="401"/>
      <c r="H47" s="396"/>
      <c r="I47" s="401"/>
      <c r="J47" s="396"/>
      <c r="K47" s="407"/>
      <c r="L47" s="398"/>
    </row>
    <row r="48" spans="1:12" s="15" customFormat="1" x14ac:dyDescent="0.2">
      <c r="A48" s="408"/>
      <c r="B48" s="408"/>
      <c r="C48" s="409"/>
      <c r="D48" s="410"/>
      <c r="E48" s="411"/>
      <c r="F48" s="411"/>
      <c r="G48" s="411"/>
      <c r="H48" s="411"/>
      <c r="I48" s="412"/>
      <c r="J48" s="408"/>
      <c r="K48" s="408"/>
      <c r="L48" s="413"/>
    </row>
    <row r="49" spans="1:12" s="15" customFormat="1" x14ac:dyDescent="0.2">
      <c r="A49" s="414"/>
      <c r="B49" s="414"/>
      <c r="C49" s="415"/>
      <c r="D49" s="416"/>
      <c r="E49" s="417"/>
      <c r="F49" s="411"/>
      <c r="G49" s="414"/>
      <c r="H49" s="414"/>
      <c r="I49" s="414"/>
      <c r="J49" s="414"/>
      <c r="K49" s="414"/>
      <c r="L49" s="413"/>
    </row>
    <row r="50" spans="1:12" x14ac:dyDescent="0.2">
      <c r="A50" s="414"/>
      <c r="B50" s="414"/>
      <c r="C50" s="415"/>
      <c r="D50" s="416"/>
      <c r="E50" s="414"/>
      <c r="F50" s="414"/>
      <c r="G50" s="414"/>
      <c r="H50" s="414"/>
      <c r="I50" s="414"/>
      <c r="J50" s="414"/>
      <c r="K50" s="414"/>
      <c r="L50" s="398"/>
    </row>
    <row r="51" spans="1:12" x14ac:dyDescent="0.2">
      <c r="A51" s="414"/>
      <c r="B51" s="414"/>
      <c r="C51" s="415"/>
      <c r="D51" s="418"/>
      <c r="E51" s="417"/>
      <c r="F51" s="414"/>
      <c r="G51" s="414"/>
      <c r="H51" s="414"/>
      <c r="I51" s="414"/>
      <c r="J51" s="414"/>
      <c r="K51" s="414"/>
      <c r="L51" s="398"/>
    </row>
    <row r="52" spans="1:12" x14ac:dyDescent="0.2">
      <c r="A52" s="364"/>
      <c r="B52" s="364"/>
      <c r="C52" s="364"/>
      <c r="D52" s="365"/>
      <c r="E52" s="364"/>
      <c r="F52" s="364"/>
      <c r="G52" s="364"/>
      <c r="H52" s="364"/>
      <c r="I52" s="364"/>
      <c r="J52" s="364"/>
      <c r="K52" s="364"/>
    </row>
    <row r="53" spans="1:12" x14ac:dyDescent="0.2">
      <c r="A53" s="364"/>
      <c r="B53" s="364"/>
      <c r="C53" s="364"/>
      <c r="D53" s="364"/>
      <c r="E53" s="364"/>
      <c r="F53" s="364"/>
      <c r="G53" s="364"/>
      <c r="H53" s="364"/>
      <c r="I53" s="364"/>
      <c r="J53" s="364"/>
      <c r="K53" s="364"/>
    </row>
    <row r="54" spans="1:12" x14ac:dyDescent="0.2">
      <c r="A54" s="364"/>
      <c r="B54" s="364"/>
      <c r="C54" s="366"/>
      <c r="D54" s="364"/>
      <c r="E54" s="364"/>
      <c r="F54" s="364"/>
      <c r="G54" s="364"/>
      <c r="H54" s="364"/>
      <c r="I54" s="364"/>
      <c r="J54" s="364"/>
      <c r="K54" s="364"/>
    </row>
    <row r="55" spans="1:12" x14ac:dyDescent="0.2">
      <c r="A55" s="364"/>
      <c r="B55" s="364"/>
      <c r="C55" s="364"/>
      <c r="D55" s="365"/>
      <c r="E55" s="364"/>
      <c r="F55" s="364"/>
      <c r="G55" s="364"/>
      <c r="H55" s="364"/>
      <c r="I55" s="364"/>
      <c r="J55" s="364"/>
      <c r="K55" s="364"/>
    </row>
    <row r="56" spans="1:12" x14ac:dyDescent="0.2">
      <c r="A56" s="364"/>
      <c r="B56" s="364"/>
      <c r="C56" s="364"/>
      <c r="D56" s="365"/>
      <c r="E56" s="364"/>
      <c r="F56" s="364"/>
      <c r="G56" s="364"/>
      <c r="H56" s="364"/>
      <c r="I56" s="364"/>
      <c r="J56" s="364"/>
      <c r="K56" s="364"/>
    </row>
    <row r="57" spans="1:12" x14ac:dyDescent="0.2">
      <c r="C57" s="107"/>
      <c r="D57" s="19"/>
    </row>
    <row r="58" spans="1:12" x14ac:dyDescent="0.2">
      <c r="D58" s="174"/>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9" workbookViewId="0">
      <selection activeCell="K27" sqref="K27"/>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24" t="s">
        <v>18</v>
      </c>
      <c r="F1" s="124"/>
      <c r="G1" s="124"/>
    </row>
    <row r="2" spans="1:11" ht="18.75" x14ac:dyDescent="0.3">
      <c r="E2" s="124" t="s">
        <v>50</v>
      </c>
      <c r="F2" s="124"/>
      <c r="G2" s="124"/>
    </row>
    <row r="3" spans="1:11" ht="18.75" x14ac:dyDescent="0.3">
      <c r="E3" s="173" t="s">
        <v>190</v>
      </c>
      <c r="F3" s="124"/>
      <c r="G3" s="124"/>
    </row>
    <row r="4" spans="1:11" x14ac:dyDescent="0.25">
      <c r="C4" s="162" t="s">
        <v>59</v>
      </c>
      <c r="I4" s="162" t="s">
        <v>60</v>
      </c>
    </row>
    <row r="5" spans="1:11" x14ac:dyDescent="0.25">
      <c r="A5" s="125" t="s">
        <v>54</v>
      </c>
      <c r="B5" s="123"/>
      <c r="C5" s="123"/>
      <c r="D5" s="123"/>
      <c r="E5" s="123"/>
      <c r="G5" s="125" t="s">
        <v>54</v>
      </c>
      <c r="H5" s="123"/>
      <c r="I5" s="123"/>
      <c r="J5" s="123"/>
      <c r="K5" s="123"/>
    </row>
    <row r="6" spans="1:11" x14ac:dyDescent="0.25">
      <c r="A6" s="123"/>
      <c r="B6" s="123">
        <v>50000</v>
      </c>
      <c r="C6" s="123" t="s">
        <v>51</v>
      </c>
      <c r="D6" s="123">
        <v>10</v>
      </c>
      <c r="E6" s="126">
        <f>B6*D6</f>
        <v>500000</v>
      </c>
      <c r="G6" s="123"/>
      <c r="H6" s="123">
        <v>100</v>
      </c>
      <c r="I6" s="123" t="s">
        <v>51</v>
      </c>
      <c r="J6" s="123">
        <v>0</v>
      </c>
      <c r="K6" s="126">
        <f>H6*J6</f>
        <v>0</v>
      </c>
    </row>
    <row r="7" spans="1:11" x14ac:dyDescent="0.25">
      <c r="A7" s="123"/>
      <c r="B7" s="123">
        <v>20000</v>
      </c>
      <c r="C7" s="123" t="s">
        <v>51</v>
      </c>
      <c r="D7" s="123">
        <v>26</v>
      </c>
      <c r="E7" s="126">
        <f t="shared" ref="E7:E11" si="0">B7*D7</f>
        <v>520000</v>
      </c>
      <c r="G7" s="123"/>
      <c r="H7" s="123">
        <v>20</v>
      </c>
      <c r="I7" s="123" t="s">
        <v>51</v>
      </c>
      <c r="J7" s="123">
        <v>0</v>
      </c>
      <c r="K7" s="126">
        <f t="shared" ref="K7:K10" si="1">H7*J7</f>
        <v>0</v>
      </c>
    </row>
    <row r="8" spans="1:11" x14ac:dyDescent="0.25">
      <c r="A8" s="123"/>
      <c r="B8" s="123">
        <v>10000</v>
      </c>
      <c r="C8" s="123" t="s">
        <v>51</v>
      </c>
      <c r="D8" s="123">
        <v>25</v>
      </c>
      <c r="E8" s="126">
        <f t="shared" si="0"/>
        <v>250000</v>
      </c>
      <c r="G8" s="123"/>
      <c r="H8" s="123">
        <v>10</v>
      </c>
      <c r="I8" s="123" t="s">
        <v>51</v>
      </c>
      <c r="J8" s="123">
        <v>0</v>
      </c>
      <c r="K8" s="126">
        <f t="shared" si="1"/>
        <v>0</v>
      </c>
    </row>
    <row r="9" spans="1:11" x14ac:dyDescent="0.25">
      <c r="A9" s="123"/>
      <c r="B9" s="123">
        <v>5000</v>
      </c>
      <c r="C9" s="123" t="s">
        <v>51</v>
      </c>
      <c r="D9" s="123">
        <v>57</v>
      </c>
      <c r="E9" s="126">
        <f t="shared" si="0"/>
        <v>285000</v>
      </c>
      <c r="G9" s="123"/>
      <c r="H9" s="123">
        <v>5</v>
      </c>
      <c r="I9" s="123" t="s">
        <v>51</v>
      </c>
      <c r="J9" s="123">
        <v>0</v>
      </c>
      <c r="K9" s="126">
        <f t="shared" si="1"/>
        <v>0</v>
      </c>
    </row>
    <row r="10" spans="1:11" x14ac:dyDescent="0.25">
      <c r="A10" s="123"/>
      <c r="B10" s="123">
        <v>2000</v>
      </c>
      <c r="C10" s="123" t="s">
        <v>51</v>
      </c>
      <c r="D10" s="123"/>
      <c r="E10" s="126">
        <f t="shared" si="0"/>
        <v>0</v>
      </c>
      <c r="G10" s="123"/>
      <c r="H10" s="123">
        <v>1</v>
      </c>
      <c r="I10" s="123" t="s">
        <v>51</v>
      </c>
      <c r="J10" s="123"/>
      <c r="K10" s="126">
        <f t="shared" si="1"/>
        <v>0</v>
      </c>
    </row>
    <row r="11" spans="1:11" x14ac:dyDescent="0.25">
      <c r="A11" s="123"/>
      <c r="B11" s="123">
        <v>1000</v>
      </c>
      <c r="C11" s="123" t="s">
        <v>51</v>
      </c>
      <c r="D11" s="123"/>
      <c r="E11" s="126">
        <f t="shared" si="0"/>
        <v>0</v>
      </c>
      <c r="G11" s="123"/>
      <c r="H11" s="123"/>
      <c r="I11" s="123"/>
      <c r="J11" s="123"/>
      <c r="K11" s="126"/>
    </row>
    <row r="12" spans="1:11" x14ac:dyDescent="0.25">
      <c r="A12" s="123"/>
      <c r="B12" s="123"/>
      <c r="C12" s="123"/>
      <c r="D12" s="123"/>
      <c r="E12" s="123"/>
      <c r="G12" s="123"/>
      <c r="H12" s="123"/>
      <c r="I12" s="123"/>
      <c r="J12" s="123"/>
      <c r="K12" s="123"/>
    </row>
    <row r="13" spans="1:11" x14ac:dyDescent="0.25">
      <c r="A13" s="128" t="s">
        <v>57</v>
      </c>
      <c r="B13" s="123"/>
      <c r="C13" s="123"/>
      <c r="D13" s="123"/>
      <c r="E13" s="123"/>
      <c r="G13" s="128"/>
      <c r="H13" s="123"/>
      <c r="I13" s="123"/>
      <c r="J13" s="123"/>
      <c r="K13" s="123"/>
    </row>
    <row r="14" spans="1:11" x14ac:dyDescent="0.25">
      <c r="A14" s="123"/>
      <c r="B14" s="123">
        <v>500</v>
      </c>
      <c r="C14" s="123" t="s">
        <v>51</v>
      </c>
      <c r="D14" s="123">
        <v>12</v>
      </c>
      <c r="E14" s="123">
        <f>B14*D14</f>
        <v>6000</v>
      </c>
      <c r="G14" s="123"/>
      <c r="H14" s="123"/>
      <c r="I14" s="123"/>
      <c r="J14" s="123"/>
      <c r="K14" s="123"/>
    </row>
    <row r="15" spans="1:11" x14ac:dyDescent="0.25">
      <c r="A15" s="123"/>
      <c r="B15" s="123">
        <v>200</v>
      </c>
      <c r="C15" s="123" t="s">
        <v>51</v>
      </c>
      <c r="D15" s="123">
        <v>0</v>
      </c>
      <c r="E15" s="123">
        <f t="shared" ref="E15:E17" si="2">B15*D15</f>
        <v>0</v>
      </c>
      <c r="G15" s="123"/>
      <c r="H15" s="123"/>
      <c r="I15" s="123"/>
      <c r="J15" s="123"/>
      <c r="K15" s="123"/>
    </row>
    <row r="16" spans="1:11" x14ac:dyDescent="0.25">
      <c r="A16" s="123"/>
      <c r="B16" s="123">
        <v>100</v>
      </c>
      <c r="C16" s="123" t="s">
        <v>51</v>
      </c>
      <c r="D16" s="123">
        <v>0</v>
      </c>
      <c r="E16" s="123">
        <f t="shared" si="2"/>
        <v>0</v>
      </c>
      <c r="G16" s="123"/>
      <c r="H16" s="123"/>
      <c r="I16" s="123"/>
      <c r="J16" s="123"/>
      <c r="K16" s="123"/>
    </row>
    <row r="17" spans="1:11" x14ac:dyDescent="0.25">
      <c r="A17" s="123"/>
      <c r="B17" s="123">
        <v>50</v>
      </c>
      <c r="C17" s="123" t="s">
        <v>51</v>
      </c>
      <c r="D17" s="123"/>
      <c r="E17" s="123">
        <f t="shared" si="2"/>
        <v>0</v>
      </c>
      <c r="G17" s="123"/>
      <c r="H17" s="123"/>
      <c r="I17" s="123"/>
      <c r="J17" s="123"/>
      <c r="K17" s="123"/>
    </row>
    <row r="18" spans="1:11" x14ac:dyDescent="0.25">
      <c r="A18" s="123"/>
      <c r="B18" s="123"/>
      <c r="C18" s="123"/>
      <c r="D18" s="123"/>
      <c r="E18" s="123"/>
      <c r="G18" s="123"/>
      <c r="H18" s="123"/>
      <c r="I18" s="123"/>
      <c r="J18" s="123"/>
      <c r="K18" s="123"/>
    </row>
    <row r="19" spans="1:11" x14ac:dyDescent="0.25">
      <c r="A19" s="123"/>
      <c r="B19" s="123"/>
      <c r="C19" s="123"/>
      <c r="D19" s="123"/>
      <c r="E19" s="123"/>
      <c r="G19" s="123"/>
      <c r="H19" s="123"/>
      <c r="I19" s="123"/>
      <c r="J19" s="123"/>
      <c r="K19" s="123"/>
    </row>
    <row r="20" spans="1:11" x14ac:dyDescent="0.25">
      <c r="A20" s="123"/>
      <c r="B20" s="123"/>
      <c r="C20" s="123"/>
      <c r="D20" s="123"/>
      <c r="E20" s="127">
        <f>SUM(E6:E17)</f>
        <v>1561000</v>
      </c>
      <c r="G20" s="123"/>
      <c r="H20" s="123"/>
      <c r="I20" s="123"/>
      <c r="J20" s="123"/>
      <c r="K20" s="127">
        <f>SUM(K6:K17)</f>
        <v>0</v>
      </c>
    </row>
    <row r="21" spans="1:11" x14ac:dyDescent="0.25">
      <c r="A21" s="123"/>
      <c r="B21" s="123"/>
      <c r="C21" s="123"/>
      <c r="D21" s="123"/>
      <c r="E21" s="125"/>
      <c r="G21" s="123"/>
      <c r="H21" s="123"/>
      <c r="I21" s="123"/>
      <c r="J21" s="123"/>
      <c r="K21" s="125"/>
    </row>
    <row r="22" spans="1:11" x14ac:dyDescent="0.25">
      <c r="A22" s="123" t="s">
        <v>52</v>
      </c>
      <c r="B22" s="123"/>
      <c r="C22" s="123"/>
      <c r="D22" s="123"/>
      <c r="E22" s="127">
        <f>E20</f>
        <v>1561000</v>
      </c>
      <c r="G22" s="123" t="s">
        <v>52</v>
      </c>
      <c r="H22" s="123"/>
      <c r="I22" s="123"/>
      <c r="J22" s="123"/>
      <c r="K22" s="127">
        <f>K20</f>
        <v>0</v>
      </c>
    </row>
    <row r="23" spans="1:11" x14ac:dyDescent="0.25">
      <c r="A23" s="123" t="s">
        <v>40</v>
      </c>
      <c r="B23" s="123"/>
      <c r="C23" s="123"/>
      <c r="D23" s="123"/>
      <c r="E23" s="127">
        <f>'UGX Cash Box October'!G122</f>
        <v>1561046</v>
      </c>
      <c r="G23" s="123" t="s">
        <v>40</v>
      </c>
      <c r="H23" s="123"/>
      <c r="I23" s="123"/>
      <c r="J23" s="123"/>
      <c r="K23" s="127">
        <f>'USD-cash box October'!G6</f>
        <v>5</v>
      </c>
    </row>
    <row r="24" spans="1:11" x14ac:dyDescent="0.25">
      <c r="A24" s="123" t="s">
        <v>53</v>
      </c>
      <c r="B24" s="123"/>
      <c r="C24" s="123"/>
      <c r="D24" s="123"/>
      <c r="E24" s="126">
        <f>E22-E23</f>
        <v>-46</v>
      </c>
      <c r="G24" s="123" t="s">
        <v>53</v>
      </c>
      <c r="H24" s="123"/>
      <c r="I24" s="123"/>
      <c r="J24" s="123"/>
      <c r="K24" s="126">
        <f>K22-K23</f>
        <v>-5</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H13" sqref="H13"/>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88" t="s">
        <v>116</v>
      </c>
      <c r="E1" s="788"/>
      <c r="F1" s="788"/>
      <c r="G1" s="788"/>
      <c r="H1" s="788"/>
      <c r="I1" s="788"/>
      <c r="J1" s="788"/>
    </row>
    <row r="2" spans="1:14" ht="15" customHeight="1" x14ac:dyDescent="0.25">
      <c r="D2" s="788"/>
      <c r="E2" s="788"/>
      <c r="F2" s="788"/>
      <c r="G2" s="788"/>
      <c r="H2" s="788"/>
      <c r="I2" s="788"/>
      <c r="J2" s="788"/>
    </row>
    <row r="4" spans="1:14" x14ac:dyDescent="0.25">
      <c r="A4" s="310"/>
      <c r="B4" s="295"/>
      <c r="C4" s="789"/>
      <c r="D4" s="789"/>
      <c r="E4" s="789"/>
      <c r="F4" s="789"/>
      <c r="G4" s="789"/>
      <c r="H4" s="789"/>
      <c r="I4" s="789"/>
      <c r="J4" s="789"/>
      <c r="K4" s="789"/>
      <c r="L4" s="789"/>
      <c r="M4" s="789"/>
      <c r="N4" s="790"/>
    </row>
    <row r="5" spans="1:14" x14ac:dyDescent="0.25">
      <c r="A5" s="311" t="s">
        <v>2</v>
      </c>
      <c r="B5" s="296"/>
      <c r="C5" s="297" t="s">
        <v>95</v>
      </c>
      <c r="D5" s="297" t="s">
        <v>96</v>
      </c>
      <c r="E5" s="297" t="s">
        <v>97</v>
      </c>
      <c r="F5" s="297" t="s">
        <v>98</v>
      </c>
      <c r="G5" s="297" t="s">
        <v>94</v>
      </c>
      <c r="H5" s="297" t="s">
        <v>99</v>
      </c>
      <c r="I5" s="297" t="s">
        <v>100</v>
      </c>
      <c r="J5" s="297" t="s">
        <v>101</v>
      </c>
      <c r="K5" s="297" t="s">
        <v>102</v>
      </c>
      <c r="L5" s="297" t="s">
        <v>103</v>
      </c>
      <c r="M5" s="297" t="s">
        <v>104</v>
      </c>
      <c r="N5" s="297" t="s">
        <v>105</v>
      </c>
    </row>
    <row r="6" spans="1:14" x14ac:dyDescent="0.25">
      <c r="A6" s="312"/>
      <c r="B6" s="298" t="s">
        <v>85</v>
      </c>
      <c r="C6" s="299"/>
      <c r="D6" s="300"/>
      <c r="E6" s="301"/>
      <c r="F6" s="300"/>
      <c r="G6" s="300"/>
      <c r="H6" s="300"/>
      <c r="I6" s="320"/>
      <c r="J6" s="300"/>
      <c r="K6" s="300"/>
      <c r="L6" s="300"/>
      <c r="M6" s="300"/>
      <c r="N6" s="300"/>
    </row>
    <row r="7" spans="1:14" x14ac:dyDescent="0.25">
      <c r="A7" s="313"/>
      <c r="B7" s="302" t="s">
        <v>86</v>
      </c>
      <c r="C7" s="303"/>
      <c r="D7" s="303"/>
      <c r="E7" s="303"/>
      <c r="F7" s="303"/>
      <c r="G7" s="303"/>
      <c r="H7" s="303"/>
      <c r="I7" s="303"/>
      <c r="J7" s="303"/>
      <c r="K7" s="303"/>
      <c r="L7" s="303"/>
      <c r="M7" s="303"/>
      <c r="N7" s="303"/>
    </row>
    <row r="8" spans="1:14" x14ac:dyDescent="0.25">
      <c r="A8" s="314"/>
      <c r="B8" s="304" t="s">
        <v>41</v>
      </c>
      <c r="C8" s="305"/>
      <c r="D8" s="306"/>
      <c r="E8" s="306"/>
      <c r="F8" s="306"/>
      <c r="G8" s="306"/>
      <c r="H8" s="306"/>
      <c r="I8" s="306"/>
      <c r="J8" s="306"/>
      <c r="K8" s="306"/>
      <c r="L8" s="306"/>
      <c r="M8" s="306"/>
      <c r="N8" s="306"/>
    </row>
    <row r="9" spans="1:14" x14ac:dyDescent="0.25">
      <c r="A9" s="311"/>
      <c r="B9" s="307" t="s">
        <v>85</v>
      </c>
      <c r="C9" s="308"/>
      <c r="D9" s="308"/>
      <c r="E9" s="309"/>
      <c r="F9" s="309"/>
      <c r="G9" s="308"/>
      <c r="H9" s="308"/>
      <c r="I9" s="309"/>
      <c r="J9" s="308"/>
      <c r="K9" s="308"/>
      <c r="L9" s="308"/>
      <c r="M9" s="308"/>
      <c r="N9" s="308"/>
    </row>
    <row r="10" spans="1:14" x14ac:dyDescent="0.25">
      <c r="A10" s="313"/>
      <c r="B10" s="302" t="s">
        <v>86</v>
      </c>
      <c r="C10" s="303"/>
      <c r="D10" s="303"/>
      <c r="E10" s="303"/>
      <c r="F10" s="303"/>
      <c r="G10" s="303"/>
      <c r="H10" s="303"/>
      <c r="I10" s="303"/>
      <c r="J10" s="303"/>
      <c r="K10" s="303"/>
      <c r="L10" s="303"/>
      <c r="M10" s="303"/>
      <c r="N10" s="303"/>
    </row>
    <row r="11" spans="1:14" x14ac:dyDescent="0.25">
      <c r="A11" s="314"/>
      <c r="B11" s="304" t="s">
        <v>41</v>
      </c>
      <c r="C11" s="306"/>
      <c r="D11" s="306"/>
      <c r="E11" s="306"/>
      <c r="F11" s="306"/>
      <c r="G11" s="306"/>
      <c r="H11" s="306"/>
      <c r="I11" s="306"/>
      <c r="J11" s="306"/>
      <c r="K11" s="306"/>
      <c r="L11" s="306"/>
      <c r="M11" s="306"/>
      <c r="N11" s="306"/>
    </row>
    <row r="12" spans="1:14" x14ac:dyDescent="0.25">
      <c r="A12" s="311"/>
      <c r="B12" s="307" t="s">
        <v>85</v>
      </c>
      <c r="C12" s="308"/>
      <c r="D12" s="308"/>
      <c r="E12" s="309"/>
      <c r="F12" s="309"/>
      <c r="G12" s="308"/>
      <c r="H12" s="308"/>
      <c r="I12" s="309"/>
      <c r="J12" s="308"/>
      <c r="K12" s="308"/>
      <c r="L12" s="308"/>
      <c r="M12" s="308"/>
      <c r="N12" s="308"/>
    </row>
    <row r="13" spans="1:14" x14ac:dyDescent="0.25">
      <c r="A13" s="313"/>
      <c r="B13" s="302" t="s">
        <v>86</v>
      </c>
      <c r="C13" s="303"/>
      <c r="D13" s="303"/>
      <c r="E13" s="303"/>
      <c r="F13" s="303"/>
      <c r="G13" s="303"/>
      <c r="H13" s="303"/>
      <c r="I13" s="303"/>
      <c r="J13" s="303"/>
      <c r="K13" s="303"/>
      <c r="L13" s="303"/>
      <c r="M13" s="303"/>
      <c r="N13" s="303"/>
    </row>
    <row r="14" spans="1:14" x14ac:dyDescent="0.25">
      <c r="A14" s="314"/>
      <c r="B14" s="304" t="s">
        <v>41</v>
      </c>
      <c r="C14" s="306"/>
      <c r="D14" s="306"/>
      <c r="E14" s="306"/>
      <c r="F14" s="306"/>
      <c r="G14" s="306"/>
      <c r="H14" s="306"/>
      <c r="I14" s="306"/>
      <c r="J14" s="306"/>
      <c r="K14" s="306"/>
      <c r="L14" s="306"/>
      <c r="M14" s="306"/>
      <c r="N14" s="306"/>
    </row>
    <row r="15" spans="1:14" x14ac:dyDescent="0.25">
      <c r="A15" s="311"/>
      <c r="B15" s="307" t="s">
        <v>85</v>
      </c>
      <c r="C15" s="308"/>
      <c r="D15" s="308"/>
      <c r="E15" s="309"/>
      <c r="F15" s="309"/>
      <c r="G15" s="308"/>
      <c r="H15" s="308"/>
      <c r="I15" s="309"/>
      <c r="J15" s="308"/>
      <c r="K15" s="308"/>
      <c r="L15" s="308"/>
      <c r="M15" s="308"/>
      <c r="N15" s="308"/>
    </row>
    <row r="16" spans="1:14" x14ac:dyDescent="0.25">
      <c r="A16" s="313"/>
      <c r="B16" s="302" t="s">
        <v>86</v>
      </c>
      <c r="C16" s="303"/>
      <c r="D16" s="303"/>
      <c r="E16" s="303"/>
      <c r="F16" s="303"/>
      <c r="G16" s="303"/>
      <c r="H16" s="303"/>
      <c r="I16" s="303"/>
      <c r="J16" s="303"/>
      <c r="K16" s="303"/>
      <c r="L16" s="303"/>
      <c r="M16" s="303"/>
      <c r="N16" s="303"/>
    </row>
    <row r="17" spans="1:14" x14ac:dyDescent="0.25">
      <c r="A17" s="314"/>
      <c r="B17" s="304" t="s">
        <v>41</v>
      </c>
      <c r="C17" s="306"/>
      <c r="D17" s="306"/>
      <c r="E17" s="306"/>
      <c r="F17" s="306"/>
      <c r="G17" s="306"/>
      <c r="H17" s="306"/>
      <c r="I17" s="306"/>
      <c r="J17" s="306"/>
      <c r="K17" s="306"/>
      <c r="L17" s="306"/>
      <c r="M17" s="306"/>
      <c r="N17" s="306"/>
    </row>
    <row r="18" spans="1:14" x14ac:dyDescent="0.25">
      <c r="A18" s="502"/>
      <c r="B18" s="502"/>
      <c r="C18" s="503"/>
      <c r="D18" s="503"/>
      <c r="E18" s="503"/>
      <c r="F18" s="503"/>
      <c r="G18" s="503"/>
      <c r="H18" s="503"/>
      <c r="I18" s="503"/>
      <c r="J18" s="503"/>
      <c r="K18" s="503"/>
      <c r="L18" s="503"/>
      <c r="M18" s="503"/>
      <c r="N18" s="503"/>
    </row>
    <row r="19" spans="1:14" x14ac:dyDescent="0.25">
      <c r="A19" s="502"/>
      <c r="B19" s="502"/>
      <c r="C19" s="503"/>
      <c r="D19" s="503"/>
      <c r="E19" s="503"/>
      <c r="F19" s="503"/>
      <c r="G19" s="503"/>
      <c r="H19" s="503"/>
      <c r="I19" s="503"/>
      <c r="J19" s="503"/>
      <c r="K19" s="503"/>
      <c r="L19" s="503"/>
      <c r="M19" s="503"/>
      <c r="N19" s="503"/>
    </row>
    <row r="20" spans="1:14" ht="15" customHeight="1" x14ac:dyDescent="0.25">
      <c r="C20" s="483"/>
      <c r="D20" s="484" t="s">
        <v>117</v>
      </c>
      <c r="E20" s="484"/>
      <c r="F20" s="484"/>
      <c r="G20" s="484"/>
      <c r="H20" s="484"/>
      <c r="I20" s="484"/>
      <c r="J20" s="484"/>
      <c r="K20" s="485"/>
    </row>
    <row r="21" spans="1:14" ht="15" customHeight="1" x14ac:dyDescent="0.25">
      <c r="C21" s="483"/>
      <c r="D21" s="484"/>
      <c r="E21" s="484"/>
      <c r="F21" s="484"/>
      <c r="G21" s="484"/>
      <c r="H21" s="484"/>
      <c r="I21" s="484"/>
      <c r="J21" s="484"/>
      <c r="K21" s="485"/>
    </row>
    <row r="23" spans="1:14" x14ac:dyDescent="0.25">
      <c r="A23" s="310"/>
      <c r="B23" s="295"/>
      <c r="C23" s="789"/>
      <c r="D23" s="789"/>
      <c r="E23" s="789"/>
      <c r="F23" s="789"/>
      <c r="G23" s="789"/>
      <c r="H23" s="789"/>
      <c r="I23" s="789"/>
      <c r="J23" s="789"/>
      <c r="K23" s="789"/>
      <c r="L23" s="789"/>
      <c r="M23" s="789"/>
      <c r="N23" s="790"/>
    </row>
    <row r="24" spans="1:14" x14ac:dyDescent="0.25">
      <c r="A24" s="311" t="s">
        <v>2</v>
      </c>
      <c r="B24" s="296"/>
      <c r="C24" s="297" t="s">
        <v>95</v>
      </c>
      <c r="D24" s="297" t="s">
        <v>96</v>
      </c>
      <c r="E24" s="297" t="s">
        <v>97</v>
      </c>
      <c r="F24" s="297" t="s">
        <v>98</v>
      </c>
      <c r="G24" s="297" t="s">
        <v>94</v>
      </c>
      <c r="H24" s="297" t="s">
        <v>99</v>
      </c>
      <c r="I24" s="297" t="s">
        <v>100</v>
      </c>
      <c r="J24" s="297" t="s">
        <v>101</v>
      </c>
      <c r="K24" s="297" t="s">
        <v>102</v>
      </c>
      <c r="L24" s="297" t="s">
        <v>103</v>
      </c>
      <c r="M24" s="297" t="s">
        <v>104</v>
      </c>
      <c r="N24" s="297" t="s">
        <v>105</v>
      </c>
    </row>
    <row r="25" spans="1:14" x14ac:dyDescent="0.25">
      <c r="A25" s="312"/>
      <c r="B25" s="298" t="s">
        <v>41</v>
      </c>
      <c r="C25" s="299"/>
      <c r="D25" s="300"/>
      <c r="E25" s="301"/>
      <c r="F25" s="300"/>
      <c r="G25" s="300"/>
      <c r="H25" s="300"/>
      <c r="I25" s="320"/>
      <c r="J25" s="300"/>
      <c r="K25" s="300"/>
      <c r="L25" s="300"/>
      <c r="M25" s="300"/>
      <c r="N25" s="300"/>
    </row>
    <row r="26" spans="1:14" x14ac:dyDescent="0.25">
      <c r="A26" s="313"/>
      <c r="B26" s="302" t="s">
        <v>86</v>
      </c>
      <c r="C26" s="303"/>
      <c r="D26" s="303"/>
      <c r="E26" s="303"/>
      <c r="F26" s="303"/>
      <c r="G26" s="303"/>
      <c r="H26" s="303"/>
      <c r="I26" s="303"/>
      <c r="J26" s="303"/>
      <c r="K26" s="303"/>
      <c r="L26" s="303"/>
      <c r="M26" s="303"/>
      <c r="N26" s="303"/>
    </row>
    <row r="27" spans="1:14" x14ac:dyDescent="0.25">
      <c r="A27" s="314"/>
      <c r="B27" s="304" t="s">
        <v>110</v>
      </c>
      <c r="C27" s="305"/>
      <c r="D27" s="306"/>
      <c r="E27" s="306"/>
      <c r="F27" s="306"/>
      <c r="G27" s="306"/>
      <c r="H27" s="306"/>
      <c r="I27" s="306"/>
      <c r="J27" s="306"/>
      <c r="K27" s="306"/>
      <c r="L27" s="306"/>
      <c r="M27" s="306"/>
      <c r="N27" s="306"/>
    </row>
    <row r="28" spans="1:14" x14ac:dyDescent="0.25">
      <c r="A28" s="311"/>
      <c r="B28" s="307" t="s">
        <v>41</v>
      </c>
      <c r="C28" s="308"/>
      <c r="D28" s="308"/>
      <c r="E28" s="309"/>
      <c r="F28" s="309"/>
      <c r="G28" s="308"/>
      <c r="H28" s="308"/>
      <c r="I28" s="309"/>
      <c r="J28" s="308"/>
      <c r="K28" s="308"/>
      <c r="L28" s="308"/>
      <c r="M28" s="308"/>
      <c r="N28" s="308"/>
    </row>
    <row r="29" spans="1:14" x14ac:dyDescent="0.25">
      <c r="A29" s="313"/>
      <c r="B29" s="302" t="s">
        <v>86</v>
      </c>
      <c r="C29" s="303"/>
      <c r="D29" s="303"/>
      <c r="E29" s="303"/>
      <c r="F29" s="303"/>
      <c r="G29" s="303"/>
      <c r="H29" s="303"/>
      <c r="I29" s="303"/>
      <c r="J29" s="303"/>
      <c r="K29" s="303"/>
      <c r="L29" s="303"/>
      <c r="M29" s="303"/>
      <c r="N29" s="303"/>
    </row>
    <row r="30" spans="1:14" x14ac:dyDescent="0.25">
      <c r="A30" s="314"/>
      <c r="B30" s="304" t="s">
        <v>110</v>
      </c>
      <c r="C30" s="306"/>
      <c r="D30" s="306"/>
      <c r="E30" s="306"/>
      <c r="F30" s="306"/>
      <c r="G30" s="306"/>
      <c r="H30" s="306"/>
      <c r="I30" s="306"/>
      <c r="J30" s="306"/>
      <c r="K30" s="306"/>
      <c r="L30" s="306"/>
      <c r="M30" s="306"/>
      <c r="N30" s="306"/>
    </row>
    <row r="31" spans="1:14" x14ac:dyDescent="0.25">
      <c r="A31" s="312"/>
      <c r="B31" s="298" t="s">
        <v>41</v>
      </c>
      <c r="C31" s="299"/>
      <c r="D31" s="300"/>
      <c r="E31" s="301"/>
      <c r="F31" s="300"/>
      <c r="G31" s="300"/>
      <c r="H31" s="300"/>
      <c r="I31" s="320"/>
      <c r="J31" s="300"/>
      <c r="K31" s="300"/>
      <c r="L31" s="300"/>
      <c r="M31" s="300"/>
      <c r="N31" s="300"/>
    </row>
    <row r="32" spans="1:14" x14ac:dyDescent="0.25">
      <c r="A32" s="313"/>
      <c r="B32" s="302" t="s">
        <v>86</v>
      </c>
      <c r="C32" s="303"/>
      <c r="D32" s="303"/>
      <c r="E32" s="303"/>
      <c r="F32" s="303"/>
      <c r="G32" s="303"/>
      <c r="H32" s="303"/>
      <c r="I32" s="303"/>
      <c r="J32" s="303"/>
      <c r="K32" s="303"/>
      <c r="L32" s="303"/>
      <c r="M32" s="303"/>
      <c r="N32" s="303"/>
    </row>
    <row r="33" spans="1:14" x14ac:dyDescent="0.25">
      <c r="A33" s="314"/>
      <c r="B33" s="304" t="s">
        <v>110</v>
      </c>
      <c r="C33" s="305"/>
      <c r="D33" s="306"/>
      <c r="E33" s="306"/>
      <c r="F33" s="306"/>
      <c r="G33" s="306"/>
      <c r="H33" s="306"/>
      <c r="I33" s="306"/>
      <c r="J33" s="306"/>
      <c r="K33" s="306"/>
      <c r="L33" s="306"/>
      <c r="M33" s="306"/>
      <c r="N33" s="306"/>
    </row>
    <row r="34" spans="1:14" x14ac:dyDescent="0.25">
      <c r="A34" s="311"/>
      <c r="B34" s="307" t="s">
        <v>41</v>
      </c>
      <c r="C34" s="308"/>
      <c r="D34" s="308"/>
      <c r="E34" s="309"/>
      <c r="F34" s="309"/>
      <c r="G34" s="308"/>
      <c r="H34" s="308"/>
      <c r="I34" s="309"/>
      <c r="J34" s="308"/>
      <c r="K34" s="308"/>
      <c r="L34" s="308"/>
      <c r="M34" s="308"/>
      <c r="N34" s="308"/>
    </row>
    <row r="35" spans="1:14" x14ac:dyDescent="0.25">
      <c r="A35" s="313"/>
      <c r="B35" s="302" t="s">
        <v>86</v>
      </c>
      <c r="C35" s="303"/>
      <c r="D35" s="303"/>
      <c r="E35" s="303"/>
      <c r="F35" s="303"/>
      <c r="G35" s="303"/>
      <c r="H35" s="303"/>
      <c r="I35" s="303"/>
      <c r="J35" s="303"/>
      <c r="K35" s="303"/>
      <c r="L35" s="303"/>
      <c r="M35" s="303"/>
      <c r="N35" s="303"/>
    </row>
    <row r="36" spans="1:14" x14ac:dyDescent="0.25">
      <c r="A36" s="314"/>
      <c r="B36" s="304" t="s">
        <v>110</v>
      </c>
      <c r="C36" s="306"/>
      <c r="D36" s="306"/>
      <c r="E36" s="306"/>
      <c r="F36" s="306"/>
      <c r="G36" s="306"/>
      <c r="H36" s="306"/>
      <c r="I36" s="306"/>
      <c r="J36" s="306"/>
      <c r="K36" s="306"/>
      <c r="L36" s="306"/>
      <c r="M36" s="306"/>
      <c r="N36" s="306"/>
    </row>
    <row r="37" spans="1:14" x14ac:dyDescent="0.25">
      <c r="A37" s="311"/>
      <c r="B37" s="307" t="s">
        <v>41</v>
      </c>
      <c r="C37" s="308"/>
      <c r="D37" s="308"/>
      <c r="E37" s="309"/>
      <c r="F37" s="309"/>
      <c r="G37" s="308"/>
      <c r="H37" s="308"/>
      <c r="I37" s="309"/>
      <c r="J37" s="308"/>
      <c r="K37" s="308"/>
      <c r="L37" s="308"/>
      <c r="M37" s="308"/>
      <c r="N37" s="308"/>
    </row>
    <row r="38" spans="1:14" x14ac:dyDescent="0.25">
      <c r="A38" s="313"/>
      <c r="B38" s="302" t="s">
        <v>86</v>
      </c>
      <c r="C38" s="303"/>
      <c r="D38" s="303"/>
      <c r="E38" s="303"/>
      <c r="F38" s="303"/>
      <c r="G38" s="303"/>
      <c r="H38" s="303"/>
      <c r="I38" s="303"/>
      <c r="J38" s="303"/>
      <c r="K38" s="303"/>
      <c r="L38" s="303"/>
      <c r="M38" s="303"/>
      <c r="N38" s="303"/>
    </row>
    <row r="39" spans="1:14" ht="15.75" thickBot="1" x14ac:dyDescent="0.3">
      <c r="A39" s="314"/>
      <c r="B39" s="304" t="s">
        <v>110</v>
      </c>
      <c r="C39" s="306"/>
      <c r="D39" s="306"/>
      <c r="E39" s="306"/>
      <c r="F39" s="306"/>
      <c r="G39" s="306"/>
      <c r="H39" s="488"/>
      <c r="I39" s="306"/>
      <c r="J39" s="306"/>
      <c r="K39" s="306"/>
      <c r="L39" s="306"/>
      <c r="M39" s="306">
        <f>M37-M38</f>
        <v>0</v>
      </c>
      <c r="N39" s="306"/>
    </row>
    <row r="40" spans="1:14" ht="15.75" thickBot="1" x14ac:dyDescent="0.3">
      <c r="H40" s="489"/>
      <c r="I40" s="489">
        <f>I27+I30+I33+I36+I39</f>
        <v>0</v>
      </c>
      <c r="J40" s="489">
        <f>J27+J30+J33+J36+J39</f>
        <v>0</v>
      </c>
      <c r="K40" s="489">
        <f>K27+K30+K33+K36+K39</f>
        <v>0</v>
      </c>
      <c r="L40" s="489">
        <f t="shared" ref="L40" si="0">L27+L30+L33+L36+L39</f>
        <v>0</v>
      </c>
      <c r="M40" s="489">
        <f>M27+M30+M33+M36+M39</f>
        <v>0</v>
      </c>
      <c r="N40" s="489"/>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opLeftCell="C93" zoomScale="117" zoomScaleNormal="85" workbookViewId="0">
      <selection activeCell="I112" sqref="I112"/>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4" bestFit="1" customWidth="1"/>
    <col min="7" max="7" width="18.7109375" style="334"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6" customWidth="1"/>
    <col min="15" max="15" width="41.140625" style="26" customWidth="1"/>
    <col min="16" max="16384" width="10.85546875" style="26"/>
  </cols>
  <sheetData>
    <row r="1" spans="1:14" s="79" customFormat="1" ht="31.5" x14ac:dyDescent="0.25">
      <c r="A1" s="791" t="s">
        <v>44</v>
      </c>
      <c r="B1" s="791"/>
      <c r="C1" s="791"/>
      <c r="D1" s="791"/>
      <c r="E1" s="791"/>
      <c r="F1" s="791"/>
      <c r="G1" s="791"/>
      <c r="H1" s="791"/>
      <c r="I1" s="791"/>
      <c r="J1" s="791"/>
      <c r="K1" s="791"/>
      <c r="L1" s="791"/>
      <c r="M1" s="791"/>
      <c r="N1" s="791"/>
    </row>
    <row r="2" spans="1:14" s="79" customFormat="1" ht="18.75" x14ac:dyDescent="0.25">
      <c r="A2" s="792" t="s">
        <v>48</v>
      </c>
      <c r="B2" s="792"/>
      <c r="C2" s="792"/>
      <c r="D2" s="792"/>
      <c r="E2" s="792"/>
      <c r="F2" s="792"/>
      <c r="G2" s="792"/>
      <c r="H2" s="792"/>
      <c r="I2" s="792"/>
      <c r="J2" s="792"/>
      <c r="K2" s="792"/>
      <c r="L2" s="792"/>
      <c r="M2" s="792"/>
      <c r="N2" s="792"/>
    </row>
    <row r="3" spans="1:14" s="79" customFormat="1" ht="45.75" thickBot="1" x14ac:dyDescent="0.3">
      <c r="A3" s="168" t="s">
        <v>0</v>
      </c>
      <c r="B3" s="169" t="s">
        <v>5</v>
      </c>
      <c r="C3" s="169" t="s">
        <v>10</v>
      </c>
      <c r="D3" s="170" t="s">
        <v>8</v>
      </c>
      <c r="E3" s="170" t="s">
        <v>13</v>
      </c>
      <c r="F3" s="170" t="s">
        <v>34</v>
      </c>
      <c r="G3" s="170" t="s">
        <v>41</v>
      </c>
      <c r="H3" s="170" t="s">
        <v>2</v>
      </c>
      <c r="I3" s="170" t="s">
        <v>3</v>
      </c>
      <c r="J3" s="169" t="s">
        <v>9</v>
      </c>
      <c r="K3" s="169" t="s">
        <v>1</v>
      </c>
      <c r="L3" s="169" t="s">
        <v>4</v>
      </c>
      <c r="M3" s="169" t="s">
        <v>12</v>
      </c>
      <c r="N3" s="171" t="s">
        <v>11</v>
      </c>
    </row>
    <row r="4" spans="1:14" s="22" customFormat="1" ht="27.95" customHeight="1" x14ac:dyDescent="0.25">
      <c r="A4" s="460">
        <v>44835</v>
      </c>
      <c r="B4" s="461" t="s">
        <v>191</v>
      </c>
      <c r="C4" s="461"/>
      <c r="D4" s="504"/>
      <c r="E4" s="505"/>
      <c r="F4" s="505"/>
      <c r="G4" s="506">
        <v>936400</v>
      </c>
      <c r="H4" s="507"/>
      <c r="I4" s="508"/>
      <c r="J4" s="509"/>
      <c r="K4" s="510"/>
      <c r="L4" s="211"/>
      <c r="M4" s="511"/>
      <c r="N4" s="512"/>
    </row>
    <row r="5" spans="1:14" s="22" customFormat="1" ht="13.5" customHeight="1" x14ac:dyDescent="0.25">
      <c r="A5" s="194">
        <v>44835</v>
      </c>
      <c r="B5" s="195" t="s">
        <v>194</v>
      </c>
      <c r="C5" s="195" t="s">
        <v>133</v>
      </c>
      <c r="D5" s="196" t="s">
        <v>135</v>
      </c>
      <c r="E5" s="190">
        <v>2000</v>
      </c>
      <c r="F5" s="172"/>
      <c r="G5" s="333">
        <f>G4-E5+F5</f>
        <v>934400</v>
      </c>
      <c r="H5" s="319" t="s">
        <v>42</v>
      </c>
      <c r="I5" s="319" t="s">
        <v>18</v>
      </c>
      <c r="J5" s="452" t="s">
        <v>205</v>
      </c>
      <c r="K5" s="429" t="s">
        <v>64</v>
      </c>
      <c r="L5" s="429" t="s">
        <v>45</v>
      </c>
      <c r="M5" s="556"/>
      <c r="N5" s="557"/>
    </row>
    <row r="6" spans="1:14" s="22" customFormat="1" ht="13.5" customHeight="1" x14ac:dyDescent="0.25">
      <c r="A6" s="194">
        <v>44835</v>
      </c>
      <c r="B6" s="195" t="s">
        <v>195</v>
      </c>
      <c r="C6" s="195" t="s">
        <v>133</v>
      </c>
      <c r="D6" s="196" t="s">
        <v>135</v>
      </c>
      <c r="E6" s="172">
        <v>10000</v>
      </c>
      <c r="F6" s="172"/>
      <c r="G6" s="333">
        <f t="shared" ref="G6:G21" si="0">G5-E6+F6</f>
        <v>924400</v>
      </c>
      <c r="H6" s="319" t="s">
        <v>42</v>
      </c>
      <c r="I6" s="319" t="s">
        <v>18</v>
      </c>
      <c r="J6" s="452" t="s">
        <v>205</v>
      </c>
      <c r="K6" s="429" t="s">
        <v>64</v>
      </c>
      <c r="L6" s="429" t="s">
        <v>45</v>
      </c>
      <c r="M6" s="556"/>
      <c r="N6" s="557"/>
    </row>
    <row r="7" spans="1:14" x14ac:dyDescent="0.25">
      <c r="A7" s="194">
        <v>44835</v>
      </c>
      <c r="B7" s="195" t="s">
        <v>196</v>
      </c>
      <c r="C7" s="195" t="s">
        <v>133</v>
      </c>
      <c r="D7" s="196" t="s">
        <v>135</v>
      </c>
      <c r="E7" s="172">
        <v>10000</v>
      </c>
      <c r="F7" s="172"/>
      <c r="G7" s="333">
        <f>G6-E7+F7</f>
        <v>914400</v>
      </c>
      <c r="H7" s="319" t="s">
        <v>42</v>
      </c>
      <c r="I7" s="175" t="s">
        <v>18</v>
      </c>
      <c r="J7" s="452" t="s">
        <v>205</v>
      </c>
      <c r="K7" s="429" t="s">
        <v>64</v>
      </c>
      <c r="L7" s="175" t="s">
        <v>45</v>
      </c>
      <c r="M7" s="175"/>
      <c r="N7" s="557"/>
    </row>
    <row r="8" spans="1:14" x14ac:dyDescent="0.25">
      <c r="A8" s="194">
        <v>44835</v>
      </c>
      <c r="B8" s="195" t="s">
        <v>197</v>
      </c>
      <c r="C8" s="195" t="s">
        <v>133</v>
      </c>
      <c r="D8" s="196" t="s">
        <v>135</v>
      </c>
      <c r="E8" s="172">
        <v>4000</v>
      </c>
      <c r="F8" s="172"/>
      <c r="G8" s="333">
        <f t="shared" ref="G8:G15" si="1">G7-E8+F8</f>
        <v>910400</v>
      </c>
      <c r="H8" s="319" t="s">
        <v>42</v>
      </c>
      <c r="I8" s="175" t="s">
        <v>18</v>
      </c>
      <c r="J8" s="452" t="s">
        <v>205</v>
      </c>
      <c r="K8" s="429" t="s">
        <v>64</v>
      </c>
      <c r="L8" s="175" t="s">
        <v>45</v>
      </c>
      <c r="M8" s="175"/>
      <c r="N8" s="557"/>
    </row>
    <row r="9" spans="1:14" x14ac:dyDescent="0.25">
      <c r="A9" s="194">
        <v>44835</v>
      </c>
      <c r="B9" s="195" t="s">
        <v>198</v>
      </c>
      <c r="C9" s="195" t="s">
        <v>133</v>
      </c>
      <c r="D9" s="196" t="s">
        <v>135</v>
      </c>
      <c r="E9" s="190">
        <v>10000</v>
      </c>
      <c r="F9" s="172"/>
      <c r="G9" s="333">
        <f t="shared" si="1"/>
        <v>900400</v>
      </c>
      <c r="H9" s="319" t="s">
        <v>42</v>
      </c>
      <c r="I9" s="175" t="s">
        <v>18</v>
      </c>
      <c r="J9" s="452" t="s">
        <v>205</v>
      </c>
      <c r="K9" s="429" t="s">
        <v>64</v>
      </c>
      <c r="L9" s="175" t="s">
        <v>45</v>
      </c>
      <c r="M9" s="175"/>
      <c r="N9" s="557"/>
    </row>
    <row r="10" spans="1:14" x14ac:dyDescent="0.25">
      <c r="A10" s="194">
        <v>44835</v>
      </c>
      <c r="B10" s="195" t="s">
        <v>199</v>
      </c>
      <c r="C10" s="195" t="s">
        <v>133</v>
      </c>
      <c r="D10" s="196" t="s">
        <v>135</v>
      </c>
      <c r="E10" s="190">
        <v>10000</v>
      </c>
      <c r="F10" s="172"/>
      <c r="G10" s="333">
        <f t="shared" si="1"/>
        <v>890400</v>
      </c>
      <c r="H10" s="319" t="s">
        <v>42</v>
      </c>
      <c r="I10" s="175" t="s">
        <v>18</v>
      </c>
      <c r="J10" s="452" t="s">
        <v>205</v>
      </c>
      <c r="K10" s="429" t="s">
        <v>64</v>
      </c>
      <c r="L10" s="175" t="s">
        <v>45</v>
      </c>
      <c r="M10" s="175"/>
      <c r="N10" s="557"/>
    </row>
    <row r="11" spans="1:14" x14ac:dyDescent="0.25">
      <c r="A11" s="194">
        <v>44835</v>
      </c>
      <c r="B11" s="205" t="s">
        <v>200</v>
      </c>
      <c r="C11" s="195" t="s">
        <v>133</v>
      </c>
      <c r="D11" s="196" t="s">
        <v>135</v>
      </c>
      <c r="E11" s="182">
        <v>8500</v>
      </c>
      <c r="F11" s="172"/>
      <c r="G11" s="333">
        <f t="shared" si="1"/>
        <v>881900</v>
      </c>
      <c r="H11" s="319" t="s">
        <v>42</v>
      </c>
      <c r="I11" s="175" t="s">
        <v>18</v>
      </c>
      <c r="J11" s="452" t="s">
        <v>205</v>
      </c>
      <c r="K11" s="429" t="s">
        <v>64</v>
      </c>
      <c r="L11" s="175" t="s">
        <v>45</v>
      </c>
      <c r="M11" s="175"/>
      <c r="N11" s="557"/>
    </row>
    <row r="12" spans="1:14" x14ac:dyDescent="0.25">
      <c r="A12" s="194">
        <v>44835</v>
      </c>
      <c r="B12" s="205" t="s">
        <v>201</v>
      </c>
      <c r="C12" s="195" t="s">
        <v>133</v>
      </c>
      <c r="D12" s="196" t="s">
        <v>135</v>
      </c>
      <c r="E12" s="182">
        <v>10000</v>
      </c>
      <c r="F12" s="172"/>
      <c r="G12" s="333">
        <f t="shared" si="1"/>
        <v>871900</v>
      </c>
      <c r="H12" s="319" t="s">
        <v>42</v>
      </c>
      <c r="I12" s="175" t="s">
        <v>18</v>
      </c>
      <c r="J12" s="452" t="s">
        <v>205</v>
      </c>
      <c r="K12" s="429" t="s">
        <v>64</v>
      </c>
      <c r="L12" s="175" t="s">
        <v>45</v>
      </c>
      <c r="M12" s="175"/>
      <c r="N12" s="557"/>
    </row>
    <row r="13" spans="1:14" ht="15" customHeight="1" x14ac:dyDescent="0.25">
      <c r="A13" s="194">
        <v>44835</v>
      </c>
      <c r="B13" s="205" t="s">
        <v>202</v>
      </c>
      <c r="C13" s="195" t="s">
        <v>133</v>
      </c>
      <c r="D13" s="196" t="s">
        <v>135</v>
      </c>
      <c r="E13" s="182">
        <v>7500</v>
      </c>
      <c r="F13" s="172"/>
      <c r="G13" s="333">
        <f t="shared" si="1"/>
        <v>864400</v>
      </c>
      <c r="H13" s="319" t="s">
        <v>42</v>
      </c>
      <c r="I13" s="175" t="s">
        <v>18</v>
      </c>
      <c r="J13" s="452" t="s">
        <v>205</v>
      </c>
      <c r="K13" s="429" t="s">
        <v>64</v>
      </c>
      <c r="L13" s="175" t="s">
        <v>45</v>
      </c>
      <c r="M13" s="175"/>
      <c r="N13" s="557"/>
    </row>
    <row r="14" spans="1:14" ht="15.75" customHeight="1" x14ac:dyDescent="0.25">
      <c r="A14" s="194">
        <v>44835</v>
      </c>
      <c r="B14" s="205" t="s">
        <v>575</v>
      </c>
      <c r="C14" s="195" t="s">
        <v>133</v>
      </c>
      <c r="D14" s="196" t="s">
        <v>135</v>
      </c>
      <c r="E14" s="528">
        <v>90000</v>
      </c>
      <c r="F14" s="172"/>
      <c r="G14" s="333">
        <f t="shared" si="1"/>
        <v>774400</v>
      </c>
      <c r="H14" s="319" t="s">
        <v>42</v>
      </c>
      <c r="I14" s="175" t="s">
        <v>18</v>
      </c>
      <c r="J14" s="452" t="s">
        <v>206</v>
      </c>
      <c r="K14" s="429" t="s">
        <v>64</v>
      </c>
      <c r="L14" s="175" t="s">
        <v>45</v>
      </c>
      <c r="M14" s="175"/>
      <c r="N14" s="557"/>
    </row>
    <row r="15" spans="1:14" ht="14.25" customHeight="1" x14ac:dyDescent="0.25">
      <c r="A15" s="194">
        <v>44835</v>
      </c>
      <c r="B15" s="195" t="s">
        <v>576</v>
      </c>
      <c r="C15" s="195" t="s">
        <v>133</v>
      </c>
      <c r="D15" s="196" t="s">
        <v>135</v>
      </c>
      <c r="E15" s="190">
        <v>80000</v>
      </c>
      <c r="F15" s="182"/>
      <c r="G15" s="333">
        <f t="shared" si="1"/>
        <v>694400</v>
      </c>
      <c r="H15" s="443" t="s">
        <v>42</v>
      </c>
      <c r="I15" s="206" t="s">
        <v>18</v>
      </c>
      <c r="J15" s="452" t="s">
        <v>206</v>
      </c>
      <c r="K15" s="210" t="s">
        <v>64</v>
      </c>
      <c r="L15" s="206" t="s">
        <v>45</v>
      </c>
      <c r="M15" s="206"/>
      <c r="N15" s="177"/>
    </row>
    <row r="16" spans="1:14" x14ac:dyDescent="0.25">
      <c r="A16" s="194">
        <v>44835</v>
      </c>
      <c r="B16" s="195" t="s">
        <v>577</v>
      </c>
      <c r="C16" s="195" t="s">
        <v>133</v>
      </c>
      <c r="D16" s="196" t="s">
        <v>135</v>
      </c>
      <c r="E16" s="190">
        <v>20000</v>
      </c>
      <c r="F16" s="172"/>
      <c r="G16" s="333">
        <f t="shared" si="0"/>
        <v>674400</v>
      </c>
      <c r="H16" s="319" t="s">
        <v>42</v>
      </c>
      <c r="I16" s="175" t="s">
        <v>18</v>
      </c>
      <c r="J16" s="452" t="s">
        <v>206</v>
      </c>
      <c r="K16" s="429" t="s">
        <v>64</v>
      </c>
      <c r="L16" s="175" t="s">
        <v>45</v>
      </c>
      <c r="M16" s="175"/>
      <c r="N16" s="177"/>
    </row>
    <row r="17" spans="1:14" ht="16.5" customHeight="1" x14ac:dyDescent="0.25">
      <c r="A17" s="194">
        <v>44835</v>
      </c>
      <c r="B17" s="195" t="s">
        <v>203</v>
      </c>
      <c r="C17" s="195" t="s">
        <v>133</v>
      </c>
      <c r="D17" s="196" t="s">
        <v>135</v>
      </c>
      <c r="E17" s="190">
        <v>15000</v>
      </c>
      <c r="F17" s="531"/>
      <c r="G17" s="333">
        <f t="shared" si="0"/>
        <v>659400</v>
      </c>
      <c r="H17" s="319" t="s">
        <v>42</v>
      </c>
      <c r="I17" s="175" t="s">
        <v>18</v>
      </c>
      <c r="J17" s="452" t="s">
        <v>206</v>
      </c>
      <c r="K17" s="429" t="s">
        <v>64</v>
      </c>
      <c r="L17" s="175" t="s">
        <v>45</v>
      </c>
      <c r="M17" s="175"/>
      <c r="N17" s="177"/>
    </row>
    <row r="18" spans="1:14" ht="16.5" customHeight="1" x14ac:dyDescent="0.25">
      <c r="A18" s="194">
        <v>44835</v>
      </c>
      <c r="B18" s="195" t="s">
        <v>578</v>
      </c>
      <c r="C18" s="195" t="s">
        <v>133</v>
      </c>
      <c r="D18" s="196" t="s">
        <v>135</v>
      </c>
      <c r="E18" s="190">
        <v>60000</v>
      </c>
      <c r="F18" s="531"/>
      <c r="G18" s="333">
        <f t="shared" si="0"/>
        <v>599400</v>
      </c>
      <c r="H18" s="559" t="s">
        <v>42</v>
      </c>
      <c r="I18" s="175" t="s">
        <v>18</v>
      </c>
      <c r="J18" s="452" t="s">
        <v>206</v>
      </c>
      <c r="K18" s="195" t="s">
        <v>64</v>
      </c>
      <c r="L18" s="175" t="s">
        <v>45</v>
      </c>
      <c r="M18" s="175"/>
      <c r="N18" s="177"/>
    </row>
    <row r="19" spans="1:14" ht="15.75" customHeight="1" x14ac:dyDescent="0.25">
      <c r="A19" s="194">
        <v>44835</v>
      </c>
      <c r="B19" s="195" t="s">
        <v>204</v>
      </c>
      <c r="C19" s="195" t="s">
        <v>124</v>
      </c>
      <c r="D19" s="196" t="s">
        <v>14</v>
      </c>
      <c r="E19" s="190">
        <v>10000</v>
      </c>
      <c r="F19" s="182"/>
      <c r="G19" s="333">
        <f t="shared" si="0"/>
        <v>589400</v>
      </c>
      <c r="H19" s="319" t="s">
        <v>42</v>
      </c>
      <c r="I19" s="175" t="s">
        <v>18</v>
      </c>
      <c r="J19" s="452" t="s">
        <v>206</v>
      </c>
      <c r="K19" s="429" t="s">
        <v>64</v>
      </c>
      <c r="L19" s="175" t="s">
        <v>45</v>
      </c>
      <c r="M19" s="175"/>
      <c r="N19" s="177" t="s">
        <v>207</v>
      </c>
    </row>
    <row r="20" spans="1:14" ht="13.5" customHeight="1" x14ac:dyDescent="0.25">
      <c r="A20" s="194">
        <v>44835</v>
      </c>
      <c r="B20" s="177" t="s">
        <v>204</v>
      </c>
      <c r="C20" s="177" t="s">
        <v>124</v>
      </c>
      <c r="D20" s="203" t="s">
        <v>14</v>
      </c>
      <c r="E20" s="190">
        <v>10000</v>
      </c>
      <c r="F20" s="182"/>
      <c r="G20" s="333">
        <f t="shared" si="0"/>
        <v>579400</v>
      </c>
      <c r="H20" s="319" t="s">
        <v>42</v>
      </c>
      <c r="I20" s="175" t="s">
        <v>18</v>
      </c>
      <c r="J20" s="452" t="s">
        <v>206</v>
      </c>
      <c r="K20" s="429" t="s">
        <v>64</v>
      </c>
      <c r="L20" s="175" t="s">
        <v>45</v>
      </c>
      <c r="M20" s="175"/>
      <c r="N20" s="177" t="s">
        <v>208</v>
      </c>
    </row>
    <row r="21" spans="1:14" x14ac:dyDescent="0.25">
      <c r="A21" s="194">
        <v>44835</v>
      </c>
      <c r="B21" s="177" t="s">
        <v>204</v>
      </c>
      <c r="C21" s="177" t="s">
        <v>124</v>
      </c>
      <c r="D21" s="203" t="s">
        <v>14</v>
      </c>
      <c r="E21" s="190">
        <v>10000</v>
      </c>
      <c r="F21" s="172"/>
      <c r="G21" s="333">
        <f t="shared" si="0"/>
        <v>569400</v>
      </c>
      <c r="H21" s="319" t="s">
        <v>42</v>
      </c>
      <c r="I21" s="175" t="s">
        <v>18</v>
      </c>
      <c r="J21" s="452" t="s">
        <v>206</v>
      </c>
      <c r="K21" s="429" t="s">
        <v>64</v>
      </c>
      <c r="L21" s="175" t="s">
        <v>45</v>
      </c>
      <c r="M21" s="175"/>
      <c r="N21" s="177" t="s">
        <v>209</v>
      </c>
    </row>
    <row r="22" spans="1:14" x14ac:dyDescent="0.25">
      <c r="A22" s="560">
        <v>44838</v>
      </c>
      <c r="B22" s="561" t="s">
        <v>115</v>
      </c>
      <c r="C22" s="561" t="s">
        <v>49</v>
      </c>
      <c r="D22" s="583" t="s">
        <v>14</v>
      </c>
      <c r="E22" s="569"/>
      <c r="F22" s="563">
        <v>14000</v>
      </c>
      <c r="G22" s="564">
        <f t="shared" ref="G22:G61" si="2">G21-E22+F22</f>
        <v>583400</v>
      </c>
      <c r="H22" s="565" t="s">
        <v>42</v>
      </c>
      <c r="I22" s="566" t="s">
        <v>18</v>
      </c>
      <c r="J22" s="567" t="s">
        <v>244</v>
      </c>
      <c r="K22" s="561" t="s">
        <v>64</v>
      </c>
      <c r="L22" s="566" t="s">
        <v>45</v>
      </c>
      <c r="M22" s="566"/>
      <c r="N22" s="574"/>
    </row>
    <row r="23" spans="1:14" x14ac:dyDescent="0.25">
      <c r="A23" s="194">
        <v>44838</v>
      </c>
      <c r="B23" s="195" t="s">
        <v>115</v>
      </c>
      <c r="C23" s="195" t="s">
        <v>49</v>
      </c>
      <c r="D23" s="524" t="s">
        <v>14</v>
      </c>
      <c r="E23" s="459"/>
      <c r="F23" s="172">
        <v>13000</v>
      </c>
      <c r="G23" s="333">
        <f t="shared" si="2"/>
        <v>596400</v>
      </c>
      <c r="H23" s="319" t="s">
        <v>42</v>
      </c>
      <c r="I23" s="175" t="s">
        <v>18</v>
      </c>
      <c r="J23" s="452" t="s">
        <v>247</v>
      </c>
      <c r="K23" s="429" t="s">
        <v>64</v>
      </c>
      <c r="L23" s="175" t="s">
        <v>45</v>
      </c>
      <c r="M23" s="175"/>
      <c r="N23" s="177"/>
    </row>
    <row r="24" spans="1:14" x14ac:dyDescent="0.25">
      <c r="A24" s="194">
        <v>44838</v>
      </c>
      <c r="B24" s="195" t="s">
        <v>204</v>
      </c>
      <c r="C24" s="195" t="s">
        <v>124</v>
      </c>
      <c r="D24" s="196" t="s">
        <v>14</v>
      </c>
      <c r="E24" s="190">
        <v>7000</v>
      </c>
      <c r="F24" s="172"/>
      <c r="G24" s="333">
        <f t="shared" si="2"/>
        <v>589400</v>
      </c>
      <c r="H24" s="319" t="s">
        <v>42</v>
      </c>
      <c r="I24" s="175" t="s">
        <v>18</v>
      </c>
      <c r="J24" s="452" t="s">
        <v>243</v>
      </c>
      <c r="K24" s="429" t="s">
        <v>64</v>
      </c>
      <c r="L24" s="175" t="s">
        <v>45</v>
      </c>
      <c r="M24" s="175"/>
      <c r="N24" s="177" t="s">
        <v>138</v>
      </c>
    </row>
    <row r="25" spans="1:14" x14ac:dyDescent="0.25">
      <c r="A25" s="194">
        <v>44838</v>
      </c>
      <c r="B25" s="195" t="s">
        <v>204</v>
      </c>
      <c r="C25" s="195" t="s">
        <v>124</v>
      </c>
      <c r="D25" s="196" t="s">
        <v>14</v>
      </c>
      <c r="E25" s="190">
        <v>7000</v>
      </c>
      <c r="F25" s="172"/>
      <c r="G25" s="333">
        <f t="shared" si="2"/>
        <v>582400</v>
      </c>
      <c r="H25" s="319" t="s">
        <v>42</v>
      </c>
      <c r="I25" s="175" t="s">
        <v>18</v>
      </c>
      <c r="J25" s="452" t="s">
        <v>243</v>
      </c>
      <c r="K25" s="429" t="s">
        <v>64</v>
      </c>
      <c r="L25" s="175" t="s">
        <v>45</v>
      </c>
      <c r="M25" s="175"/>
      <c r="N25" s="177" t="s">
        <v>178</v>
      </c>
    </row>
    <row r="26" spans="1:14" x14ac:dyDescent="0.25">
      <c r="A26" s="194">
        <v>44838</v>
      </c>
      <c r="B26" s="195" t="s">
        <v>335</v>
      </c>
      <c r="C26" s="195" t="s">
        <v>332</v>
      </c>
      <c r="D26" s="196" t="s">
        <v>81</v>
      </c>
      <c r="E26" s="190">
        <v>13000</v>
      </c>
      <c r="F26" s="172"/>
      <c r="G26" s="333">
        <f t="shared" si="2"/>
        <v>569400</v>
      </c>
      <c r="H26" s="559" t="s">
        <v>42</v>
      </c>
      <c r="I26" s="175" t="s">
        <v>18</v>
      </c>
      <c r="J26" s="452" t="s">
        <v>249</v>
      </c>
      <c r="K26" s="195" t="s">
        <v>64</v>
      </c>
      <c r="L26" s="175" t="s">
        <v>45</v>
      </c>
      <c r="M26" s="175"/>
      <c r="N26" s="177"/>
    </row>
    <row r="27" spans="1:14" x14ac:dyDescent="0.25">
      <c r="A27" s="194">
        <v>44838</v>
      </c>
      <c r="B27" s="195" t="s">
        <v>331</v>
      </c>
      <c r="C27" s="195" t="s">
        <v>332</v>
      </c>
      <c r="D27" s="196" t="s">
        <v>81</v>
      </c>
      <c r="E27" s="190">
        <v>340000</v>
      </c>
      <c r="F27" s="172"/>
      <c r="G27" s="333">
        <f t="shared" si="2"/>
        <v>229400</v>
      </c>
      <c r="H27" s="319" t="s">
        <v>42</v>
      </c>
      <c r="I27" s="175" t="s">
        <v>18</v>
      </c>
      <c r="J27" s="452" t="s">
        <v>256</v>
      </c>
      <c r="K27" s="429" t="s">
        <v>64</v>
      </c>
      <c r="L27" s="175" t="s">
        <v>45</v>
      </c>
      <c r="M27" s="175"/>
      <c r="N27" s="177"/>
    </row>
    <row r="28" spans="1:14" x14ac:dyDescent="0.25">
      <c r="A28" s="560">
        <v>44845</v>
      </c>
      <c r="B28" s="561" t="s">
        <v>115</v>
      </c>
      <c r="C28" s="561" t="s">
        <v>49</v>
      </c>
      <c r="D28" s="562" t="s">
        <v>14</v>
      </c>
      <c r="E28" s="569"/>
      <c r="F28" s="563">
        <v>95000</v>
      </c>
      <c r="G28" s="564">
        <f t="shared" si="2"/>
        <v>324400</v>
      </c>
      <c r="H28" s="565" t="s">
        <v>42</v>
      </c>
      <c r="I28" s="566" t="s">
        <v>18</v>
      </c>
      <c r="J28" s="567" t="s">
        <v>336</v>
      </c>
      <c r="K28" s="561" t="s">
        <v>64</v>
      </c>
      <c r="L28" s="566" t="s">
        <v>45</v>
      </c>
      <c r="M28" s="566"/>
      <c r="N28" s="574"/>
    </row>
    <row r="29" spans="1:14" x14ac:dyDescent="0.25">
      <c r="A29" s="194">
        <v>44845</v>
      </c>
      <c r="B29" s="177" t="s">
        <v>204</v>
      </c>
      <c r="C29" s="195" t="s">
        <v>124</v>
      </c>
      <c r="D29" s="196" t="s">
        <v>14</v>
      </c>
      <c r="E29" s="190">
        <v>15000</v>
      </c>
      <c r="F29" s="172"/>
      <c r="G29" s="333">
        <f t="shared" si="2"/>
        <v>309400</v>
      </c>
      <c r="H29" s="319" t="s">
        <v>42</v>
      </c>
      <c r="I29" s="175" t="s">
        <v>18</v>
      </c>
      <c r="J29" s="452" t="s">
        <v>336</v>
      </c>
      <c r="K29" s="195" t="s">
        <v>64</v>
      </c>
      <c r="L29" s="175" t="s">
        <v>45</v>
      </c>
      <c r="M29" s="175"/>
      <c r="N29" s="177" t="s">
        <v>330</v>
      </c>
    </row>
    <row r="30" spans="1:14" x14ac:dyDescent="0.25">
      <c r="A30" s="194">
        <v>44845</v>
      </c>
      <c r="B30" s="177" t="s">
        <v>204</v>
      </c>
      <c r="C30" s="195" t="s">
        <v>124</v>
      </c>
      <c r="D30" s="196" t="s">
        <v>14</v>
      </c>
      <c r="E30" s="190">
        <v>10000</v>
      </c>
      <c r="F30" s="172"/>
      <c r="G30" s="333">
        <f t="shared" si="2"/>
        <v>299400</v>
      </c>
      <c r="H30" s="319" t="s">
        <v>42</v>
      </c>
      <c r="I30" s="175" t="s">
        <v>18</v>
      </c>
      <c r="J30" s="452" t="s">
        <v>336</v>
      </c>
      <c r="K30" s="429" t="s">
        <v>64</v>
      </c>
      <c r="L30" s="175" t="s">
        <v>45</v>
      </c>
      <c r="M30" s="175"/>
      <c r="N30" s="177" t="s">
        <v>333</v>
      </c>
    </row>
    <row r="31" spans="1:14" x14ac:dyDescent="0.25">
      <c r="A31" s="194">
        <v>44845</v>
      </c>
      <c r="B31" s="195" t="s">
        <v>204</v>
      </c>
      <c r="C31" s="195" t="s">
        <v>124</v>
      </c>
      <c r="D31" s="196" t="s">
        <v>14</v>
      </c>
      <c r="E31" s="182">
        <v>20000</v>
      </c>
      <c r="F31" s="172"/>
      <c r="G31" s="333">
        <f t="shared" si="2"/>
        <v>279400</v>
      </c>
      <c r="H31" s="319" t="s">
        <v>42</v>
      </c>
      <c r="I31" s="175" t="s">
        <v>18</v>
      </c>
      <c r="J31" s="452" t="s">
        <v>336</v>
      </c>
      <c r="K31" s="429" t="s">
        <v>64</v>
      </c>
      <c r="L31" s="175" t="s">
        <v>45</v>
      </c>
      <c r="M31" s="175"/>
      <c r="N31" s="177" t="s">
        <v>334</v>
      </c>
    </row>
    <row r="32" spans="1:14" x14ac:dyDescent="0.25">
      <c r="A32" s="194">
        <v>44845</v>
      </c>
      <c r="B32" s="195" t="s">
        <v>204</v>
      </c>
      <c r="C32" s="195" t="s">
        <v>124</v>
      </c>
      <c r="D32" s="196" t="s">
        <v>14</v>
      </c>
      <c r="E32" s="182">
        <v>15000</v>
      </c>
      <c r="F32" s="172"/>
      <c r="G32" s="333">
        <f t="shared" si="2"/>
        <v>264400</v>
      </c>
      <c r="H32" s="319" t="s">
        <v>42</v>
      </c>
      <c r="I32" s="175" t="s">
        <v>18</v>
      </c>
      <c r="J32" s="452" t="s">
        <v>336</v>
      </c>
      <c r="K32" s="429" t="s">
        <v>64</v>
      </c>
      <c r="L32" s="175" t="s">
        <v>45</v>
      </c>
      <c r="M32" s="175"/>
      <c r="N32" s="177" t="s">
        <v>337</v>
      </c>
    </row>
    <row r="33" spans="1:14" x14ac:dyDescent="0.25">
      <c r="A33" s="194">
        <v>44845</v>
      </c>
      <c r="B33" s="195" t="s">
        <v>204</v>
      </c>
      <c r="C33" s="195" t="s">
        <v>124</v>
      </c>
      <c r="D33" s="524" t="s">
        <v>14</v>
      </c>
      <c r="E33" s="182">
        <v>8000</v>
      </c>
      <c r="F33" s="172"/>
      <c r="G33" s="333">
        <f t="shared" si="2"/>
        <v>256400</v>
      </c>
      <c r="H33" s="559" t="s">
        <v>42</v>
      </c>
      <c r="I33" s="175" t="s">
        <v>18</v>
      </c>
      <c r="J33" s="452" t="s">
        <v>336</v>
      </c>
      <c r="K33" s="195" t="s">
        <v>64</v>
      </c>
      <c r="L33" s="175" t="s">
        <v>45</v>
      </c>
      <c r="M33" s="175"/>
      <c r="N33" s="177" t="s">
        <v>127</v>
      </c>
    </row>
    <row r="34" spans="1:14" x14ac:dyDescent="0.25">
      <c r="A34" s="194">
        <v>44846</v>
      </c>
      <c r="B34" s="195" t="s">
        <v>125</v>
      </c>
      <c r="C34" s="195" t="s">
        <v>49</v>
      </c>
      <c r="D34" s="524" t="s">
        <v>14</v>
      </c>
      <c r="E34" s="528"/>
      <c r="F34" s="182">
        <v>-27000</v>
      </c>
      <c r="G34" s="333">
        <f t="shared" si="2"/>
        <v>229400</v>
      </c>
      <c r="H34" s="443" t="s">
        <v>42</v>
      </c>
      <c r="I34" s="206" t="s">
        <v>18</v>
      </c>
      <c r="J34" s="452" t="s">
        <v>336</v>
      </c>
      <c r="K34" s="210" t="s">
        <v>64</v>
      </c>
      <c r="L34" s="206" t="s">
        <v>45</v>
      </c>
      <c r="M34" s="206"/>
      <c r="N34" s="533"/>
    </row>
    <row r="35" spans="1:14" x14ac:dyDescent="0.25">
      <c r="A35" s="560">
        <v>44846</v>
      </c>
      <c r="B35" s="573" t="s">
        <v>115</v>
      </c>
      <c r="C35" s="573" t="s">
        <v>49</v>
      </c>
      <c r="D35" s="584" t="s">
        <v>14</v>
      </c>
      <c r="E35" s="587"/>
      <c r="F35" s="570">
        <v>95000</v>
      </c>
      <c r="G35" s="564">
        <f t="shared" si="2"/>
        <v>324400</v>
      </c>
      <c r="H35" s="571" t="s">
        <v>42</v>
      </c>
      <c r="I35" s="572" t="s">
        <v>18</v>
      </c>
      <c r="J35" s="567" t="s">
        <v>349</v>
      </c>
      <c r="K35" s="573" t="s">
        <v>64</v>
      </c>
      <c r="L35" s="572" t="s">
        <v>45</v>
      </c>
      <c r="M35" s="572"/>
      <c r="N35" s="586"/>
    </row>
    <row r="36" spans="1:14" x14ac:dyDescent="0.25">
      <c r="A36" s="194">
        <v>44846</v>
      </c>
      <c r="B36" s="205" t="s">
        <v>204</v>
      </c>
      <c r="C36" s="205" t="s">
        <v>124</v>
      </c>
      <c r="D36" s="532" t="s">
        <v>14</v>
      </c>
      <c r="E36" s="528">
        <v>20000</v>
      </c>
      <c r="F36" s="182"/>
      <c r="G36" s="333">
        <f t="shared" si="2"/>
        <v>304400</v>
      </c>
      <c r="H36" s="443" t="s">
        <v>42</v>
      </c>
      <c r="I36" s="206" t="s">
        <v>18</v>
      </c>
      <c r="J36" s="452" t="s">
        <v>349</v>
      </c>
      <c r="K36" s="210" t="s">
        <v>64</v>
      </c>
      <c r="L36" s="206" t="s">
        <v>45</v>
      </c>
      <c r="M36" s="206"/>
      <c r="N36" s="533" t="s">
        <v>345</v>
      </c>
    </row>
    <row r="37" spans="1:14" ht="15.75" customHeight="1" x14ac:dyDescent="0.25">
      <c r="A37" s="194">
        <v>44846</v>
      </c>
      <c r="B37" s="205" t="s">
        <v>204</v>
      </c>
      <c r="C37" s="205" t="s">
        <v>124</v>
      </c>
      <c r="D37" s="532" t="s">
        <v>14</v>
      </c>
      <c r="E37" s="182">
        <v>10000</v>
      </c>
      <c r="F37" s="182"/>
      <c r="G37" s="332">
        <f t="shared" si="2"/>
        <v>294400</v>
      </c>
      <c r="H37" s="443" t="s">
        <v>42</v>
      </c>
      <c r="I37" s="206" t="s">
        <v>18</v>
      </c>
      <c r="J37" s="452" t="s">
        <v>349</v>
      </c>
      <c r="K37" s="210" t="s">
        <v>64</v>
      </c>
      <c r="L37" s="206" t="s">
        <v>45</v>
      </c>
      <c r="M37" s="206"/>
      <c r="N37" s="533" t="s">
        <v>346</v>
      </c>
    </row>
    <row r="38" spans="1:14" ht="15" customHeight="1" x14ac:dyDescent="0.25">
      <c r="A38" s="194">
        <v>44846</v>
      </c>
      <c r="B38" s="205" t="s">
        <v>204</v>
      </c>
      <c r="C38" s="205" t="s">
        <v>124</v>
      </c>
      <c r="D38" s="532" t="s">
        <v>14</v>
      </c>
      <c r="E38" s="182">
        <v>2000</v>
      </c>
      <c r="F38" s="182"/>
      <c r="G38" s="332">
        <f t="shared" si="2"/>
        <v>292400</v>
      </c>
      <c r="H38" s="443" t="s">
        <v>42</v>
      </c>
      <c r="I38" s="206" t="s">
        <v>18</v>
      </c>
      <c r="J38" s="452" t="s">
        <v>349</v>
      </c>
      <c r="K38" s="210" t="s">
        <v>64</v>
      </c>
      <c r="L38" s="206" t="s">
        <v>45</v>
      </c>
      <c r="M38" s="206"/>
      <c r="N38" s="533" t="s">
        <v>347</v>
      </c>
    </row>
    <row r="39" spans="1:14" x14ac:dyDescent="0.25">
      <c r="A39" s="194">
        <v>44846</v>
      </c>
      <c r="B39" s="205" t="s">
        <v>204</v>
      </c>
      <c r="C39" s="205" t="s">
        <v>124</v>
      </c>
      <c r="D39" s="532" t="s">
        <v>14</v>
      </c>
      <c r="E39" s="182">
        <v>20000</v>
      </c>
      <c r="F39" s="182"/>
      <c r="G39" s="332">
        <f t="shared" si="2"/>
        <v>272400</v>
      </c>
      <c r="H39" s="443" t="s">
        <v>42</v>
      </c>
      <c r="I39" s="206" t="s">
        <v>18</v>
      </c>
      <c r="J39" s="452" t="s">
        <v>349</v>
      </c>
      <c r="K39" s="210" t="s">
        <v>64</v>
      </c>
      <c r="L39" s="206" t="s">
        <v>45</v>
      </c>
      <c r="M39" s="206"/>
      <c r="N39" s="533" t="s">
        <v>348</v>
      </c>
    </row>
    <row r="40" spans="1:14" x14ac:dyDescent="0.25">
      <c r="A40" s="194">
        <v>44847</v>
      </c>
      <c r="B40" s="205" t="s">
        <v>125</v>
      </c>
      <c r="C40" s="205" t="s">
        <v>49</v>
      </c>
      <c r="D40" s="532" t="s">
        <v>14</v>
      </c>
      <c r="E40" s="182"/>
      <c r="F40" s="182">
        <v>-43000</v>
      </c>
      <c r="G40" s="332">
        <f t="shared" si="2"/>
        <v>229400</v>
      </c>
      <c r="H40" s="443" t="s">
        <v>42</v>
      </c>
      <c r="I40" s="206" t="s">
        <v>18</v>
      </c>
      <c r="J40" s="452" t="s">
        <v>349</v>
      </c>
      <c r="K40" s="210" t="s">
        <v>64</v>
      </c>
      <c r="L40" s="206" t="s">
        <v>45</v>
      </c>
      <c r="M40" s="206"/>
      <c r="N40" s="533"/>
    </row>
    <row r="41" spans="1:14" x14ac:dyDescent="0.25">
      <c r="A41" s="560">
        <v>44847</v>
      </c>
      <c r="B41" s="573" t="s">
        <v>115</v>
      </c>
      <c r="C41" s="573" t="s">
        <v>49</v>
      </c>
      <c r="D41" s="584" t="s">
        <v>14</v>
      </c>
      <c r="E41" s="569"/>
      <c r="F41" s="563">
        <v>27000</v>
      </c>
      <c r="G41" s="564">
        <f t="shared" si="2"/>
        <v>256400</v>
      </c>
      <c r="H41" s="565" t="s">
        <v>42</v>
      </c>
      <c r="I41" s="566" t="s">
        <v>18</v>
      </c>
      <c r="J41" s="567" t="s">
        <v>368</v>
      </c>
      <c r="K41" s="561" t="s">
        <v>64</v>
      </c>
      <c r="L41" s="566" t="s">
        <v>45</v>
      </c>
      <c r="M41" s="566"/>
      <c r="N41" s="574"/>
    </row>
    <row r="42" spans="1:14" x14ac:dyDescent="0.25">
      <c r="A42" s="194">
        <v>44847</v>
      </c>
      <c r="B42" s="195" t="s">
        <v>204</v>
      </c>
      <c r="C42" s="177" t="s">
        <v>124</v>
      </c>
      <c r="D42" s="203" t="s">
        <v>14</v>
      </c>
      <c r="E42" s="190">
        <v>7000</v>
      </c>
      <c r="F42" s="172"/>
      <c r="G42" s="333">
        <f t="shared" si="2"/>
        <v>249400</v>
      </c>
      <c r="H42" s="319" t="s">
        <v>42</v>
      </c>
      <c r="I42" s="175" t="s">
        <v>18</v>
      </c>
      <c r="J42" s="452" t="s">
        <v>368</v>
      </c>
      <c r="K42" s="429" t="s">
        <v>64</v>
      </c>
      <c r="L42" s="175" t="s">
        <v>45</v>
      </c>
      <c r="M42" s="175"/>
      <c r="N42" s="177" t="s">
        <v>138</v>
      </c>
    </row>
    <row r="43" spans="1:14" x14ac:dyDescent="0.25">
      <c r="A43" s="194">
        <v>44847</v>
      </c>
      <c r="B43" s="195" t="s">
        <v>204</v>
      </c>
      <c r="C43" s="177" t="s">
        <v>124</v>
      </c>
      <c r="D43" s="203" t="s">
        <v>14</v>
      </c>
      <c r="E43" s="190">
        <v>4000</v>
      </c>
      <c r="F43" s="172"/>
      <c r="G43" s="333">
        <f t="shared" si="2"/>
        <v>245400</v>
      </c>
      <c r="H43" s="319" t="s">
        <v>42</v>
      </c>
      <c r="I43" s="175" t="s">
        <v>18</v>
      </c>
      <c r="J43" s="452" t="s">
        <v>368</v>
      </c>
      <c r="K43" s="429" t="s">
        <v>64</v>
      </c>
      <c r="L43" s="175" t="s">
        <v>45</v>
      </c>
      <c r="M43" s="175"/>
      <c r="N43" s="177" t="s">
        <v>369</v>
      </c>
    </row>
    <row r="44" spans="1:14" x14ac:dyDescent="0.25">
      <c r="A44" s="194">
        <v>44847</v>
      </c>
      <c r="B44" s="195" t="s">
        <v>204</v>
      </c>
      <c r="C44" s="177" t="s">
        <v>124</v>
      </c>
      <c r="D44" s="203" t="s">
        <v>14</v>
      </c>
      <c r="E44" s="190">
        <v>10000</v>
      </c>
      <c r="F44" s="172"/>
      <c r="G44" s="333">
        <f t="shared" si="2"/>
        <v>235400</v>
      </c>
      <c r="H44" s="319" t="s">
        <v>42</v>
      </c>
      <c r="I44" s="175" t="s">
        <v>18</v>
      </c>
      <c r="J44" s="452" t="s">
        <v>368</v>
      </c>
      <c r="K44" s="429" t="s">
        <v>64</v>
      </c>
      <c r="L44" s="175" t="s">
        <v>45</v>
      </c>
      <c r="M44" s="175"/>
      <c r="N44" s="177" t="s">
        <v>370</v>
      </c>
    </row>
    <row r="45" spans="1:14" x14ac:dyDescent="0.25">
      <c r="A45" s="194">
        <v>44847</v>
      </c>
      <c r="B45" s="195" t="s">
        <v>204</v>
      </c>
      <c r="C45" s="177" t="s">
        <v>124</v>
      </c>
      <c r="D45" s="203" t="s">
        <v>14</v>
      </c>
      <c r="E45" s="190"/>
      <c r="F45" s="172">
        <v>-6000</v>
      </c>
      <c r="G45" s="333">
        <f>G44-E45+F45</f>
        <v>229400</v>
      </c>
      <c r="H45" s="319" t="s">
        <v>42</v>
      </c>
      <c r="I45" s="175" t="s">
        <v>18</v>
      </c>
      <c r="J45" s="452" t="s">
        <v>368</v>
      </c>
      <c r="K45" s="429" t="s">
        <v>64</v>
      </c>
      <c r="L45" s="175" t="s">
        <v>45</v>
      </c>
      <c r="M45" s="175"/>
      <c r="N45" s="177"/>
    </row>
    <row r="46" spans="1:14" x14ac:dyDescent="0.25">
      <c r="A46" s="194">
        <v>44847</v>
      </c>
      <c r="B46" s="177" t="s">
        <v>115</v>
      </c>
      <c r="C46" s="370" t="s">
        <v>49</v>
      </c>
      <c r="D46" s="371" t="s">
        <v>14</v>
      </c>
      <c r="E46" s="459"/>
      <c r="F46" s="172">
        <v>10000</v>
      </c>
      <c r="G46" s="333">
        <f t="shared" ref="G46:G54" si="3">G45-E46+F46</f>
        <v>239400</v>
      </c>
      <c r="H46" s="319" t="s">
        <v>42</v>
      </c>
      <c r="I46" s="175" t="s">
        <v>18</v>
      </c>
      <c r="J46" s="452" t="s">
        <v>380</v>
      </c>
      <c r="K46" s="429" t="s">
        <v>64</v>
      </c>
      <c r="L46" s="175" t="s">
        <v>45</v>
      </c>
      <c r="M46" s="175"/>
      <c r="N46" s="177"/>
    </row>
    <row r="47" spans="1:14" x14ac:dyDescent="0.25">
      <c r="A47" s="194">
        <v>44847</v>
      </c>
      <c r="B47" s="177" t="s">
        <v>115</v>
      </c>
      <c r="C47" s="370" t="s">
        <v>49</v>
      </c>
      <c r="D47" s="371" t="s">
        <v>14</v>
      </c>
      <c r="E47" s="459"/>
      <c r="F47" s="172">
        <v>219000</v>
      </c>
      <c r="G47" s="333">
        <f t="shared" si="3"/>
        <v>458400</v>
      </c>
      <c r="H47" s="319" t="s">
        <v>42</v>
      </c>
      <c r="I47" s="175" t="s">
        <v>18</v>
      </c>
      <c r="J47" s="452" t="s">
        <v>381</v>
      </c>
      <c r="K47" s="429" t="s">
        <v>64</v>
      </c>
      <c r="L47" s="175" t="s">
        <v>45</v>
      </c>
      <c r="M47" s="175"/>
      <c r="N47" s="177"/>
    </row>
    <row r="48" spans="1:14" x14ac:dyDescent="0.25">
      <c r="A48" s="194">
        <v>44847</v>
      </c>
      <c r="B48" s="177" t="s">
        <v>375</v>
      </c>
      <c r="C48" s="177" t="s">
        <v>332</v>
      </c>
      <c r="D48" s="203" t="s">
        <v>14</v>
      </c>
      <c r="E48" s="190">
        <v>13000</v>
      </c>
      <c r="F48" s="172"/>
      <c r="G48" s="333">
        <f t="shared" si="3"/>
        <v>445400</v>
      </c>
      <c r="H48" s="319" t="s">
        <v>42</v>
      </c>
      <c r="I48" s="175" t="s">
        <v>18</v>
      </c>
      <c r="J48" s="452" t="s">
        <v>390</v>
      </c>
      <c r="K48" s="429" t="s">
        <v>64</v>
      </c>
      <c r="L48" s="175" t="s">
        <v>45</v>
      </c>
      <c r="M48" s="175"/>
      <c r="N48" s="177"/>
    </row>
    <row r="49" spans="1:14" x14ac:dyDescent="0.25">
      <c r="A49" s="194">
        <v>44847</v>
      </c>
      <c r="B49" s="177" t="s">
        <v>376</v>
      </c>
      <c r="C49" s="177" t="s">
        <v>169</v>
      </c>
      <c r="D49" s="196" t="s">
        <v>81</v>
      </c>
      <c r="E49" s="182">
        <v>30000</v>
      </c>
      <c r="F49" s="172"/>
      <c r="G49" s="333">
        <f t="shared" si="3"/>
        <v>415400</v>
      </c>
      <c r="H49" s="319" t="s">
        <v>42</v>
      </c>
      <c r="I49" s="175" t="s">
        <v>18</v>
      </c>
      <c r="J49" s="452" t="s">
        <v>391</v>
      </c>
      <c r="K49" s="429" t="s">
        <v>64</v>
      </c>
      <c r="L49" s="175" t="s">
        <v>45</v>
      </c>
      <c r="M49" s="175"/>
      <c r="N49" s="177"/>
    </row>
    <row r="50" spans="1:14" x14ac:dyDescent="0.25">
      <c r="A50" s="194">
        <v>44847</v>
      </c>
      <c r="B50" s="195" t="s">
        <v>125</v>
      </c>
      <c r="C50" s="195" t="s">
        <v>49</v>
      </c>
      <c r="D50" s="196" t="s">
        <v>14</v>
      </c>
      <c r="E50" s="182"/>
      <c r="F50" s="172">
        <v>20000</v>
      </c>
      <c r="G50" s="333">
        <f t="shared" si="3"/>
        <v>435400</v>
      </c>
      <c r="H50" s="319" t="s">
        <v>42</v>
      </c>
      <c r="I50" s="175" t="s">
        <v>18</v>
      </c>
      <c r="J50" s="452" t="s">
        <v>454</v>
      </c>
      <c r="K50" s="429" t="s">
        <v>64</v>
      </c>
      <c r="L50" s="175" t="s">
        <v>45</v>
      </c>
      <c r="M50" s="175"/>
      <c r="N50" s="177"/>
    </row>
    <row r="51" spans="1:14" x14ac:dyDescent="0.25">
      <c r="A51" s="194">
        <v>44847</v>
      </c>
      <c r="B51" s="195" t="s">
        <v>378</v>
      </c>
      <c r="C51" s="195" t="s">
        <v>332</v>
      </c>
      <c r="D51" s="196" t="s">
        <v>81</v>
      </c>
      <c r="E51" s="190">
        <v>40000</v>
      </c>
      <c r="F51" s="172"/>
      <c r="G51" s="333">
        <f t="shared" si="3"/>
        <v>395400</v>
      </c>
      <c r="H51" s="319" t="s">
        <v>42</v>
      </c>
      <c r="I51" s="175" t="s">
        <v>18</v>
      </c>
      <c r="J51" s="452" t="s">
        <v>392</v>
      </c>
      <c r="K51" s="429" t="s">
        <v>64</v>
      </c>
      <c r="L51" s="175" t="s">
        <v>45</v>
      </c>
      <c r="M51" s="175"/>
      <c r="N51" s="177"/>
    </row>
    <row r="52" spans="1:14" x14ac:dyDescent="0.25">
      <c r="A52" s="194">
        <v>44847</v>
      </c>
      <c r="B52" s="195" t="s">
        <v>382</v>
      </c>
      <c r="C52" s="195" t="s">
        <v>332</v>
      </c>
      <c r="D52" s="196" t="s">
        <v>81</v>
      </c>
      <c r="E52" s="190">
        <v>24000</v>
      </c>
      <c r="F52" s="172"/>
      <c r="G52" s="333">
        <f t="shared" si="3"/>
        <v>371400</v>
      </c>
      <c r="H52" s="319" t="s">
        <v>42</v>
      </c>
      <c r="I52" s="175" t="s">
        <v>18</v>
      </c>
      <c r="J52" s="452" t="s">
        <v>393</v>
      </c>
      <c r="K52" s="429" t="s">
        <v>64</v>
      </c>
      <c r="L52" s="175" t="s">
        <v>45</v>
      </c>
      <c r="M52" s="175"/>
      <c r="N52" s="177"/>
    </row>
    <row r="53" spans="1:14" x14ac:dyDescent="0.25">
      <c r="A53" s="194">
        <v>44847</v>
      </c>
      <c r="B53" s="195" t="s">
        <v>383</v>
      </c>
      <c r="C53" s="195" t="s">
        <v>332</v>
      </c>
      <c r="D53" s="196" t="s">
        <v>81</v>
      </c>
      <c r="E53" s="190">
        <v>6600</v>
      </c>
      <c r="F53" s="172"/>
      <c r="G53" s="333">
        <f t="shared" si="3"/>
        <v>364800</v>
      </c>
      <c r="H53" s="319" t="s">
        <v>42</v>
      </c>
      <c r="I53" s="175" t="s">
        <v>18</v>
      </c>
      <c r="J53" s="452" t="s">
        <v>393</v>
      </c>
      <c r="K53" s="429" t="s">
        <v>64</v>
      </c>
      <c r="L53" s="175" t="s">
        <v>45</v>
      </c>
      <c r="M53" s="175"/>
      <c r="N53" s="177"/>
    </row>
    <row r="54" spans="1:14" x14ac:dyDescent="0.25">
      <c r="A54" s="194">
        <v>44847</v>
      </c>
      <c r="B54" s="195" t="s">
        <v>384</v>
      </c>
      <c r="C54" s="195" t="s">
        <v>332</v>
      </c>
      <c r="D54" s="196" t="s">
        <v>81</v>
      </c>
      <c r="E54" s="182">
        <v>9000</v>
      </c>
      <c r="F54" s="172"/>
      <c r="G54" s="333">
        <f t="shared" si="3"/>
        <v>355800</v>
      </c>
      <c r="H54" s="319" t="s">
        <v>42</v>
      </c>
      <c r="I54" s="175" t="s">
        <v>18</v>
      </c>
      <c r="J54" s="452" t="s">
        <v>393</v>
      </c>
      <c r="K54" s="429" t="s">
        <v>64</v>
      </c>
      <c r="L54" s="175" t="s">
        <v>45</v>
      </c>
      <c r="M54" s="175"/>
      <c r="N54" s="177"/>
    </row>
    <row r="55" spans="1:14" x14ac:dyDescent="0.25">
      <c r="A55" s="194">
        <v>44847</v>
      </c>
      <c r="B55" s="195" t="s">
        <v>379</v>
      </c>
      <c r="C55" s="195" t="s">
        <v>332</v>
      </c>
      <c r="D55" s="196" t="s">
        <v>81</v>
      </c>
      <c r="E55" s="190">
        <v>39000</v>
      </c>
      <c r="F55" s="172"/>
      <c r="G55" s="333">
        <f t="shared" si="2"/>
        <v>316800</v>
      </c>
      <c r="H55" s="319" t="s">
        <v>42</v>
      </c>
      <c r="I55" s="175" t="s">
        <v>18</v>
      </c>
      <c r="J55" s="452" t="s">
        <v>393</v>
      </c>
      <c r="K55" s="429" t="s">
        <v>64</v>
      </c>
      <c r="L55" s="175" t="s">
        <v>45</v>
      </c>
      <c r="M55" s="175"/>
      <c r="N55" s="177"/>
    </row>
    <row r="56" spans="1:14" x14ac:dyDescent="0.25">
      <c r="A56" s="194">
        <v>44847</v>
      </c>
      <c r="B56" s="177" t="s">
        <v>385</v>
      </c>
      <c r="C56" s="195" t="s">
        <v>332</v>
      </c>
      <c r="D56" s="196" t="s">
        <v>81</v>
      </c>
      <c r="E56" s="190">
        <v>11000</v>
      </c>
      <c r="F56" s="172"/>
      <c r="G56" s="333">
        <f t="shared" si="2"/>
        <v>305800</v>
      </c>
      <c r="H56" s="319" t="s">
        <v>42</v>
      </c>
      <c r="I56" s="175" t="s">
        <v>18</v>
      </c>
      <c r="J56" s="452" t="s">
        <v>393</v>
      </c>
      <c r="K56" s="429" t="s">
        <v>64</v>
      </c>
      <c r="L56" s="175" t="s">
        <v>45</v>
      </c>
      <c r="M56" s="175"/>
      <c r="N56" s="177"/>
    </row>
    <row r="57" spans="1:14" ht="17.25" customHeight="1" x14ac:dyDescent="0.25">
      <c r="A57" s="194">
        <v>44847</v>
      </c>
      <c r="B57" s="177" t="s">
        <v>386</v>
      </c>
      <c r="C57" s="195" t="s">
        <v>332</v>
      </c>
      <c r="D57" s="196" t="s">
        <v>81</v>
      </c>
      <c r="E57" s="190">
        <v>14500</v>
      </c>
      <c r="F57" s="172"/>
      <c r="G57" s="333">
        <f t="shared" si="2"/>
        <v>291300</v>
      </c>
      <c r="H57" s="319" t="s">
        <v>42</v>
      </c>
      <c r="I57" s="175" t="s">
        <v>18</v>
      </c>
      <c r="J57" s="452" t="s">
        <v>393</v>
      </c>
      <c r="K57" s="429" t="s">
        <v>64</v>
      </c>
      <c r="L57" s="175" t="s">
        <v>45</v>
      </c>
      <c r="M57" s="175"/>
      <c r="N57" s="177"/>
    </row>
    <row r="58" spans="1:14" ht="17.25" customHeight="1" x14ac:dyDescent="0.25">
      <c r="A58" s="194">
        <v>44847</v>
      </c>
      <c r="B58" s="177" t="s">
        <v>386</v>
      </c>
      <c r="C58" s="195" t="s">
        <v>332</v>
      </c>
      <c r="D58" s="196" t="s">
        <v>81</v>
      </c>
      <c r="E58" s="190">
        <v>14500</v>
      </c>
      <c r="F58" s="172"/>
      <c r="G58" s="333">
        <f t="shared" si="2"/>
        <v>276800</v>
      </c>
      <c r="H58" s="319" t="s">
        <v>42</v>
      </c>
      <c r="I58" s="175" t="s">
        <v>18</v>
      </c>
      <c r="J58" s="452" t="s">
        <v>393</v>
      </c>
      <c r="K58" s="429" t="s">
        <v>64</v>
      </c>
      <c r="L58" s="175" t="s">
        <v>45</v>
      </c>
      <c r="M58" s="175"/>
      <c r="N58" s="177"/>
    </row>
    <row r="59" spans="1:14" x14ac:dyDescent="0.25">
      <c r="A59" s="194">
        <v>44847</v>
      </c>
      <c r="B59" s="177" t="s">
        <v>387</v>
      </c>
      <c r="C59" s="195" t="s">
        <v>332</v>
      </c>
      <c r="D59" s="196" t="s">
        <v>81</v>
      </c>
      <c r="E59" s="190">
        <v>10000</v>
      </c>
      <c r="F59" s="172"/>
      <c r="G59" s="333">
        <f t="shared" si="2"/>
        <v>266800</v>
      </c>
      <c r="H59" s="319" t="s">
        <v>42</v>
      </c>
      <c r="I59" s="175" t="s">
        <v>18</v>
      </c>
      <c r="J59" s="452" t="s">
        <v>393</v>
      </c>
      <c r="K59" s="429" t="s">
        <v>64</v>
      </c>
      <c r="L59" s="175" t="s">
        <v>45</v>
      </c>
      <c r="M59" s="175"/>
      <c r="N59" s="177"/>
    </row>
    <row r="60" spans="1:14" x14ac:dyDescent="0.25">
      <c r="A60" s="194">
        <v>44847</v>
      </c>
      <c r="B60" s="177" t="s">
        <v>388</v>
      </c>
      <c r="C60" s="177" t="s">
        <v>332</v>
      </c>
      <c r="D60" s="203" t="s">
        <v>81</v>
      </c>
      <c r="E60" s="190">
        <v>10000</v>
      </c>
      <c r="F60" s="172"/>
      <c r="G60" s="333">
        <f t="shared" si="2"/>
        <v>256800</v>
      </c>
      <c r="H60" s="319" t="s">
        <v>42</v>
      </c>
      <c r="I60" s="175" t="s">
        <v>18</v>
      </c>
      <c r="J60" s="452" t="s">
        <v>393</v>
      </c>
      <c r="K60" s="429" t="s">
        <v>64</v>
      </c>
      <c r="L60" s="175" t="s">
        <v>45</v>
      </c>
      <c r="M60" s="175"/>
      <c r="N60" s="177"/>
    </row>
    <row r="61" spans="1:14" x14ac:dyDescent="0.25">
      <c r="A61" s="194">
        <v>44847</v>
      </c>
      <c r="B61" s="177" t="s">
        <v>389</v>
      </c>
      <c r="C61" s="177" t="s">
        <v>332</v>
      </c>
      <c r="D61" s="203" t="s">
        <v>81</v>
      </c>
      <c r="E61" s="190">
        <v>10000</v>
      </c>
      <c r="F61" s="172"/>
      <c r="G61" s="333">
        <f t="shared" si="2"/>
        <v>246800</v>
      </c>
      <c r="H61" s="319" t="s">
        <v>42</v>
      </c>
      <c r="I61" s="175" t="s">
        <v>18</v>
      </c>
      <c r="J61" s="452" t="s">
        <v>393</v>
      </c>
      <c r="K61" s="429" t="s">
        <v>64</v>
      </c>
      <c r="L61" s="175" t="s">
        <v>45</v>
      </c>
      <c r="M61" s="175"/>
      <c r="N61" s="177"/>
    </row>
    <row r="62" spans="1:14" x14ac:dyDescent="0.25">
      <c r="A62" s="560">
        <v>44852</v>
      </c>
      <c r="B62" s="574" t="s">
        <v>115</v>
      </c>
      <c r="C62" s="574" t="s">
        <v>49</v>
      </c>
      <c r="D62" s="576" t="s">
        <v>14</v>
      </c>
      <c r="E62" s="569"/>
      <c r="F62" s="563">
        <v>319000</v>
      </c>
      <c r="G62" s="564">
        <f>G61-E62+F62</f>
        <v>565800</v>
      </c>
      <c r="H62" s="565" t="s">
        <v>42</v>
      </c>
      <c r="I62" s="566" t="s">
        <v>18</v>
      </c>
      <c r="J62" s="567" t="s">
        <v>455</v>
      </c>
      <c r="K62" s="561" t="s">
        <v>64</v>
      </c>
      <c r="L62" s="566" t="s">
        <v>45</v>
      </c>
      <c r="M62" s="566"/>
      <c r="N62" s="574"/>
    </row>
    <row r="63" spans="1:14" x14ac:dyDescent="0.25">
      <c r="A63" s="560">
        <v>44852</v>
      </c>
      <c r="B63" s="574" t="s">
        <v>115</v>
      </c>
      <c r="C63" s="574" t="s">
        <v>49</v>
      </c>
      <c r="D63" s="576" t="s">
        <v>14</v>
      </c>
      <c r="E63" s="569"/>
      <c r="F63" s="563">
        <v>45000</v>
      </c>
      <c r="G63" s="564">
        <f t="shared" ref="G63:G88" si="4">G62-E63+F63</f>
        <v>610800</v>
      </c>
      <c r="H63" s="565" t="s">
        <v>42</v>
      </c>
      <c r="I63" s="566" t="s">
        <v>18</v>
      </c>
      <c r="J63" s="567" t="s">
        <v>456</v>
      </c>
      <c r="K63" s="561" t="s">
        <v>64</v>
      </c>
      <c r="L63" s="566" t="s">
        <v>45</v>
      </c>
      <c r="M63" s="566"/>
      <c r="N63" s="574"/>
    </row>
    <row r="64" spans="1:14" x14ac:dyDescent="0.25">
      <c r="A64" s="194">
        <v>44852</v>
      </c>
      <c r="B64" s="195" t="s">
        <v>458</v>
      </c>
      <c r="C64" s="195" t="s">
        <v>160</v>
      </c>
      <c r="D64" s="196" t="s">
        <v>81</v>
      </c>
      <c r="E64" s="182">
        <v>319000</v>
      </c>
      <c r="F64" s="172"/>
      <c r="G64" s="333">
        <f t="shared" si="4"/>
        <v>291800</v>
      </c>
      <c r="H64" s="319" t="s">
        <v>42</v>
      </c>
      <c r="I64" s="175" t="s">
        <v>18</v>
      </c>
      <c r="J64" s="452" t="s">
        <v>407</v>
      </c>
      <c r="K64" s="429" t="s">
        <v>64</v>
      </c>
      <c r="L64" s="175" t="s">
        <v>45</v>
      </c>
      <c r="M64" s="175"/>
      <c r="N64" s="177"/>
    </row>
    <row r="65" spans="1:14" x14ac:dyDescent="0.25">
      <c r="A65" s="194">
        <v>44852</v>
      </c>
      <c r="B65" s="195" t="s">
        <v>459</v>
      </c>
      <c r="C65" s="195" t="s">
        <v>159</v>
      </c>
      <c r="D65" s="196" t="s">
        <v>81</v>
      </c>
      <c r="E65" s="182">
        <v>44600</v>
      </c>
      <c r="F65" s="172"/>
      <c r="G65" s="333">
        <f t="shared" si="4"/>
        <v>247200</v>
      </c>
      <c r="H65" s="319" t="s">
        <v>42</v>
      </c>
      <c r="I65" s="175" t="s">
        <v>18</v>
      </c>
      <c r="J65" s="452" t="s">
        <v>457</v>
      </c>
      <c r="K65" s="429" t="s">
        <v>64</v>
      </c>
      <c r="L65" s="175" t="s">
        <v>45</v>
      </c>
      <c r="M65" s="175"/>
      <c r="N65" s="177"/>
    </row>
    <row r="66" spans="1:14" x14ac:dyDescent="0.25">
      <c r="A66" s="194">
        <v>44852</v>
      </c>
      <c r="B66" s="195" t="s">
        <v>170</v>
      </c>
      <c r="C66" s="195" t="s">
        <v>170</v>
      </c>
      <c r="D66" s="196" t="s">
        <v>81</v>
      </c>
      <c r="E66" s="182">
        <v>1900</v>
      </c>
      <c r="F66" s="172"/>
      <c r="G66" s="333">
        <f t="shared" si="4"/>
        <v>245300</v>
      </c>
      <c r="H66" s="319" t="s">
        <v>42</v>
      </c>
      <c r="I66" s="175" t="s">
        <v>18</v>
      </c>
      <c r="J66" s="452" t="s">
        <v>457</v>
      </c>
      <c r="K66" s="429" t="s">
        <v>64</v>
      </c>
      <c r="L66" s="175" t="s">
        <v>45</v>
      </c>
      <c r="M66" s="175"/>
      <c r="N66" s="177"/>
    </row>
    <row r="67" spans="1:14" x14ac:dyDescent="0.25">
      <c r="A67" s="560">
        <v>44853</v>
      </c>
      <c r="B67" s="561" t="s">
        <v>115</v>
      </c>
      <c r="C67" s="561" t="s">
        <v>49</v>
      </c>
      <c r="D67" s="562" t="s">
        <v>14</v>
      </c>
      <c r="E67" s="569"/>
      <c r="F67" s="563">
        <v>44000</v>
      </c>
      <c r="G67" s="564">
        <f t="shared" si="4"/>
        <v>289300</v>
      </c>
      <c r="H67" s="565" t="s">
        <v>42</v>
      </c>
      <c r="I67" s="566" t="s">
        <v>18</v>
      </c>
      <c r="J67" s="567" t="s">
        <v>463</v>
      </c>
      <c r="K67" s="561" t="s">
        <v>64</v>
      </c>
      <c r="L67" s="566" t="s">
        <v>45</v>
      </c>
      <c r="M67" s="566"/>
      <c r="N67" s="574"/>
    </row>
    <row r="68" spans="1:14" x14ac:dyDescent="0.25">
      <c r="A68" s="194">
        <v>44852</v>
      </c>
      <c r="B68" s="195" t="s">
        <v>204</v>
      </c>
      <c r="C68" s="195" t="s">
        <v>124</v>
      </c>
      <c r="D68" s="196" t="s">
        <v>14</v>
      </c>
      <c r="E68" s="190">
        <v>7000</v>
      </c>
      <c r="F68" s="172"/>
      <c r="G68" s="333">
        <f t="shared" si="4"/>
        <v>282300</v>
      </c>
      <c r="H68" s="319" t="s">
        <v>42</v>
      </c>
      <c r="I68" s="175" t="s">
        <v>18</v>
      </c>
      <c r="J68" s="452" t="s">
        <v>463</v>
      </c>
      <c r="K68" s="429" t="s">
        <v>64</v>
      </c>
      <c r="L68" s="175" t="s">
        <v>45</v>
      </c>
      <c r="M68" s="175"/>
      <c r="N68" s="177" t="s">
        <v>464</v>
      </c>
    </row>
    <row r="69" spans="1:14" x14ac:dyDescent="0.25">
      <c r="A69" s="194">
        <v>44852</v>
      </c>
      <c r="B69" s="177" t="s">
        <v>204</v>
      </c>
      <c r="C69" s="195" t="s">
        <v>124</v>
      </c>
      <c r="D69" s="196" t="s">
        <v>14</v>
      </c>
      <c r="E69" s="190">
        <v>7000</v>
      </c>
      <c r="F69" s="172"/>
      <c r="G69" s="333">
        <f t="shared" si="4"/>
        <v>275300</v>
      </c>
      <c r="H69" s="319" t="s">
        <v>42</v>
      </c>
      <c r="I69" s="175" t="s">
        <v>18</v>
      </c>
      <c r="J69" s="452" t="s">
        <v>463</v>
      </c>
      <c r="K69" s="429" t="s">
        <v>64</v>
      </c>
      <c r="L69" s="175" t="s">
        <v>45</v>
      </c>
      <c r="M69" s="175"/>
      <c r="N69" s="177" t="s">
        <v>465</v>
      </c>
    </row>
    <row r="70" spans="1:14" x14ac:dyDescent="0.25">
      <c r="A70" s="194">
        <v>44852</v>
      </c>
      <c r="B70" s="195" t="s">
        <v>204</v>
      </c>
      <c r="C70" s="195" t="s">
        <v>124</v>
      </c>
      <c r="D70" s="196" t="s">
        <v>14</v>
      </c>
      <c r="E70" s="182">
        <v>2000</v>
      </c>
      <c r="F70" s="172"/>
      <c r="G70" s="333">
        <f t="shared" si="4"/>
        <v>273300</v>
      </c>
      <c r="H70" s="319" t="s">
        <v>42</v>
      </c>
      <c r="I70" s="175" t="s">
        <v>18</v>
      </c>
      <c r="J70" s="452" t="s">
        <v>463</v>
      </c>
      <c r="K70" s="429" t="s">
        <v>64</v>
      </c>
      <c r="L70" s="175" t="s">
        <v>45</v>
      </c>
      <c r="M70" s="175"/>
      <c r="N70" s="177" t="s">
        <v>466</v>
      </c>
    </row>
    <row r="71" spans="1:14" x14ac:dyDescent="0.25">
      <c r="A71" s="194">
        <v>44852</v>
      </c>
      <c r="B71" s="195" t="s">
        <v>204</v>
      </c>
      <c r="C71" s="195" t="s">
        <v>124</v>
      </c>
      <c r="D71" s="196" t="s">
        <v>14</v>
      </c>
      <c r="E71" s="182">
        <v>20000</v>
      </c>
      <c r="F71" s="172"/>
      <c r="G71" s="333">
        <f t="shared" si="4"/>
        <v>253300</v>
      </c>
      <c r="H71" s="319" t="s">
        <v>42</v>
      </c>
      <c r="I71" s="175" t="s">
        <v>18</v>
      </c>
      <c r="J71" s="452" t="s">
        <v>463</v>
      </c>
      <c r="K71" s="429" t="s">
        <v>64</v>
      </c>
      <c r="L71" s="175" t="s">
        <v>45</v>
      </c>
      <c r="M71" s="175"/>
      <c r="N71" s="177"/>
    </row>
    <row r="72" spans="1:14" x14ac:dyDescent="0.25">
      <c r="A72" s="194">
        <v>44852</v>
      </c>
      <c r="B72" s="195" t="s">
        <v>125</v>
      </c>
      <c r="C72" s="195" t="s">
        <v>49</v>
      </c>
      <c r="D72" s="196" t="s">
        <v>14</v>
      </c>
      <c r="E72" s="182"/>
      <c r="F72" s="172">
        <v>-8000</v>
      </c>
      <c r="G72" s="333">
        <f t="shared" si="4"/>
        <v>245300</v>
      </c>
      <c r="H72" s="319" t="s">
        <v>42</v>
      </c>
      <c r="I72" s="175" t="s">
        <v>18</v>
      </c>
      <c r="J72" s="452" t="s">
        <v>463</v>
      </c>
      <c r="K72" s="429" t="s">
        <v>64</v>
      </c>
      <c r="L72" s="175" t="s">
        <v>45</v>
      </c>
      <c r="M72" s="175"/>
      <c r="N72" s="177"/>
    </row>
    <row r="73" spans="1:14" x14ac:dyDescent="0.25">
      <c r="A73" s="560">
        <v>44854</v>
      </c>
      <c r="B73" s="561" t="s">
        <v>115</v>
      </c>
      <c r="C73" s="561" t="s">
        <v>49</v>
      </c>
      <c r="D73" s="562" t="s">
        <v>14</v>
      </c>
      <c r="E73" s="570"/>
      <c r="F73" s="563">
        <v>50000</v>
      </c>
      <c r="G73" s="564">
        <f t="shared" si="4"/>
        <v>295300</v>
      </c>
      <c r="H73" s="565" t="s">
        <v>42</v>
      </c>
      <c r="I73" s="566" t="s">
        <v>18</v>
      </c>
      <c r="J73" s="567" t="s">
        <v>489</v>
      </c>
      <c r="K73" s="561" t="s">
        <v>64</v>
      </c>
      <c r="L73" s="566" t="s">
        <v>45</v>
      </c>
      <c r="M73" s="566"/>
      <c r="N73" s="574"/>
    </row>
    <row r="74" spans="1:14" x14ac:dyDescent="0.25">
      <c r="A74" s="194">
        <v>44854</v>
      </c>
      <c r="B74" s="195" t="s">
        <v>204</v>
      </c>
      <c r="C74" s="195" t="s">
        <v>124</v>
      </c>
      <c r="D74" s="196" t="s">
        <v>14</v>
      </c>
      <c r="E74" s="182">
        <v>20000</v>
      </c>
      <c r="F74" s="172"/>
      <c r="G74" s="333">
        <f t="shared" si="4"/>
        <v>275300</v>
      </c>
      <c r="H74" s="319" t="s">
        <v>42</v>
      </c>
      <c r="I74" s="175" t="s">
        <v>18</v>
      </c>
      <c r="J74" s="452" t="s">
        <v>489</v>
      </c>
      <c r="K74" s="429" t="s">
        <v>64</v>
      </c>
      <c r="L74" s="175" t="s">
        <v>45</v>
      </c>
      <c r="M74" s="175"/>
      <c r="N74" s="177" t="s">
        <v>491</v>
      </c>
    </row>
    <row r="75" spans="1:14" x14ac:dyDescent="0.25">
      <c r="A75" s="194">
        <v>44854</v>
      </c>
      <c r="B75" s="195" t="s">
        <v>204</v>
      </c>
      <c r="C75" s="195" t="s">
        <v>124</v>
      </c>
      <c r="D75" s="196" t="s">
        <v>14</v>
      </c>
      <c r="E75" s="182">
        <v>20000</v>
      </c>
      <c r="F75" s="172"/>
      <c r="G75" s="333">
        <f t="shared" si="4"/>
        <v>255300</v>
      </c>
      <c r="H75" s="319" t="s">
        <v>42</v>
      </c>
      <c r="I75" s="175" t="s">
        <v>18</v>
      </c>
      <c r="J75" s="452" t="s">
        <v>489</v>
      </c>
      <c r="K75" s="429" t="s">
        <v>64</v>
      </c>
      <c r="L75" s="175" t="s">
        <v>45</v>
      </c>
      <c r="M75" s="175"/>
      <c r="N75" s="177" t="s">
        <v>492</v>
      </c>
    </row>
    <row r="76" spans="1:14" x14ac:dyDescent="0.25">
      <c r="A76" s="194">
        <v>44854</v>
      </c>
      <c r="B76" s="195" t="s">
        <v>204</v>
      </c>
      <c r="C76" s="195" t="s">
        <v>124</v>
      </c>
      <c r="D76" s="196" t="s">
        <v>14</v>
      </c>
      <c r="E76" s="182">
        <v>8000</v>
      </c>
      <c r="F76" s="172"/>
      <c r="G76" s="333">
        <f t="shared" si="4"/>
        <v>247300</v>
      </c>
      <c r="H76" s="319" t="s">
        <v>42</v>
      </c>
      <c r="I76" s="175" t="s">
        <v>18</v>
      </c>
      <c r="J76" s="452" t="s">
        <v>489</v>
      </c>
      <c r="K76" s="429" t="s">
        <v>64</v>
      </c>
      <c r="L76" s="175" t="s">
        <v>45</v>
      </c>
      <c r="M76" s="175"/>
      <c r="N76" s="177" t="s">
        <v>127</v>
      </c>
    </row>
    <row r="77" spans="1:14" x14ac:dyDescent="0.25">
      <c r="A77" s="194">
        <v>44854</v>
      </c>
      <c r="B77" s="195" t="s">
        <v>486</v>
      </c>
      <c r="C77" s="195" t="s">
        <v>174</v>
      </c>
      <c r="D77" s="196" t="s">
        <v>14</v>
      </c>
      <c r="E77" s="182">
        <v>10000</v>
      </c>
      <c r="F77" s="172"/>
      <c r="G77" s="333">
        <f t="shared" si="4"/>
        <v>237300</v>
      </c>
      <c r="H77" s="319" t="s">
        <v>42</v>
      </c>
      <c r="I77" s="175" t="s">
        <v>18</v>
      </c>
      <c r="J77" s="452" t="s">
        <v>490</v>
      </c>
      <c r="K77" s="429" t="s">
        <v>64</v>
      </c>
      <c r="L77" s="175" t="s">
        <v>45</v>
      </c>
      <c r="M77" s="175"/>
      <c r="N77" s="177"/>
    </row>
    <row r="78" spans="1:14" x14ac:dyDescent="0.25">
      <c r="A78" s="194">
        <v>44854</v>
      </c>
      <c r="B78" s="195" t="s">
        <v>487</v>
      </c>
      <c r="C78" s="195" t="s">
        <v>174</v>
      </c>
      <c r="D78" s="196" t="s">
        <v>14</v>
      </c>
      <c r="E78" s="182">
        <v>12000</v>
      </c>
      <c r="F78" s="172"/>
      <c r="G78" s="333">
        <f t="shared" si="4"/>
        <v>225300</v>
      </c>
      <c r="H78" s="319" t="s">
        <v>42</v>
      </c>
      <c r="I78" s="175" t="s">
        <v>18</v>
      </c>
      <c r="J78" s="452" t="s">
        <v>490</v>
      </c>
      <c r="K78" s="429" t="s">
        <v>64</v>
      </c>
      <c r="L78" s="175" t="s">
        <v>45</v>
      </c>
      <c r="M78" s="175"/>
      <c r="N78" s="177"/>
    </row>
    <row r="79" spans="1:14" x14ac:dyDescent="0.25">
      <c r="A79" s="194">
        <v>44854</v>
      </c>
      <c r="B79" s="195" t="s">
        <v>488</v>
      </c>
      <c r="C79" s="195" t="s">
        <v>174</v>
      </c>
      <c r="D79" s="196" t="s">
        <v>14</v>
      </c>
      <c r="E79" s="182">
        <v>2000</v>
      </c>
      <c r="F79" s="172"/>
      <c r="G79" s="333">
        <f t="shared" si="4"/>
        <v>223300</v>
      </c>
      <c r="H79" s="319" t="s">
        <v>42</v>
      </c>
      <c r="I79" s="175" t="s">
        <v>18</v>
      </c>
      <c r="J79" s="452" t="s">
        <v>490</v>
      </c>
      <c r="K79" s="429" t="s">
        <v>64</v>
      </c>
      <c r="L79" s="175" t="s">
        <v>45</v>
      </c>
      <c r="M79" s="175"/>
      <c r="N79" s="177"/>
    </row>
    <row r="80" spans="1:14" x14ac:dyDescent="0.25">
      <c r="A80" s="194">
        <v>21</v>
      </c>
      <c r="B80" s="195" t="s">
        <v>377</v>
      </c>
      <c r="C80" s="195" t="s">
        <v>49</v>
      </c>
      <c r="D80" s="196" t="s">
        <v>14</v>
      </c>
      <c r="E80" s="182"/>
      <c r="F80" s="172">
        <v>22000</v>
      </c>
      <c r="G80" s="333">
        <f t="shared" si="4"/>
        <v>245300</v>
      </c>
      <c r="H80" s="319" t="s">
        <v>42</v>
      </c>
      <c r="I80" s="175" t="s">
        <v>18</v>
      </c>
      <c r="J80" s="452" t="s">
        <v>489</v>
      </c>
      <c r="K80" s="429" t="s">
        <v>64</v>
      </c>
      <c r="L80" s="175" t="s">
        <v>45</v>
      </c>
      <c r="M80" s="175"/>
      <c r="N80" s="177"/>
    </row>
    <row r="81" spans="1:14" x14ac:dyDescent="0.25">
      <c r="A81" s="560">
        <v>44860</v>
      </c>
      <c r="B81" s="561" t="s">
        <v>115</v>
      </c>
      <c r="C81" s="561" t="s">
        <v>49</v>
      </c>
      <c r="D81" s="562" t="s">
        <v>14</v>
      </c>
      <c r="E81" s="570"/>
      <c r="F81" s="563">
        <v>15000</v>
      </c>
      <c r="G81" s="564">
        <f t="shared" si="4"/>
        <v>260300</v>
      </c>
      <c r="H81" s="565" t="s">
        <v>42</v>
      </c>
      <c r="I81" s="566" t="s">
        <v>18</v>
      </c>
      <c r="J81" s="710" t="s">
        <v>518</v>
      </c>
      <c r="K81" s="561" t="s">
        <v>64</v>
      </c>
      <c r="L81" s="566" t="s">
        <v>45</v>
      </c>
      <c r="M81" s="566"/>
      <c r="N81" s="574"/>
    </row>
    <row r="82" spans="1:14" x14ac:dyDescent="0.25">
      <c r="A82" s="194">
        <v>44860</v>
      </c>
      <c r="B82" s="195" t="s">
        <v>204</v>
      </c>
      <c r="C82" s="195" t="s">
        <v>124</v>
      </c>
      <c r="D82" s="196" t="s">
        <v>14</v>
      </c>
      <c r="E82" s="182">
        <v>7000</v>
      </c>
      <c r="F82" s="172"/>
      <c r="G82" s="333">
        <f t="shared" si="4"/>
        <v>253300</v>
      </c>
      <c r="H82" s="319" t="s">
        <v>42</v>
      </c>
      <c r="I82" s="175" t="s">
        <v>18</v>
      </c>
      <c r="J82" s="614" t="s">
        <v>518</v>
      </c>
      <c r="K82" s="429" t="s">
        <v>64</v>
      </c>
      <c r="L82" s="175" t="s">
        <v>45</v>
      </c>
      <c r="M82" s="175"/>
      <c r="N82" s="177" t="s">
        <v>138</v>
      </c>
    </row>
    <row r="83" spans="1:14" x14ac:dyDescent="0.25">
      <c r="A83" s="194">
        <v>44860</v>
      </c>
      <c r="B83" s="195" t="s">
        <v>204</v>
      </c>
      <c r="C83" s="195" t="s">
        <v>124</v>
      </c>
      <c r="D83" s="196" t="s">
        <v>14</v>
      </c>
      <c r="E83" s="182">
        <v>4000</v>
      </c>
      <c r="F83" s="172"/>
      <c r="G83" s="333">
        <f t="shared" si="4"/>
        <v>249300</v>
      </c>
      <c r="H83" s="319" t="s">
        <v>42</v>
      </c>
      <c r="I83" s="175" t="s">
        <v>18</v>
      </c>
      <c r="J83" s="614" t="s">
        <v>518</v>
      </c>
      <c r="K83" s="429" t="s">
        <v>64</v>
      </c>
      <c r="L83" s="175" t="s">
        <v>45</v>
      </c>
      <c r="M83" s="175"/>
      <c r="N83" s="177" t="s">
        <v>369</v>
      </c>
    </row>
    <row r="84" spans="1:14" x14ac:dyDescent="0.25">
      <c r="A84" s="194">
        <v>44860</v>
      </c>
      <c r="B84" s="195" t="s">
        <v>204</v>
      </c>
      <c r="C84" s="195" t="s">
        <v>124</v>
      </c>
      <c r="D84" s="196" t="s">
        <v>14</v>
      </c>
      <c r="E84" s="182">
        <v>5000</v>
      </c>
      <c r="F84" s="172"/>
      <c r="G84" s="333">
        <f t="shared" si="4"/>
        <v>244300</v>
      </c>
      <c r="H84" s="319" t="s">
        <v>42</v>
      </c>
      <c r="I84" s="175" t="s">
        <v>18</v>
      </c>
      <c r="J84" s="614" t="s">
        <v>518</v>
      </c>
      <c r="K84" s="429" t="s">
        <v>64</v>
      </c>
      <c r="L84" s="175" t="s">
        <v>45</v>
      </c>
      <c r="M84" s="175"/>
      <c r="N84" s="177" t="s">
        <v>517</v>
      </c>
    </row>
    <row r="85" spans="1:14" x14ac:dyDescent="0.25">
      <c r="A85" s="560">
        <v>44860</v>
      </c>
      <c r="B85" s="561" t="s">
        <v>115</v>
      </c>
      <c r="C85" s="561" t="s">
        <v>49</v>
      </c>
      <c r="D85" s="562" t="s">
        <v>14</v>
      </c>
      <c r="E85" s="570"/>
      <c r="F85" s="563">
        <v>181000</v>
      </c>
      <c r="G85" s="564">
        <f t="shared" si="4"/>
        <v>425300</v>
      </c>
      <c r="H85" s="565" t="s">
        <v>42</v>
      </c>
      <c r="I85" s="566" t="s">
        <v>18</v>
      </c>
      <c r="J85" s="567" t="s">
        <v>520</v>
      </c>
      <c r="K85" s="561" t="s">
        <v>64</v>
      </c>
      <c r="L85" s="566" t="s">
        <v>45</v>
      </c>
      <c r="M85" s="566"/>
      <c r="N85" s="574"/>
    </row>
    <row r="86" spans="1:14" x14ac:dyDescent="0.25">
      <c r="A86" s="176">
        <v>44860</v>
      </c>
      <c r="B86" s="177" t="s">
        <v>522</v>
      </c>
      <c r="C86" s="177" t="s">
        <v>332</v>
      </c>
      <c r="D86" s="177" t="s">
        <v>81</v>
      </c>
      <c r="E86" s="190">
        <v>20000</v>
      </c>
      <c r="F86" s="172"/>
      <c r="G86" s="333">
        <f t="shared" si="4"/>
        <v>405300</v>
      </c>
      <c r="H86" s="319" t="s">
        <v>42</v>
      </c>
      <c r="I86" s="175" t="s">
        <v>18</v>
      </c>
      <c r="J86" s="452" t="s">
        <v>529</v>
      </c>
      <c r="K86" s="429" t="s">
        <v>64</v>
      </c>
      <c r="L86" s="175" t="s">
        <v>45</v>
      </c>
      <c r="M86" s="175"/>
      <c r="N86" s="177"/>
    </row>
    <row r="87" spans="1:14" x14ac:dyDescent="0.25">
      <c r="A87" s="176">
        <v>44860</v>
      </c>
      <c r="B87" s="177" t="s">
        <v>523</v>
      </c>
      <c r="C87" s="177" t="s">
        <v>332</v>
      </c>
      <c r="D87" s="177" t="s">
        <v>81</v>
      </c>
      <c r="E87" s="190">
        <v>4000</v>
      </c>
      <c r="F87" s="172"/>
      <c r="G87" s="333">
        <f t="shared" si="4"/>
        <v>401300</v>
      </c>
      <c r="H87" s="319" t="s">
        <v>42</v>
      </c>
      <c r="I87" s="175" t="s">
        <v>18</v>
      </c>
      <c r="J87" s="452" t="s">
        <v>529</v>
      </c>
      <c r="K87" s="429" t="s">
        <v>64</v>
      </c>
      <c r="L87" s="175" t="s">
        <v>45</v>
      </c>
      <c r="M87" s="175"/>
      <c r="N87" s="177"/>
    </row>
    <row r="88" spans="1:14" x14ac:dyDescent="0.25">
      <c r="A88" s="176">
        <v>44860</v>
      </c>
      <c r="B88" s="177" t="s">
        <v>524</v>
      </c>
      <c r="C88" s="177" t="s">
        <v>332</v>
      </c>
      <c r="D88" s="177" t="s">
        <v>81</v>
      </c>
      <c r="E88" s="190">
        <v>33000</v>
      </c>
      <c r="F88" s="172"/>
      <c r="G88" s="333">
        <f t="shared" si="4"/>
        <v>368300</v>
      </c>
      <c r="H88" s="319" t="s">
        <v>42</v>
      </c>
      <c r="I88" s="175" t="s">
        <v>18</v>
      </c>
      <c r="J88" s="452" t="s">
        <v>529</v>
      </c>
      <c r="K88" s="429" t="s">
        <v>64</v>
      </c>
      <c r="L88" s="175" t="s">
        <v>45</v>
      </c>
      <c r="M88" s="175"/>
      <c r="N88" s="177"/>
    </row>
    <row r="89" spans="1:14" x14ac:dyDescent="0.25">
      <c r="A89" s="194">
        <v>44860</v>
      </c>
      <c r="B89" s="195" t="s">
        <v>525</v>
      </c>
      <c r="C89" s="195" t="s">
        <v>332</v>
      </c>
      <c r="D89" s="196" t="s">
        <v>81</v>
      </c>
      <c r="E89" s="182">
        <v>11000</v>
      </c>
      <c r="F89" s="172"/>
      <c r="G89" s="333">
        <f t="shared" ref="G89:G109" si="5">G88-E89+F89</f>
        <v>357300</v>
      </c>
      <c r="H89" s="319" t="s">
        <v>42</v>
      </c>
      <c r="I89" s="175" t="s">
        <v>18</v>
      </c>
      <c r="J89" s="452" t="s">
        <v>529</v>
      </c>
      <c r="K89" s="429" t="s">
        <v>64</v>
      </c>
      <c r="L89" s="175" t="s">
        <v>45</v>
      </c>
      <c r="M89" s="175"/>
      <c r="N89" s="177"/>
    </row>
    <row r="90" spans="1:14" x14ac:dyDescent="0.25">
      <c r="A90" s="194">
        <v>44860</v>
      </c>
      <c r="B90" s="195" t="s">
        <v>526</v>
      </c>
      <c r="C90" s="195" t="s">
        <v>332</v>
      </c>
      <c r="D90" s="196" t="s">
        <v>81</v>
      </c>
      <c r="E90" s="181">
        <v>72000</v>
      </c>
      <c r="F90" s="184"/>
      <c r="G90" s="333">
        <f t="shared" si="5"/>
        <v>285300</v>
      </c>
      <c r="H90" s="319" t="s">
        <v>42</v>
      </c>
      <c r="I90" s="175" t="s">
        <v>18</v>
      </c>
      <c r="J90" s="452" t="s">
        <v>529</v>
      </c>
      <c r="K90" s="429" t="s">
        <v>64</v>
      </c>
      <c r="L90" s="175" t="s">
        <v>45</v>
      </c>
      <c r="M90" s="175"/>
      <c r="N90" s="177"/>
    </row>
    <row r="91" spans="1:14" x14ac:dyDescent="0.25">
      <c r="A91" s="534" t="s">
        <v>527</v>
      </c>
      <c r="B91" s="195" t="s">
        <v>528</v>
      </c>
      <c r="C91" s="195" t="s">
        <v>332</v>
      </c>
      <c r="D91" s="196" t="s">
        <v>81</v>
      </c>
      <c r="E91" s="181">
        <v>40000</v>
      </c>
      <c r="F91" s="184"/>
      <c r="G91" s="333">
        <f t="shared" si="5"/>
        <v>245300</v>
      </c>
      <c r="H91" s="319" t="s">
        <v>42</v>
      </c>
      <c r="I91" s="175" t="s">
        <v>18</v>
      </c>
      <c r="J91" s="452" t="s">
        <v>529</v>
      </c>
      <c r="K91" s="429" t="s">
        <v>64</v>
      </c>
      <c r="L91" s="175" t="s">
        <v>45</v>
      </c>
      <c r="M91" s="175"/>
      <c r="N91" s="177"/>
    </row>
    <row r="92" spans="1:14" x14ac:dyDescent="0.25">
      <c r="A92" s="194">
        <v>44861</v>
      </c>
      <c r="B92" s="195" t="s">
        <v>125</v>
      </c>
      <c r="C92" s="195" t="s">
        <v>49</v>
      </c>
      <c r="D92" s="196" t="s">
        <v>14</v>
      </c>
      <c r="E92" s="181"/>
      <c r="F92" s="184">
        <v>-1000</v>
      </c>
      <c r="G92" s="333">
        <f t="shared" si="5"/>
        <v>244300</v>
      </c>
      <c r="H92" s="319" t="s">
        <v>42</v>
      </c>
      <c r="I92" s="175" t="s">
        <v>18</v>
      </c>
      <c r="J92" s="452" t="s">
        <v>520</v>
      </c>
      <c r="K92" s="429" t="s">
        <v>64</v>
      </c>
      <c r="L92" s="175" t="s">
        <v>45</v>
      </c>
      <c r="M92" s="175"/>
      <c r="N92" s="177"/>
    </row>
    <row r="93" spans="1:14" x14ac:dyDescent="0.25">
      <c r="A93" s="560">
        <v>44861</v>
      </c>
      <c r="B93" s="561" t="s">
        <v>115</v>
      </c>
      <c r="C93" s="561" t="s">
        <v>49</v>
      </c>
      <c r="D93" s="562" t="s">
        <v>14</v>
      </c>
      <c r="E93" s="592"/>
      <c r="F93" s="642">
        <v>50000</v>
      </c>
      <c r="G93" s="564">
        <f t="shared" si="5"/>
        <v>294300</v>
      </c>
      <c r="H93" s="565" t="s">
        <v>42</v>
      </c>
      <c r="I93" s="566" t="s">
        <v>18</v>
      </c>
      <c r="J93" s="567" t="s">
        <v>544</v>
      </c>
      <c r="K93" s="561" t="s">
        <v>64</v>
      </c>
      <c r="L93" s="566" t="s">
        <v>45</v>
      </c>
      <c r="M93" s="566"/>
      <c r="N93" s="574"/>
    </row>
    <row r="94" spans="1:14" x14ac:dyDescent="0.25">
      <c r="A94" s="194">
        <v>44861</v>
      </c>
      <c r="B94" s="195" t="s">
        <v>542</v>
      </c>
      <c r="C94" s="195" t="s">
        <v>140</v>
      </c>
      <c r="D94" s="196" t="s">
        <v>81</v>
      </c>
      <c r="E94" s="181">
        <v>50000</v>
      </c>
      <c r="F94" s="184"/>
      <c r="G94" s="589">
        <f t="shared" si="5"/>
        <v>244300</v>
      </c>
      <c r="H94" s="319" t="s">
        <v>42</v>
      </c>
      <c r="I94" s="175" t="s">
        <v>18</v>
      </c>
      <c r="J94" s="452" t="s">
        <v>543</v>
      </c>
      <c r="K94" s="429" t="s">
        <v>64</v>
      </c>
      <c r="L94" s="175" t="s">
        <v>45</v>
      </c>
      <c r="M94" s="175"/>
      <c r="N94" s="177"/>
    </row>
    <row r="95" spans="1:14" x14ac:dyDescent="0.25">
      <c r="A95" s="597">
        <v>44862</v>
      </c>
      <c r="B95" s="566" t="s">
        <v>115</v>
      </c>
      <c r="C95" s="566" t="s">
        <v>49</v>
      </c>
      <c r="D95" s="591" t="s">
        <v>14</v>
      </c>
      <c r="E95" s="598"/>
      <c r="F95" s="598">
        <v>100000</v>
      </c>
      <c r="G95" s="643">
        <f t="shared" si="5"/>
        <v>344300</v>
      </c>
      <c r="H95" s="596" t="s">
        <v>42</v>
      </c>
      <c r="I95" s="566" t="s">
        <v>18</v>
      </c>
      <c r="J95" s="566" t="s">
        <v>550</v>
      </c>
      <c r="K95" s="561" t="s">
        <v>64</v>
      </c>
      <c r="L95" s="566" t="s">
        <v>45</v>
      </c>
      <c r="M95" s="566"/>
      <c r="N95" s="574"/>
    </row>
    <row r="96" spans="1:14" x14ac:dyDescent="0.25">
      <c r="A96" s="180">
        <v>44862</v>
      </c>
      <c r="B96" s="175" t="s">
        <v>204</v>
      </c>
      <c r="C96" s="175" t="s">
        <v>124</v>
      </c>
      <c r="D96" s="175" t="s">
        <v>14</v>
      </c>
      <c r="E96" s="530">
        <v>18000</v>
      </c>
      <c r="F96" s="530"/>
      <c r="G96" s="589">
        <f t="shared" si="5"/>
        <v>326300</v>
      </c>
      <c r="H96" s="595" t="s">
        <v>42</v>
      </c>
      <c r="I96" s="175" t="s">
        <v>18</v>
      </c>
      <c r="J96" s="175" t="s">
        <v>550</v>
      </c>
      <c r="K96" s="195" t="s">
        <v>64</v>
      </c>
      <c r="L96" s="175" t="s">
        <v>45</v>
      </c>
      <c r="M96" s="175"/>
      <c r="N96" s="177" t="s">
        <v>141</v>
      </c>
    </row>
    <row r="97" spans="1:14" x14ac:dyDescent="0.25">
      <c r="A97" s="180">
        <v>44862</v>
      </c>
      <c r="B97" s="175" t="s">
        <v>551</v>
      </c>
      <c r="C97" s="175" t="s">
        <v>174</v>
      </c>
      <c r="D97" s="175" t="s">
        <v>14</v>
      </c>
      <c r="E97" s="425">
        <v>12000</v>
      </c>
      <c r="F97" s="425"/>
      <c r="G97" s="589">
        <f t="shared" si="5"/>
        <v>314300</v>
      </c>
      <c r="H97" s="595" t="s">
        <v>42</v>
      </c>
      <c r="I97" s="175" t="s">
        <v>18</v>
      </c>
      <c r="J97" s="175" t="s">
        <v>554</v>
      </c>
      <c r="K97" s="195" t="s">
        <v>64</v>
      </c>
      <c r="L97" s="175" t="s">
        <v>45</v>
      </c>
      <c r="M97" s="175"/>
      <c r="N97" s="177"/>
    </row>
    <row r="98" spans="1:14" x14ac:dyDescent="0.25">
      <c r="A98" s="180">
        <v>44862</v>
      </c>
      <c r="B98" s="175" t="s">
        <v>552</v>
      </c>
      <c r="C98" s="175" t="s">
        <v>174</v>
      </c>
      <c r="D98" s="175" t="s">
        <v>14</v>
      </c>
      <c r="E98" s="425">
        <v>1000</v>
      </c>
      <c r="F98" s="425"/>
      <c r="G98" s="589">
        <f t="shared" si="5"/>
        <v>313300</v>
      </c>
      <c r="H98" s="595" t="s">
        <v>42</v>
      </c>
      <c r="I98" s="175" t="s">
        <v>18</v>
      </c>
      <c r="J98" s="175" t="s">
        <v>554</v>
      </c>
      <c r="K98" s="195" t="s">
        <v>64</v>
      </c>
      <c r="L98" s="175" t="s">
        <v>45</v>
      </c>
      <c r="M98" s="175"/>
      <c r="N98" s="177"/>
    </row>
    <row r="99" spans="1:14" x14ac:dyDescent="0.25">
      <c r="A99" s="180">
        <v>44862</v>
      </c>
      <c r="B99" s="175" t="s">
        <v>553</v>
      </c>
      <c r="C99" s="175" t="s">
        <v>174</v>
      </c>
      <c r="D99" s="175" t="s">
        <v>14</v>
      </c>
      <c r="E99" s="425">
        <v>5000</v>
      </c>
      <c r="F99" s="425"/>
      <c r="G99" s="589">
        <f t="shared" si="5"/>
        <v>308300</v>
      </c>
      <c r="H99" s="595" t="s">
        <v>42</v>
      </c>
      <c r="I99" s="175" t="s">
        <v>18</v>
      </c>
      <c r="J99" s="175" t="s">
        <v>554</v>
      </c>
      <c r="K99" s="195" t="s">
        <v>64</v>
      </c>
      <c r="L99" s="175" t="s">
        <v>45</v>
      </c>
      <c r="M99" s="175"/>
      <c r="N99" s="177"/>
    </row>
    <row r="100" spans="1:14" x14ac:dyDescent="0.25">
      <c r="A100" s="180">
        <v>44862</v>
      </c>
      <c r="B100" s="175" t="s">
        <v>204</v>
      </c>
      <c r="C100" s="175" t="s">
        <v>124</v>
      </c>
      <c r="D100" s="175" t="s">
        <v>14</v>
      </c>
      <c r="E100" s="425">
        <v>19000</v>
      </c>
      <c r="F100" s="425"/>
      <c r="G100" s="589">
        <f t="shared" si="5"/>
        <v>289300</v>
      </c>
      <c r="H100" s="595" t="s">
        <v>42</v>
      </c>
      <c r="I100" s="175" t="s">
        <v>18</v>
      </c>
      <c r="J100" s="175" t="s">
        <v>550</v>
      </c>
      <c r="K100" s="195" t="s">
        <v>64</v>
      </c>
      <c r="L100" s="175" t="s">
        <v>45</v>
      </c>
      <c r="M100" s="175"/>
      <c r="N100" s="177" t="s">
        <v>555</v>
      </c>
    </row>
    <row r="101" spans="1:14" x14ac:dyDescent="0.25">
      <c r="A101" s="180">
        <v>44862</v>
      </c>
      <c r="B101" s="175" t="s">
        <v>204</v>
      </c>
      <c r="C101" s="175" t="s">
        <v>124</v>
      </c>
      <c r="D101" s="175" t="s">
        <v>14</v>
      </c>
      <c r="E101" s="425">
        <v>21000</v>
      </c>
      <c r="F101" s="425"/>
      <c r="G101" s="589">
        <f t="shared" si="5"/>
        <v>268300</v>
      </c>
      <c r="H101" s="595" t="s">
        <v>42</v>
      </c>
      <c r="I101" s="175" t="s">
        <v>18</v>
      </c>
      <c r="J101" s="175" t="s">
        <v>550</v>
      </c>
      <c r="K101" s="195" t="s">
        <v>64</v>
      </c>
      <c r="L101" s="175" t="s">
        <v>45</v>
      </c>
      <c r="M101" s="175"/>
      <c r="N101" s="177" t="s">
        <v>556</v>
      </c>
    </row>
    <row r="102" spans="1:14" x14ac:dyDescent="0.25">
      <c r="A102" s="180">
        <v>44862</v>
      </c>
      <c r="B102" s="175" t="s">
        <v>558</v>
      </c>
      <c r="C102" s="175" t="s">
        <v>174</v>
      </c>
      <c r="D102" s="175" t="s">
        <v>14</v>
      </c>
      <c r="E102" s="425">
        <v>12000</v>
      </c>
      <c r="F102" s="425"/>
      <c r="G102" s="589">
        <f t="shared" si="5"/>
        <v>256300</v>
      </c>
      <c r="H102" s="595" t="s">
        <v>42</v>
      </c>
      <c r="I102" s="175" t="s">
        <v>18</v>
      </c>
      <c r="J102" s="175" t="s">
        <v>557</v>
      </c>
      <c r="K102" s="195" t="s">
        <v>64</v>
      </c>
      <c r="L102" s="175" t="s">
        <v>45</v>
      </c>
      <c r="M102" s="175"/>
      <c r="N102" s="177"/>
    </row>
    <row r="103" spans="1:14" x14ac:dyDescent="0.25">
      <c r="A103" s="180">
        <v>44862</v>
      </c>
      <c r="B103" s="25" t="s">
        <v>486</v>
      </c>
      <c r="C103" s="175" t="s">
        <v>174</v>
      </c>
      <c r="D103" s="175" t="s">
        <v>14</v>
      </c>
      <c r="E103" s="602">
        <v>12000</v>
      </c>
      <c r="F103" s="602"/>
      <c r="G103" s="589">
        <f t="shared" si="5"/>
        <v>244300</v>
      </c>
      <c r="H103" s="595" t="s">
        <v>42</v>
      </c>
      <c r="I103" s="175" t="s">
        <v>18</v>
      </c>
      <c r="J103" s="175" t="s">
        <v>557</v>
      </c>
      <c r="K103" s="195" t="s">
        <v>64</v>
      </c>
      <c r="L103" s="175" t="s">
        <v>45</v>
      </c>
      <c r="M103" s="25"/>
      <c r="N103" s="24"/>
    </row>
    <row r="104" spans="1:14" x14ac:dyDescent="0.25">
      <c r="A104" s="180">
        <v>44862</v>
      </c>
      <c r="B104" s="25" t="s">
        <v>559</v>
      </c>
      <c r="C104" s="175" t="s">
        <v>174</v>
      </c>
      <c r="D104" s="175" t="s">
        <v>14</v>
      </c>
      <c r="E104" s="602">
        <v>4000</v>
      </c>
      <c r="F104" s="602"/>
      <c r="G104" s="589">
        <f t="shared" si="5"/>
        <v>240300</v>
      </c>
      <c r="H104" s="595" t="s">
        <v>42</v>
      </c>
      <c r="I104" s="175" t="s">
        <v>18</v>
      </c>
      <c r="J104" s="175" t="s">
        <v>557</v>
      </c>
      <c r="K104" s="195" t="s">
        <v>64</v>
      </c>
      <c r="L104" s="175" t="s">
        <v>45</v>
      </c>
      <c r="M104" s="25"/>
      <c r="N104" s="24"/>
    </row>
    <row r="105" spans="1:14" x14ac:dyDescent="0.25">
      <c r="A105" s="597">
        <v>44862</v>
      </c>
      <c r="B105" s="566" t="s">
        <v>115</v>
      </c>
      <c r="C105" s="566" t="s">
        <v>49</v>
      </c>
      <c r="D105" s="566" t="s">
        <v>14</v>
      </c>
      <c r="E105" s="598"/>
      <c r="F105" s="598">
        <v>47100</v>
      </c>
      <c r="G105" s="564">
        <f t="shared" si="5"/>
        <v>287400</v>
      </c>
      <c r="H105" s="565" t="s">
        <v>42</v>
      </c>
      <c r="I105" s="566" t="s">
        <v>18</v>
      </c>
      <c r="J105" s="566" t="s">
        <v>560</v>
      </c>
      <c r="K105" s="561" t="s">
        <v>64</v>
      </c>
      <c r="L105" s="566" t="s">
        <v>45</v>
      </c>
      <c r="M105" s="566"/>
      <c r="N105" s="574"/>
    </row>
    <row r="106" spans="1:14" x14ac:dyDescent="0.25">
      <c r="A106" s="180">
        <v>44862</v>
      </c>
      <c r="B106" s="25" t="s">
        <v>564</v>
      </c>
      <c r="C106" s="25" t="s">
        <v>159</v>
      </c>
      <c r="D106" s="25" t="s">
        <v>81</v>
      </c>
      <c r="E106" s="732">
        <v>48735</v>
      </c>
      <c r="F106" s="732"/>
      <c r="G106" s="333">
        <f t="shared" si="5"/>
        <v>238665</v>
      </c>
      <c r="H106" s="559" t="s">
        <v>42</v>
      </c>
      <c r="I106" s="175" t="s">
        <v>18</v>
      </c>
      <c r="J106" s="175" t="s">
        <v>566</v>
      </c>
      <c r="K106" s="195" t="s">
        <v>64</v>
      </c>
      <c r="L106" s="175" t="s">
        <v>45</v>
      </c>
      <c r="M106" s="25"/>
      <c r="N106" s="24"/>
    </row>
    <row r="107" spans="1:14" x14ac:dyDescent="0.25">
      <c r="A107" s="180">
        <v>44862</v>
      </c>
      <c r="B107" s="25" t="s">
        <v>565</v>
      </c>
      <c r="C107" s="25" t="s">
        <v>170</v>
      </c>
      <c r="D107" s="25" t="s">
        <v>14</v>
      </c>
      <c r="E107" s="732">
        <v>1265</v>
      </c>
      <c r="F107" s="732"/>
      <c r="G107" s="333">
        <f t="shared" si="5"/>
        <v>237400</v>
      </c>
      <c r="H107" s="559" t="s">
        <v>42</v>
      </c>
      <c r="I107" s="175" t="s">
        <v>18</v>
      </c>
      <c r="J107" s="175" t="s">
        <v>566</v>
      </c>
      <c r="K107" s="195" t="s">
        <v>64</v>
      </c>
      <c r="L107" s="175" t="s">
        <v>45</v>
      </c>
      <c r="M107" s="25"/>
      <c r="N107" s="24"/>
    </row>
    <row r="108" spans="1:14" x14ac:dyDescent="0.25">
      <c r="A108" s="47">
        <v>44865</v>
      </c>
      <c r="B108" s="25" t="s">
        <v>115</v>
      </c>
      <c r="C108" s="25" t="s">
        <v>49</v>
      </c>
      <c r="D108" s="25" t="s">
        <v>14</v>
      </c>
      <c r="E108" s="732"/>
      <c r="F108" s="732">
        <v>200000</v>
      </c>
      <c r="G108" s="333">
        <f t="shared" si="5"/>
        <v>437400</v>
      </c>
      <c r="H108" s="559" t="s">
        <v>42</v>
      </c>
      <c r="I108" s="175" t="s">
        <v>18</v>
      </c>
      <c r="J108" s="25" t="s">
        <v>573</v>
      </c>
      <c r="K108" s="195" t="s">
        <v>64</v>
      </c>
      <c r="L108" s="175" t="s">
        <v>45</v>
      </c>
      <c r="M108" s="25"/>
      <c r="N108" s="24"/>
    </row>
    <row r="109" spans="1:14" ht="15.75" thickBot="1" x14ac:dyDescent="0.3">
      <c r="A109" s="47">
        <v>44865</v>
      </c>
      <c r="B109" s="25" t="s">
        <v>571</v>
      </c>
      <c r="C109" s="25" t="s">
        <v>140</v>
      </c>
      <c r="D109" s="25" t="s">
        <v>81</v>
      </c>
      <c r="E109" s="742">
        <v>200000</v>
      </c>
      <c r="F109" s="742"/>
      <c r="G109" s="589">
        <f t="shared" si="5"/>
        <v>237400</v>
      </c>
      <c r="H109" s="559" t="s">
        <v>42</v>
      </c>
      <c r="I109" s="175" t="s">
        <v>18</v>
      </c>
      <c r="J109" s="25" t="s">
        <v>573</v>
      </c>
      <c r="K109" s="195" t="s">
        <v>64</v>
      </c>
      <c r="L109" s="175" t="s">
        <v>45</v>
      </c>
      <c r="M109" s="25"/>
      <c r="N109" s="24"/>
    </row>
    <row r="110" spans="1:14" ht="15.75" thickBot="1" x14ac:dyDescent="0.3">
      <c r="E110" s="739">
        <f>SUM(E4:E109)</f>
        <v>2180100</v>
      </c>
      <c r="F110" s="740">
        <f>SUM(F4:F109)+G4</f>
        <v>2417500</v>
      </c>
      <c r="G110" s="741">
        <f>F110-E110</f>
        <v>237400</v>
      </c>
    </row>
  </sheetData>
  <autoFilter ref="A1:N2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zoomScale="117" zoomScaleNormal="85" workbookViewId="0">
      <selection activeCell="B9" sqref="B9"/>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4" bestFit="1" customWidth="1"/>
    <col min="7" max="7" width="18.7109375" style="334"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6" customWidth="1"/>
    <col min="15" max="15" width="41.140625" style="26" customWidth="1"/>
    <col min="16" max="16384" width="10.85546875" style="26"/>
  </cols>
  <sheetData>
    <row r="1" spans="1:14" s="79" customFormat="1" ht="31.5" x14ac:dyDescent="0.25">
      <c r="A1" s="791" t="s">
        <v>44</v>
      </c>
      <c r="B1" s="791"/>
      <c r="C1" s="791"/>
      <c r="D1" s="791"/>
      <c r="E1" s="791"/>
      <c r="F1" s="791"/>
      <c r="G1" s="791"/>
      <c r="H1" s="791"/>
      <c r="I1" s="791"/>
      <c r="J1" s="791"/>
      <c r="K1" s="791"/>
      <c r="L1" s="791"/>
      <c r="M1" s="791"/>
      <c r="N1" s="791"/>
    </row>
    <row r="2" spans="1:14" s="79" customFormat="1" ht="18.75" x14ac:dyDescent="0.25">
      <c r="A2" s="792" t="s">
        <v>134</v>
      </c>
      <c r="B2" s="792"/>
      <c r="C2" s="792"/>
      <c r="D2" s="792"/>
      <c r="E2" s="792"/>
      <c r="F2" s="792"/>
      <c r="G2" s="792"/>
      <c r="H2" s="792"/>
      <c r="I2" s="792"/>
      <c r="J2" s="792"/>
      <c r="K2" s="792"/>
      <c r="L2" s="792"/>
      <c r="M2" s="792"/>
      <c r="N2" s="792"/>
    </row>
    <row r="3" spans="1:14" s="79" customFormat="1" ht="45.75" thickBot="1" x14ac:dyDescent="0.3">
      <c r="A3" s="168" t="s">
        <v>0</v>
      </c>
      <c r="B3" s="169" t="s">
        <v>5</v>
      </c>
      <c r="C3" s="169" t="s">
        <v>10</v>
      </c>
      <c r="D3" s="170" t="s">
        <v>8</v>
      </c>
      <c r="E3" s="170" t="s">
        <v>13</v>
      </c>
      <c r="F3" s="170" t="s">
        <v>34</v>
      </c>
      <c r="G3" s="170" t="s">
        <v>41</v>
      </c>
      <c r="H3" s="170" t="s">
        <v>2</v>
      </c>
      <c r="I3" s="170" t="s">
        <v>3</v>
      </c>
      <c r="J3" s="169" t="s">
        <v>9</v>
      </c>
      <c r="K3" s="169" t="s">
        <v>1</v>
      </c>
      <c r="L3" s="169" t="s">
        <v>4</v>
      </c>
      <c r="M3" s="169" t="s">
        <v>12</v>
      </c>
      <c r="N3" s="171" t="s">
        <v>11</v>
      </c>
    </row>
    <row r="4" spans="1:14" s="22" customFormat="1" ht="27.95" customHeight="1" thickBot="1" x14ac:dyDescent="0.3">
      <c r="A4" s="460">
        <v>44835</v>
      </c>
      <c r="B4" s="461" t="s">
        <v>191</v>
      </c>
      <c r="C4" s="461"/>
      <c r="D4" s="504"/>
      <c r="E4" s="505"/>
      <c r="F4" s="505"/>
      <c r="G4" s="506">
        <v>-13000</v>
      </c>
      <c r="H4" s="507"/>
      <c r="I4" s="508"/>
      <c r="J4" s="509"/>
      <c r="K4" s="510"/>
      <c r="L4" s="211"/>
      <c r="M4" s="511"/>
      <c r="N4" s="512"/>
    </row>
    <row r="5" spans="1:14" ht="15.75" thickBot="1" x14ac:dyDescent="0.3">
      <c r="A5" s="194"/>
      <c r="B5" s="177"/>
      <c r="C5" s="177"/>
      <c r="D5" s="203"/>
      <c r="E5" s="609">
        <f>SUM(E4:E4)</f>
        <v>0</v>
      </c>
      <c r="F5" s="610">
        <f>SUM(F4:F4)+G4</f>
        <v>-13000</v>
      </c>
      <c r="G5" s="548">
        <f>F5-E5</f>
        <v>-13000</v>
      </c>
      <c r="H5" s="595"/>
      <c r="I5" s="175"/>
      <c r="J5" s="452"/>
      <c r="K5" s="655"/>
      <c r="L5" s="619"/>
      <c r="M5" s="175"/>
      <c r="N5" s="177"/>
    </row>
    <row r="6" spans="1:14" x14ac:dyDescent="0.25">
      <c r="A6" s="194"/>
      <c r="B6" s="177"/>
      <c r="C6" s="177"/>
      <c r="D6" s="203"/>
      <c r="E6" s="608"/>
      <c r="F6" s="188"/>
      <c r="G6" s="546"/>
      <c r="H6" s="559"/>
      <c r="I6" s="175"/>
      <c r="J6" s="452"/>
      <c r="K6" s="429"/>
      <c r="L6" s="175"/>
      <c r="M6" s="175"/>
      <c r="N6" s="177"/>
    </row>
    <row r="7" spans="1:14" x14ac:dyDescent="0.25">
      <c r="A7" s="194"/>
      <c r="B7" s="195"/>
      <c r="C7" s="195"/>
      <c r="D7" s="196"/>
      <c r="E7" s="182"/>
      <c r="F7" s="172"/>
      <c r="G7" s="333"/>
      <c r="H7" s="559"/>
      <c r="I7" s="175"/>
      <c r="J7" s="452"/>
      <c r="K7" s="429"/>
      <c r="L7" s="175"/>
      <c r="M7" s="175"/>
      <c r="N7" s="177"/>
    </row>
    <row r="8" spans="1:14" x14ac:dyDescent="0.25">
      <c r="A8" s="194"/>
      <c r="B8" s="195"/>
      <c r="C8" s="195"/>
      <c r="D8" s="196"/>
      <c r="E8" s="182"/>
      <c r="F8" s="172"/>
      <c r="G8" s="333"/>
      <c r="H8" s="559"/>
      <c r="I8" s="175"/>
      <c r="J8" s="452"/>
      <c r="K8" s="429"/>
      <c r="L8" s="175"/>
      <c r="M8" s="175"/>
      <c r="N8" s="177"/>
    </row>
    <row r="9" spans="1:14" x14ac:dyDescent="0.25">
      <c r="A9" s="194"/>
      <c r="B9" s="195"/>
      <c r="C9" s="195"/>
      <c r="D9" s="196"/>
      <c r="E9" s="182"/>
      <c r="F9" s="172"/>
      <c r="G9" s="333"/>
      <c r="H9" s="559"/>
      <c r="I9" s="175"/>
      <c r="J9" s="452"/>
      <c r="K9" s="429"/>
      <c r="L9" s="175"/>
      <c r="M9" s="175"/>
      <c r="N9" s="177"/>
    </row>
    <row r="10" spans="1:14" x14ac:dyDescent="0.25">
      <c r="A10" s="194"/>
      <c r="B10" s="195"/>
      <c r="C10" s="195"/>
      <c r="D10" s="196"/>
      <c r="E10" s="190"/>
      <c r="F10" s="172"/>
      <c r="G10" s="333"/>
      <c r="H10" s="559"/>
      <c r="I10" s="175"/>
      <c r="J10" s="452"/>
      <c r="K10" s="429"/>
      <c r="L10" s="175"/>
      <c r="M10" s="175"/>
      <c r="N10" s="177"/>
    </row>
    <row r="11" spans="1:14" x14ac:dyDescent="0.25">
      <c r="A11" s="194"/>
      <c r="B11" s="195"/>
      <c r="C11" s="195"/>
      <c r="D11" s="196"/>
      <c r="E11" s="190"/>
      <c r="F11" s="172"/>
      <c r="G11" s="333"/>
      <c r="H11" s="559"/>
      <c r="I11" s="175"/>
      <c r="J11" s="452"/>
      <c r="K11" s="429"/>
      <c r="L11" s="175"/>
      <c r="M11" s="175"/>
      <c r="N11" s="177"/>
    </row>
    <row r="12" spans="1:14" x14ac:dyDescent="0.25">
      <c r="A12" s="194"/>
      <c r="B12" s="195"/>
      <c r="C12" s="195"/>
      <c r="D12" s="196"/>
      <c r="E12" s="182"/>
      <c r="F12" s="172"/>
      <c r="G12" s="333"/>
      <c r="H12" s="559"/>
      <c r="I12" s="175"/>
      <c r="J12" s="452"/>
      <c r="K12" s="429"/>
      <c r="L12" s="175"/>
      <c r="M12" s="175"/>
      <c r="N12" s="177"/>
    </row>
    <row r="13" spans="1:14" x14ac:dyDescent="0.25">
      <c r="A13" s="194"/>
      <c r="B13" s="177"/>
      <c r="C13" s="177"/>
      <c r="D13" s="203"/>
      <c r="E13" s="190"/>
      <c r="F13" s="172"/>
      <c r="G13" s="333"/>
      <c r="H13" s="559"/>
      <c r="I13" s="175"/>
      <c r="J13" s="452"/>
      <c r="K13" s="429"/>
      <c r="L13" s="175"/>
      <c r="M13" s="175"/>
      <c r="N13" s="177"/>
    </row>
    <row r="14" spans="1:14" x14ac:dyDescent="0.25">
      <c r="A14" s="194"/>
      <c r="B14" s="177"/>
      <c r="C14" s="177"/>
      <c r="D14" s="203"/>
      <c r="E14" s="190"/>
      <c r="F14" s="172"/>
      <c r="G14" s="333"/>
      <c r="H14" s="559"/>
      <c r="I14" s="175"/>
      <c r="J14" s="452"/>
      <c r="K14" s="429"/>
      <c r="L14" s="175"/>
      <c r="M14" s="175"/>
      <c r="N14" s="177"/>
    </row>
    <row r="15" spans="1:14" ht="17.25" customHeight="1" x14ac:dyDescent="0.25">
      <c r="A15" s="194"/>
      <c r="B15" s="177"/>
      <c r="C15" s="177"/>
      <c r="D15" s="203"/>
      <c r="E15" s="182"/>
      <c r="F15" s="172"/>
      <c r="G15" s="333"/>
      <c r="H15" s="559"/>
      <c r="I15" s="175"/>
      <c r="J15" s="452"/>
      <c r="K15" s="429"/>
      <c r="L15" s="175"/>
      <c r="M15" s="175"/>
      <c r="N15" s="177"/>
    </row>
    <row r="16" spans="1:14" ht="17.25" customHeight="1" x14ac:dyDescent="0.25">
      <c r="A16" s="194"/>
      <c r="B16" s="177"/>
      <c r="C16" s="177"/>
      <c r="D16" s="203"/>
      <c r="E16" s="182"/>
      <c r="F16" s="172"/>
      <c r="G16" s="333"/>
      <c r="H16" s="559"/>
      <c r="I16" s="175"/>
      <c r="J16" s="452"/>
      <c r="K16" s="429"/>
      <c r="L16" s="175"/>
      <c r="M16" s="175"/>
      <c r="N16" s="177"/>
    </row>
    <row r="17" spans="1:14" ht="17.25" customHeight="1" x14ac:dyDescent="0.25">
      <c r="A17" s="194"/>
      <c r="B17" s="177"/>
      <c r="C17" s="177"/>
      <c r="D17" s="203"/>
      <c r="E17" s="182"/>
      <c r="F17" s="172"/>
      <c r="G17" s="333"/>
      <c r="H17" s="559"/>
      <c r="I17" s="175"/>
      <c r="J17" s="452"/>
      <c r="K17" s="429"/>
      <c r="L17" s="175"/>
      <c r="M17" s="175"/>
      <c r="N17" s="177"/>
    </row>
    <row r="18" spans="1:14" ht="17.25" customHeight="1" x14ac:dyDescent="0.25">
      <c r="A18" s="194"/>
      <c r="B18" s="177"/>
      <c r="C18" s="177"/>
      <c r="D18" s="203"/>
      <c r="E18" s="182"/>
      <c r="F18" s="172"/>
      <c r="G18" s="333"/>
      <c r="H18" s="559"/>
      <c r="I18" s="175"/>
      <c r="J18" s="452"/>
      <c r="K18" s="429"/>
      <c r="L18" s="175"/>
      <c r="M18" s="175"/>
      <c r="N18" s="177"/>
    </row>
    <row r="19" spans="1:14" ht="17.25" customHeight="1" x14ac:dyDescent="0.25">
      <c r="A19" s="194"/>
      <c r="B19" s="177"/>
      <c r="C19" s="177"/>
      <c r="D19" s="203"/>
      <c r="E19" s="182"/>
      <c r="F19" s="172"/>
      <c r="G19" s="333"/>
      <c r="H19" s="319"/>
      <c r="I19" s="175"/>
      <c r="J19" s="452"/>
      <c r="K19" s="429"/>
      <c r="L19" s="175"/>
      <c r="M19" s="175"/>
      <c r="N19" s="177"/>
    </row>
    <row r="20" spans="1:14" ht="17.25" customHeight="1" x14ac:dyDescent="0.25">
      <c r="A20" s="194"/>
      <c r="B20" s="177"/>
      <c r="C20" s="177"/>
      <c r="D20" s="203"/>
      <c r="E20" s="182"/>
      <c r="F20" s="172"/>
      <c r="G20" s="333"/>
      <c r="H20" s="319"/>
      <c r="I20" s="175"/>
      <c r="J20" s="452"/>
      <c r="K20" s="429"/>
      <c r="L20" s="175"/>
      <c r="M20" s="175"/>
      <c r="N20" s="177"/>
    </row>
    <row r="21" spans="1:14" ht="17.25" customHeight="1" x14ac:dyDescent="0.25">
      <c r="A21" s="194"/>
      <c r="B21" s="177"/>
      <c r="C21" s="177"/>
      <c r="D21" s="203"/>
      <c r="E21" s="182"/>
      <c r="F21" s="172"/>
      <c r="G21" s="333"/>
      <c r="H21" s="319"/>
      <c r="I21" s="175"/>
      <c r="J21" s="452"/>
      <c r="K21" s="429"/>
      <c r="L21" s="175"/>
      <c r="M21" s="175"/>
      <c r="N21" s="177"/>
    </row>
    <row r="22" spans="1:14" ht="17.25" customHeight="1" x14ac:dyDescent="0.25">
      <c r="A22" s="194"/>
      <c r="B22" s="177"/>
      <c r="C22" s="177"/>
      <c r="D22" s="203"/>
      <c r="E22" s="182"/>
      <c r="F22" s="172"/>
      <c r="G22" s="333"/>
      <c r="H22" s="319"/>
      <c r="I22" s="175"/>
      <c r="J22" s="452"/>
      <c r="K22" s="429"/>
      <c r="L22" s="175"/>
      <c r="M22" s="175"/>
      <c r="N22" s="177"/>
    </row>
    <row r="23" spans="1:14" x14ac:dyDescent="0.25">
      <c r="A23" s="194"/>
      <c r="B23" s="177"/>
      <c r="C23" s="177"/>
      <c r="D23" s="203"/>
      <c r="E23" s="190"/>
      <c r="F23" s="172"/>
      <c r="G23" s="333"/>
      <c r="H23" s="319"/>
      <c r="I23" s="175"/>
      <c r="J23" s="452"/>
      <c r="K23" s="429"/>
      <c r="L23" s="175"/>
      <c r="M23" s="175"/>
      <c r="N23" s="177"/>
    </row>
    <row r="24" spans="1:14" x14ac:dyDescent="0.25">
      <c r="A24" s="194"/>
      <c r="B24" s="177"/>
      <c r="C24" s="177"/>
      <c r="D24" s="203"/>
      <c r="E24" s="190"/>
      <c r="F24" s="172"/>
      <c r="G24" s="333"/>
      <c r="H24" s="319"/>
      <c r="I24" s="175"/>
      <c r="J24" s="452"/>
      <c r="K24" s="429"/>
      <c r="L24" s="175"/>
      <c r="M24" s="175"/>
      <c r="N24" s="177"/>
    </row>
    <row r="25" spans="1:14" x14ac:dyDescent="0.25">
      <c r="A25" s="194"/>
      <c r="B25" s="177"/>
      <c r="C25" s="177"/>
      <c r="D25" s="203"/>
      <c r="E25" s="190"/>
      <c r="F25" s="172"/>
      <c r="G25" s="333"/>
      <c r="H25" s="319"/>
      <c r="I25" s="175"/>
      <c r="J25" s="452"/>
      <c r="K25" s="429"/>
      <c r="L25" s="175"/>
      <c r="M25" s="175"/>
      <c r="N25" s="177"/>
    </row>
    <row r="26" spans="1:14" x14ac:dyDescent="0.25">
      <c r="A26" s="194"/>
      <c r="B26" s="177"/>
      <c r="C26" s="177"/>
      <c r="D26" s="203"/>
      <c r="E26" s="190"/>
      <c r="F26" s="172"/>
      <c r="G26" s="333"/>
      <c r="H26" s="319"/>
      <c r="I26" s="175"/>
      <c r="J26" s="452"/>
      <c r="K26" s="429"/>
      <c r="L26" s="175"/>
      <c r="M26" s="175"/>
      <c r="N26" s="177"/>
    </row>
    <row r="27" spans="1:14" x14ac:dyDescent="0.25">
      <c r="A27" s="194"/>
      <c r="B27" s="429"/>
      <c r="C27" s="429"/>
      <c r="D27" s="555"/>
      <c r="E27" s="182"/>
      <c r="F27" s="172"/>
      <c r="G27" s="333"/>
      <c r="H27" s="319"/>
      <c r="I27" s="175"/>
      <c r="J27" s="452"/>
      <c r="K27" s="429"/>
      <c r="L27" s="175"/>
      <c r="M27" s="175"/>
      <c r="N27" s="177"/>
    </row>
    <row r="28" spans="1:14" x14ac:dyDescent="0.25">
      <c r="A28" s="194"/>
      <c r="B28" s="429"/>
      <c r="C28" s="429"/>
      <c r="D28" s="555"/>
      <c r="E28" s="182"/>
      <c r="F28" s="172"/>
      <c r="G28" s="333"/>
      <c r="H28" s="319"/>
      <c r="I28" s="175"/>
      <c r="J28" s="452"/>
      <c r="K28" s="429"/>
      <c r="L28" s="175"/>
      <c r="M28" s="175"/>
      <c r="N28" s="177"/>
    </row>
    <row r="29" spans="1:14" x14ac:dyDescent="0.25">
      <c r="A29" s="194"/>
      <c r="B29" s="429"/>
      <c r="C29" s="429"/>
      <c r="D29" s="555"/>
      <c r="E29" s="182"/>
      <c r="F29" s="172"/>
      <c r="G29" s="333"/>
      <c r="H29" s="319"/>
      <c r="I29" s="175"/>
      <c r="J29" s="452"/>
      <c r="K29" s="429"/>
      <c r="L29" s="175"/>
      <c r="M29" s="175"/>
      <c r="N29" s="177"/>
    </row>
    <row r="30" spans="1:14" x14ac:dyDescent="0.25">
      <c r="A30" s="194"/>
      <c r="B30" s="429"/>
      <c r="C30" s="429"/>
      <c r="D30" s="555"/>
      <c r="E30" s="182"/>
      <c r="F30" s="172"/>
      <c r="G30" s="333"/>
      <c r="H30" s="319"/>
      <c r="I30" s="175"/>
      <c r="J30" s="452"/>
      <c r="K30" s="429"/>
      <c r="L30" s="175"/>
      <c r="M30" s="175"/>
      <c r="N30" s="177"/>
    </row>
    <row r="31" spans="1:14" x14ac:dyDescent="0.25">
      <c r="A31" s="194"/>
      <c r="B31" s="429"/>
      <c r="C31" s="429"/>
      <c r="D31" s="555"/>
      <c r="E31" s="182"/>
      <c r="F31" s="172"/>
      <c r="G31" s="333"/>
      <c r="H31" s="212"/>
      <c r="I31" s="175"/>
      <c r="J31" s="452"/>
      <c r="K31" s="429"/>
      <c r="L31" s="175"/>
      <c r="M31" s="175"/>
      <c r="N31" s="177"/>
    </row>
    <row r="32" spans="1:14" x14ac:dyDescent="0.25">
      <c r="A32" s="194"/>
      <c r="B32" s="429"/>
      <c r="C32" s="429"/>
      <c r="D32" s="555"/>
      <c r="E32" s="182"/>
      <c r="F32" s="172"/>
      <c r="G32" s="333"/>
      <c r="H32" s="212"/>
      <c r="I32" s="175"/>
      <c r="J32" s="452"/>
      <c r="K32" s="429"/>
      <c r="L32" s="175"/>
      <c r="M32" s="175"/>
      <c r="N32" s="177"/>
    </row>
    <row r="33" spans="1:14" x14ac:dyDescent="0.25">
      <c r="A33" s="194"/>
      <c r="B33" s="429"/>
      <c r="C33" s="429"/>
      <c r="D33" s="555"/>
      <c r="E33" s="181"/>
      <c r="F33" s="184"/>
      <c r="G33" s="333"/>
      <c r="H33" s="212"/>
      <c r="I33" s="175"/>
      <c r="J33" s="452"/>
      <c r="K33" s="429"/>
      <c r="L33" s="175"/>
      <c r="M33" s="175"/>
      <c r="N33" s="177"/>
    </row>
    <row r="34" spans="1:14" x14ac:dyDescent="0.25">
      <c r="A34" s="180"/>
      <c r="B34" s="429"/>
      <c r="C34" s="429"/>
      <c r="D34" s="555"/>
      <c r="E34" s="172"/>
      <c r="F34" s="172"/>
      <c r="G34" s="333"/>
      <c r="H34" s="212"/>
      <c r="I34" s="175"/>
      <c r="J34" s="452"/>
      <c r="K34" s="429"/>
      <c r="L34" s="175"/>
      <c r="M34" s="175"/>
      <c r="N34" s="177"/>
    </row>
    <row r="35" spans="1:14" x14ac:dyDescent="0.25">
      <c r="A35" s="194"/>
      <c r="B35" s="177"/>
      <c r="C35" s="177"/>
      <c r="D35" s="203"/>
      <c r="E35" s="190"/>
      <c r="F35" s="530"/>
      <c r="G35" s="333"/>
      <c r="H35" s="212"/>
      <c r="I35" s="175"/>
      <c r="J35" s="452"/>
      <c r="K35" s="429"/>
      <c r="L35" s="175"/>
      <c r="M35" s="175"/>
      <c r="N35" s="177"/>
    </row>
    <row r="36" spans="1:14" x14ac:dyDescent="0.25">
      <c r="A36" s="194"/>
      <c r="B36" s="177"/>
      <c r="C36" s="177"/>
      <c r="D36" s="203"/>
      <c r="E36" s="190"/>
      <c r="F36" s="425"/>
      <c r="G36" s="333"/>
      <c r="H36" s="212"/>
      <c r="I36" s="175"/>
      <c r="J36" s="452"/>
      <c r="K36" s="429"/>
      <c r="L36" s="175"/>
      <c r="M36" s="175"/>
      <c r="N36" s="177"/>
    </row>
    <row r="37" spans="1:14" x14ac:dyDescent="0.25">
      <c r="A37" s="194"/>
      <c r="B37" s="177"/>
      <c r="C37" s="177"/>
      <c r="D37" s="203"/>
      <c r="E37" s="190"/>
      <c r="F37" s="425"/>
      <c r="G37" s="333"/>
      <c r="H37" s="212"/>
      <c r="I37" s="175"/>
      <c r="J37" s="452"/>
      <c r="K37" s="429"/>
      <c r="L37" s="175"/>
      <c r="M37" s="175"/>
      <c r="N37" s="177"/>
    </row>
    <row r="38" spans="1:14" x14ac:dyDescent="0.25">
      <c r="A38" s="194"/>
      <c r="B38" s="177"/>
      <c r="C38" s="177"/>
      <c r="D38" s="203"/>
      <c r="E38" s="190"/>
      <c r="F38" s="425"/>
      <c r="G38" s="333"/>
      <c r="H38" s="212"/>
      <c r="I38" s="175"/>
      <c r="J38" s="452"/>
      <c r="K38" s="429"/>
      <c r="L38" s="175"/>
      <c r="M38" s="175"/>
      <c r="N38" s="177"/>
    </row>
    <row r="39" spans="1:14" x14ac:dyDescent="0.25">
      <c r="A39" s="194"/>
      <c r="B39" s="177"/>
      <c r="C39" s="177"/>
      <c r="D39" s="203"/>
      <c r="E39" s="190"/>
      <c r="F39" s="425"/>
      <c r="G39" s="333"/>
      <c r="H39" s="212"/>
      <c r="I39" s="175"/>
      <c r="J39" s="452"/>
      <c r="K39" s="429"/>
      <c r="L39" s="175"/>
      <c r="M39" s="175"/>
      <c r="N39" s="177"/>
    </row>
    <row r="40" spans="1:14" x14ac:dyDescent="0.25">
      <c r="A40" s="194"/>
      <c r="B40" s="177"/>
      <c r="C40" s="177"/>
      <c r="D40" s="203"/>
      <c r="E40" s="190"/>
      <c r="F40" s="425"/>
      <c r="G40" s="333"/>
      <c r="H40" s="212"/>
      <c r="I40" s="175"/>
      <c r="J40" s="452"/>
      <c r="K40" s="429"/>
      <c r="L40" s="175"/>
      <c r="M40" s="175"/>
      <c r="N40" s="177"/>
    </row>
    <row r="41" spans="1:14" x14ac:dyDescent="0.25">
      <c r="A41" s="180"/>
      <c r="B41" s="177"/>
      <c r="C41" s="177"/>
      <c r="D41" s="177"/>
      <c r="E41" s="190"/>
      <c r="F41" s="425"/>
      <c r="G41" s="333"/>
      <c r="H41" s="212"/>
      <c r="I41" s="175"/>
      <c r="J41" s="452"/>
      <c r="K41" s="429"/>
      <c r="L41" s="175"/>
      <c r="M41" s="175"/>
      <c r="N41" s="177"/>
    </row>
    <row r="42" spans="1:14" x14ac:dyDescent="0.25">
      <c r="A42" s="180"/>
      <c r="B42" s="175"/>
      <c r="C42" s="175"/>
      <c r="D42" s="175"/>
      <c r="E42" s="425"/>
      <c r="F42" s="425"/>
      <c r="G42" s="333"/>
      <c r="H42" s="212"/>
      <c r="I42" s="175"/>
      <c r="J42" s="452"/>
      <c r="K42" s="429"/>
      <c r="L42" s="175"/>
      <c r="M42" s="175"/>
      <c r="N42" s="177"/>
    </row>
    <row r="43" spans="1:14" x14ac:dyDescent="0.25">
      <c r="A43" s="180"/>
      <c r="B43" s="175"/>
      <c r="C43" s="175"/>
      <c r="D43" s="175"/>
      <c r="E43" s="190"/>
      <c r="F43" s="425"/>
      <c r="G43" s="333"/>
      <c r="H43" s="212"/>
      <c r="I43" s="175"/>
      <c r="J43" s="452"/>
      <c r="K43" s="429"/>
      <c r="L43" s="175"/>
      <c r="M43" s="175"/>
      <c r="N43" s="177"/>
    </row>
    <row r="44" spans="1:14" x14ac:dyDescent="0.25">
      <c r="A44" s="180"/>
      <c r="B44" s="175"/>
      <c r="C44" s="175"/>
      <c r="D44" s="175"/>
      <c r="E44" s="190"/>
      <c r="F44" s="425"/>
      <c r="G44" s="333"/>
      <c r="H44" s="212"/>
      <c r="I44" s="175"/>
      <c r="J44" s="452"/>
      <c r="K44" s="429"/>
      <c r="L44" s="175"/>
      <c r="M44" s="175"/>
      <c r="N44" s="177"/>
    </row>
    <row r="45" spans="1:14" x14ac:dyDescent="0.25">
      <c r="A45" s="180"/>
      <c r="B45" s="175"/>
      <c r="C45" s="175"/>
      <c r="D45" s="175" t="s">
        <v>136</v>
      </c>
      <c r="E45" s="425"/>
      <c r="F45" s="425"/>
      <c r="G45" s="333"/>
      <c r="H45" s="212"/>
      <c r="I45" s="175"/>
      <c r="J45" s="452"/>
      <c r="K45" s="429"/>
      <c r="L45" s="175"/>
      <c r="M45" s="175"/>
      <c r="N45" s="177"/>
    </row>
    <row r="46" spans="1:14" x14ac:dyDescent="0.25">
      <c r="A46" s="180"/>
      <c r="B46" s="175"/>
      <c r="C46" s="175"/>
      <c r="D46" s="175"/>
      <c r="E46" s="425"/>
      <c r="F46" s="425"/>
      <c r="G46" s="333"/>
      <c r="H46" s="212"/>
      <c r="I46" s="175"/>
      <c r="J46" s="452"/>
      <c r="K46" s="429"/>
      <c r="L46" s="175"/>
      <c r="M46" s="175"/>
      <c r="N46" s="177"/>
    </row>
    <row r="47" spans="1:14" x14ac:dyDescent="0.25">
      <c r="A47" s="180"/>
      <c r="B47" s="175"/>
      <c r="C47" s="175"/>
      <c r="D47" s="175"/>
      <c r="E47" s="425"/>
      <c r="F47" s="425"/>
      <c r="G47" s="333"/>
      <c r="H47" s="212"/>
      <c r="I47" s="175"/>
      <c r="J47" s="177"/>
      <c r="K47" s="429"/>
      <c r="L47" s="175"/>
      <c r="M47" s="175"/>
      <c r="N47" s="177"/>
    </row>
    <row r="48" spans="1:14" x14ac:dyDescent="0.25">
      <c r="A48" s="180"/>
      <c r="B48" s="175"/>
      <c r="C48" s="175"/>
      <c r="D48" s="175"/>
      <c r="E48" s="425"/>
      <c r="F48" s="425"/>
      <c r="G48" s="333"/>
      <c r="H48" s="212"/>
      <c r="I48" s="175"/>
      <c r="J48" s="177"/>
      <c r="K48" s="429"/>
      <c r="L48" s="175"/>
      <c r="M48" s="175"/>
      <c r="N48" s="177"/>
    </row>
    <row r="49" spans="1:14" x14ac:dyDescent="0.25">
      <c r="A49" s="180"/>
      <c r="B49" s="175"/>
      <c r="C49" s="175"/>
      <c r="D49" s="175"/>
      <c r="E49" s="425"/>
      <c r="F49" s="425"/>
      <c r="G49" s="333"/>
      <c r="H49" s="212"/>
      <c r="I49" s="175"/>
      <c r="J49" s="177"/>
      <c r="K49" s="429"/>
      <c r="L49" s="175"/>
      <c r="M49" s="175"/>
      <c r="N49" s="177"/>
    </row>
    <row r="50" spans="1:14" x14ac:dyDescent="0.25">
      <c r="A50" s="180"/>
      <c r="B50" s="175"/>
      <c r="C50" s="175"/>
      <c r="D50" s="175"/>
      <c r="E50" s="425"/>
      <c r="F50" s="425"/>
      <c r="G50" s="333"/>
      <c r="H50" s="212"/>
      <c r="I50" s="175"/>
      <c r="J50" s="177"/>
      <c r="K50" s="429"/>
      <c r="L50" s="175"/>
      <c r="M50" s="175"/>
      <c r="N50" s="177"/>
    </row>
    <row r="51" spans="1:14" x14ac:dyDescent="0.25">
      <c r="A51" s="180"/>
      <c r="B51" s="175"/>
      <c r="C51" s="175"/>
      <c r="D51" s="175"/>
      <c r="E51" s="425"/>
      <c r="F51" s="425"/>
      <c r="G51" s="333"/>
      <c r="H51" s="212"/>
      <c r="I51" s="175"/>
      <c r="J51" s="177"/>
      <c r="K51" s="429"/>
      <c r="L51" s="175"/>
      <c r="M51" s="175"/>
      <c r="N51" s="177"/>
    </row>
    <row r="52" spans="1:14" x14ac:dyDescent="0.25">
      <c r="A52" s="180"/>
      <c r="B52" s="175"/>
      <c r="C52" s="175"/>
      <c r="D52" s="175"/>
      <c r="E52" s="425"/>
      <c r="F52" s="425"/>
      <c r="G52" s="333"/>
      <c r="H52" s="212"/>
      <c r="I52" s="175"/>
      <c r="J52" s="177"/>
      <c r="K52" s="429"/>
      <c r="L52" s="175"/>
      <c r="M52" s="175"/>
      <c r="N52" s="177"/>
    </row>
    <row r="53" spans="1:14" x14ac:dyDescent="0.25">
      <c r="A53" s="180"/>
      <c r="B53" s="175"/>
      <c r="C53" s="175"/>
      <c r="D53" s="175"/>
      <c r="E53" s="425"/>
      <c r="F53" s="425"/>
      <c r="G53" s="333"/>
      <c r="H53" s="212"/>
      <c r="I53" s="175"/>
      <c r="J53" s="177"/>
      <c r="K53" s="429"/>
      <c r="L53" s="175"/>
      <c r="M53" s="175"/>
      <c r="N53" s="177"/>
    </row>
    <row r="54" spans="1:14" x14ac:dyDescent="0.25">
      <c r="A54" s="180"/>
      <c r="B54" s="175"/>
      <c r="C54" s="175"/>
      <c r="D54" s="175"/>
      <c r="E54" s="425"/>
      <c r="F54" s="425"/>
      <c r="G54" s="333"/>
      <c r="H54" s="212"/>
      <c r="I54" s="175"/>
      <c r="J54" s="177"/>
      <c r="K54" s="429"/>
      <c r="L54" s="175"/>
      <c r="M54" s="175"/>
      <c r="N54" s="177"/>
    </row>
    <row r="55" spans="1:14" x14ac:dyDescent="0.25">
      <c r="A55" s="180"/>
      <c r="B55" s="175"/>
      <c r="C55" s="175"/>
      <c r="D55" s="175"/>
      <c r="E55" s="425"/>
      <c r="F55" s="425"/>
      <c r="G55" s="333"/>
      <c r="H55" s="212"/>
      <c r="I55" s="175"/>
      <c r="J55" s="177"/>
      <c r="K55" s="429"/>
      <c r="L55" s="175"/>
      <c r="M55" s="175"/>
      <c r="N55" s="177"/>
    </row>
    <row r="56" spans="1:14" x14ac:dyDescent="0.25">
      <c r="A56" s="194"/>
      <c r="B56" s="175"/>
      <c r="C56" s="175"/>
      <c r="D56" s="175"/>
      <c r="E56" s="190"/>
      <c r="F56" s="550"/>
      <c r="G56" s="333"/>
      <c r="H56" s="212"/>
      <c r="I56" s="175"/>
      <c r="J56" s="177"/>
      <c r="K56" s="429"/>
      <c r="L56" s="175"/>
      <c r="M56" s="175"/>
      <c r="N56" s="177"/>
    </row>
    <row r="57" spans="1:14" x14ac:dyDescent="0.25">
      <c r="A57" s="194"/>
      <c r="B57" s="177"/>
      <c r="C57" s="177"/>
      <c r="D57" s="203"/>
      <c r="E57" s="190"/>
      <c r="F57" s="425"/>
      <c r="G57" s="333"/>
      <c r="H57" s="212"/>
      <c r="I57" s="175"/>
      <c r="J57" s="177"/>
      <c r="K57" s="429"/>
      <c r="L57" s="175"/>
      <c r="M57" s="175"/>
      <c r="N57" s="177"/>
    </row>
    <row r="58" spans="1:14" x14ac:dyDescent="0.25">
      <c r="A58" s="194"/>
      <c r="B58" s="177"/>
      <c r="C58" s="177"/>
      <c r="D58" s="203"/>
      <c r="E58" s="190"/>
      <c r="F58" s="425"/>
      <c r="G58" s="333"/>
      <c r="H58" s="212"/>
      <c r="I58" s="175"/>
      <c r="J58" s="177"/>
      <c r="K58" s="429"/>
      <c r="L58" s="175"/>
      <c r="M58" s="175"/>
      <c r="N58" s="177"/>
    </row>
    <row r="59" spans="1:14" x14ac:dyDescent="0.25">
      <c r="A59" s="194"/>
      <c r="B59" s="177"/>
      <c r="C59" s="177"/>
      <c r="D59" s="203"/>
      <c r="E59" s="190"/>
      <c r="F59" s="425"/>
      <c r="G59" s="333"/>
      <c r="H59" s="212"/>
      <c r="I59" s="175"/>
      <c r="J59" s="177"/>
      <c r="K59" s="429"/>
      <c r="L59" s="175"/>
      <c r="M59" s="175"/>
      <c r="N59" s="177"/>
    </row>
    <row r="60" spans="1:14" x14ac:dyDescent="0.25">
      <c r="A60" s="194"/>
      <c r="B60" s="177"/>
      <c r="C60" s="177"/>
      <c r="D60" s="203"/>
      <c r="E60" s="190"/>
      <c r="F60" s="425"/>
      <c r="G60" s="333"/>
      <c r="H60" s="212"/>
      <c r="I60" s="175"/>
      <c r="J60" s="177"/>
      <c r="K60" s="429"/>
      <c r="L60" s="175"/>
      <c r="M60" s="175"/>
      <c r="N60" s="177"/>
    </row>
    <row r="61" spans="1:14" x14ac:dyDescent="0.25">
      <c r="A61" s="194"/>
      <c r="B61" s="177"/>
      <c r="C61" s="177"/>
      <c r="D61" s="203"/>
      <c r="E61" s="190"/>
      <c r="F61" s="425"/>
      <c r="G61" s="333"/>
      <c r="H61" s="212"/>
      <c r="I61" s="175"/>
      <c r="J61" s="177"/>
      <c r="K61" s="429"/>
      <c r="L61" s="175"/>
      <c r="M61" s="175"/>
      <c r="N61" s="177"/>
    </row>
    <row r="62" spans="1:14" x14ac:dyDescent="0.25">
      <c r="A62" s="194"/>
      <c r="B62" s="177"/>
      <c r="C62" s="177"/>
      <c r="D62" s="203"/>
      <c r="E62" s="190"/>
      <c r="F62" s="425"/>
      <c r="G62" s="333"/>
      <c r="H62" s="212"/>
      <c r="I62" s="175"/>
      <c r="J62" s="177"/>
      <c r="K62" s="429"/>
      <c r="L62" s="175"/>
      <c r="M62" s="175"/>
      <c r="N62" s="177"/>
    </row>
    <row r="63" spans="1:14" x14ac:dyDescent="0.25">
      <c r="A63" s="194"/>
      <c r="B63" s="177"/>
      <c r="C63" s="177"/>
      <c r="D63" s="203"/>
      <c r="E63" s="190"/>
      <c r="F63" s="425"/>
      <c r="G63" s="333"/>
      <c r="H63" s="212"/>
      <c r="I63" s="175"/>
      <c r="J63" s="177"/>
      <c r="K63" s="429"/>
      <c r="L63" s="175"/>
      <c r="M63" s="175"/>
      <c r="N63" s="177"/>
    </row>
    <row r="64" spans="1:14" x14ac:dyDescent="0.25">
      <c r="A64" s="194"/>
      <c r="B64" s="177"/>
      <c r="C64" s="177"/>
      <c r="D64" s="203"/>
      <c r="E64" s="190"/>
      <c r="F64" s="425"/>
      <c r="G64" s="333"/>
      <c r="H64" s="212"/>
      <c r="I64" s="175"/>
      <c r="J64" s="177"/>
      <c r="K64" s="429"/>
      <c r="L64" s="175"/>
      <c r="M64" s="175"/>
      <c r="N64" s="177"/>
    </row>
    <row r="65" spans="1:14" x14ac:dyDescent="0.25">
      <c r="A65" s="194"/>
      <c r="B65" s="177"/>
      <c r="C65" s="177"/>
      <c r="D65" s="203"/>
      <c r="E65" s="190"/>
      <c r="F65" s="425"/>
      <c r="G65" s="333"/>
      <c r="H65" s="212"/>
      <c r="I65" s="175"/>
      <c r="J65" s="177"/>
      <c r="K65" s="429"/>
      <c r="L65" s="175"/>
      <c r="M65" s="175"/>
      <c r="N65" s="177"/>
    </row>
    <row r="66" spans="1:14" x14ac:dyDescent="0.25">
      <c r="A66" s="194"/>
      <c r="B66" s="177"/>
      <c r="C66" s="177"/>
      <c r="D66" s="203"/>
      <c r="E66" s="190"/>
      <c r="F66" s="425"/>
      <c r="G66" s="333"/>
      <c r="H66" s="212"/>
      <c r="I66" s="175"/>
      <c r="J66" s="177"/>
      <c r="K66" s="429"/>
      <c r="L66" s="175"/>
      <c r="M66" s="175"/>
      <c r="N66" s="177"/>
    </row>
    <row r="67" spans="1:14" x14ac:dyDescent="0.25">
      <c r="A67" s="194"/>
      <c r="B67" s="177"/>
      <c r="C67" s="177"/>
      <c r="D67" s="203"/>
      <c r="E67" s="190"/>
      <c r="F67" s="425"/>
      <c r="G67" s="333"/>
      <c r="H67" s="212"/>
      <c r="I67" s="175"/>
      <c r="J67" s="177"/>
      <c r="K67" s="429"/>
      <c r="L67" s="175"/>
      <c r="M67" s="175"/>
      <c r="N67" s="177"/>
    </row>
    <row r="68" spans="1:14" x14ac:dyDescent="0.25">
      <c r="A68" s="194"/>
      <c r="B68" s="177"/>
      <c r="C68" s="177"/>
      <c r="D68" s="203"/>
      <c r="E68" s="190"/>
      <c r="F68" s="425"/>
      <c r="G68" s="333"/>
      <c r="H68" s="212"/>
      <c r="I68" s="175"/>
      <c r="J68" s="177"/>
      <c r="K68" s="429"/>
      <c r="L68" s="175"/>
      <c r="M68" s="175"/>
      <c r="N68" s="177"/>
    </row>
    <row r="69" spans="1:14" x14ac:dyDescent="0.25">
      <c r="A69" s="194"/>
      <c r="B69" s="175"/>
      <c r="C69" s="175"/>
      <c r="D69" s="175"/>
      <c r="E69" s="425"/>
      <c r="F69" s="425"/>
      <c r="G69" s="333"/>
      <c r="H69" s="212"/>
      <c r="I69" s="175"/>
      <c r="J69" s="177"/>
      <c r="K69" s="429"/>
      <c r="L69" s="175"/>
      <c r="M69" s="175"/>
      <c r="N69" s="177"/>
    </row>
    <row r="70" spans="1:14" x14ac:dyDescent="0.25">
      <c r="A70" s="194"/>
      <c r="B70" s="175"/>
      <c r="C70" s="175"/>
      <c r="D70" s="175"/>
      <c r="E70" s="545"/>
      <c r="F70" s="545"/>
      <c r="G70" s="333"/>
      <c r="H70" s="212"/>
      <c r="I70" s="175"/>
      <c r="J70" s="177"/>
      <c r="K70" s="429"/>
      <c r="L70" s="175"/>
      <c r="M70" s="175"/>
      <c r="N70" s="177"/>
    </row>
    <row r="71" spans="1:14" x14ac:dyDescent="0.25">
      <c r="A71" s="194"/>
      <c r="B71" s="175"/>
      <c r="C71" s="175"/>
      <c r="D71" s="175"/>
      <c r="E71" s="545"/>
      <c r="F71" s="545"/>
      <c r="G71" s="333"/>
      <c r="H71" s="212"/>
      <c r="I71" s="175"/>
      <c r="J71" s="177"/>
      <c r="K71" s="429"/>
      <c r="L71" s="175"/>
      <c r="M71" s="175"/>
      <c r="N71" s="177"/>
    </row>
    <row r="72" spans="1:14" x14ac:dyDescent="0.25">
      <c r="A72" s="194"/>
      <c r="B72" s="175"/>
      <c r="C72" s="175"/>
      <c r="D72" s="187"/>
      <c r="E72" s="425"/>
      <c r="F72" s="425"/>
      <c r="G72" s="333"/>
      <c r="H72" s="212"/>
      <c r="I72" s="175"/>
      <c r="J72" s="177"/>
      <c r="K72" s="429"/>
      <c r="L72" s="175"/>
      <c r="M72" s="175"/>
      <c r="N72" s="177"/>
    </row>
    <row r="73" spans="1:14" x14ac:dyDescent="0.25">
      <c r="A73" s="194"/>
      <c r="B73" s="175"/>
      <c r="C73" s="175"/>
      <c r="D73" s="187"/>
      <c r="E73" s="425"/>
      <c r="F73" s="425"/>
      <c r="G73" s="333"/>
      <c r="H73" s="212"/>
      <c r="I73" s="175"/>
      <c r="J73" s="177"/>
      <c r="K73" s="429"/>
      <c r="L73" s="175"/>
      <c r="M73" s="175"/>
      <c r="N73" s="177"/>
    </row>
    <row r="74" spans="1:14" x14ac:dyDescent="0.25">
      <c r="A74" s="194"/>
      <c r="B74" s="175"/>
      <c r="C74" s="175"/>
      <c r="D74" s="187"/>
      <c r="E74" s="425"/>
      <c r="F74" s="425"/>
      <c r="G74" s="333"/>
      <c r="H74" s="212"/>
      <c r="I74" s="175"/>
      <c r="J74" s="177"/>
      <c r="K74" s="429"/>
      <c r="L74" s="175"/>
      <c r="M74" s="175"/>
      <c r="N74" s="177"/>
    </row>
    <row r="75" spans="1:14" x14ac:dyDescent="0.25">
      <c r="A75" s="175"/>
      <c r="B75" s="175"/>
      <c r="C75" s="175"/>
      <c r="D75" s="187"/>
      <c r="E75" s="607"/>
      <c r="F75" s="607"/>
      <c r="G75" s="604"/>
      <c r="H75" s="212"/>
      <c r="I75" s="175"/>
      <c r="J75" s="175"/>
      <c r="K75" s="429"/>
      <c r="L75" s="175"/>
      <c r="M75" s="175"/>
      <c r="N75" s="177"/>
    </row>
    <row r="76" spans="1:14" x14ac:dyDescent="0.25">
      <c r="A76" s="175"/>
      <c r="B76" s="175"/>
      <c r="C76" s="175"/>
      <c r="D76" s="187"/>
      <c r="E76" s="425"/>
      <c r="F76" s="425"/>
      <c r="G76" s="333"/>
      <c r="H76" s="212"/>
      <c r="I76" s="175"/>
      <c r="J76" s="175"/>
      <c r="K76" s="429"/>
      <c r="L76" s="175"/>
      <c r="M76" s="175"/>
      <c r="N76" s="177"/>
    </row>
    <row r="77" spans="1:14" x14ac:dyDescent="0.25">
      <c r="A77" s="175"/>
      <c r="B77" s="175"/>
      <c r="C77" s="175"/>
      <c r="D77" s="187"/>
      <c r="E77" s="367"/>
      <c r="F77" s="367"/>
      <c r="G77" s="367"/>
      <c r="H77" s="189"/>
      <c r="I77" s="175"/>
      <c r="J77" s="175"/>
      <c r="K77" s="175"/>
      <c r="L77" s="175"/>
      <c r="M77" s="175"/>
      <c r="N77" s="177"/>
    </row>
    <row r="78" spans="1:14" x14ac:dyDescent="0.25">
      <c r="A78" s="175"/>
      <c r="B78" s="175"/>
      <c r="C78" s="175"/>
      <c r="D78" s="175"/>
      <c r="E78" s="367"/>
      <c r="F78" s="367"/>
      <c r="G78" s="367"/>
      <c r="H78" s="175"/>
      <c r="I78" s="175"/>
      <c r="J78" s="175"/>
      <c r="K78" s="175"/>
      <c r="L78" s="175"/>
      <c r="M78" s="175"/>
      <c r="N78" s="177"/>
    </row>
    <row r="79" spans="1:14" x14ac:dyDescent="0.25">
      <c r="A79" s="175"/>
      <c r="B79" s="175"/>
      <c r="C79" s="175"/>
      <c r="D79" s="175"/>
      <c r="E79" s="367"/>
      <c r="F79" s="367"/>
      <c r="G79" s="367"/>
      <c r="H79" s="175"/>
      <c r="I79" s="175"/>
      <c r="J79" s="175"/>
      <c r="K79" s="175"/>
      <c r="L79" s="175"/>
      <c r="M79" s="175"/>
      <c r="N79" s="177"/>
    </row>
    <row r="80" spans="1:14" x14ac:dyDescent="0.25">
      <c r="A80" s="175"/>
      <c r="B80" s="175"/>
      <c r="C80" s="175"/>
      <c r="D80" s="175"/>
      <c r="E80" s="367"/>
      <c r="F80" s="367"/>
      <c r="G80" s="367"/>
      <c r="H80" s="175"/>
      <c r="I80" s="175"/>
      <c r="J80" s="175"/>
      <c r="K80" s="175"/>
      <c r="L80" s="175"/>
      <c r="M80" s="175"/>
      <c r="N80" s="177"/>
    </row>
    <row r="81" spans="1:14" x14ac:dyDescent="0.25">
      <c r="A81" s="175"/>
      <c r="B81" s="175"/>
      <c r="C81" s="175"/>
      <c r="D81" s="175"/>
      <c r="E81" s="367"/>
      <c r="F81" s="367"/>
      <c r="G81" s="367"/>
      <c r="H81" s="175"/>
      <c r="I81" s="175"/>
      <c r="J81" s="175"/>
      <c r="K81" s="175"/>
      <c r="L81" s="175"/>
      <c r="M81" s="175"/>
      <c r="N81" s="177"/>
    </row>
    <row r="82" spans="1:14" x14ac:dyDescent="0.25">
      <c r="A82" s="175"/>
      <c r="B82" s="175"/>
      <c r="C82" s="175"/>
      <c r="D82" s="175"/>
      <c r="E82" s="367"/>
      <c r="F82" s="367"/>
      <c r="G82" s="367"/>
      <c r="H82" s="175"/>
      <c r="I82" s="175"/>
      <c r="J82" s="175"/>
      <c r="K82" s="175"/>
      <c r="L82" s="175"/>
      <c r="M82" s="175"/>
      <c r="N82" s="177"/>
    </row>
    <row r="83" spans="1:14" x14ac:dyDescent="0.25">
      <c r="A83" s="25"/>
      <c r="B83" s="25"/>
      <c r="C83" s="25"/>
      <c r="D83" s="25"/>
      <c r="E83" s="335"/>
      <c r="F83" s="335"/>
      <c r="G83" s="335"/>
      <c r="H83" s="25"/>
      <c r="I83" s="25"/>
      <c r="J83" s="25"/>
      <c r="K83" s="25"/>
      <c r="L83" s="25"/>
      <c r="M83" s="25"/>
      <c r="N83" s="24"/>
    </row>
    <row r="84" spans="1:14" x14ac:dyDescent="0.25">
      <c r="A84" s="25"/>
      <c r="B84" s="25"/>
      <c r="C84" s="25"/>
      <c r="D84" s="25"/>
      <c r="E84" s="335"/>
      <c r="F84" s="335"/>
      <c r="G84" s="335"/>
      <c r="H84" s="25"/>
      <c r="I84" s="25"/>
      <c r="J84" s="25"/>
      <c r="K84" s="25"/>
      <c r="L84" s="25"/>
      <c r="M84" s="25"/>
      <c r="N84" s="24"/>
    </row>
    <row r="85" spans="1:14" x14ac:dyDescent="0.25">
      <c r="A85" s="25"/>
      <c r="B85" s="25"/>
      <c r="C85" s="25"/>
      <c r="D85" s="25"/>
      <c r="E85" s="335"/>
      <c r="F85" s="335"/>
      <c r="G85" s="335"/>
      <c r="H85" s="25"/>
      <c r="I85" s="25"/>
      <c r="J85" s="25"/>
      <c r="K85" s="25"/>
      <c r="L85" s="25"/>
      <c r="M85" s="25"/>
      <c r="N85" s="24"/>
    </row>
    <row r="86" spans="1:14" x14ac:dyDescent="0.25">
      <c r="A86" s="25"/>
      <c r="B86" s="25"/>
      <c r="C86" s="25"/>
      <c r="D86" s="25"/>
      <c r="E86" s="335"/>
      <c r="F86" s="335"/>
      <c r="G86" s="335"/>
      <c r="H86" s="25"/>
      <c r="I86" s="25"/>
      <c r="J86" s="25"/>
      <c r="K86" s="25"/>
      <c r="L86" s="25"/>
      <c r="M86" s="25"/>
      <c r="N86" s="24"/>
    </row>
  </sheetData>
  <autoFilter ref="A1:N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topLeftCell="A4" zoomScale="117" zoomScaleNormal="85" workbookViewId="0">
      <selection activeCell="E72" sqref="E72"/>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4" bestFit="1" customWidth="1"/>
    <col min="7" max="7" width="18.7109375" style="334"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6" customWidth="1"/>
    <col min="15" max="15" width="41.140625" style="26" customWidth="1"/>
    <col min="16" max="16384" width="10.85546875" style="26"/>
  </cols>
  <sheetData>
    <row r="1" spans="1:14" s="79" customFormat="1" ht="31.5" x14ac:dyDescent="0.25">
      <c r="A1" s="791" t="s">
        <v>44</v>
      </c>
      <c r="B1" s="791"/>
      <c r="C1" s="791"/>
      <c r="D1" s="791"/>
      <c r="E1" s="791"/>
      <c r="F1" s="791"/>
      <c r="G1" s="791"/>
      <c r="H1" s="791"/>
      <c r="I1" s="791"/>
      <c r="J1" s="791"/>
      <c r="K1" s="791"/>
      <c r="L1" s="791"/>
      <c r="M1" s="791"/>
      <c r="N1" s="791"/>
    </row>
    <row r="2" spans="1:14" s="79" customFormat="1" ht="18.75" x14ac:dyDescent="0.25">
      <c r="A2" s="792" t="s">
        <v>134</v>
      </c>
      <c r="B2" s="792"/>
      <c r="C2" s="792"/>
      <c r="D2" s="792"/>
      <c r="E2" s="792"/>
      <c r="F2" s="792"/>
      <c r="G2" s="792"/>
      <c r="H2" s="792"/>
      <c r="I2" s="792"/>
      <c r="J2" s="792"/>
      <c r="K2" s="792"/>
      <c r="L2" s="792"/>
      <c r="M2" s="792"/>
      <c r="N2" s="792"/>
    </row>
    <row r="3" spans="1:14" s="79" customFormat="1" ht="45.75" thickBot="1" x14ac:dyDescent="0.3">
      <c r="A3" s="168" t="s">
        <v>0</v>
      </c>
      <c r="B3" s="169" t="s">
        <v>5</v>
      </c>
      <c r="C3" s="169" t="s">
        <v>10</v>
      </c>
      <c r="D3" s="170" t="s">
        <v>8</v>
      </c>
      <c r="E3" s="170" t="s">
        <v>13</v>
      </c>
      <c r="F3" s="170" t="s">
        <v>34</v>
      </c>
      <c r="G3" s="170" t="s">
        <v>41</v>
      </c>
      <c r="H3" s="170" t="s">
        <v>2</v>
      </c>
      <c r="I3" s="170" t="s">
        <v>3</v>
      </c>
      <c r="J3" s="169" t="s">
        <v>9</v>
      </c>
      <c r="K3" s="169" t="s">
        <v>1</v>
      </c>
      <c r="L3" s="169" t="s">
        <v>4</v>
      </c>
      <c r="M3" s="169" t="s">
        <v>12</v>
      </c>
      <c r="N3" s="171" t="s">
        <v>11</v>
      </c>
    </row>
    <row r="4" spans="1:14" s="22" customFormat="1" ht="27.95" customHeight="1" x14ac:dyDescent="0.25">
      <c r="A4" s="460">
        <v>44835</v>
      </c>
      <c r="B4" s="461" t="s">
        <v>191</v>
      </c>
      <c r="C4" s="461"/>
      <c r="D4" s="504"/>
      <c r="E4" s="505"/>
      <c r="F4" s="505"/>
      <c r="G4" s="506">
        <v>-39000</v>
      </c>
      <c r="H4" s="507"/>
      <c r="I4" s="508"/>
      <c r="J4" s="509"/>
      <c r="K4" s="510"/>
      <c r="L4" s="211"/>
      <c r="M4" s="511"/>
      <c r="N4" s="512"/>
    </row>
    <row r="5" spans="1:14" s="22" customFormat="1" ht="13.5" customHeight="1" x14ac:dyDescent="0.25">
      <c r="A5" s="560">
        <v>44835</v>
      </c>
      <c r="B5" s="561" t="s">
        <v>115</v>
      </c>
      <c r="C5" s="561" t="s">
        <v>49</v>
      </c>
      <c r="D5" s="562" t="s">
        <v>118</v>
      </c>
      <c r="E5" s="563"/>
      <c r="F5" s="563">
        <v>20000</v>
      </c>
      <c r="G5" s="564">
        <f>G4-E5+F5</f>
        <v>-19000</v>
      </c>
      <c r="H5" s="565" t="s">
        <v>132</v>
      </c>
      <c r="I5" s="565" t="s">
        <v>18</v>
      </c>
      <c r="J5" s="567" t="s">
        <v>185</v>
      </c>
      <c r="K5" s="561" t="s">
        <v>64</v>
      </c>
      <c r="L5" s="561" t="s">
        <v>45</v>
      </c>
      <c r="M5" s="575"/>
      <c r="N5" s="568"/>
    </row>
    <row r="6" spans="1:14" s="22" customFormat="1" ht="13.5" customHeight="1" x14ac:dyDescent="0.25">
      <c r="A6" s="194">
        <v>44835</v>
      </c>
      <c r="B6" s="195" t="s">
        <v>123</v>
      </c>
      <c r="C6" s="195" t="s">
        <v>124</v>
      </c>
      <c r="D6" s="196" t="s">
        <v>118</v>
      </c>
      <c r="E6" s="172">
        <v>10000</v>
      </c>
      <c r="F6" s="172"/>
      <c r="G6" s="333">
        <f t="shared" ref="G6:G48" si="0">G5-E6+F6</f>
        <v>-29000</v>
      </c>
      <c r="H6" s="559" t="s">
        <v>132</v>
      </c>
      <c r="I6" s="319" t="s">
        <v>18</v>
      </c>
      <c r="J6" s="452" t="s">
        <v>185</v>
      </c>
      <c r="K6" s="429" t="s">
        <v>64</v>
      </c>
      <c r="L6" s="429" t="s">
        <v>45</v>
      </c>
      <c r="N6" s="557"/>
    </row>
    <row r="7" spans="1:14" x14ac:dyDescent="0.25">
      <c r="A7" s="194">
        <v>44835</v>
      </c>
      <c r="B7" s="195" t="s">
        <v>123</v>
      </c>
      <c r="C7" s="195" t="s">
        <v>124</v>
      </c>
      <c r="D7" s="196" t="s">
        <v>118</v>
      </c>
      <c r="E7" s="172">
        <v>10000</v>
      </c>
      <c r="F7" s="172"/>
      <c r="G7" s="333">
        <f>G6-E7+F7</f>
        <v>-39000</v>
      </c>
      <c r="H7" s="559" t="s">
        <v>132</v>
      </c>
      <c r="I7" s="175" t="s">
        <v>18</v>
      </c>
      <c r="J7" s="452" t="s">
        <v>185</v>
      </c>
      <c r="K7" s="429" t="s">
        <v>64</v>
      </c>
      <c r="L7" s="175" t="s">
        <v>45</v>
      </c>
      <c r="N7" s="557"/>
    </row>
    <row r="8" spans="1:14" x14ac:dyDescent="0.25">
      <c r="A8" s="560">
        <v>44837</v>
      </c>
      <c r="B8" s="561" t="s">
        <v>115</v>
      </c>
      <c r="C8" s="561" t="s">
        <v>49</v>
      </c>
      <c r="D8" s="562" t="s">
        <v>118</v>
      </c>
      <c r="E8" s="563"/>
      <c r="F8" s="563">
        <v>76000</v>
      </c>
      <c r="G8" s="564">
        <f t="shared" ref="G8:G14" si="1">G7-E8+F8</f>
        <v>37000</v>
      </c>
      <c r="H8" s="565" t="s">
        <v>132</v>
      </c>
      <c r="I8" s="566" t="s">
        <v>18</v>
      </c>
      <c r="J8" s="567" t="s">
        <v>224</v>
      </c>
      <c r="K8" s="561" t="s">
        <v>64</v>
      </c>
      <c r="L8" s="566" t="s">
        <v>45</v>
      </c>
      <c r="M8" s="674"/>
      <c r="N8" s="568"/>
    </row>
    <row r="9" spans="1:14" ht="12.75" customHeight="1" x14ac:dyDescent="0.25">
      <c r="A9" s="194">
        <v>44837</v>
      </c>
      <c r="B9" s="205" t="s">
        <v>123</v>
      </c>
      <c r="C9" s="205" t="s">
        <v>124</v>
      </c>
      <c r="D9" s="532" t="s">
        <v>118</v>
      </c>
      <c r="E9" s="182">
        <v>10000</v>
      </c>
      <c r="F9" s="182"/>
      <c r="G9" s="332">
        <f t="shared" si="1"/>
        <v>27000</v>
      </c>
      <c r="H9" s="443" t="s">
        <v>132</v>
      </c>
      <c r="I9" s="206" t="s">
        <v>18</v>
      </c>
      <c r="J9" s="452" t="s">
        <v>224</v>
      </c>
      <c r="K9" s="210" t="s">
        <v>64</v>
      </c>
      <c r="L9" s="206" t="s">
        <v>45</v>
      </c>
      <c r="N9" s="663" t="s">
        <v>126</v>
      </c>
    </row>
    <row r="10" spans="1:14" x14ac:dyDescent="0.25">
      <c r="A10" s="194">
        <v>44837</v>
      </c>
      <c r="B10" s="205" t="s">
        <v>123</v>
      </c>
      <c r="C10" s="205" t="s">
        <v>124</v>
      </c>
      <c r="D10" s="532" t="s">
        <v>118</v>
      </c>
      <c r="E10" s="172">
        <v>9000</v>
      </c>
      <c r="F10" s="172"/>
      <c r="G10" s="333">
        <f t="shared" si="1"/>
        <v>18000</v>
      </c>
      <c r="H10" s="319" t="s">
        <v>132</v>
      </c>
      <c r="I10" s="175" t="s">
        <v>18</v>
      </c>
      <c r="J10" s="452" t="s">
        <v>224</v>
      </c>
      <c r="K10" s="429" t="s">
        <v>64</v>
      </c>
      <c r="L10" s="175" t="s">
        <v>45</v>
      </c>
      <c r="N10" s="557" t="s">
        <v>145</v>
      </c>
    </row>
    <row r="11" spans="1:14" x14ac:dyDescent="0.25">
      <c r="A11" s="194">
        <v>44837</v>
      </c>
      <c r="B11" s="205" t="s">
        <v>123</v>
      </c>
      <c r="C11" s="205" t="s">
        <v>124</v>
      </c>
      <c r="D11" s="532" t="s">
        <v>118</v>
      </c>
      <c r="E11" s="172">
        <v>8000</v>
      </c>
      <c r="F11" s="172"/>
      <c r="G11" s="333">
        <f t="shared" si="1"/>
        <v>10000</v>
      </c>
      <c r="H11" s="319" t="s">
        <v>132</v>
      </c>
      <c r="I11" s="175" t="s">
        <v>18</v>
      </c>
      <c r="J11" s="452" t="s">
        <v>224</v>
      </c>
      <c r="K11" s="429" t="s">
        <v>64</v>
      </c>
      <c r="L11" s="175" t="s">
        <v>45</v>
      </c>
      <c r="M11" s="175"/>
      <c r="N11" s="557" t="s">
        <v>172</v>
      </c>
    </row>
    <row r="12" spans="1:14" x14ac:dyDescent="0.25">
      <c r="A12" s="194">
        <v>44837</v>
      </c>
      <c r="B12" s="205" t="s">
        <v>123</v>
      </c>
      <c r="C12" s="205" t="s">
        <v>124</v>
      </c>
      <c r="D12" s="532" t="s">
        <v>118</v>
      </c>
      <c r="E12" s="172">
        <v>12000</v>
      </c>
      <c r="F12" s="172"/>
      <c r="G12" s="333">
        <f t="shared" si="1"/>
        <v>-2000</v>
      </c>
      <c r="H12" s="319" t="s">
        <v>132</v>
      </c>
      <c r="I12" s="175" t="s">
        <v>18</v>
      </c>
      <c r="J12" s="452" t="s">
        <v>224</v>
      </c>
      <c r="K12" s="429" t="s">
        <v>64</v>
      </c>
      <c r="L12" s="175" t="s">
        <v>45</v>
      </c>
      <c r="M12" s="175"/>
      <c r="N12" s="557" t="s">
        <v>225</v>
      </c>
    </row>
    <row r="13" spans="1:14" x14ac:dyDescent="0.25">
      <c r="A13" s="194">
        <v>44837</v>
      </c>
      <c r="B13" s="205" t="s">
        <v>123</v>
      </c>
      <c r="C13" s="205" t="s">
        <v>124</v>
      </c>
      <c r="D13" s="532" t="s">
        <v>118</v>
      </c>
      <c r="E13" s="190">
        <v>3000</v>
      </c>
      <c r="F13" s="172"/>
      <c r="G13" s="333">
        <f t="shared" si="1"/>
        <v>-5000</v>
      </c>
      <c r="H13" s="319" t="s">
        <v>132</v>
      </c>
      <c r="I13" s="175" t="s">
        <v>18</v>
      </c>
      <c r="J13" s="452" t="s">
        <v>224</v>
      </c>
      <c r="K13" s="429" t="s">
        <v>64</v>
      </c>
      <c r="L13" s="175" t="s">
        <v>45</v>
      </c>
      <c r="M13" s="175"/>
      <c r="N13" s="557" t="s">
        <v>226</v>
      </c>
    </row>
    <row r="14" spans="1:14" x14ac:dyDescent="0.25">
      <c r="A14" s="194">
        <v>44837</v>
      </c>
      <c r="B14" s="205" t="s">
        <v>123</v>
      </c>
      <c r="C14" s="205" t="s">
        <v>124</v>
      </c>
      <c r="D14" s="532" t="s">
        <v>118</v>
      </c>
      <c r="E14" s="190">
        <v>15000</v>
      </c>
      <c r="F14" s="182"/>
      <c r="G14" s="333">
        <f t="shared" si="1"/>
        <v>-20000</v>
      </c>
      <c r="H14" s="319" t="s">
        <v>132</v>
      </c>
      <c r="I14" s="206" t="s">
        <v>18</v>
      </c>
      <c r="J14" s="452" t="s">
        <v>224</v>
      </c>
      <c r="K14" s="210" t="s">
        <v>64</v>
      </c>
      <c r="L14" s="206" t="s">
        <v>45</v>
      </c>
      <c r="M14" s="206"/>
      <c r="N14" s="177" t="s">
        <v>227</v>
      </c>
    </row>
    <row r="15" spans="1:14" x14ac:dyDescent="0.25">
      <c r="A15" s="194">
        <v>44837</v>
      </c>
      <c r="B15" s="205" t="s">
        <v>123</v>
      </c>
      <c r="C15" s="205" t="s">
        <v>124</v>
      </c>
      <c r="D15" s="532" t="s">
        <v>118</v>
      </c>
      <c r="E15" s="190">
        <v>8000</v>
      </c>
      <c r="F15" s="172"/>
      <c r="G15" s="333">
        <f t="shared" si="0"/>
        <v>-28000</v>
      </c>
      <c r="H15" s="319" t="s">
        <v>132</v>
      </c>
      <c r="I15" s="175" t="s">
        <v>18</v>
      </c>
      <c r="J15" s="452" t="s">
        <v>224</v>
      </c>
      <c r="K15" s="429" t="s">
        <v>64</v>
      </c>
      <c r="L15" s="175" t="s">
        <v>45</v>
      </c>
      <c r="M15" s="175"/>
      <c r="N15" s="177" t="s">
        <v>173</v>
      </c>
    </row>
    <row r="16" spans="1:14" x14ac:dyDescent="0.25">
      <c r="A16" s="194">
        <v>44837</v>
      </c>
      <c r="B16" s="205" t="s">
        <v>123</v>
      </c>
      <c r="C16" s="205" t="s">
        <v>124</v>
      </c>
      <c r="D16" s="532" t="s">
        <v>118</v>
      </c>
      <c r="E16" s="190">
        <v>7000</v>
      </c>
      <c r="F16" s="531"/>
      <c r="G16" s="333">
        <f t="shared" si="0"/>
        <v>-35000</v>
      </c>
      <c r="H16" s="559" t="s">
        <v>132</v>
      </c>
      <c r="I16" s="175" t="s">
        <v>18</v>
      </c>
      <c r="J16" s="452" t="s">
        <v>224</v>
      </c>
      <c r="K16" s="429" t="s">
        <v>64</v>
      </c>
      <c r="L16" s="175" t="s">
        <v>45</v>
      </c>
      <c r="M16" s="175"/>
      <c r="N16" s="177" t="s">
        <v>146</v>
      </c>
    </row>
    <row r="17" spans="1:14" ht="15.75" customHeight="1" x14ac:dyDescent="0.25">
      <c r="A17" s="560">
        <v>44838</v>
      </c>
      <c r="B17" s="561" t="s">
        <v>115</v>
      </c>
      <c r="C17" s="561" t="s">
        <v>49</v>
      </c>
      <c r="D17" s="562" t="s">
        <v>118</v>
      </c>
      <c r="E17" s="577"/>
      <c r="F17" s="570">
        <v>20000</v>
      </c>
      <c r="G17" s="564">
        <f t="shared" si="0"/>
        <v>-15000</v>
      </c>
      <c r="H17" s="565" t="s">
        <v>132</v>
      </c>
      <c r="I17" s="566" t="s">
        <v>18</v>
      </c>
      <c r="J17" s="567" t="s">
        <v>240</v>
      </c>
      <c r="K17" s="561" t="s">
        <v>64</v>
      </c>
      <c r="L17" s="566" t="s">
        <v>45</v>
      </c>
      <c r="M17" s="566"/>
      <c r="N17" s="574"/>
    </row>
    <row r="18" spans="1:14" x14ac:dyDescent="0.25">
      <c r="A18" s="194">
        <v>44838</v>
      </c>
      <c r="B18" s="195" t="s">
        <v>123</v>
      </c>
      <c r="C18" s="195" t="s">
        <v>124</v>
      </c>
      <c r="D18" s="196" t="s">
        <v>118</v>
      </c>
      <c r="E18" s="182">
        <v>10000</v>
      </c>
      <c r="F18" s="172"/>
      <c r="G18" s="333">
        <f t="shared" si="0"/>
        <v>-25000</v>
      </c>
      <c r="H18" s="319" t="s">
        <v>132</v>
      </c>
      <c r="I18" s="175" t="s">
        <v>18</v>
      </c>
      <c r="J18" s="452" t="s">
        <v>240</v>
      </c>
      <c r="K18" s="429" t="s">
        <v>64</v>
      </c>
      <c r="L18" s="175" t="s">
        <v>45</v>
      </c>
      <c r="M18" s="175"/>
      <c r="N18" s="177" t="s">
        <v>126</v>
      </c>
    </row>
    <row r="19" spans="1:14" x14ac:dyDescent="0.25">
      <c r="A19" s="194">
        <v>44838</v>
      </c>
      <c r="B19" s="195" t="s">
        <v>123</v>
      </c>
      <c r="C19" s="195" t="s">
        <v>124</v>
      </c>
      <c r="D19" s="196" t="s">
        <v>118</v>
      </c>
      <c r="E19" s="190">
        <v>10000</v>
      </c>
      <c r="F19" s="172"/>
      <c r="G19" s="333">
        <f t="shared" si="0"/>
        <v>-35000</v>
      </c>
      <c r="H19" s="319" t="s">
        <v>132</v>
      </c>
      <c r="I19" s="175" t="s">
        <v>18</v>
      </c>
      <c r="J19" s="452" t="s">
        <v>240</v>
      </c>
      <c r="K19" s="429" t="s">
        <v>64</v>
      </c>
      <c r="L19" s="175" t="s">
        <v>45</v>
      </c>
      <c r="M19" s="175"/>
      <c r="N19" s="177" t="s">
        <v>127</v>
      </c>
    </row>
    <row r="20" spans="1:14" x14ac:dyDescent="0.25">
      <c r="A20" s="560">
        <v>44839</v>
      </c>
      <c r="B20" s="561" t="s">
        <v>115</v>
      </c>
      <c r="C20" s="561" t="s">
        <v>49</v>
      </c>
      <c r="D20" s="562" t="s">
        <v>118</v>
      </c>
      <c r="E20" s="569"/>
      <c r="F20" s="563">
        <v>75000</v>
      </c>
      <c r="G20" s="564">
        <f t="shared" si="0"/>
        <v>40000</v>
      </c>
      <c r="H20" s="565" t="s">
        <v>132</v>
      </c>
      <c r="I20" s="566" t="s">
        <v>18</v>
      </c>
      <c r="J20" s="567" t="s">
        <v>269</v>
      </c>
      <c r="K20" s="561" t="s">
        <v>64</v>
      </c>
      <c r="L20" s="566" t="s">
        <v>45</v>
      </c>
      <c r="M20" s="566"/>
      <c r="N20" s="574"/>
    </row>
    <row r="21" spans="1:14" x14ac:dyDescent="0.25">
      <c r="A21" s="194">
        <v>44839</v>
      </c>
      <c r="B21" s="195" t="s">
        <v>123</v>
      </c>
      <c r="C21" s="195" t="s">
        <v>124</v>
      </c>
      <c r="D21" s="196" t="s">
        <v>118</v>
      </c>
      <c r="E21" s="190">
        <v>10000</v>
      </c>
      <c r="F21" s="172"/>
      <c r="G21" s="333">
        <f t="shared" si="0"/>
        <v>30000</v>
      </c>
      <c r="H21" s="319" t="s">
        <v>132</v>
      </c>
      <c r="I21" s="175" t="s">
        <v>18</v>
      </c>
      <c r="J21" s="452" t="s">
        <v>269</v>
      </c>
      <c r="K21" s="429" t="s">
        <v>64</v>
      </c>
      <c r="L21" s="175" t="s">
        <v>45</v>
      </c>
      <c r="M21" s="175"/>
      <c r="N21" s="615" t="s">
        <v>126</v>
      </c>
    </row>
    <row r="22" spans="1:14" x14ac:dyDescent="0.25">
      <c r="A22" s="194">
        <v>44839</v>
      </c>
      <c r="B22" s="195" t="s">
        <v>123</v>
      </c>
      <c r="C22" s="195" t="s">
        <v>124</v>
      </c>
      <c r="D22" s="196" t="s">
        <v>118</v>
      </c>
      <c r="E22" s="190">
        <v>15000</v>
      </c>
      <c r="F22" s="172"/>
      <c r="G22" s="333">
        <f t="shared" si="0"/>
        <v>15000</v>
      </c>
      <c r="H22" s="319" t="s">
        <v>132</v>
      </c>
      <c r="I22" s="175" t="s">
        <v>18</v>
      </c>
      <c r="J22" s="452" t="s">
        <v>269</v>
      </c>
      <c r="K22" s="429" t="s">
        <v>64</v>
      </c>
      <c r="L22" s="175" t="s">
        <v>45</v>
      </c>
      <c r="M22" s="175"/>
      <c r="N22" s="615" t="s">
        <v>171</v>
      </c>
    </row>
    <row r="23" spans="1:14" x14ac:dyDescent="0.25">
      <c r="A23" s="194">
        <v>44839</v>
      </c>
      <c r="B23" s="195" t="s">
        <v>123</v>
      </c>
      <c r="C23" s="195" t="s">
        <v>124</v>
      </c>
      <c r="D23" s="196" t="s">
        <v>118</v>
      </c>
      <c r="E23" s="190">
        <v>17000</v>
      </c>
      <c r="F23" s="172"/>
      <c r="G23" s="333">
        <f t="shared" si="0"/>
        <v>-2000</v>
      </c>
      <c r="H23" s="319" t="s">
        <v>132</v>
      </c>
      <c r="I23" s="175" t="s">
        <v>18</v>
      </c>
      <c r="J23" s="452" t="s">
        <v>269</v>
      </c>
      <c r="K23" s="429" t="s">
        <v>64</v>
      </c>
      <c r="L23" s="175" t="s">
        <v>45</v>
      </c>
      <c r="M23" s="175"/>
      <c r="N23" s="615" t="s">
        <v>270</v>
      </c>
    </row>
    <row r="24" spans="1:14" x14ac:dyDescent="0.25">
      <c r="A24" s="194">
        <v>44839</v>
      </c>
      <c r="B24" s="195" t="s">
        <v>123</v>
      </c>
      <c r="C24" s="195" t="s">
        <v>124</v>
      </c>
      <c r="D24" s="196" t="s">
        <v>118</v>
      </c>
      <c r="E24" s="190">
        <v>18000</v>
      </c>
      <c r="F24" s="172"/>
      <c r="G24" s="333">
        <f t="shared" si="0"/>
        <v>-20000</v>
      </c>
      <c r="H24" s="319" t="s">
        <v>132</v>
      </c>
      <c r="I24" s="175" t="s">
        <v>18</v>
      </c>
      <c r="J24" s="452" t="s">
        <v>269</v>
      </c>
      <c r="K24" s="429" t="s">
        <v>64</v>
      </c>
      <c r="L24" s="175" t="s">
        <v>45</v>
      </c>
      <c r="M24" s="175"/>
      <c r="N24" s="177" t="s">
        <v>271</v>
      </c>
    </row>
    <row r="25" spans="1:14" x14ac:dyDescent="0.25">
      <c r="A25" s="194">
        <v>44839</v>
      </c>
      <c r="B25" s="195" t="s">
        <v>123</v>
      </c>
      <c r="C25" s="195" t="s">
        <v>124</v>
      </c>
      <c r="D25" s="196" t="s">
        <v>118</v>
      </c>
      <c r="E25" s="190">
        <v>20000</v>
      </c>
      <c r="F25" s="172"/>
      <c r="G25" s="333">
        <f t="shared" si="0"/>
        <v>-40000</v>
      </c>
      <c r="H25" s="319" t="s">
        <v>132</v>
      </c>
      <c r="I25" s="175" t="s">
        <v>18</v>
      </c>
      <c r="J25" s="452" t="s">
        <v>269</v>
      </c>
      <c r="K25" s="429" t="s">
        <v>64</v>
      </c>
      <c r="L25" s="175" t="s">
        <v>45</v>
      </c>
      <c r="M25" s="175"/>
      <c r="N25" s="177" t="s">
        <v>272</v>
      </c>
    </row>
    <row r="26" spans="1:14" x14ac:dyDescent="0.25">
      <c r="A26" s="560">
        <v>44840</v>
      </c>
      <c r="B26" s="561" t="s">
        <v>115</v>
      </c>
      <c r="C26" s="561" t="s">
        <v>49</v>
      </c>
      <c r="D26" s="583" t="s">
        <v>118</v>
      </c>
      <c r="E26" s="570"/>
      <c r="F26" s="563">
        <v>85000</v>
      </c>
      <c r="G26" s="564">
        <f t="shared" si="0"/>
        <v>45000</v>
      </c>
      <c r="H26" s="565" t="s">
        <v>132</v>
      </c>
      <c r="I26" s="566" t="s">
        <v>18</v>
      </c>
      <c r="J26" s="567" t="s">
        <v>288</v>
      </c>
      <c r="K26" s="561" t="s">
        <v>64</v>
      </c>
      <c r="L26" s="566" t="s">
        <v>45</v>
      </c>
      <c r="M26" s="566"/>
      <c r="N26" s="574"/>
    </row>
    <row r="27" spans="1:14" x14ac:dyDescent="0.25">
      <c r="A27" s="194">
        <v>44840</v>
      </c>
      <c r="B27" s="195" t="s">
        <v>123</v>
      </c>
      <c r="C27" s="195" t="s">
        <v>124</v>
      </c>
      <c r="D27" s="524" t="s">
        <v>118</v>
      </c>
      <c r="E27" s="182">
        <v>10000</v>
      </c>
      <c r="F27" s="172"/>
      <c r="G27" s="333">
        <f t="shared" si="0"/>
        <v>35000</v>
      </c>
      <c r="H27" s="559" t="s">
        <v>132</v>
      </c>
      <c r="I27" s="175" t="s">
        <v>18</v>
      </c>
      <c r="J27" s="452" t="s">
        <v>288</v>
      </c>
      <c r="K27" s="429" t="s">
        <v>64</v>
      </c>
      <c r="L27" s="175" t="s">
        <v>45</v>
      </c>
      <c r="M27" s="175"/>
      <c r="N27" s="177" t="s">
        <v>126</v>
      </c>
    </row>
    <row r="28" spans="1:14" x14ac:dyDescent="0.25">
      <c r="A28" s="194">
        <v>44840</v>
      </c>
      <c r="B28" s="195" t="s">
        <v>123</v>
      </c>
      <c r="C28" s="195" t="s">
        <v>124</v>
      </c>
      <c r="D28" s="524" t="s">
        <v>118</v>
      </c>
      <c r="E28" s="528">
        <v>20000</v>
      </c>
      <c r="F28" s="182"/>
      <c r="G28" s="332">
        <f t="shared" si="0"/>
        <v>15000</v>
      </c>
      <c r="H28" s="559" t="s">
        <v>132</v>
      </c>
      <c r="I28" s="206" t="s">
        <v>18</v>
      </c>
      <c r="J28" s="452" t="s">
        <v>288</v>
      </c>
      <c r="K28" s="210" t="s">
        <v>64</v>
      </c>
      <c r="L28" s="206" t="s">
        <v>45</v>
      </c>
      <c r="M28" s="206"/>
      <c r="N28" s="533" t="s">
        <v>289</v>
      </c>
    </row>
    <row r="29" spans="1:14" ht="18" customHeight="1" x14ac:dyDescent="0.25">
      <c r="A29" s="194">
        <v>44840</v>
      </c>
      <c r="B29" s="195" t="s">
        <v>123</v>
      </c>
      <c r="C29" s="195" t="s">
        <v>124</v>
      </c>
      <c r="D29" s="524" t="s">
        <v>118</v>
      </c>
      <c r="E29" s="528">
        <v>15000</v>
      </c>
      <c r="F29" s="182"/>
      <c r="G29" s="332">
        <f t="shared" si="0"/>
        <v>0</v>
      </c>
      <c r="H29" s="443" t="s">
        <v>132</v>
      </c>
      <c r="I29" s="206" t="s">
        <v>18</v>
      </c>
      <c r="J29" s="452" t="s">
        <v>288</v>
      </c>
      <c r="K29" s="210" t="s">
        <v>64</v>
      </c>
      <c r="L29" s="206" t="s">
        <v>45</v>
      </c>
      <c r="M29" s="206"/>
      <c r="N29" s="533" t="s">
        <v>290</v>
      </c>
    </row>
    <row r="30" spans="1:14" x14ac:dyDescent="0.25">
      <c r="A30" s="194">
        <v>44840</v>
      </c>
      <c r="B30" s="195" t="s">
        <v>123</v>
      </c>
      <c r="C30" s="195" t="s">
        <v>124</v>
      </c>
      <c r="D30" s="524" t="s">
        <v>118</v>
      </c>
      <c r="E30" s="528">
        <v>20000</v>
      </c>
      <c r="F30" s="182"/>
      <c r="G30" s="332">
        <f t="shared" si="0"/>
        <v>-20000</v>
      </c>
      <c r="H30" s="209" t="s">
        <v>132</v>
      </c>
      <c r="I30" s="206" t="s">
        <v>18</v>
      </c>
      <c r="J30" s="452" t="s">
        <v>288</v>
      </c>
      <c r="K30" s="210" t="s">
        <v>64</v>
      </c>
      <c r="L30" s="206" t="s">
        <v>45</v>
      </c>
      <c r="M30" s="206"/>
      <c r="N30" s="533" t="s">
        <v>291</v>
      </c>
    </row>
    <row r="31" spans="1:14" ht="15.75" customHeight="1" x14ac:dyDescent="0.25">
      <c r="A31" s="194">
        <v>44840</v>
      </c>
      <c r="B31" s="195" t="s">
        <v>123</v>
      </c>
      <c r="C31" s="195" t="s">
        <v>124</v>
      </c>
      <c r="D31" s="524" t="s">
        <v>118</v>
      </c>
      <c r="E31" s="182">
        <v>10000</v>
      </c>
      <c r="F31" s="182"/>
      <c r="G31" s="332">
        <f t="shared" si="0"/>
        <v>-30000</v>
      </c>
      <c r="H31" s="443" t="s">
        <v>132</v>
      </c>
      <c r="I31" s="206" t="s">
        <v>18</v>
      </c>
      <c r="J31" s="452" t="s">
        <v>288</v>
      </c>
      <c r="K31" s="210" t="s">
        <v>64</v>
      </c>
      <c r="L31" s="206" t="s">
        <v>45</v>
      </c>
      <c r="M31" s="206"/>
      <c r="N31" s="533" t="s">
        <v>292</v>
      </c>
    </row>
    <row r="32" spans="1:14" x14ac:dyDescent="0.25">
      <c r="A32" s="194">
        <v>44840</v>
      </c>
      <c r="B32" s="195" t="s">
        <v>123</v>
      </c>
      <c r="C32" s="195" t="s">
        <v>124</v>
      </c>
      <c r="D32" s="524" t="s">
        <v>118</v>
      </c>
      <c r="E32" s="182">
        <v>8000</v>
      </c>
      <c r="F32" s="182"/>
      <c r="G32" s="332">
        <f t="shared" si="0"/>
        <v>-38000</v>
      </c>
      <c r="H32" s="443" t="s">
        <v>132</v>
      </c>
      <c r="I32" s="206" t="s">
        <v>18</v>
      </c>
      <c r="J32" s="452" t="s">
        <v>288</v>
      </c>
      <c r="K32" s="210" t="s">
        <v>64</v>
      </c>
      <c r="L32" s="206" t="s">
        <v>45</v>
      </c>
      <c r="M32" s="206"/>
      <c r="N32" s="533" t="s">
        <v>293</v>
      </c>
    </row>
    <row r="33" spans="1:14" x14ac:dyDescent="0.25">
      <c r="A33" s="560">
        <v>44841</v>
      </c>
      <c r="B33" s="573" t="s">
        <v>115</v>
      </c>
      <c r="C33" s="573" t="s">
        <v>49</v>
      </c>
      <c r="D33" s="584" t="s">
        <v>118</v>
      </c>
      <c r="E33" s="570"/>
      <c r="F33" s="714">
        <v>20000</v>
      </c>
      <c r="G33" s="585">
        <f t="shared" si="0"/>
        <v>-18000</v>
      </c>
      <c r="H33" s="571" t="s">
        <v>132</v>
      </c>
      <c r="I33" s="572" t="s">
        <v>18</v>
      </c>
      <c r="J33" s="567" t="s">
        <v>303</v>
      </c>
      <c r="K33" s="573" t="s">
        <v>64</v>
      </c>
      <c r="L33" s="572" t="s">
        <v>45</v>
      </c>
      <c r="M33" s="572"/>
      <c r="N33" s="586"/>
    </row>
    <row r="34" spans="1:14" x14ac:dyDescent="0.25">
      <c r="A34" s="194">
        <v>44841</v>
      </c>
      <c r="B34" s="205" t="s">
        <v>123</v>
      </c>
      <c r="C34" s="205" t="s">
        <v>124</v>
      </c>
      <c r="D34" s="532" t="s">
        <v>118</v>
      </c>
      <c r="E34" s="182">
        <v>10000</v>
      </c>
      <c r="F34" s="182"/>
      <c r="G34" s="332">
        <f t="shared" si="0"/>
        <v>-28000</v>
      </c>
      <c r="H34" s="209" t="s">
        <v>132</v>
      </c>
      <c r="I34" s="206" t="s">
        <v>18</v>
      </c>
      <c r="J34" s="452" t="s">
        <v>303</v>
      </c>
      <c r="K34" s="210" t="s">
        <v>64</v>
      </c>
      <c r="L34" s="206" t="s">
        <v>45</v>
      </c>
      <c r="M34" s="206"/>
      <c r="N34" s="533" t="s">
        <v>304</v>
      </c>
    </row>
    <row r="35" spans="1:14" x14ac:dyDescent="0.25">
      <c r="A35" s="194">
        <v>44841</v>
      </c>
      <c r="B35" s="205" t="s">
        <v>123</v>
      </c>
      <c r="C35" s="205" t="s">
        <v>124</v>
      </c>
      <c r="D35" s="532" t="s">
        <v>118</v>
      </c>
      <c r="E35" s="190">
        <v>10000</v>
      </c>
      <c r="F35" s="172"/>
      <c r="G35" s="333">
        <f t="shared" si="0"/>
        <v>-38000</v>
      </c>
      <c r="H35" s="559" t="s">
        <v>132</v>
      </c>
      <c r="I35" s="175" t="s">
        <v>18</v>
      </c>
      <c r="J35" s="452" t="s">
        <v>303</v>
      </c>
      <c r="K35" s="429" t="s">
        <v>64</v>
      </c>
      <c r="L35" s="175" t="s">
        <v>45</v>
      </c>
      <c r="M35" s="175"/>
      <c r="N35" s="177" t="s">
        <v>127</v>
      </c>
    </row>
    <row r="36" spans="1:14" x14ac:dyDescent="0.25">
      <c r="A36" s="560">
        <v>44844</v>
      </c>
      <c r="B36" s="573" t="s">
        <v>115</v>
      </c>
      <c r="C36" s="573" t="s">
        <v>49</v>
      </c>
      <c r="D36" s="584" t="s">
        <v>118</v>
      </c>
      <c r="E36" s="569"/>
      <c r="F36" s="563">
        <v>20000</v>
      </c>
      <c r="G36" s="564">
        <f t="shared" si="0"/>
        <v>-18000</v>
      </c>
      <c r="H36" s="565" t="s">
        <v>132</v>
      </c>
      <c r="I36" s="566" t="s">
        <v>18</v>
      </c>
      <c r="J36" s="567" t="s">
        <v>315</v>
      </c>
      <c r="K36" s="561" t="s">
        <v>64</v>
      </c>
      <c r="L36" s="566" t="s">
        <v>45</v>
      </c>
      <c r="M36" s="566"/>
      <c r="N36" s="574"/>
    </row>
    <row r="37" spans="1:14" x14ac:dyDescent="0.25">
      <c r="A37" s="194">
        <v>44844</v>
      </c>
      <c r="B37" s="205" t="s">
        <v>123</v>
      </c>
      <c r="C37" s="205" t="s">
        <v>124</v>
      </c>
      <c r="D37" s="532" t="s">
        <v>118</v>
      </c>
      <c r="E37" s="588">
        <v>10000</v>
      </c>
      <c r="F37" s="184"/>
      <c r="G37" s="589">
        <f t="shared" si="0"/>
        <v>-28000</v>
      </c>
      <c r="H37" s="616" t="s">
        <v>132</v>
      </c>
      <c r="I37" s="183" t="s">
        <v>18</v>
      </c>
      <c r="J37" s="452" t="s">
        <v>315</v>
      </c>
      <c r="K37" s="558" t="s">
        <v>64</v>
      </c>
      <c r="L37" s="183" t="s">
        <v>45</v>
      </c>
      <c r="M37" s="183"/>
      <c r="N37" s="615" t="s">
        <v>126</v>
      </c>
    </row>
    <row r="38" spans="1:14" x14ac:dyDescent="0.25">
      <c r="A38" s="194">
        <v>44844</v>
      </c>
      <c r="B38" s="205" t="s">
        <v>123</v>
      </c>
      <c r="C38" s="205" t="s">
        <v>124</v>
      </c>
      <c r="D38" s="532" t="s">
        <v>118</v>
      </c>
      <c r="E38" s="588">
        <v>10000</v>
      </c>
      <c r="F38" s="184"/>
      <c r="G38" s="589">
        <f t="shared" si="0"/>
        <v>-38000</v>
      </c>
      <c r="H38" s="616" t="s">
        <v>132</v>
      </c>
      <c r="I38" s="183" t="s">
        <v>18</v>
      </c>
      <c r="J38" s="452" t="s">
        <v>315</v>
      </c>
      <c r="K38" s="558" t="s">
        <v>64</v>
      </c>
      <c r="L38" s="183" t="s">
        <v>45</v>
      </c>
      <c r="M38" s="183"/>
      <c r="N38" s="615" t="s">
        <v>127</v>
      </c>
    </row>
    <row r="39" spans="1:14" x14ac:dyDescent="0.25">
      <c r="A39" s="560">
        <v>44845</v>
      </c>
      <c r="B39" s="573" t="s">
        <v>115</v>
      </c>
      <c r="C39" s="573" t="s">
        <v>49</v>
      </c>
      <c r="D39" s="584" t="s">
        <v>118</v>
      </c>
      <c r="E39" s="641"/>
      <c r="F39" s="642">
        <v>80000</v>
      </c>
      <c r="G39" s="643">
        <f t="shared" si="0"/>
        <v>42000</v>
      </c>
      <c r="H39" s="644" t="s">
        <v>132</v>
      </c>
      <c r="I39" s="645" t="s">
        <v>18</v>
      </c>
      <c r="J39" s="567" t="s">
        <v>338</v>
      </c>
      <c r="K39" s="646" t="s">
        <v>64</v>
      </c>
      <c r="L39" s="645" t="s">
        <v>45</v>
      </c>
      <c r="M39" s="645"/>
      <c r="N39" s="647"/>
    </row>
    <row r="40" spans="1:14" x14ac:dyDescent="0.25">
      <c r="A40" s="194">
        <v>44845</v>
      </c>
      <c r="B40" s="205" t="s">
        <v>123</v>
      </c>
      <c r="C40" s="205" t="s">
        <v>124</v>
      </c>
      <c r="D40" s="532" t="s">
        <v>118</v>
      </c>
      <c r="E40" s="588">
        <v>10000</v>
      </c>
      <c r="F40" s="184"/>
      <c r="G40" s="589">
        <f t="shared" si="0"/>
        <v>32000</v>
      </c>
      <c r="H40" s="616" t="s">
        <v>132</v>
      </c>
      <c r="I40" s="183" t="s">
        <v>18</v>
      </c>
      <c r="J40" s="452" t="s">
        <v>338</v>
      </c>
      <c r="K40" s="558" t="s">
        <v>64</v>
      </c>
      <c r="L40" s="183" t="s">
        <v>45</v>
      </c>
      <c r="M40" s="183"/>
      <c r="N40" s="615" t="s">
        <v>126</v>
      </c>
    </row>
    <row r="41" spans="1:14" x14ac:dyDescent="0.25">
      <c r="A41" s="194">
        <v>44845</v>
      </c>
      <c r="B41" s="205" t="s">
        <v>123</v>
      </c>
      <c r="C41" s="205" t="s">
        <v>124</v>
      </c>
      <c r="D41" s="532" t="s">
        <v>118</v>
      </c>
      <c r="E41" s="588">
        <v>4000</v>
      </c>
      <c r="F41" s="184"/>
      <c r="G41" s="589">
        <f t="shared" si="0"/>
        <v>28000</v>
      </c>
      <c r="H41" s="616" t="s">
        <v>132</v>
      </c>
      <c r="I41" s="183" t="s">
        <v>18</v>
      </c>
      <c r="J41" s="452" t="s">
        <v>338</v>
      </c>
      <c r="K41" s="558" t="s">
        <v>64</v>
      </c>
      <c r="L41" s="183" t="s">
        <v>45</v>
      </c>
      <c r="M41" s="183"/>
      <c r="N41" s="615" t="s">
        <v>339</v>
      </c>
    </row>
    <row r="42" spans="1:14" x14ac:dyDescent="0.25">
      <c r="A42" s="194">
        <v>44845</v>
      </c>
      <c r="B42" s="205" t="s">
        <v>123</v>
      </c>
      <c r="C42" s="205" t="s">
        <v>124</v>
      </c>
      <c r="D42" s="532" t="s">
        <v>118</v>
      </c>
      <c r="E42" s="588">
        <v>12000</v>
      </c>
      <c r="F42" s="184"/>
      <c r="G42" s="589">
        <f t="shared" si="0"/>
        <v>16000</v>
      </c>
      <c r="H42" s="616" t="s">
        <v>132</v>
      </c>
      <c r="I42" s="183" t="s">
        <v>18</v>
      </c>
      <c r="J42" s="452" t="s">
        <v>338</v>
      </c>
      <c r="K42" s="558" t="s">
        <v>64</v>
      </c>
      <c r="L42" s="183" t="s">
        <v>45</v>
      </c>
      <c r="M42" s="183"/>
      <c r="N42" s="615" t="s">
        <v>340</v>
      </c>
    </row>
    <row r="43" spans="1:14" x14ac:dyDescent="0.25">
      <c r="A43" s="194">
        <v>44845</v>
      </c>
      <c r="B43" s="205" t="s">
        <v>123</v>
      </c>
      <c r="C43" s="205" t="s">
        <v>124</v>
      </c>
      <c r="D43" s="532" t="s">
        <v>118</v>
      </c>
      <c r="E43" s="588">
        <v>10000</v>
      </c>
      <c r="F43" s="184"/>
      <c r="G43" s="589">
        <f t="shared" si="0"/>
        <v>6000</v>
      </c>
      <c r="H43" s="616" t="s">
        <v>132</v>
      </c>
      <c r="I43" s="183" t="s">
        <v>18</v>
      </c>
      <c r="J43" s="452" t="s">
        <v>338</v>
      </c>
      <c r="K43" s="558" t="s">
        <v>64</v>
      </c>
      <c r="L43" s="183" t="s">
        <v>45</v>
      </c>
      <c r="M43" s="183"/>
      <c r="N43" s="615" t="s">
        <v>341</v>
      </c>
    </row>
    <row r="44" spans="1:14" x14ac:dyDescent="0.25">
      <c r="A44" s="194">
        <v>44845</v>
      </c>
      <c r="B44" s="205" t="s">
        <v>123</v>
      </c>
      <c r="C44" s="205" t="s">
        <v>124</v>
      </c>
      <c r="D44" s="532" t="s">
        <v>118</v>
      </c>
      <c r="E44" s="182">
        <v>4000</v>
      </c>
      <c r="F44" s="182"/>
      <c r="G44" s="589">
        <f t="shared" si="0"/>
        <v>2000</v>
      </c>
      <c r="H44" s="616" t="s">
        <v>132</v>
      </c>
      <c r="I44" s="183" t="s">
        <v>18</v>
      </c>
      <c r="J44" s="452" t="s">
        <v>338</v>
      </c>
      <c r="K44" s="558" t="s">
        <v>64</v>
      </c>
      <c r="L44" s="183" t="s">
        <v>45</v>
      </c>
      <c r="M44" s="183"/>
      <c r="N44" s="615" t="s">
        <v>342</v>
      </c>
    </row>
    <row r="45" spans="1:14" x14ac:dyDescent="0.25">
      <c r="A45" s="194">
        <v>44845</v>
      </c>
      <c r="B45" s="205" t="s">
        <v>123</v>
      </c>
      <c r="C45" s="205" t="s">
        <v>124</v>
      </c>
      <c r="D45" s="532" t="s">
        <v>118</v>
      </c>
      <c r="E45" s="182">
        <v>10000</v>
      </c>
      <c r="F45" s="182"/>
      <c r="G45" s="589">
        <f t="shared" si="0"/>
        <v>-8000</v>
      </c>
      <c r="H45" s="648" t="s">
        <v>132</v>
      </c>
      <c r="I45" s="183" t="s">
        <v>18</v>
      </c>
      <c r="J45" s="452" t="s">
        <v>338</v>
      </c>
      <c r="K45" s="558" t="s">
        <v>64</v>
      </c>
      <c r="L45" s="183" t="s">
        <v>45</v>
      </c>
      <c r="M45" s="183"/>
      <c r="N45" s="177" t="s">
        <v>343</v>
      </c>
    </row>
    <row r="46" spans="1:14" x14ac:dyDescent="0.25">
      <c r="A46" s="194">
        <v>44845</v>
      </c>
      <c r="B46" s="205" t="s">
        <v>123</v>
      </c>
      <c r="C46" s="205" t="s">
        <v>124</v>
      </c>
      <c r="D46" s="532" t="s">
        <v>118</v>
      </c>
      <c r="E46" s="182">
        <v>10000</v>
      </c>
      <c r="F46" s="182"/>
      <c r="G46" s="589">
        <f t="shared" si="0"/>
        <v>-18000</v>
      </c>
      <c r="H46" s="648" t="s">
        <v>132</v>
      </c>
      <c r="I46" s="183" t="s">
        <v>18</v>
      </c>
      <c r="J46" s="452" t="s">
        <v>338</v>
      </c>
      <c r="K46" s="558" t="s">
        <v>64</v>
      </c>
      <c r="L46" s="183" t="s">
        <v>45</v>
      </c>
      <c r="M46" s="183"/>
      <c r="N46" s="177" t="s">
        <v>344</v>
      </c>
    </row>
    <row r="47" spans="1:14" x14ac:dyDescent="0.25">
      <c r="A47" s="194">
        <v>44845</v>
      </c>
      <c r="B47" s="205" t="s">
        <v>123</v>
      </c>
      <c r="C47" s="205" t="s">
        <v>124</v>
      </c>
      <c r="D47" s="532" t="s">
        <v>118</v>
      </c>
      <c r="E47" s="182">
        <v>20000</v>
      </c>
      <c r="F47" s="182"/>
      <c r="G47" s="589">
        <f t="shared" si="0"/>
        <v>-38000</v>
      </c>
      <c r="H47" s="648" t="s">
        <v>132</v>
      </c>
      <c r="I47" s="183" t="s">
        <v>18</v>
      </c>
      <c r="J47" s="452" t="s">
        <v>338</v>
      </c>
      <c r="K47" s="683" t="s">
        <v>64</v>
      </c>
      <c r="L47" s="183" t="s">
        <v>45</v>
      </c>
      <c r="M47" s="183"/>
      <c r="N47" s="177"/>
    </row>
    <row r="48" spans="1:14" x14ac:dyDescent="0.25">
      <c r="A48" s="560">
        <v>44846</v>
      </c>
      <c r="B48" s="573" t="s">
        <v>115</v>
      </c>
      <c r="C48" s="573" t="s">
        <v>49</v>
      </c>
      <c r="D48" s="584" t="s">
        <v>118</v>
      </c>
      <c r="E48" s="570"/>
      <c r="F48" s="570">
        <v>80000</v>
      </c>
      <c r="G48" s="643">
        <f t="shared" si="0"/>
        <v>42000</v>
      </c>
      <c r="H48" s="565" t="s">
        <v>132</v>
      </c>
      <c r="I48" s="566" t="s">
        <v>18</v>
      </c>
      <c r="J48" s="567" t="s">
        <v>360</v>
      </c>
      <c r="K48" s="646" t="s">
        <v>64</v>
      </c>
      <c r="L48" s="645" t="s">
        <v>45</v>
      </c>
      <c r="M48" s="566"/>
      <c r="N48" s="654"/>
    </row>
    <row r="49" spans="1:14" x14ac:dyDescent="0.25">
      <c r="A49" s="194">
        <v>44846</v>
      </c>
      <c r="B49" s="205" t="s">
        <v>123</v>
      </c>
      <c r="C49" s="205" t="s">
        <v>124</v>
      </c>
      <c r="D49" s="532" t="s">
        <v>118</v>
      </c>
      <c r="E49" s="190">
        <v>10000</v>
      </c>
      <c r="F49" s="172"/>
      <c r="G49" s="333">
        <f>G48-E49+F49</f>
        <v>32000</v>
      </c>
      <c r="H49" s="618" t="s">
        <v>132</v>
      </c>
      <c r="I49" s="619" t="s">
        <v>18</v>
      </c>
      <c r="J49" s="452" t="s">
        <v>360</v>
      </c>
      <c r="K49" s="620" t="s">
        <v>64</v>
      </c>
      <c r="L49" s="619" t="s">
        <v>45</v>
      </c>
      <c r="M49" s="619"/>
      <c r="N49" s="617" t="s">
        <v>126</v>
      </c>
    </row>
    <row r="50" spans="1:14" x14ac:dyDescent="0.25">
      <c r="A50" s="194">
        <v>44846</v>
      </c>
      <c r="B50" s="205" t="s">
        <v>123</v>
      </c>
      <c r="C50" s="205" t="s">
        <v>124</v>
      </c>
      <c r="D50" s="532" t="s">
        <v>118</v>
      </c>
      <c r="E50" s="588">
        <v>15000</v>
      </c>
      <c r="F50" s="184"/>
      <c r="G50" s="333">
        <f t="shared" ref="G50:G82" si="2">G49-E50+F50</f>
        <v>17000</v>
      </c>
      <c r="H50" s="657" t="s">
        <v>132</v>
      </c>
      <c r="I50" s="619" t="s">
        <v>18</v>
      </c>
      <c r="J50" s="452" t="s">
        <v>360</v>
      </c>
      <c r="K50" s="620" t="s">
        <v>64</v>
      </c>
      <c r="L50" s="619" t="s">
        <v>45</v>
      </c>
      <c r="M50" s="619"/>
      <c r="N50" s="617" t="s">
        <v>150</v>
      </c>
    </row>
    <row r="51" spans="1:14" x14ac:dyDescent="0.25">
      <c r="A51" s="194">
        <v>44846</v>
      </c>
      <c r="B51" s="205" t="s">
        <v>123</v>
      </c>
      <c r="C51" s="205" t="s">
        <v>124</v>
      </c>
      <c r="D51" s="532" t="s">
        <v>118</v>
      </c>
      <c r="E51" s="588">
        <v>12000</v>
      </c>
      <c r="F51" s="184"/>
      <c r="G51" s="333">
        <f t="shared" si="2"/>
        <v>5000</v>
      </c>
      <c r="H51" s="657" t="s">
        <v>132</v>
      </c>
      <c r="I51" s="619" t="s">
        <v>18</v>
      </c>
      <c r="J51" s="452" t="s">
        <v>360</v>
      </c>
      <c r="K51" s="620" t="s">
        <v>64</v>
      </c>
      <c r="L51" s="619" t="s">
        <v>45</v>
      </c>
      <c r="M51" s="619"/>
      <c r="N51" s="617" t="s">
        <v>361</v>
      </c>
    </row>
    <row r="52" spans="1:14" x14ac:dyDescent="0.25">
      <c r="A52" s="194">
        <v>44846</v>
      </c>
      <c r="B52" s="205" t="s">
        <v>123</v>
      </c>
      <c r="C52" s="205" t="s">
        <v>124</v>
      </c>
      <c r="D52" s="532" t="s">
        <v>118</v>
      </c>
      <c r="E52" s="588">
        <v>8000</v>
      </c>
      <c r="F52" s="184"/>
      <c r="G52" s="333">
        <f t="shared" si="2"/>
        <v>-3000</v>
      </c>
      <c r="H52" s="657" t="s">
        <v>132</v>
      </c>
      <c r="I52" s="619" t="s">
        <v>18</v>
      </c>
      <c r="J52" s="452" t="s">
        <v>360</v>
      </c>
      <c r="K52" s="620" t="s">
        <v>64</v>
      </c>
      <c r="L52" s="619" t="s">
        <v>45</v>
      </c>
      <c r="M52" s="619"/>
      <c r="N52" s="617" t="s">
        <v>362</v>
      </c>
    </row>
    <row r="53" spans="1:14" x14ac:dyDescent="0.25">
      <c r="A53" s="194">
        <v>44846</v>
      </c>
      <c r="B53" s="205" t="s">
        <v>123</v>
      </c>
      <c r="C53" s="205" t="s">
        <v>124</v>
      </c>
      <c r="D53" s="532" t="s">
        <v>118</v>
      </c>
      <c r="E53" s="588">
        <v>10000</v>
      </c>
      <c r="F53" s="184"/>
      <c r="G53" s="333">
        <f t="shared" si="2"/>
        <v>-13000</v>
      </c>
      <c r="H53" s="657" t="s">
        <v>132</v>
      </c>
      <c r="I53" s="619" t="s">
        <v>18</v>
      </c>
      <c r="J53" s="452" t="s">
        <v>360</v>
      </c>
      <c r="K53" s="620" t="s">
        <v>64</v>
      </c>
      <c r="L53" s="619" t="s">
        <v>45</v>
      </c>
      <c r="M53" s="619"/>
      <c r="N53" s="617" t="s">
        <v>363</v>
      </c>
    </row>
    <row r="54" spans="1:14" x14ac:dyDescent="0.25">
      <c r="A54" s="194">
        <v>44846</v>
      </c>
      <c r="B54" s="205" t="s">
        <v>123</v>
      </c>
      <c r="C54" s="205" t="s">
        <v>124</v>
      </c>
      <c r="D54" s="532" t="s">
        <v>118</v>
      </c>
      <c r="E54" s="588">
        <v>10000</v>
      </c>
      <c r="F54" s="184"/>
      <c r="G54" s="333">
        <f t="shared" si="2"/>
        <v>-23000</v>
      </c>
      <c r="H54" s="657" t="s">
        <v>132</v>
      </c>
      <c r="I54" s="619" t="s">
        <v>18</v>
      </c>
      <c r="J54" s="452" t="s">
        <v>360</v>
      </c>
      <c r="K54" s="620" t="s">
        <v>64</v>
      </c>
      <c r="L54" s="619" t="s">
        <v>45</v>
      </c>
      <c r="M54" s="619"/>
      <c r="N54" s="617" t="s">
        <v>364</v>
      </c>
    </row>
    <row r="55" spans="1:14" x14ac:dyDescent="0.25">
      <c r="A55" s="194">
        <v>44846</v>
      </c>
      <c r="B55" s="205" t="s">
        <v>123</v>
      </c>
      <c r="C55" s="205" t="s">
        <v>124</v>
      </c>
      <c r="D55" s="532" t="s">
        <v>118</v>
      </c>
      <c r="E55" s="588">
        <v>15000</v>
      </c>
      <c r="F55" s="184"/>
      <c r="G55" s="333">
        <f t="shared" si="2"/>
        <v>-38000</v>
      </c>
      <c r="H55" s="657" t="s">
        <v>132</v>
      </c>
      <c r="I55" s="619" t="s">
        <v>18</v>
      </c>
      <c r="J55" s="452" t="s">
        <v>360</v>
      </c>
      <c r="K55" s="620" t="s">
        <v>64</v>
      </c>
      <c r="L55" s="619" t="s">
        <v>45</v>
      </c>
      <c r="M55" s="619"/>
      <c r="N55" s="617" t="s">
        <v>365</v>
      </c>
    </row>
    <row r="56" spans="1:14" x14ac:dyDescent="0.25">
      <c r="A56" s="560">
        <v>44847</v>
      </c>
      <c r="B56" s="573" t="s">
        <v>115</v>
      </c>
      <c r="C56" s="573" t="s">
        <v>49</v>
      </c>
      <c r="D56" s="650" t="s">
        <v>118</v>
      </c>
      <c r="E56" s="641"/>
      <c r="F56" s="642">
        <v>20000</v>
      </c>
      <c r="G56" s="564">
        <f t="shared" si="2"/>
        <v>-18000</v>
      </c>
      <c r="H56" s="651" t="s">
        <v>132</v>
      </c>
      <c r="I56" s="652" t="s">
        <v>18</v>
      </c>
      <c r="J56" s="567" t="s">
        <v>374</v>
      </c>
      <c r="K56" s="653" t="s">
        <v>64</v>
      </c>
      <c r="L56" s="652" t="s">
        <v>45</v>
      </c>
      <c r="M56" s="652"/>
      <c r="N56" s="654"/>
    </row>
    <row r="57" spans="1:14" x14ac:dyDescent="0.25">
      <c r="A57" s="194">
        <v>44847</v>
      </c>
      <c r="B57" s="205" t="s">
        <v>123</v>
      </c>
      <c r="C57" s="205" t="s">
        <v>124</v>
      </c>
      <c r="D57" s="600" t="s">
        <v>118</v>
      </c>
      <c r="E57" s="588">
        <v>10000</v>
      </c>
      <c r="F57" s="184"/>
      <c r="G57" s="333">
        <f t="shared" si="2"/>
        <v>-28000</v>
      </c>
      <c r="H57" s="618" t="s">
        <v>132</v>
      </c>
      <c r="I57" s="619" t="s">
        <v>18</v>
      </c>
      <c r="J57" s="452" t="s">
        <v>374</v>
      </c>
      <c r="K57" s="620" t="s">
        <v>64</v>
      </c>
      <c r="L57" s="619" t="s">
        <v>45</v>
      </c>
      <c r="M57" s="619"/>
      <c r="N57" s="617" t="s">
        <v>126</v>
      </c>
    </row>
    <row r="58" spans="1:14" x14ac:dyDescent="0.25">
      <c r="A58" s="194">
        <v>44847</v>
      </c>
      <c r="B58" s="205" t="s">
        <v>123</v>
      </c>
      <c r="C58" s="205" t="s">
        <v>124</v>
      </c>
      <c r="D58" s="600" t="s">
        <v>118</v>
      </c>
      <c r="E58" s="588">
        <v>9000</v>
      </c>
      <c r="F58" s="184"/>
      <c r="G58" s="333">
        <f t="shared" si="2"/>
        <v>-37000</v>
      </c>
      <c r="H58" s="618" t="s">
        <v>132</v>
      </c>
      <c r="I58" s="619" t="s">
        <v>18</v>
      </c>
      <c r="J58" s="452" t="s">
        <v>374</v>
      </c>
      <c r="K58" s="620" t="s">
        <v>64</v>
      </c>
      <c r="L58" s="619" t="s">
        <v>45</v>
      </c>
      <c r="M58" s="619"/>
      <c r="N58" s="617" t="s">
        <v>127</v>
      </c>
    </row>
    <row r="59" spans="1:14" x14ac:dyDescent="0.25">
      <c r="A59" s="560">
        <v>44848</v>
      </c>
      <c r="B59" s="573" t="s">
        <v>115</v>
      </c>
      <c r="C59" s="573" t="s">
        <v>49</v>
      </c>
      <c r="D59" s="650" t="s">
        <v>118</v>
      </c>
      <c r="E59" s="641"/>
      <c r="F59" s="642">
        <v>90000</v>
      </c>
      <c r="G59" s="564">
        <f t="shared" si="2"/>
        <v>53000</v>
      </c>
      <c r="H59" s="651" t="s">
        <v>132</v>
      </c>
      <c r="I59" s="652" t="s">
        <v>18</v>
      </c>
      <c r="J59" s="567" t="s">
        <v>421</v>
      </c>
      <c r="K59" s="653" t="s">
        <v>64</v>
      </c>
      <c r="L59" s="652" t="s">
        <v>45</v>
      </c>
      <c r="M59" s="652"/>
      <c r="N59" s="654"/>
    </row>
    <row r="60" spans="1:14" x14ac:dyDescent="0.25">
      <c r="A60" s="194">
        <v>44848</v>
      </c>
      <c r="B60" s="205" t="s">
        <v>123</v>
      </c>
      <c r="C60" s="205" t="s">
        <v>124</v>
      </c>
      <c r="D60" s="600" t="s">
        <v>118</v>
      </c>
      <c r="E60" s="588">
        <v>10000</v>
      </c>
      <c r="F60" s="184"/>
      <c r="G60" s="333">
        <f t="shared" si="2"/>
        <v>43000</v>
      </c>
      <c r="H60" s="618" t="s">
        <v>132</v>
      </c>
      <c r="I60" s="619" t="s">
        <v>18</v>
      </c>
      <c r="J60" s="452" t="s">
        <v>421</v>
      </c>
      <c r="K60" s="620" t="s">
        <v>64</v>
      </c>
      <c r="L60" s="619" t="s">
        <v>45</v>
      </c>
      <c r="M60" s="619"/>
      <c r="N60" s="617" t="s">
        <v>126</v>
      </c>
    </row>
    <row r="61" spans="1:14" x14ac:dyDescent="0.25">
      <c r="A61" s="194">
        <v>44848</v>
      </c>
      <c r="B61" s="205" t="s">
        <v>123</v>
      </c>
      <c r="C61" s="205" t="s">
        <v>124</v>
      </c>
      <c r="D61" s="600" t="s">
        <v>118</v>
      </c>
      <c r="E61" s="588">
        <v>20000</v>
      </c>
      <c r="F61" s="184"/>
      <c r="G61" s="333">
        <f t="shared" si="2"/>
        <v>23000</v>
      </c>
      <c r="H61" s="657" t="s">
        <v>132</v>
      </c>
      <c r="I61" s="619" t="s">
        <v>18</v>
      </c>
      <c r="J61" s="452" t="s">
        <v>421</v>
      </c>
      <c r="K61" s="620" t="s">
        <v>64</v>
      </c>
      <c r="L61" s="619" t="s">
        <v>45</v>
      </c>
      <c r="M61" s="619"/>
      <c r="N61" s="617" t="s">
        <v>422</v>
      </c>
    </row>
    <row r="62" spans="1:14" x14ac:dyDescent="0.25">
      <c r="A62" s="194">
        <v>44848</v>
      </c>
      <c r="B62" s="205" t="s">
        <v>123</v>
      </c>
      <c r="C62" s="205" t="s">
        <v>124</v>
      </c>
      <c r="D62" s="600" t="s">
        <v>118</v>
      </c>
      <c r="E62" s="588">
        <v>20000</v>
      </c>
      <c r="F62" s="184"/>
      <c r="G62" s="333">
        <f t="shared" si="2"/>
        <v>3000</v>
      </c>
      <c r="H62" s="618" t="s">
        <v>132</v>
      </c>
      <c r="I62" s="619" t="s">
        <v>18</v>
      </c>
      <c r="J62" s="452" t="s">
        <v>421</v>
      </c>
      <c r="K62" s="620" t="s">
        <v>64</v>
      </c>
      <c r="L62" s="619" t="s">
        <v>45</v>
      </c>
      <c r="M62" s="619"/>
      <c r="N62" s="617" t="s">
        <v>423</v>
      </c>
    </row>
    <row r="63" spans="1:14" x14ac:dyDescent="0.25">
      <c r="A63" s="194">
        <v>44848</v>
      </c>
      <c r="B63" s="205" t="s">
        <v>123</v>
      </c>
      <c r="C63" s="205" t="s">
        <v>124</v>
      </c>
      <c r="D63" s="600" t="s">
        <v>118</v>
      </c>
      <c r="E63" s="588">
        <v>20000</v>
      </c>
      <c r="F63" s="184"/>
      <c r="G63" s="333">
        <f t="shared" si="2"/>
        <v>-17000</v>
      </c>
      <c r="H63" s="618" t="s">
        <v>132</v>
      </c>
      <c r="I63" s="619" t="s">
        <v>18</v>
      </c>
      <c r="J63" s="452" t="s">
        <v>421</v>
      </c>
      <c r="K63" s="620" t="s">
        <v>64</v>
      </c>
      <c r="L63" s="619" t="s">
        <v>45</v>
      </c>
      <c r="M63" s="619"/>
      <c r="N63" s="617" t="s">
        <v>424</v>
      </c>
    </row>
    <row r="64" spans="1:14" x14ac:dyDescent="0.25">
      <c r="A64" s="194">
        <v>44848</v>
      </c>
      <c r="B64" s="205" t="s">
        <v>123</v>
      </c>
      <c r="C64" s="205" t="s">
        <v>124</v>
      </c>
      <c r="D64" s="600" t="s">
        <v>118</v>
      </c>
      <c r="E64" s="588">
        <v>23000</v>
      </c>
      <c r="F64" s="184"/>
      <c r="G64" s="333">
        <f t="shared" si="2"/>
        <v>-40000</v>
      </c>
      <c r="H64" s="618" t="s">
        <v>132</v>
      </c>
      <c r="I64" s="619" t="s">
        <v>18</v>
      </c>
      <c r="J64" s="452" t="s">
        <v>421</v>
      </c>
      <c r="K64" s="620" t="s">
        <v>64</v>
      </c>
      <c r="L64" s="619" t="s">
        <v>45</v>
      </c>
      <c r="M64" s="619"/>
      <c r="N64" s="617" t="s">
        <v>425</v>
      </c>
    </row>
    <row r="65" spans="1:14" x14ac:dyDescent="0.25">
      <c r="A65" s="560">
        <v>44849</v>
      </c>
      <c r="B65" s="573" t="s">
        <v>115</v>
      </c>
      <c r="C65" s="573" t="s">
        <v>49</v>
      </c>
      <c r="D65" s="650" t="s">
        <v>118</v>
      </c>
      <c r="E65" s="641"/>
      <c r="F65" s="642">
        <v>20000</v>
      </c>
      <c r="G65" s="564">
        <f t="shared" si="2"/>
        <v>-20000</v>
      </c>
      <c r="H65" s="651" t="s">
        <v>132</v>
      </c>
      <c r="I65" s="652" t="s">
        <v>18</v>
      </c>
      <c r="J65" s="567" t="s">
        <v>426</v>
      </c>
      <c r="K65" s="653" t="s">
        <v>64</v>
      </c>
      <c r="L65" s="652" t="s">
        <v>45</v>
      </c>
      <c r="M65" s="652"/>
      <c r="N65" s="654"/>
    </row>
    <row r="66" spans="1:14" x14ac:dyDescent="0.25">
      <c r="A66" s="194">
        <v>44849</v>
      </c>
      <c r="B66" s="205" t="s">
        <v>123</v>
      </c>
      <c r="C66" s="205" t="s">
        <v>124</v>
      </c>
      <c r="D66" s="600" t="s">
        <v>118</v>
      </c>
      <c r="E66" s="588">
        <v>10000</v>
      </c>
      <c r="F66" s="184"/>
      <c r="G66" s="333">
        <f t="shared" si="2"/>
        <v>-30000</v>
      </c>
      <c r="H66" s="618" t="s">
        <v>132</v>
      </c>
      <c r="I66" s="619" t="s">
        <v>18</v>
      </c>
      <c r="J66" s="452" t="s">
        <v>426</v>
      </c>
      <c r="K66" s="620" t="s">
        <v>64</v>
      </c>
      <c r="L66" s="619" t="s">
        <v>45</v>
      </c>
      <c r="M66" s="619"/>
      <c r="N66" s="617" t="s">
        <v>126</v>
      </c>
    </row>
    <row r="67" spans="1:14" x14ac:dyDescent="0.25">
      <c r="A67" s="194">
        <v>44849</v>
      </c>
      <c r="B67" s="205" t="s">
        <v>123</v>
      </c>
      <c r="C67" s="205" t="s">
        <v>124</v>
      </c>
      <c r="D67" s="600" t="s">
        <v>118</v>
      </c>
      <c r="E67" s="588">
        <v>10000</v>
      </c>
      <c r="F67" s="184"/>
      <c r="G67" s="333">
        <f t="shared" si="2"/>
        <v>-40000</v>
      </c>
      <c r="H67" s="618" t="s">
        <v>132</v>
      </c>
      <c r="I67" s="619" t="s">
        <v>18</v>
      </c>
      <c r="J67" s="452" t="s">
        <v>426</v>
      </c>
      <c r="K67" s="620" t="s">
        <v>64</v>
      </c>
      <c r="L67" s="619" t="s">
        <v>45</v>
      </c>
      <c r="M67" s="619"/>
      <c r="N67" s="617" t="s">
        <v>127</v>
      </c>
    </row>
    <row r="68" spans="1:14" x14ac:dyDescent="0.25">
      <c r="A68" s="560">
        <v>44851</v>
      </c>
      <c r="B68" s="573" t="s">
        <v>115</v>
      </c>
      <c r="C68" s="573" t="s">
        <v>49</v>
      </c>
      <c r="D68" s="650" t="s">
        <v>118</v>
      </c>
      <c r="E68" s="641"/>
      <c r="F68" s="642">
        <v>20000</v>
      </c>
      <c r="G68" s="564">
        <f t="shared" si="2"/>
        <v>-20000</v>
      </c>
      <c r="H68" s="651" t="s">
        <v>132</v>
      </c>
      <c r="I68" s="652" t="s">
        <v>18</v>
      </c>
      <c r="J68" s="567" t="s">
        <v>445</v>
      </c>
      <c r="K68" s="653" t="s">
        <v>64</v>
      </c>
      <c r="L68" s="652" t="s">
        <v>45</v>
      </c>
      <c r="M68" s="652"/>
      <c r="N68" s="654"/>
    </row>
    <row r="69" spans="1:14" x14ac:dyDescent="0.25">
      <c r="A69" s="194">
        <v>44851</v>
      </c>
      <c r="B69" s="205" t="s">
        <v>123</v>
      </c>
      <c r="C69" s="205" t="s">
        <v>124</v>
      </c>
      <c r="D69" s="600" t="s">
        <v>118</v>
      </c>
      <c r="E69" s="588">
        <v>10000</v>
      </c>
      <c r="F69" s="184"/>
      <c r="G69" s="333">
        <f t="shared" si="2"/>
        <v>-30000</v>
      </c>
      <c r="H69" s="657" t="s">
        <v>132</v>
      </c>
      <c r="I69" s="619" t="s">
        <v>18</v>
      </c>
      <c r="J69" s="452" t="s">
        <v>445</v>
      </c>
      <c r="K69" s="620" t="s">
        <v>64</v>
      </c>
      <c r="L69" s="619" t="s">
        <v>45</v>
      </c>
      <c r="M69" s="619"/>
      <c r="N69" s="617" t="s">
        <v>126</v>
      </c>
    </row>
    <row r="70" spans="1:14" x14ac:dyDescent="0.25">
      <c r="A70" s="194">
        <v>44851</v>
      </c>
      <c r="B70" s="205" t="s">
        <v>123</v>
      </c>
      <c r="C70" s="205" t="s">
        <v>124</v>
      </c>
      <c r="D70" s="600" t="s">
        <v>118</v>
      </c>
      <c r="E70" s="588">
        <v>9000</v>
      </c>
      <c r="F70" s="184"/>
      <c r="G70" s="333">
        <f t="shared" si="2"/>
        <v>-39000</v>
      </c>
      <c r="H70" s="618" t="s">
        <v>132</v>
      </c>
      <c r="I70" s="619" t="s">
        <v>18</v>
      </c>
      <c r="J70" s="452" t="s">
        <v>445</v>
      </c>
      <c r="K70" s="620" t="s">
        <v>64</v>
      </c>
      <c r="L70" s="619" t="s">
        <v>45</v>
      </c>
      <c r="M70" s="619"/>
      <c r="N70" s="617" t="s">
        <v>127</v>
      </c>
    </row>
    <row r="71" spans="1:14" x14ac:dyDescent="0.25">
      <c r="A71" s="560">
        <v>44852</v>
      </c>
      <c r="B71" s="573" t="s">
        <v>115</v>
      </c>
      <c r="C71" s="573" t="s">
        <v>49</v>
      </c>
      <c r="D71" s="650" t="s">
        <v>118</v>
      </c>
      <c r="E71" s="641"/>
      <c r="F71" s="642">
        <v>20000</v>
      </c>
      <c r="G71" s="564">
        <f t="shared" si="2"/>
        <v>-19000</v>
      </c>
      <c r="H71" s="651" t="s">
        <v>132</v>
      </c>
      <c r="I71" s="652" t="s">
        <v>18</v>
      </c>
      <c r="J71" s="567" t="s">
        <v>461</v>
      </c>
      <c r="K71" s="653" t="s">
        <v>64</v>
      </c>
      <c r="L71" s="652" t="s">
        <v>45</v>
      </c>
      <c r="M71" s="652"/>
      <c r="N71" s="654"/>
    </row>
    <row r="72" spans="1:14" x14ac:dyDescent="0.25">
      <c r="A72" s="194">
        <v>44852</v>
      </c>
      <c r="B72" s="205" t="s">
        <v>123</v>
      </c>
      <c r="C72" s="205" t="s">
        <v>124</v>
      </c>
      <c r="D72" s="600" t="s">
        <v>118</v>
      </c>
      <c r="E72" s="588">
        <v>10000</v>
      </c>
      <c r="F72" s="184"/>
      <c r="G72" s="333">
        <f t="shared" si="2"/>
        <v>-29000</v>
      </c>
      <c r="H72" s="618" t="s">
        <v>132</v>
      </c>
      <c r="I72" s="619" t="s">
        <v>18</v>
      </c>
      <c r="J72" s="452" t="s">
        <v>461</v>
      </c>
      <c r="K72" s="620" t="s">
        <v>64</v>
      </c>
      <c r="L72" s="619" t="s">
        <v>45</v>
      </c>
      <c r="M72" s="619"/>
      <c r="N72" s="617" t="s">
        <v>126</v>
      </c>
    </row>
    <row r="73" spans="1:14" x14ac:dyDescent="0.25">
      <c r="A73" s="194">
        <v>44852</v>
      </c>
      <c r="B73" s="205" t="s">
        <v>123</v>
      </c>
      <c r="C73" s="205" t="s">
        <v>124</v>
      </c>
      <c r="D73" s="600" t="s">
        <v>118</v>
      </c>
      <c r="E73" s="588">
        <v>10000</v>
      </c>
      <c r="F73" s="184"/>
      <c r="G73" s="333">
        <f t="shared" si="2"/>
        <v>-39000</v>
      </c>
      <c r="H73" s="618" t="s">
        <v>132</v>
      </c>
      <c r="I73" s="619" t="s">
        <v>18</v>
      </c>
      <c r="J73" s="452" t="s">
        <v>461</v>
      </c>
      <c r="K73" s="620" t="s">
        <v>64</v>
      </c>
      <c r="L73" s="619" t="s">
        <v>45</v>
      </c>
      <c r="M73" s="619"/>
      <c r="N73" s="617" t="s">
        <v>127</v>
      </c>
    </row>
    <row r="74" spans="1:14" x14ac:dyDescent="0.25">
      <c r="A74" s="560">
        <v>44853</v>
      </c>
      <c r="B74" s="573" t="s">
        <v>115</v>
      </c>
      <c r="C74" s="573" t="s">
        <v>49</v>
      </c>
      <c r="D74" s="650" t="s">
        <v>118</v>
      </c>
      <c r="E74" s="641"/>
      <c r="F74" s="642">
        <v>20000</v>
      </c>
      <c r="G74" s="564">
        <f t="shared" si="2"/>
        <v>-19000</v>
      </c>
      <c r="H74" s="651" t="s">
        <v>132</v>
      </c>
      <c r="I74" s="652" t="s">
        <v>18</v>
      </c>
      <c r="J74" s="567" t="s">
        <v>474</v>
      </c>
      <c r="K74" s="653" t="s">
        <v>64</v>
      </c>
      <c r="L74" s="652" t="s">
        <v>45</v>
      </c>
      <c r="M74" s="652"/>
      <c r="N74" s="654"/>
    </row>
    <row r="75" spans="1:14" x14ac:dyDescent="0.25">
      <c r="A75" s="194">
        <v>44853</v>
      </c>
      <c r="B75" s="205" t="s">
        <v>123</v>
      </c>
      <c r="C75" s="205" t="s">
        <v>124</v>
      </c>
      <c r="D75" s="600" t="s">
        <v>118</v>
      </c>
      <c r="E75" s="588">
        <v>10000</v>
      </c>
      <c r="F75" s="184"/>
      <c r="G75" s="333">
        <f t="shared" si="2"/>
        <v>-29000</v>
      </c>
      <c r="H75" s="657" t="s">
        <v>132</v>
      </c>
      <c r="I75" s="619" t="s">
        <v>18</v>
      </c>
      <c r="J75" s="452" t="s">
        <v>474</v>
      </c>
      <c r="K75" s="620" t="s">
        <v>64</v>
      </c>
      <c r="L75" s="619" t="s">
        <v>45</v>
      </c>
      <c r="M75" s="619"/>
      <c r="N75" s="617" t="s">
        <v>126</v>
      </c>
    </row>
    <row r="76" spans="1:14" x14ac:dyDescent="0.25">
      <c r="A76" s="194">
        <v>44853</v>
      </c>
      <c r="B76" s="205" t="s">
        <v>123</v>
      </c>
      <c r="C76" s="205" t="s">
        <v>124</v>
      </c>
      <c r="D76" s="600" t="s">
        <v>118</v>
      </c>
      <c r="E76" s="588">
        <v>9000</v>
      </c>
      <c r="F76" s="184"/>
      <c r="G76" s="333">
        <f t="shared" si="2"/>
        <v>-38000</v>
      </c>
      <c r="H76" s="618" t="s">
        <v>132</v>
      </c>
      <c r="I76" s="619" t="s">
        <v>18</v>
      </c>
      <c r="J76" s="452" t="s">
        <v>474</v>
      </c>
      <c r="K76" s="620" t="s">
        <v>64</v>
      </c>
      <c r="L76" s="619" t="s">
        <v>45</v>
      </c>
      <c r="M76" s="619"/>
      <c r="N76" s="617" t="s">
        <v>127</v>
      </c>
    </row>
    <row r="77" spans="1:14" x14ac:dyDescent="0.25">
      <c r="A77" s="560">
        <v>44854</v>
      </c>
      <c r="B77" s="573" t="s">
        <v>115</v>
      </c>
      <c r="C77" s="573" t="s">
        <v>49</v>
      </c>
      <c r="D77" s="650" t="s">
        <v>118</v>
      </c>
      <c r="E77" s="641"/>
      <c r="F77" s="642">
        <v>20000</v>
      </c>
      <c r="G77" s="564">
        <f t="shared" si="2"/>
        <v>-18000</v>
      </c>
      <c r="H77" s="651" t="s">
        <v>132</v>
      </c>
      <c r="I77" s="652" t="s">
        <v>18</v>
      </c>
      <c r="J77" s="567" t="s">
        <v>481</v>
      </c>
      <c r="K77" s="653" t="s">
        <v>64</v>
      </c>
      <c r="L77" s="652" t="s">
        <v>45</v>
      </c>
      <c r="M77" s="652"/>
      <c r="N77" s="654"/>
    </row>
    <row r="78" spans="1:14" x14ac:dyDescent="0.25">
      <c r="A78" s="194">
        <v>44854</v>
      </c>
      <c r="B78" s="205" t="s">
        <v>123</v>
      </c>
      <c r="C78" s="205" t="s">
        <v>124</v>
      </c>
      <c r="D78" s="600" t="s">
        <v>118</v>
      </c>
      <c r="E78" s="588">
        <v>10000</v>
      </c>
      <c r="F78" s="184"/>
      <c r="G78" s="333">
        <f t="shared" si="2"/>
        <v>-28000</v>
      </c>
      <c r="H78" s="657" t="s">
        <v>132</v>
      </c>
      <c r="I78" s="619" t="s">
        <v>18</v>
      </c>
      <c r="J78" s="452" t="s">
        <v>481</v>
      </c>
      <c r="K78" s="620" t="s">
        <v>64</v>
      </c>
      <c r="L78" s="619" t="s">
        <v>45</v>
      </c>
      <c r="M78" s="619"/>
      <c r="N78" s="617" t="s">
        <v>126</v>
      </c>
    </row>
    <row r="79" spans="1:14" x14ac:dyDescent="0.25">
      <c r="A79" s="194">
        <v>44854</v>
      </c>
      <c r="B79" s="205" t="s">
        <v>123</v>
      </c>
      <c r="C79" s="205" t="s">
        <v>124</v>
      </c>
      <c r="D79" s="600" t="s">
        <v>118</v>
      </c>
      <c r="E79" s="588">
        <v>10000</v>
      </c>
      <c r="F79" s="184"/>
      <c r="G79" s="333">
        <f t="shared" si="2"/>
        <v>-38000</v>
      </c>
      <c r="H79" s="618" t="s">
        <v>132</v>
      </c>
      <c r="I79" s="619" t="s">
        <v>18</v>
      </c>
      <c r="J79" s="452" t="s">
        <v>481</v>
      </c>
      <c r="K79" s="620" t="s">
        <v>64</v>
      </c>
      <c r="L79" s="619" t="s">
        <v>45</v>
      </c>
      <c r="M79" s="619"/>
      <c r="N79" s="617" t="s">
        <v>127</v>
      </c>
    </row>
    <row r="80" spans="1:14" x14ac:dyDescent="0.25">
      <c r="A80" s="560">
        <v>44855</v>
      </c>
      <c r="B80" s="573" t="s">
        <v>115</v>
      </c>
      <c r="C80" s="573" t="s">
        <v>49</v>
      </c>
      <c r="D80" s="650" t="s">
        <v>118</v>
      </c>
      <c r="E80" s="641"/>
      <c r="F80" s="642">
        <v>20000</v>
      </c>
      <c r="G80" s="564">
        <f t="shared" si="2"/>
        <v>-18000</v>
      </c>
      <c r="H80" s="651" t="s">
        <v>132</v>
      </c>
      <c r="I80" s="652" t="s">
        <v>18</v>
      </c>
      <c r="J80" s="567" t="s">
        <v>501</v>
      </c>
      <c r="K80" s="653" t="s">
        <v>64</v>
      </c>
      <c r="L80" s="652" t="s">
        <v>45</v>
      </c>
      <c r="M80" s="652"/>
      <c r="N80" s="654"/>
    </row>
    <row r="81" spans="1:14" x14ac:dyDescent="0.25">
      <c r="A81" s="194">
        <v>44855</v>
      </c>
      <c r="B81" s="205" t="s">
        <v>123</v>
      </c>
      <c r="C81" s="205" t="s">
        <v>124</v>
      </c>
      <c r="D81" s="600" t="s">
        <v>118</v>
      </c>
      <c r="E81" s="588">
        <v>10000</v>
      </c>
      <c r="F81" s="184"/>
      <c r="G81" s="333">
        <f t="shared" si="2"/>
        <v>-28000</v>
      </c>
      <c r="H81" s="618" t="s">
        <v>132</v>
      </c>
      <c r="I81" s="619" t="s">
        <v>18</v>
      </c>
      <c r="J81" s="452" t="s">
        <v>501</v>
      </c>
      <c r="K81" s="620" t="s">
        <v>64</v>
      </c>
      <c r="L81" s="619" t="s">
        <v>45</v>
      </c>
      <c r="M81" s="619"/>
      <c r="N81" s="617" t="s">
        <v>126</v>
      </c>
    </row>
    <row r="82" spans="1:14" ht="15.75" thickBot="1" x14ac:dyDescent="0.3">
      <c r="A82" s="194">
        <v>44855</v>
      </c>
      <c r="B82" s="205" t="s">
        <v>123</v>
      </c>
      <c r="C82" s="205" t="s">
        <v>124</v>
      </c>
      <c r="D82" s="600" t="s">
        <v>118</v>
      </c>
      <c r="E82" s="588">
        <v>10000</v>
      </c>
      <c r="F82" s="184"/>
      <c r="G82" s="333">
        <f t="shared" si="2"/>
        <v>-38000</v>
      </c>
      <c r="H82" s="618" t="s">
        <v>132</v>
      </c>
      <c r="I82" s="619" t="s">
        <v>18</v>
      </c>
      <c r="J82" s="452" t="s">
        <v>501</v>
      </c>
      <c r="K82" s="620" t="s">
        <v>64</v>
      </c>
      <c r="L82" s="619" t="s">
        <v>45</v>
      </c>
      <c r="M82" s="619"/>
      <c r="N82" s="617" t="s">
        <v>127</v>
      </c>
    </row>
    <row r="83" spans="1:14" ht="15.75" thickBot="1" x14ac:dyDescent="0.3">
      <c r="A83" s="194"/>
      <c r="B83" s="177"/>
      <c r="C83" s="177"/>
      <c r="D83" s="203"/>
      <c r="E83" s="609">
        <f>SUM(E4:E82)</f>
        <v>705000</v>
      </c>
      <c r="F83" s="610">
        <f>SUM(F4:F82)+G4</f>
        <v>667000</v>
      </c>
      <c r="G83" s="548">
        <f>F83-E83</f>
        <v>-38000</v>
      </c>
      <c r="H83" s="595"/>
      <c r="I83" s="175"/>
      <c r="J83" s="452"/>
      <c r="K83" s="655"/>
      <c r="L83" s="619"/>
      <c r="M83" s="175"/>
      <c r="N83" s="177"/>
    </row>
    <row r="84" spans="1:14" x14ac:dyDescent="0.25">
      <c r="A84" s="194"/>
      <c r="B84" s="177"/>
      <c r="C84" s="177"/>
      <c r="D84" s="203"/>
      <c r="E84" s="608"/>
      <c r="F84" s="188"/>
      <c r="G84" s="546"/>
      <c r="H84" s="559"/>
      <c r="I84" s="175"/>
      <c r="J84" s="452"/>
      <c r="K84" s="429"/>
      <c r="L84" s="175"/>
      <c r="M84" s="175"/>
      <c r="N84" s="177"/>
    </row>
    <row r="85" spans="1:14" x14ac:dyDescent="0.25">
      <c r="A85" s="194"/>
      <c r="B85" s="195"/>
      <c r="C85" s="195"/>
      <c r="D85" s="196"/>
      <c r="E85" s="182"/>
      <c r="F85" s="172"/>
      <c r="G85" s="333"/>
      <c r="H85" s="559"/>
      <c r="I85" s="175"/>
      <c r="J85" s="452"/>
      <c r="K85" s="429"/>
      <c r="L85" s="175"/>
      <c r="M85" s="175"/>
      <c r="N85" s="177"/>
    </row>
    <row r="86" spans="1:14" x14ac:dyDescent="0.25">
      <c r="A86" s="194"/>
      <c r="B86" s="195"/>
      <c r="C86" s="195"/>
      <c r="D86" s="196"/>
      <c r="E86" s="182"/>
      <c r="F86" s="172"/>
      <c r="G86" s="333"/>
      <c r="H86" s="559"/>
      <c r="I86" s="175"/>
      <c r="J86" s="452"/>
      <c r="K86" s="429"/>
      <c r="L86" s="175"/>
      <c r="M86" s="175"/>
      <c r="N86" s="177"/>
    </row>
    <row r="87" spans="1:14" x14ac:dyDescent="0.25">
      <c r="A87" s="194"/>
      <c r="B87" s="195"/>
      <c r="C87" s="195"/>
      <c r="D87" s="196"/>
      <c r="E87" s="182"/>
      <c r="F87" s="172"/>
      <c r="G87" s="333"/>
      <c r="H87" s="559"/>
      <c r="I87" s="175"/>
      <c r="J87" s="452"/>
      <c r="K87" s="429"/>
      <c r="L87" s="175"/>
      <c r="M87" s="175"/>
      <c r="N87" s="177"/>
    </row>
    <row r="88" spans="1:14" x14ac:dyDescent="0.25">
      <c r="A88" s="194"/>
      <c r="B88" s="195"/>
      <c r="C88" s="195"/>
      <c r="D88" s="196"/>
      <c r="E88" s="190"/>
      <c r="F88" s="172"/>
      <c r="G88" s="333"/>
      <c r="H88" s="559"/>
      <c r="I88" s="175"/>
      <c r="J88" s="452"/>
      <c r="K88" s="429"/>
      <c r="L88" s="175"/>
      <c r="M88" s="175"/>
      <c r="N88" s="177"/>
    </row>
    <row r="89" spans="1:14" x14ac:dyDescent="0.25">
      <c r="A89" s="194"/>
      <c r="B89" s="195"/>
      <c r="C89" s="195"/>
      <c r="D89" s="196"/>
      <c r="E89" s="190"/>
      <c r="F89" s="172"/>
      <c r="G89" s="333"/>
      <c r="H89" s="559"/>
      <c r="I89" s="175"/>
      <c r="J89" s="452"/>
      <c r="K89" s="429"/>
      <c r="L89" s="175"/>
      <c r="M89" s="175"/>
      <c r="N89" s="177"/>
    </row>
    <row r="90" spans="1:14" x14ac:dyDescent="0.25">
      <c r="A90" s="194"/>
      <c r="B90" s="195"/>
      <c r="C90" s="195"/>
      <c r="D90" s="196"/>
      <c r="E90" s="182"/>
      <c r="F90" s="172"/>
      <c r="G90" s="333"/>
      <c r="H90" s="559"/>
      <c r="I90" s="175"/>
      <c r="J90" s="452"/>
      <c r="K90" s="429"/>
      <c r="L90" s="175"/>
      <c r="M90" s="175"/>
      <c r="N90" s="177"/>
    </row>
    <row r="91" spans="1:14" x14ac:dyDescent="0.25">
      <c r="A91" s="194"/>
      <c r="B91" s="177"/>
      <c r="C91" s="177"/>
      <c r="D91" s="203"/>
      <c r="E91" s="190"/>
      <c r="F91" s="172"/>
      <c r="G91" s="333"/>
      <c r="H91" s="559"/>
      <c r="I91" s="175"/>
      <c r="J91" s="452"/>
      <c r="K91" s="429"/>
      <c r="L91" s="175"/>
      <c r="M91" s="175"/>
      <c r="N91" s="177"/>
    </row>
    <row r="92" spans="1:14" x14ac:dyDescent="0.25">
      <c r="A92" s="194"/>
      <c r="B92" s="177"/>
      <c r="C92" s="177"/>
      <c r="D92" s="203"/>
      <c r="E92" s="190"/>
      <c r="F92" s="172"/>
      <c r="G92" s="333"/>
      <c r="H92" s="559"/>
      <c r="I92" s="175"/>
      <c r="J92" s="452"/>
      <c r="K92" s="429"/>
      <c r="L92" s="175"/>
      <c r="M92" s="175"/>
      <c r="N92" s="177"/>
    </row>
    <row r="93" spans="1:14" ht="17.25" customHeight="1" x14ac:dyDescent="0.25">
      <c r="A93" s="194"/>
      <c r="B93" s="177"/>
      <c r="C93" s="177"/>
      <c r="D93" s="203"/>
      <c r="E93" s="182"/>
      <c r="F93" s="172"/>
      <c r="G93" s="333"/>
      <c r="H93" s="559"/>
      <c r="I93" s="175"/>
      <c r="J93" s="452"/>
      <c r="K93" s="429"/>
      <c r="L93" s="175"/>
      <c r="M93" s="175"/>
      <c r="N93" s="177"/>
    </row>
    <row r="94" spans="1:14" ht="17.25" customHeight="1" x14ac:dyDescent="0.25">
      <c r="A94" s="194"/>
      <c r="B94" s="177"/>
      <c r="C94" s="177"/>
      <c r="D94" s="203"/>
      <c r="E94" s="182"/>
      <c r="F94" s="172"/>
      <c r="G94" s="333"/>
      <c r="H94" s="559"/>
      <c r="I94" s="175"/>
      <c r="J94" s="452"/>
      <c r="K94" s="429"/>
      <c r="L94" s="175"/>
      <c r="M94" s="175"/>
      <c r="N94" s="177"/>
    </row>
    <row r="95" spans="1:14" ht="17.25" customHeight="1" x14ac:dyDescent="0.25">
      <c r="A95" s="194"/>
      <c r="B95" s="177"/>
      <c r="C95" s="177"/>
      <c r="D95" s="203"/>
      <c r="E95" s="182"/>
      <c r="F95" s="172"/>
      <c r="G95" s="333"/>
      <c r="H95" s="559"/>
      <c r="I95" s="175"/>
      <c r="J95" s="452"/>
      <c r="K95" s="429"/>
      <c r="L95" s="175"/>
      <c r="M95" s="175"/>
      <c r="N95" s="177"/>
    </row>
    <row r="96" spans="1:14" ht="17.25" customHeight="1" x14ac:dyDescent="0.25">
      <c r="A96" s="194"/>
      <c r="B96" s="177"/>
      <c r="C96" s="177"/>
      <c r="D96" s="203"/>
      <c r="E96" s="182"/>
      <c r="F96" s="172"/>
      <c r="G96" s="333"/>
      <c r="H96" s="559"/>
      <c r="I96" s="175"/>
      <c r="J96" s="452"/>
      <c r="K96" s="429"/>
      <c r="L96" s="175"/>
      <c r="M96" s="175"/>
      <c r="N96" s="177"/>
    </row>
    <row r="97" spans="1:14" ht="17.25" customHeight="1" x14ac:dyDescent="0.25">
      <c r="A97" s="194"/>
      <c r="B97" s="177"/>
      <c r="C97" s="177"/>
      <c r="D97" s="203"/>
      <c r="E97" s="182"/>
      <c r="F97" s="172"/>
      <c r="G97" s="333"/>
      <c r="H97" s="319"/>
      <c r="I97" s="175"/>
      <c r="J97" s="452"/>
      <c r="K97" s="429"/>
      <c r="L97" s="175"/>
      <c r="M97" s="175"/>
      <c r="N97" s="177"/>
    </row>
    <row r="98" spans="1:14" ht="17.25" customHeight="1" x14ac:dyDescent="0.25">
      <c r="A98" s="194"/>
      <c r="B98" s="177"/>
      <c r="C98" s="177"/>
      <c r="D98" s="203"/>
      <c r="E98" s="182"/>
      <c r="F98" s="172"/>
      <c r="G98" s="333"/>
      <c r="H98" s="319"/>
      <c r="I98" s="175"/>
      <c r="J98" s="452"/>
      <c r="K98" s="429"/>
      <c r="L98" s="175"/>
      <c r="M98" s="175"/>
      <c r="N98" s="177"/>
    </row>
    <row r="99" spans="1:14" ht="17.25" customHeight="1" x14ac:dyDescent="0.25">
      <c r="A99" s="194"/>
      <c r="B99" s="177"/>
      <c r="C99" s="177"/>
      <c r="D99" s="203"/>
      <c r="E99" s="182"/>
      <c r="F99" s="172"/>
      <c r="G99" s="333"/>
      <c r="H99" s="319"/>
      <c r="I99" s="175"/>
      <c r="J99" s="452"/>
      <c r="K99" s="429"/>
      <c r="L99" s="175"/>
      <c r="M99" s="175"/>
      <c r="N99" s="177"/>
    </row>
    <row r="100" spans="1:14" ht="17.25" customHeight="1" x14ac:dyDescent="0.25">
      <c r="A100" s="194"/>
      <c r="B100" s="177"/>
      <c r="C100" s="177"/>
      <c r="D100" s="203"/>
      <c r="E100" s="182"/>
      <c r="F100" s="172"/>
      <c r="G100" s="333"/>
      <c r="H100" s="319"/>
      <c r="I100" s="175"/>
      <c r="J100" s="452"/>
      <c r="K100" s="429"/>
      <c r="L100" s="175"/>
      <c r="M100" s="175"/>
      <c r="N100" s="177"/>
    </row>
    <row r="101" spans="1:14" x14ac:dyDescent="0.25">
      <c r="A101" s="194"/>
      <c r="B101" s="177"/>
      <c r="C101" s="177"/>
      <c r="D101" s="203"/>
      <c r="E101" s="190"/>
      <c r="F101" s="172"/>
      <c r="G101" s="333"/>
      <c r="H101" s="319"/>
      <c r="I101" s="175"/>
      <c r="J101" s="452"/>
      <c r="K101" s="429"/>
      <c r="L101" s="175"/>
      <c r="M101" s="175"/>
      <c r="N101" s="177"/>
    </row>
    <row r="102" spans="1:14" x14ac:dyDescent="0.25">
      <c r="A102" s="194"/>
      <c r="B102" s="177"/>
      <c r="C102" s="177"/>
      <c r="D102" s="203"/>
      <c r="E102" s="190"/>
      <c r="F102" s="172"/>
      <c r="G102" s="333"/>
      <c r="H102" s="319"/>
      <c r="I102" s="175"/>
      <c r="J102" s="452"/>
      <c r="K102" s="429"/>
      <c r="L102" s="175"/>
      <c r="M102" s="175"/>
      <c r="N102" s="177"/>
    </row>
    <row r="103" spans="1:14" x14ac:dyDescent="0.25">
      <c r="A103" s="194"/>
      <c r="B103" s="177"/>
      <c r="C103" s="177"/>
      <c r="D103" s="203"/>
      <c r="E103" s="190"/>
      <c r="F103" s="172"/>
      <c r="G103" s="333"/>
      <c r="H103" s="319"/>
      <c r="I103" s="175"/>
      <c r="J103" s="452"/>
      <c r="K103" s="429"/>
      <c r="L103" s="175"/>
      <c r="M103" s="175"/>
      <c r="N103" s="177"/>
    </row>
    <row r="104" spans="1:14" x14ac:dyDescent="0.25">
      <c r="A104" s="194"/>
      <c r="B104" s="177"/>
      <c r="C104" s="177"/>
      <c r="D104" s="203"/>
      <c r="E104" s="190"/>
      <c r="F104" s="172"/>
      <c r="G104" s="333"/>
      <c r="H104" s="319"/>
      <c r="I104" s="175"/>
      <c r="J104" s="452"/>
      <c r="K104" s="429"/>
      <c r="L104" s="175"/>
      <c r="M104" s="175"/>
      <c r="N104" s="177"/>
    </row>
    <row r="105" spans="1:14" x14ac:dyDescent="0.25">
      <c r="A105" s="194"/>
      <c r="B105" s="429"/>
      <c r="C105" s="429"/>
      <c r="D105" s="555"/>
      <c r="E105" s="182"/>
      <c r="F105" s="172"/>
      <c r="G105" s="333"/>
      <c r="H105" s="319"/>
      <c r="I105" s="175"/>
      <c r="J105" s="452"/>
      <c r="K105" s="429"/>
      <c r="L105" s="175"/>
      <c r="M105" s="175"/>
      <c r="N105" s="177"/>
    </row>
    <row r="106" spans="1:14" x14ac:dyDescent="0.25">
      <c r="A106" s="194"/>
      <c r="B106" s="429"/>
      <c r="C106" s="429"/>
      <c r="D106" s="555"/>
      <c r="E106" s="182"/>
      <c r="F106" s="172"/>
      <c r="G106" s="333"/>
      <c r="H106" s="319"/>
      <c r="I106" s="175"/>
      <c r="J106" s="452"/>
      <c r="K106" s="429"/>
      <c r="L106" s="175"/>
      <c r="M106" s="175"/>
      <c r="N106" s="177"/>
    </row>
    <row r="107" spans="1:14" x14ac:dyDescent="0.25">
      <c r="A107" s="194"/>
      <c r="B107" s="429"/>
      <c r="C107" s="429"/>
      <c r="D107" s="555"/>
      <c r="E107" s="182"/>
      <c r="F107" s="172"/>
      <c r="G107" s="333"/>
      <c r="H107" s="319"/>
      <c r="I107" s="175"/>
      <c r="J107" s="452"/>
      <c r="K107" s="429"/>
      <c r="L107" s="175"/>
      <c r="M107" s="175"/>
      <c r="N107" s="177"/>
    </row>
    <row r="108" spans="1:14" x14ac:dyDescent="0.25">
      <c r="A108" s="194"/>
      <c r="B108" s="429"/>
      <c r="C108" s="429"/>
      <c r="D108" s="555"/>
      <c r="E108" s="182"/>
      <c r="F108" s="172"/>
      <c r="G108" s="333"/>
      <c r="H108" s="319"/>
      <c r="I108" s="175"/>
      <c r="J108" s="452"/>
      <c r="K108" s="429"/>
      <c r="L108" s="175"/>
      <c r="M108" s="175"/>
      <c r="N108" s="177"/>
    </row>
    <row r="109" spans="1:14" x14ac:dyDescent="0.25">
      <c r="A109" s="194"/>
      <c r="B109" s="429"/>
      <c r="C109" s="429"/>
      <c r="D109" s="555"/>
      <c r="E109" s="182"/>
      <c r="F109" s="172"/>
      <c r="G109" s="333"/>
      <c r="H109" s="212"/>
      <c r="I109" s="175"/>
      <c r="J109" s="452"/>
      <c r="K109" s="429"/>
      <c r="L109" s="175"/>
      <c r="M109" s="175"/>
      <c r="N109" s="177"/>
    </row>
    <row r="110" spans="1:14" x14ac:dyDescent="0.25">
      <c r="A110" s="194"/>
      <c r="B110" s="429"/>
      <c r="C110" s="429"/>
      <c r="D110" s="555"/>
      <c r="E110" s="182"/>
      <c r="F110" s="172"/>
      <c r="G110" s="333"/>
      <c r="H110" s="212"/>
      <c r="I110" s="175"/>
      <c r="J110" s="452"/>
      <c r="K110" s="429"/>
      <c r="L110" s="175"/>
      <c r="M110" s="175"/>
      <c r="N110" s="177"/>
    </row>
    <row r="111" spans="1:14" x14ac:dyDescent="0.25">
      <c r="A111" s="194"/>
      <c r="B111" s="429"/>
      <c r="C111" s="429"/>
      <c r="D111" s="555"/>
      <c r="E111" s="181"/>
      <c r="F111" s="184"/>
      <c r="G111" s="333"/>
      <c r="H111" s="212"/>
      <c r="I111" s="175"/>
      <c r="J111" s="452"/>
      <c r="K111" s="429"/>
      <c r="L111" s="175"/>
      <c r="M111" s="175"/>
      <c r="N111" s="177"/>
    </row>
    <row r="112" spans="1:14" x14ac:dyDescent="0.25">
      <c r="A112" s="180"/>
      <c r="B112" s="429"/>
      <c r="C112" s="429"/>
      <c r="D112" s="555"/>
      <c r="E112" s="172"/>
      <c r="F112" s="172"/>
      <c r="G112" s="333"/>
      <c r="H112" s="212"/>
      <c r="I112" s="175"/>
      <c r="J112" s="452"/>
      <c r="K112" s="429"/>
      <c r="L112" s="175"/>
      <c r="M112" s="175"/>
      <c r="N112" s="177"/>
    </row>
    <row r="113" spans="1:14" x14ac:dyDescent="0.25">
      <c r="A113" s="194"/>
      <c r="B113" s="177"/>
      <c r="C113" s="177"/>
      <c r="D113" s="203"/>
      <c r="E113" s="190"/>
      <c r="F113" s="530"/>
      <c r="G113" s="333"/>
      <c r="H113" s="212"/>
      <c r="I113" s="175"/>
      <c r="J113" s="452"/>
      <c r="K113" s="429"/>
      <c r="L113" s="175"/>
      <c r="M113" s="175"/>
      <c r="N113" s="177"/>
    </row>
    <row r="114" spans="1:14" x14ac:dyDescent="0.25">
      <c r="A114" s="194"/>
      <c r="B114" s="177"/>
      <c r="C114" s="177"/>
      <c r="D114" s="203"/>
      <c r="E114" s="190"/>
      <c r="F114" s="425"/>
      <c r="G114" s="333"/>
      <c r="H114" s="212"/>
      <c r="I114" s="175"/>
      <c r="J114" s="452"/>
      <c r="K114" s="429"/>
      <c r="L114" s="175"/>
      <c r="M114" s="175"/>
      <c r="N114" s="177"/>
    </row>
    <row r="115" spans="1:14" x14ac:dyDescent="0.25">
      <c r="A115" s="194"/>
      <c r="B115" s="177"/>
      <c r="C115" s="177"/>
      <c r="D115" s="203"/>
      <c r="E115" s="190"/>
      <c r="F115" s="425"/>
      <c r="G115" s="333"/>
      <c r="H115" s="212"/>
      <c r="I115" s="175"/>
      <c r="J115" s="452"/>
      <c r="K115" s="429"/>
      <c r="L115" s="175"/>
      <c r="M115" s="175"/>
      <c r="N115" s="177"/>
    </row>
    <row r="116" spans="1:14" x14ac:dyDescent="0.25">
      <c r="A116" s="194"/>
      <c r="B116" s="177"/>
      <c r="C116" s="177"/>
      <c r="D116" s="203"/>
      <c r="E116" s="190"/>
      <c r="F116" s="425"/>
      <c r="G116" s="333"/>
      <c r="H116" s="212"/>
      <c r="I116" s="175"/>
      <c r="J116" s="452"/>
      <c r="K116" s="429"/>
      <c r="L116" s="175"/>
      <c r="M116" s="175"/>
      <c r="N116" s="177"/>
    </row>
    <row r="117" spans="1:14" x14ac:dyDescent="0.25">
      <c r="A117" s="194"/>
      <c r="B117" s="177"/>
      <c r="C117" s="177"/>
      <c r="D117" s="203"/>
      <c r="E117" s="190"/>
      <c r="F117" s="425"/>
      <c r="G117" s="333"/>
      <c r="H117" s="212"/>
      <c r="I117" s="175"/>
      <c r="J117" s="452"/>
      <c r="K117" s="429"/>
      <c r="L117" s="175"/>
      <c r="M117" s="175"/>
      <c r="N117" s="177"/>
    </row>
    <row r="118" spans="1:14" x14ac:dyDescent="0.25">
      <c r="A118" s="194"/>
      <c r="B118" s="177"/>
      <c r="C118" s="177"/>
      <c r="D118" s="203"/>
      <c r="E118" s="190"/>
      <c r="F118" s="425"/>
      <c r="G118" s="333"/>
      <c r="H118" s="212"/>
      <c r="I118" s="175"/>
      <c r="J118" s="452"/>
      <c r="K118" s="429"/>
      <c r="L118" s="175"/>
      <c r="M118" s="175"/>
      <c r="N118" s="177"/>
    </row>
    <row r="119" spans="1:14" x14ac:dyDescent="0.25">
      <c r="A119" s="180"/>
      <c r="B119" s="177"/>
      <c r="C119" s="177"/>
      <c r="D119" s="177"/>
      <c r="E119" s="190"/>
      <c r="F119" s="425"/>
      <c r="G119" s="333"/>
      <c r="H119" s="212"/>
      <c r="I119" s="175"/>
      <c r="J119" s="452"/>
      <c r="K119" s="429"/>
      <c r="L119" s="175"/>
      <c r="M119" s="175"/>
      <c r="N119" s="177"/>
    </row>
    <row r="120" spans="1:14" x14ac:dyDescent="0.25">
      <c r="A120" s="180"/>
      <c r="B120" s="175"/>
      <c r="C120" s="175"/>
      <c r="D120" s="175"/>
      <c r="E120" s="425"/>
      <c r="F120" s="425"/>
      <c r="G120" s="333"/>
      <c r="H120" s="212"/>
      <c r="I120" s="175"/>
      <c r="J120" s="452"/>
      <c r="K120" s="429"/>
      <c r="L120" s="175"/>
      <c r="M120" s="175"/>
      <c r="N120" s="177"/>
    </row>
    <row r="121" spans="1:14" x14ac:dyDescent="0.25">
      <c r="A121" s="180"/>
      <c r="B121" s="175"/>
      <c r="C121" s="175"/>
      <c r="D121" s="175"/>
      <c r="E121" s="190"/>
      <c r="F121" s="425"/>
      <c r="G121" s="333"/>
      <c r="H121" s="212"/>
      <c r="I121" s="175"/>
      <c r="J121" s="452"/>
      <c r="K121" s="429"/>
      <c r="L121" s="175"/>
      <c r="M121" s="175"/>
      <c r="N121" s="177"/>
    </row>
    <row r="122" spans="1:14" x14ac:dyDescent="0.25">
      <c r="A122" s="180"/>
      <c r="B122" s="175"/>
      <c r="C122" s="175"/>
      <c r="D122" s="175"/>
      <c r="E122" s="190"/>
      <c r="F122" s="425"/>
      <c r="G122" s="333"/>
      <c r="H122" s="212"/>
      <c r="I122" s="175"/>
      <c r="J122" s="452"/>
      <c r="K122" s="429"/>
      <c r="L122" s="175"/>
      <c r="M122" s="175"/>
      <c r="N122" s="177"/>
    </row>
    <row r="123" spans="1:14" x14ac:dyDescent="0.25">
      <c r="A123" s="180"/>
      <c r="B123" s="175"/>
      <c r="C123" s="175"/>
      <c r="D123" s="175" t="s">
        <v>136</v>
      </c>
      <c r="E123" s="425"/>
      <c r="F123" s="425"/>
      <c r="G123" s="333"/>
      <c r="H123" s="212"/>
      <c r="I123" s="175"/>
      <c r="J123" s="452"/>
      <c r="K123" s="429"/>
      <c r="L123" s="175"/>
      <c r="M123" s="175"/>
      <c r="N123" s="177"/>
    </row>
    <row r="124" spans="1:14" x14ac:dyDescent="0.25">
      <c r="A124" s="180"/>
      <c r="B124" s="175"/>
      <c r="C124" s="175"/>
      <c r="D124" s="175"/>
      <c r="E124" s="425"/>
      <c r="F124" s="425"/>
      <c r="G124" s="333"/>
      <c r="H124" s="212"/>
      <c r="I124" s="175"/>
      <c r="J124" s="452"/>
      <c r="K124" s="429"/>
      <c r="L124" s="175"/>
      <c r="M124" s="175"/>
      <c r="N124" s="177"/>
    </row>
    <row r="125" spans="1:14" x14ac:dyDescent="0.25">
      <c r="A125" s="180"/>
      <c r="B125" s="175"/>
      <c r="C125" s="175"/>
      <c r="D125" s="175"/>
      <c r="E125" s="425"/>
      <c r="F125" s="425"/>
      <c r="G125" s="333"/>
      <c r="H125" s="212"/>
      <c r="I125" s="175"/>
      <c r="J125" s="177"/>
      <c r="K125" s="429"/>
      <c r="L125" s="175"/>
      <c r="M125" s="175"/>
      <c r="N125" s="177"/>
    </row>
    <row r="126" spans="1:14" x14ac:dyDescent="0.25">
      <c r="A126" s="180"/>
      <c r="B126" s="175"/>
      <c r="C126" s="175"/>
      <c r="D126" s="175"/>
      <c r="E126" s="425"/>
      <c r="F126" s="425"/>
      <c r="G126" s="333"/>
      <c r="H126" s="212"/>
      <c r="I126" s="175"/>
      <c r="J126" s="177"/>
      <c r="K126" s="429"/>
      <c r="L126" s="175"/>
      <c r="M126" s="175"/>
      <c r="N126" s="177"/>
    </row>
    <row r="127" spans="1:14" x14ac:dyDescent="0.25">
      <c r="A127" s="180"/>
      <c r="B127" s="175"/>
      <c r="C127" s="175"/>
      <c r="D127" s="175"/>
      <c r="E127" s="425"/>
      <c r="F127" s="425"/>
      <c r="G127" s="333"/>
      <c r="H127" s="212"/>
      <c r="I127" s="175"/>
      <c r="J127" s="177"/>
      <c r="K127" s="429"/>
      <c r="L127" s="175"/>
      <c r="M127" s="175"/>
      <c r="N127" s="177"/>
    </row>
    <row r="128" spans="1:14" x14ac:dyDescent="0.25">
      <c r="A128" s="180"/>
      <c r="B128" s="175"/>
      <c r="C128" s="175"/>
      <c r="D128" s="175"/>
      <c r="E128" s="425"/>
      <c r="F128" s="425"/>
      <c r="G128" s="333"/>
      <c r="H128" s="212"/>
      <c r="I128" s="175"/>
      <c r="J128" s="177"/>
      <c r="K128" s="429"/>
      <c r="L128" s="175"/>
      <c r="M128" s="175"/>
      <c r="N128" s="177"/>
    </row>
    <row r="129" spans="1:14" x14ac:dyDescent="0.25">
      <c r="A129" s="180"/>
      <c r="B129" s="175"/>
      <c r="C129" s="175"/>
      <c r="D129" s="175"/>
      <c r="E129" s="425"/>
      <c r="F129" s="425"/>
      <c r="G129" s="333"/>
      <c r="H129" s="212"/>
      <c r="I129" s="175"/>
      <c r="J129" s="177"/>
      <c r="K129" s="429"/>
      <c r="L129" s="175"/>
      <c r="M129" s="175"/>
      <c r="N129" s="177"/>
    </row>
    <row r="130" spans="1:14" x14ac:dyDescent="0.25">
      <c r="A130" s="180"/>
      <c r="B130" s="175"/>
      <c r="C130" s="175"/>
      <c r="D130" s="175"/>
      <c r="E130" s="425"/>
      <c r="F130" s="425"/>
      <c r="G130" s="333"/>
      <c r="H130" s="212"/>
      <c r="I130" s="175"/>
      <c r="J130" s="177"/>
      <c r="K130" s="429"/>
      <c r="L130" s="175"/>
      <c r="M130" s="175"/>
      <c r="N130" s="177"/>
    </row>
    <row r="131" spans="1:14" x14ac:dyDescent="0.25">
      <c r="A131" s="180"/>
      <c r="B131" s="175"/>
      <c r="C131" s="175"/>
      <c r="D131" s="175"/>
      <c r="E131" s="425"/>
      <c r="F131" s="425"/>
      <c r="G131" s="333"/>
      <c r="H131" s="212"/>
      <c r="I131" s="175"/>
      <c r="J131" s="177"/>
      <c r="K131" s="429"/>
      <c r="L131" s="175"/>
      <c r="M131" s="175"/>
      <c r="N131" s="177"/>
    </row>
    <row r="132" spans="1:14" x14ac:dyDescent="0.25">
      <c r="A132" s="180"/>
      <c r="B132" s="175"/>
      <c r="C132" s="175"/>
      <c r="D132" s="175"/>
      <c r="E132" s="425"/>
      <c r="F132" s="425"/>
      <c r="G132" s="333"/>
      <c r="H132" s="212"/>
      <c r="I132" s="175"/>
      <c r="J132" s="177"/>
      <c r="K132" s="429"/>
      <c r="L132" s="175"/>
      <c r="M132" s="175"/>
      <c r="N132" s="177"/>
    </row>
    <row r="133" spans="1:14" x14ac:dyDescent="0.25">
      <c r="A133" s="180"/>
      <c r="B133" s="175"/>
      <c r="C133" s="175"/>
      <c r="D133" s="175"/>
      <c r="E133" s="425"/>
      <c r="F133" s="425"/>
      <c r="G133" s="333"/>
      <c r="H133" s="212"/>
      <c r="I133" s="175"/>
      <c r="J133" s="177"/>
      <c r="K133" s="429"/>
      <c r="L133" s="175"/>
      <c r="M133" s="175"/>
      <c r="N133" s="177"/>
    </row>
    <row r="134" spans="1:14" x14ac:dyDescent="0.25">
      <c r="A134" s="194"/>
      <c r="B134" s="175"/>
      <c r="C134" s="175"/>
      <c r="D134" s="175"/>
      <c r="E134" s="190"/>
      <c r="F134" s="550"/>
      <c r="G134" s="333"/>
      <c r="H134" s="212"/>
      <c r="I134" s="175"/>
      <c r="J134" s="177"/>
      <c r="K134" s="429"/>
      <c r="L134" s="175"/>
      <c r="M134" s="175"/>
      <c r="N134" s="177"/>
    </row>
    <row r="135" spans="1:14" x14ac:dyDescent="0.25">
      <c r="A135" s="194"/>
      <c r="B135" s="177"/>
      <c r="C135" s="177"/>
      <c r="D135" s="203"/>
      <c r="E135" s="190"/>
      <c r="F135" s="425"/>
      <c r="G135" s="333"/>
      <c r="H135" s="212"/>
      <c r="I135" s="175"/>
      <c r="J135" s="177"/>
      <c r="K135" s="429"/>
      <c r="L135" s="175"/>
      <c r="M135" s="175"/>
      <c r="N135" s="177"/>
    </row>
    <row r="136" spans="1:14" x14ac:dyDescent="0.25">
      <c r="A136" s="194"/>
      <c r="B136" s="177"/>
      <c r="C136" s="177"/>
      <c r="D136" s="203"/>
      <c r="E136" s="190"/>
      <c r="F136" s="425"/>
      <c r="G136" s="333"/>
      <c r="H136" s="212"/>
      <c r="I136" s="175"/>
      <c r="J136" s="177"/>
      <c r="K136" s="429"/>
      <c r="L136" s="175"/>
      <c r="M136" s="175"/>
      <c r="N136" s="177"/>
    </row>
    <row r="137" spans="1:14" x14ac:dyDescent="0.25">
      <c r="A137" s="194"/>
      <c r="B137" s="177"/>
      <c r="C137" s="177"/>
      <c r="D137" s="203"/>
      <c r="E137" s="190"/>
      <c r="F137" s="425"/>
      <c r="G137" s="333"/>
      <c r="H137" s="212"/>
      <c r="I137" s="175"/>
      <c r="J137" s="177"/>
      <c r="K137" s="429"/>
      <c r="L137" s="175"/>
      <c r="M137" s="175"/>
      <c r="N137" s="177"/>
    </row>
    <row r="138" spans="1:14" x14ac:dyDescent="0.25">
      <c r="A138" s="194"/>
      <c r="B138" s="177"/>
      <c r="C138" s="177"/>
      <c r="D138" s="203"/>
      <c r="E138" s="190"/>
      <c r="F138" s="425"/>
      <c r="G138" s="333"/>
      <c r="H138" s="212"/>
      <c r="I138" s="175"/>
      <c r="J138" s="177"/>
      <c r="K138" s="429"/>
      <c r="L138" s="175"/>
      <c r="M138" s="175"/>
      <c r="N138" s="177"/>
    </row>
    <row r="139" spans="1:14" x14ac:dyDescent="0.25">
      <c r="A139" s="194"/>
      <c r="B139" s="177"/>
      <c r="C139" s="177"/>
      <c r="D139" s="203"/>
      <c r="E139" s="190"/>
      <c r="F139" s="425"/>
      <c r="G139" s="333"/>
      <c r="H139" s="212"/>
      <c r="I139" s="175"/>
      <c r="J139" s="177"/>
      <c r="K139" s="429"/>
      <c r="L139" s="175"/>
      <c r="M139" s="175"/>
      <c r="N139" s="177"/>
    </row>
    <row r="140" spans="1:14" x14ac:dyDescent="0.25">
      <c r="A140" s="194"/>
      <c r="B140" s="177"/>
      <c r="C140" s="177"/>
      <c r="D140" s="203"/>
      <c r="E140" s="190"/>
      <c r="F140" s="425"/>
      <c r="G140" s="333"/>
      <c r="H140" s="212"/>
      <c r="I140" s="175"/>
      <c r="J140" s="177"/>
      <c r="K140" s="429"/>
      <c r="L140" s="175"/>
      <c r="M140" s="175"/>
      <c r="N140" s="177"/>
    </row>
    <row r="141" spans="1:14" x14ac:dyDescent="0.25">
      <c r="A141" s="194"/>
      <c r="B141" s="177"/>
      <c r="C141" s="177"/>
      <c r="D141" s="203"/>
      <c r="E141" s="190"/>
      <c r="F141" s="425"/>
      <c r="G141" s="333"/>
      <c r="H141" s="212"/>
      <c r="I141" s="175"/>
      <c r="J141" s="177"/>
      <c r="K141" s="429"/>
      <c r="L141" s="175"/>
      <c r="M141" s="175"/>
      <c r="N141" s="177"/>
    </row>
    <row r="142" spans="1:14" x14ac:dyDescent="0.25">
      <c r="A142" s="194"/>
      <c r="B142" s="177"/>
      <c r="C142" s="177"/>
      <c r="D142" s="203"/>
      <c r="E142" s="190"/>
      <c r="F142" s="425"/>
      <c r="G142" s="333"/>
      <c r="H142" s="212"/>
      <c r="I142" s="175"/>
      <c r="J142" s="177"/>
      <c r="K142" s="429"/>
      <c r="L142" s="175"/>
      <c r="M142" s="175"/>
      <c r="N142" s="177"/>
    </row>
    <row r="143" spans="1:14" x14ac:dyDescent="0.25">
      <c r="A143" s="194"/>
      <c r="B143" s="177"/>
      <c r="C143" s="177"/>
      <c r="D143" s="203"/>
      <c r="E143" s="190"/>
      <c r="F143" s="425"/>
      <c r="G143" s="333"/>
      <c r="H143" s="212"/>
      <c r="I143" s="175"/>
      <c r="J143" s="177"/>
      <c r="K143" s="429"/>
      <c r="L143" s="175"/>
      <c r="M143" s="175"/>
      <c r="N143" s="177"/>
    </row>
    <row r="144" spans="1:14" x14ac:dyDescent="0.25">
      <c r="A144" s="194"/>
      <c r="B144" s="177"/>
      <c r="C144" s="177"/>
      <c r="D144" s="203"/>
      <c r="E144" s="190"/>
      <c r="F144" s="425"/>
      <c r="G144" s="333"/>
      <c r="H144" s="212"/>
      <c r="I144" s="175"/>
      <c r="J144" s="177"/>
      <c r="K144" s="429"/>
      <c r="L144" s="175"/>
      <c r="M144" s="175"/>
      <c r="N144" s="177"/>
    </row>
    <row r="145" spans="1:14" x14ac:dyDescent="0.25">
      <c r="A145" s="194"/>
      <c r="B145" s="177"/>
      <c r="C145" s="177"/>
      <c r="D145" s="203"/>
      <c r="E145" s="190"/>
      <c r="F145" s="425"/>
      <c r="G145" s="333"/>
      <c r="H145" s="212"/>
      <c r="I145" s="175"/>
      <c r="J145" s="177"/>
      <c r="K145" s="429"/>
      <c r="L145" s="175"/>
      <c r="M145" s="175"/>
      <c r="N145" s="177"/>
    </row>
    <row r="146" spans="1:14" x14ac:dyDescent="0.25">
      <c r="A146" s="194"/>
      <c r="B146" s="177"/>
      <c r="C146" s="177"/>
      <c r="D146" s="203"/>
      <c r="E146" s="190"/>
      <c r="F146" s="425"/>
      <c r="G146" s="333"/>
      <c r="H146" s="212"/>
      <c r="I146" s="175"/>
      <c r="J146" s="177"/>
      <c r="K146" s="429"/>
      <c r="L146" s="175"/>
      <c r="M146" s="175"/>
      <c r="N146" s="177"/>
    </row>
    <row r="147" spans="1:14" x14ac:dyDescent="0.25">
      <c r="A147" s="194"/>
      <c r="B147" s="175"/>
      <c r="C147" s="175"/>
      <c r="D147" s="175"/>
      <c r="E147" s="425"/>
      <c r="F147" s="425"/>
      <c r="G147" s="333"/>
      <c r="H147" s="212"/>
      <c r="I147" s="175"/>
      <c r="J147" s="177"/>
      <c r="K147" s="429"/>
      <c r="L147" s="175"/>
      <c r="M147" s="175"/>
      <c r="N147" s="177"/>
    </row>
    <row r="148" spans="1:14" x14ac:dyDescent="0.25">
      <c r="A148" s="194"/>
      <c r="B148" s="175"/>
      <c r="C148" s="175"/>
      <c r="D148" s="175"/>
      <c r="E148" s="545"/>
      <c r="F148" s="545"/>
      <c r="G148" s="333"/>
      <c r="H148" s="212"/>
      <c r="I148" s="175"/>
      <c r="J148" s="177"/>
      <c r="K148" s="429"/>
      <c r="L148" s="175"/>
      <c r="M148" s="175"/>
      <c r="N148" s="177"/>
    </row>
    <row r="149" spans="1:14" x14ac:dyDescent="0.25">
      <c r="A149" s="194"/>
      <c r="B149" s="175"/>
      <c r="C149" s="175"/>
      <c r="D149" s="175"/>
      <c r="E149" s="545"/>
      <c r="F149" s="545"/>
      <c r="G149" s="333"/>
      <c r="H149" s="212"/>
      <c r="I149" s="175"/>
      <c r="J149" s="177"/>
      <c r="K149" s="429"/>
      <c r="L149" s="175"/>
      <c r="M149" s="175"/>
      <c r="N149" s="177"/>
    </row>
    <row r="150" spans="1:14" x14ac:dyDescent="0.25">
      <c r="A150" s="194"/>
      <c r="B150" s="175"/>
      <c r="C150" s="175"/>
      <c r="D150" s="187"/>
      <c r="E150" s="425"/>
      <c r="F150" s="425"/>
      <c r="G150" s="333"/>
      <c r="H150" s="212"/>
      <c r="I150" s="175"/>
      <c r="J150" s="177"/>
      <c r="K150" s="429"/>
      <c r="L150" s="175"/>
      <c r="M150" s="175"/>
      <c r="N150" s="177"/>
    </row>
    <row r="151" spans="1:14" x14ac:dyDescent="0.25">
      <c r="A151" s="194"/>
      <c r="B151" s="175"/>
      <c r="C151" s="175"/>
      <c r="D151" s="187"/>
      <c r="E151" s="425"/>
      <c r="F151" s="425"/>
      <c r="G151" s="333"/>
      <c r="H151" s="212"/>
      <c r="I151" s="175"/>
      <c r="J151" s="177"/>
      <c r="K151" s="429"/>
      <c r="L151" s="175"/>
      <c r="M151" s="175"/>
      <c r="N151" s="177"/>
    </row>
    <row r="152" spans="1:14" x14ac:dyDescent="0.25">
      <c r="A152" s="194"/>
      <c r="B152" s="175"/>
      <c r="C152" s="175"/>
      <c r="D152" s="187"/>
      <c r="E152" s="425"/>
      <c r="F152" s="425"/>
      <c r="G152" s="333"/>
      <c r="H152" s="212"/>
      <c r="I152" s="175"/>
      <c r="J152" s="177"/>
      <c r="K152" s="429"/>
      <c r="L152" s="175"/>
      <c r="M152" s="175"/>
      <c r="N152" s="177"/>
    </row>
    <row r="153" spans="1:14" x14ac:dyDescent="0.25">
      <c r="A153" s="175"/>
      <c r="B153" s="175"/>
      <c r="C153" s="175"/>
      <c r="D153" s="187"/>
      <c r="E153" s="607"/>
      <c r="F153" s="607"/>
      <c r="G153" s="604"/>
      <c r="H153" s="212"/>
      <c r="I153" s="175"/>
      <c r="J153" s="175"/>
      <c r="K153" s="429"/>
      <c r="L153" s="175"/>
      <c r="M153" s="175"/>
      <c r="N153" s="177"/>
    </row>
    <row r="154" spans="1:14" x14ac:dyDescent="0.25">
      <c r="A154" s="175"/>
      <c r="B154" s="175"/>
      <c r="C154" s="175"/>
      <c r="D154" s="187"/>
      <c r="E154" s="425"/>
      <c r="F154" s="425"/>
      <c r="G154" s="333"/>
      <c r="H154" s="212"/>
      <c r="I154" s="175"/>
      <c r="J154" s="175"/>
      <c r="K154" s="429"/>
      <c r="L154" s="175"/>
      <c r="M154" s="175"/>
      <c r="N154" s="177"/>
    </row>
    <row r="155" spans="1:14" x14ac:dyDescent="0.25">
      <c r="A155" s="175"/>
      <c r="B155" s="175"/>
      <c r="C155" s="175"/>
      <c r="D155" s="187"/>
      <c r="E155" s="367"/>
      <c r="F155" s="367"/>
      <c r="G155" s="367"/>
      <c r="H155" s="189"/>
      <c r="I155" s="175"/>
      <c r="J155" s="175"/>
      <c r="K155" s="175"/>
      <c r="L155" s="175"/>
      <c r="M155" s="175"/>
      <c r="N155" s="177"/>
    </row>
    <row r="156" spans="1:14" x14ac:dyDescent="0.25">
      <c r="A156" s="175"/>
      <c r="B156" s="175"/>
      <c r="C156" s="175"/>
      <c r="D156" s="175"/>
      <c r="E156" s="367"/>
      <c r="F156" s="367"/>
      <c r="G156" s="367"/>
      <c r="H156" s="175"/>
      <c r="I156" s="175"/>
      <c r="J156" s="175"/>
      <c r="K156" s="175"/>
      <c r="L156" s="175"/>
      <c r="M156" s="175"/>
      <c r="N156" s="177"/>
    </row>
    <row r="157" spans="1:14" x14ac:dyDescent="0.25">
      <c r="A157" s="175"/>
      <c r="B157" s="175"/>
      <c r="C157" s="175"/>
      <c r="D157" s="175"/>
      <c r="E157" s="367"/>
      <c r="F157" s="367"/>
      <c r="G157" s="367"/>
      <c r="H157" s="175"/>
      <c r="I157" s="175"/>
      <c r="J157" s="175"/>
      <c r="K157" s="175"/>
      <c r="L157" s="175"/>
      <c r="M157" s="175"/>
      <c r="N157" s="177"/>
    </row>
    <row r="158" spans="1:14" x14ac:dyDescent="0.25">
      <c r="A158" s="175"/>
      <c r="B158" s="175"/>
      <c r="C158" s="175"/>
      <c r="D158" s="175"/>
      <c r="E158" s="367"/>
      <c r="F158" s="367"/>
      <c r="G158" s="367"/>
      <c r="H158" s="175"/>
      <c r="I158" s="175"/>
      <c r="J158" s="175"/>
      <c r="K158" s="175"/>
      <c r="L158" s="175"/>
      <c r="M158" s="175"/>
      <c r="N158" s="177"/>
    </row>
    <row r="159" spans="1:14" x14ac:dyDescent="0.25">
      <c r="A159" s="175"/>
      <c r="B159" s="175"/>
      <c r="C159" s="175"/>
      <c r="D159" s="175"/>
      <c r="E159" s="367"/>
      <c r="F159" s="367"/>
      <c r="G159" s="367"/>
      <c r="H159" s="175"/>
      <c r="I159" s="175"/>
      <c r="J159" s="175"/>
      <c r="K159" s="175"/>
      <c r="L159" s="175"/>
      <c r="M159" s="175"/>
      <c r="N159" s="177"/>
    </row>
    <row r="160" spans="1:14" x14ac:dyDescent="0.25">
      <c r="A160" s="175"/>
      <c r="B160" s="175"/>
      <c r="C160" s="175"/>
      <c r="D160" s="175"/>
      <c r="E160" s="367"/>
      <c r="F160" s="367"/>
      <c r="G160" s="367"/>
      <c r="H160" s="175"/>
      <c r="I160" s="175"/>
      <c r="J160" s="175"/>
      <c r="K160" s="175"/>
      <c r="L160" s="175"/>
      <c r="M160" s="175"/>
      <c r="N160" s="177"/>
    </row>
    <row r="161" spans="1:14" x14ac:dyDescent="0.25">
      <c r="A161" s="25"/>
      <c r="B161" s="25"/>
      <c r="C161" s="25"/>
      <c r="D161" s="25"/>
      <c r="E161" s="335"/>
      <c r="F161" s="335"/>
      <c r="G161" s="335"/>
      <c r="H161" s="25"/>
      <c r="I161" s="25"/>
      <c r="J161" s="25"/>
      <c r="K161" s="25"/>
      <c r="L161" s="25"/>
      <c r="M161" s="25"/>
      <c r="N161" s="24"/>
    </row>
    <row r="162" spans="1:14" x14ac:dyDescent="0.25">
      <c r="A162" s="25"/>
      <c r="B162" s="25"/>
      <c r="C162" s="25"/>
      <c r="D162" s="25"/>
      <c r="E162" s="335"/>
      <c r="F162" s="335"/>
      <c r="G162" s="335"/>
      <c r="H162" s="25"/>
      <c r="I162" s="25"/>
      <c r="J162" s="25"/>
      <c r="K162" s="25"/>
      <c r="L162" s="25"/>
      <c r="M162" s="25"/>
      <c r="N162" s="24"/>
    </row>
    <row r="163" spans="1:14" x14ac:dyDescent="0.25">
      <c r="A163" s="25"/>
      <c r="B163" s="25"/>
      <c r="C163" s="25"/>
      <c r="D163" s="25"/>
      <c r="E163" s="335"/>
      <c r="F163" s="335"/>
      <c r="G163" s="335"/>
      <c r="H163" s="25"/>
      <c r="I163" s="25"/>
      <c r="J163" s="25"/>
      <c r="K163" s="25"/>
      <c r="L163" s="25"/>
      <c r="M163" s="25"/>
      <c r="N163" s="24"/>
    </row>
    <row r="164" spans="1:14" x14ac:dyDescent="0.25">
      <c r="A164" s="25"/>
      <c r="B164" s="25"/>
      <c r="C164" s="25"/>
      <c r="D164" s="25"/>
      <c r="E164" s="335"/>
      <c r="F164" s="335"/>
      <c r="G164" s="335"/>
      <c r="H164" s="25"/>
      <c r="I164" s="25"/>
      <c r="J164" s="25"/>
      <c r="K164" s="25"/>
      <c r="L164" s="25"/>
      <c r="M164" s="25"/>
      <c r="N164" s="24"/>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opLeftCell="A32" zoomScale="117" zoomScaleNormal="85" workbookViewId="0">
      <selection activeCell="E33" sqref="E33:E37"/>
    </sheetView>
  </sheetViews>
  <sheetFormatPr defaultColWidth="10.85546875" defaultRowHeight="15" x14ac:dyDescent="0.25"/>
  <cols>
    <col min="1" max="1" width="13.140625" style="26" customWidth="1"/>
    <col min="2" max="2" width="29.85546875" style="26" customWidth="1"/>
    <col min="3" max="3" width="18" style="26" customWidth="1"/>
    <col min="4" max="4" width="14.7109375" style="26" customWidth="1"/>
    <col min="5" max="5" width="18.85546875" style="334" bestFit="1" customWidth="1"/>
    <col min="6" max="6" width="15.85546875" style="334" customWidth="1"/>
    <col min="7" max="7" width="18.7109375" style="334"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6" customWidth="1"/>
    <col min="15" max="15" width="41.140625" style="26" customWidth="1"/>
    <col min="16" max="16384" width="10.85546875" style="26"/>
  </cols>
  <sheetData>
    <row r="1" spans="1:14" s="79" customFormat="1" ht="31.5" x14ac:dyDescent="0.25">
      <c r="A1" s="791" t="s">
        <v>44</v>
      </c>
      <c r="B1" s="791"/>
      <c r="C1" s="791"/>
      <c r="D1" s="791"/>
      <c r="E1" s="791"/>
      <c r="F1" s="791"/>
      <c r="G1" s="791"/>
      <c r="H1" s="791"/>
      <c r="I1" s="791"/>
      <c r="J1" s="791"/>
      <c r="K1" s="791"/>
      <c r="L1" s="791"/>
      <c r="M1" s="791"/>
      <c r="N1" s="791"/>
    </row>
    <row r="2" spans="1:14" s="79" customFormat="1" ht="18.75" x14ac:dyDescent="0.25">
      <c r="A2" s="792" t="s">
        <v>128</v>
      </c>
      <c r="B2" s="792"/>
      <c r="C2" s="792"/>
      <c r="D2" s="792"/>
      <c r="E2" s="792"/>
      <c r="F2" s="792"/>
      <c r="G2" s="792"/>
      <c r="H2" s="792"/>
      <c r="I2" s="792"/>
      <c r="J2" s="792"/>
      <c r="K2" s="792"/>
      <c r="L2" s="792"/>
      <c r="M2" s="792"/>
      <c r="N2" s="792"/>
    </row>
    <row r="3" spans="1:14" s="79" customFormat="1" ht="45.75" thickBot="1" x14ac:dyDescent="0.3">
      <c r="A3" s="168" t="s">
        <v>0</v>
      </c>
      <c r="B3" s="169" t="s">
        <v>5</v>
      </c>
      <c r="C3" s="169" t="s">
        <v>10</v>
      </c>
      <c r="D3" s="170" t="s">
        <v>8</v>
      </c>
      <c r="E3" s="170" t="s">
        <v>13</v>
      </c>
      <c r="F3" s="170" t="s">
        <v>34</v>
      </c>
      <c r="G3" s="170" t="s">
        <v>41</v>
      </c>
      <c r="H3" s="170" t="s">
        <v>2</v>
      </c>
      <c r="I3" s="170" t="s">
        <v>3</v>
      </c>
      <c r="J3" s="169" t="s">
        <v>9</v>
      </c>
      <c r="K3" s="169" t="s">
        <v>1</v>
      </c>
      <c r="L3" s="169" t="s">
        <v>4</v>
      </c>
      <c r="M3" s="169" t="s">
        <v>12</v>
      </c>
      <c r="N3" s="171" t="s">
        <v>11</v>
      </c>
    </row>
    <row r="4" spans="1:14" s="22" customFormat="1" ht="27.95" customHeight="1" x14ac:dyDescent="0.25">
      <c r="A4" s="460">
        <v>44835</v>
      </c>
      <c r="B4" s="461" t="s">
        <v>188</v>
      </c>
      <c r="C4" s="461"/>
      <c r="D4" s="504"/>
      <c r="E4" s="505"/>
      <c r="F4" s="505"/>
      <c r="G4" s="506">
        <v>16000</v>
      </c>
      <c r="H4" s="507"/>
      <c r="I4" s="508"/>
      <c r="J4" s="509"/>
      <c r="K4" s="510"/>
      <c r="L4" s="211"/>
      <c r="M4" s="511"/>
      <c r="N4" s="512"/>
    </row>
    <row r="5" spans="1:14" s="22" customFormat="1" ht="13.5" customHeight="1" x14ac:dyDescent="0.25">
      <c r="A5" s="560">
        <v>44835</v>
      </c>
      <c r="B5" s="561" t="s">
        <v>115</v>
      </c>
      <c r="C5" s="561" t="s">
        <v>49</v>
      </c>
      <c r="D5" s="562" t="s">
        <v>119</v>
      </c>
      <c r="E5" s="563"/>
      <c r="F5" s="563">
        <v>20000</v>
      </c>
      <c r="G5" s="564">
        <f>G4-E5+F5</f>
        <v>36000</v>
      </c>
      <c r="H5" s="565" t="s">
        <v>121</v>
      </c>
      <c r="I5" s="565" t="s">
        <v>18</v>
      </c>
      <c r="J5" s="567" t="s">
        <v>187</v>
      </c>
      <c r="K5" s="561" t="s">
        <v>64</v>
      </c>
      <c r="L5" s="561" t="s">
        <v>45</v>
      </c>
      <c r="M5" s="575"/>
      <c r="N5" s="568"/>
    </row>
    <row r="6" spans="1:14" s="22" customFormat="1" ht="13.5" customHeight="1" x14ac:dyDescent="0.25">
      <c r="A6" s="194">
        <v>44835</v>
      </c>
      <c r="B6" s="195" t="s">
        <v>123</v>
      </c>
      <c r="C6" s="195" t="s">
        <v>124</v>
      </c>
      <c r="D6" s="196" t="s">
        <v>119</v>
      </c>
      <c r="E6" s="172">
        <v>10000</v>
      </c>
      <c r="F6" s="172"/>
      <c r="G6" s="333">
        <f t="shared" ref="G6:G49" si="0">G5-E6+F6</f>
        <v>26000</v>
      </c>
      <c r="H6" s="559" t="s">
        <v>121</v>
      </c>
      <c r="I6" s="319" t="s">
        <v>18</v>
      </c>
      <c r="J6" s="452" t="s">
        <v>187</v>
      </c>
      <c r="K6" s="429" t="s">
        <v>64</v>
      </c>
      <c r="L6" s="429" t="s">
        <v>45</v>
      </c>
      <c r="M6" s="556"/>
      <c r="N6" s="557" t="s">
        <v>126</v>
      </c>
    </row>
    <row r="7" spans="1:14" x14ac:dyDescent="0.25">
      <c r="A7" s="194">
        <v>44835</v>
      </c>
      <c r="B7" s="195" t="s">
        <v>123</v>
      </c>
      <c r="C7" s="195" t="s">
        <v>124</v>
      </c>
      <c r="D7" s="196" t="s">
        <v>119</v>
      </c>
      <c r="E7" s="172">
        <v>10000</v>
      </c>
      <c r="F7" s="172"/>
      <c r="G7" s="333">
        <f>G6-E7+F7</f>
        <v>16000</v>
      </c>
      <c r="H7" s="559" t="s">
        <v>121</v>
      </c>
      <c r="I7" s="175" t="s">
        <v>18</v>
      </c>
      <c r="J7" s="452" t="s">
        <v>187</v>
      </c>
      <c r="K7" s="429" t="s">
        <v>64</v>
      </c>
      <c r="L7" s="175" t="s">
        <v>45</v>
      </c>
      <c r="M7" s="175"/>
      <c r="N7" s="557" t="s">
        <v>127</v>
      </c>
    </row>
    <row r="8" spans="1:14" x14ac:dyDescent="0.25">
      <c r="A8" s="560">
        <v>44837</v>
      </c>
      <c r="B8" s="561" t="s">
        <v>115</v>
      </c>
      <c r="C8" s="561" t="s">
        <v>49</v>
      </c>
      <c r="D8" s="562" t="s">
        <v>119</v>
      </c>
      <c r="E8" s="563"/>
      <c r="F8" s="563">
        <v>76000</v>
      </c>
      <c r="G8" s="564">
        <f t="shared" ref="G8:G14" si="1">G7-E8+F8</f>
        <v>92000</v>
      </c>
      <c r="H8" s="565" t="s">
        <v>121</v>
      </c>
      <c r="I8" s="566" t="s">
        <v>18</v>
      </c>
      <c r="J8" s="567" t="s">
        <v>220</v>
      </c>
      <c r="K8" s="561" t="s">
        <v>64</v>
      </c>
      <c r="L8" s="566" t="s">
        <v>45</v>
      </c>
      <c r="M8" s="566"/>
      <c r="N8" s="568"/>
    </row>
    <row r="9" spans="1:14" x14ac:dyDescent="0.25">
      <c r="A9" s="194">
        <v>44837</v>
      </c>
      <c r="B9" s="195" t="s">
        <v>123</v>
      </c>
      <c r="C9" s="195" t="s">
        <v>124</v>
      </c>
      <c r="D9" s="196" t="s">
        <v>119</v>
      </c>
      <c r="E9" s="172">
        <v>8000</v>
      </c>
      <c r="F9" s="172"/>
      <c r="G9" s="333">
        <f t="shared" si="1"/>
        <v>84000</v>
      </c>
      <c r="H9" s="319" t="s">
        <v>121</v>
      </c>
      <c r="I9" s="175" t="s">
        <v>18</v>
      </c>
      <c r="J9" s="452" t="s">
        <v>220</v>
      </c>
      <c r="K9" s="429" t="s">
        <v>64</v>
      </c>
      <c r="L9" s="175" t="s">
        <v>45</v>
      </c>
      <c r="M9" s="175"/>
      <c r="N9" s="557" t="s">
        <v>126</v>
      </c>
    </row>
    <row r="10" spans="1:14" x14ac:dyDescent="0.25">
      <c r="A10" s="194">
        <v>44837</v>
      </c>
      <c r="B10" s="195" t="s">
        <v>123</v>
      </c>
      <c r="C10" s="195" t="s">
        <v>124</v>
      </c>
      <c r="D10" s="196" t="s">
        <v>119</v>
      </c>
      <c r="E10" s="172">
        <v>10000</v>
      </c>
      <c r="F10" s="172"/>
      <c r="G10" s="333">
        <f t="shared" si="1"/>
        <v>74000</v>
      </c>
      <c r="H10" s="559" t="s">
        <v>121</v>
      </c>
      <c r="I10" s="175" t="s">
        <v>18</v>
      </c>
      <c r="J10" s="452" t="s">
        <v>220</v>
      </c>
      <c r="K10" s="429" t="s">
        <v>64</v>
      </c>
      <c r="L10" s="175" t="s">
        <v>45</v>
      </c>
      <c r="M10" s="175"/>
      <c r="N10" s="557" t="s">
        <v>221</v>
      </c>
    </row>
    <row r="11" spans="1:14" x14ac:dyDescent="0.25">
      <c r="A11" s="194">
        <v>44837</v>
      </c>
      <c r="B11" s="195" t="s">
        <v>123</v>
      </c>
      <c r="C11" s="195" t="s">
        <v>124</v>
      </c>
      <c r="D11" s="196" t="s">
        <v>119</v>
      </c>
      <c r="E11" s="172">
        <v>18000</v>
      </c>
      <c r="F11" s="172"/>
      <c r="G11" s="333">
        <f t="shared" si="1"/>
        <v>56000</v>
      </c>
      <c r="H11" s="559" t="s">
        <v>121</v>
      </c>
      <c r="I11" s="175" t="s">
        <v>18</v>
      </c>
      <c r="J11" s="452" t="s">
        <v>220</v>
      </c>
      <c r="K11" s="429" t="s">
        <v>64</v>
      </c>
      <c r="L11" s="175" t="s">
        <v>45</v>
      </c>
      <c r="M11" s="175"/>
      <c r="N11" s="557" t="s">
        <v>222</v>
      </c>
    </row>
    <row r="12" spans="1:14" x14ac:dyDescent="0.25">
      <c r="A12" s="194">
        <v>44837</v>
      </c>
      <c r="B12" s="195" t="s">
        <v>123</v>
      </c>
      <c r="C12" s="195" t="s">
        <v>124</v>
      </c>
      <c r="D12" s="196" t="s">
        <v>119</v>
      </c>
      <c r="E12" s="172">
        <v>20000</v>
      </c>
      <c r="F12" s="172"/>
      <c r="G12" s="333">
        <f t="shared" si="1"/>
        <v>36000</v>
      </c>
      <c r="H12" s="559" t="s">
        <v>121</v>
      </c>
      <c r="I12" s="175" t="s">
        <v>18</v>
      </c>
      <c r="J12" s="452" t="s">
        <v>220</v>
      </c>
      <c r="K12" s="429" t="s">
        <v>64</v>
      </c>
      <c r="L12" s="175" t="s">
        <v>45</v>
      </c>
      <c r="M12" s="175"/>
      <c r="N12" s="557" t="s">
        <v>223</v>
      </c>
    </row>
    <row r="13" spans="1:14" x14ac:dyDescent="0.25">
      <c r="A13" s="194">
        <v>44837</v>
      </c>
      <c r="B13" s="195" t="s">
        <v>123</v>
      </c>
      <c r="C13" s="195" t="s">
        <v>124</v>
      </c>
      <c r="D13" s="196" t="s">
        <v>119</v>
      </c>
      <c r="E13" s="190">
        <v>8000</v>
      </c>
      <c r="F13" s="172"/>
      <c r="G13" s="333">
        <f t="shared" si="1"/>
        <v>28000</v>
      </c>
      <c r="H13" s="319" t="s">
        <v>121</v>
      </c>
      <c r="I13" s="175" t="s">
        <v>18</v>
      </c>
      <c r="J13" s="452" t="s">
        <v>220</v>
      </c>
      <c r="K13" s="429" t="s">
        <v>64</v>
      </c>
      <c r="L13" s="175" t="s">
        <v>45</v>
      </c>
      <c r="M13" s="175"/>
      <c r="N13" s="557" t="s">
        <v>166</v>
      </c>
    </row>
    <row r="14" spans="1:14" x14ac:dyDescent="0.25">
      <c r="A14" s="194">
        <v>44837</v>
      </c>
      <c r="B14" s="195" t="s">
        <v>122</v>
      </c>
      <c r="C14" s="195" t="s">
        <v>122</v>
      </c>
      <c r="D14" s="196" t="s">
        <v>119</v>
      </c>
      <c r="E14" s="190">
        <v>5000</v>
      </c>
      <c r="F14" s="182"/>
      <c r="G14" s="333">
        <f t="shared" si="1"/>
        <v>23000</v>
      </c>
      <c r="H14" s="443" t="s">
        <v>121</v>
      </c>
      <c r="I14" s="206" t="s">
        <v>18</v>
      </c>
      <c r="J14" s="452" t="s">
        <v>220</v>
      </c>
      <c r="K14" s="210" t="s">
        <v>64</v>
      </c>
      <c r="L14" s="206" t="s">
        <v>45</v>
      </c>
      <c r="M14" s="206"/>
      <c r="N14" s="177"/>
    </row>
    <row r="15" spans="1:14" x14ac:dyDescent="0.25">
      <c r="A15" s="194">
        <v>44837</v>
      </c>
      <c r="B15" s="195" t="s">
        <v>122</v>
      </c>
      <c r="C15" s="195" t="s">
        <v>122</v>
      </c>
      <c r="D15" s="196" t="s">
        <v>119</v>
      </c>
      <c r="E15" s="190">
        <v>5000</v>
      </c>
      <c r="F15" s="172"/>
      <c r="G15" s="333">
        <f t="shared" si="0"/>
        <v>18000</v>
      </c>
      <c r="H15" s="319" t="s">
        <v>121</v>
      </c>
      <c r="I15" s="175" t="s">
        <v>18</v>
      </c>
      <c r="J15" s="452" t="s">
        <v>220</v>
      </c>
      <c r="K15" s="429" t="s">
        <v>64</v>
      </c>
      <c r="L15" s="175" t="s">
        <v>45</v>
      </c>
      <c r="M15" s="175"/>
      <c r="N15" s="177"/>
    </row>
    <row r="16" spans="1:14" x14ac:dyDescent="0.25">
      <c r="A16" s="194">
        <v>44838</v>
      </c>
      <c r="B16" s="195" t="s">
        <v>125</v>
      </c>
      <c r="C16" s="195" t="s">
        <v>49</v>
      </c>
      <c r="D16" s="196" t="s">
        <v>119</v>
      </c>
      <c r="E16" s="190"/>
      <c r="F16" s="531">
        <v>-2000</v>
      </c>
      <c r="G16" s="333">
        <f t="shared" si="0"/>
        <v>16000</v>
      </c>
      <c r="H16" s="319" t="s">
        <v>121</v>
      </c>
      <c r="I16" s="175" t="s">
        <v>18</v>
      </c>
      <c r="J16" s="452" t="s">
        <v>220</v>
      </c>
      <c r="K16" s="429" t="s">
        <v>64</v>
      </c>
      <c r="L16" s="175" t="s">
        <v>45</v>
      </c>
      <c r="M16" s="175"/>
      <c r="N16" s="177"/>
    </row>
    <row r="17" spans="1:14" ht="15.75" customHeight="1" x14ac:dyDescent="0.25">
      <c r="A17" s="560">
        <v>44838</v>
      </c>
      <c r="B17" s="561" t="s">
        <v>115</v>
      </c>
      <c r="C17" s="561" t="s">
        <v>49</v>
      </c>
      <c r="D17" s="562" t="s">
        <v>119</v>
      </c>
      <c r="E17" s="577"/>
      <c r="F17" s="570">
        <v>78000</v>
      </c>
      <c r="G17" s="564">
        <f t="shared" si="0"/>
        <v>94000</v>
      </c>
      <c r="H17" s="565" t="s">
        <v>121</v>
      </c>
      <c r="I17" s="566" t="s">
        <v>18</v>
      </c>
      <c r="J17" s="567" t="s">
        <v>232</v>
      </c>
      <c r="K17" s="561" t="s">
        <v>64</v>
      </c>
      <c r="L17" s="566" t="s">
        <v>45</v>
      </c>
      <c r="M17" s="566"/>
      <c r="N17" s="574"/>
    </row>
    <row r="18" spans="1:14" x14ac:dyDescent="0.25">
      <c r="A18" s="194">
        <v>44838</v>
      </c>
      <c r="B18" s="195" t="s">
        <v>123</v>
      </c>
      <c r="C18" s="195" t="s">
        <v>124</v>
      </c>
      <c r="D18" s="196" t="s">
        <v>119</v>
      </c>
      <c r="E18" s="182">
        <v>8000</v>
      </c>
      <c r="F18" s="172"/>
      <c r="G18" s="333">
        <f t="shared" si="0"/>
        <v>86000</v>
      </c>
      <c r="H18" s="559" t="s">
        <v>121</v>
      </c>
      <c r="I18" s="175" t="s">
        <v>18</v>
      </c>
      <c r="J18" s="452" t="s">
        <v>232</v>
      </c>
      <c r="K18" s="429" t="s">
        <v>64</v>
      </c>
      <c r="L18" s="175" t="s">
        <v>45</v>
      </c>
      <c r="M18" s="175"/>
      <c r="N18" s="177" t="s">
        <v>126</v>
      </c>
    </row>
    <row r="19" spans="1:14" x14ac:dyDescent="0.25">
      <c r="A19" s="194">
        <v>44838</v>
      </c>
      <c r="B19" s="195" t="s">
        <v>123</v>
      </c>
      <c r="C19" s="195" t="s">
        <v>124</v>
      </c>
      <c r="D19" s="196" t="s">
        <v>119</v>
      </c>
      <c r="E19" s="190">
        <v>22000</v>
      </c>
      <c r="F19" s="172"/>
      <c r="G19" s="333">
        <f t="shared" si="0"/>
        <v>64000</v>
      </c>
      <c r="H19" s="559" t="s">
        <v>121</v>
      </c>
      <c r="I19" s="175" t="s">
        <v>18</v>
      </c>
      <c r="J19" s="452" t="s">
        <v>232</v>
      </c>
      <c r="K19" s="429" t="s">
        <v>64</v>
      </c>
      <c r="L19" s="175" t="s">
        <v>45</v>
      </c>
      <c r="M19" s="175"/>
      <c r="N19" s="177" t="s">
        <v>152</v>
      </c>
    </row>
    <row r="20" spans="1:14" x14ac:dyDescent="0.25">
      <c r="A20" s="194">
        <v>44838</v>
      </c>
      <c r="B20" s="195" t="s">
        <v>123</v>
      </c>
      <c r="C20" s="195" t="s">
        <v>124</v>
      </c>
      <c r="D20" s="196" t="s">
        <v>119</v>
      </c>
      <c r="E20" s="190">
        <v>20000</v>
      </c>
      <c r="F20" s="172"/>
      <c r="G20" s="333">
        <f t="shared" si="0"/>
        <v>44000</v>
      </c>
      <c r="H20" s="559" t="s">
        <v>121</v>
      </c>
      <c r="I20" s="175" t="s">
        <v>18</v>
      </c>
      <c r="J20" s="452" t="s">
        <v>232</v>
      </c>
      <c r="K20" s="429" t="s">
        <v>64</v>
      </c>
      <c r="L20" s="175" t="s">
        <v>45</v>
      </c>
      <c r="M20" s="175"/>
      <c r="N20" s="177" t="s">
        <v>233</v>
      </c>
    </row>
    <row r="21" spans="1:14" x14ac:dyDescent="0.25">
      <c r="A21" s="194">
        <v>44838</v>
      </c>
      <c r="B21" s="195" t="s">
        <v>123</v>
      </c>
      <c r="C21" s="195" t="s">
        <v>124</v>
      </c>
      <c r="D21" s="196" t="s">
        <v>119</v>
      </c>
      <c r="E21" s="190">
        <v>8000</v>
      </c>
      <c r="F21" s="172"/>
      <c r="G21" s="333">
        <f t="shared" si="0"/>
        <v>36000</v>
      </c>
      <c r="H21" s="319" t="s">
        <v>121</v>
      </c>
      <c r="I21" s="175" t="s">
        <v>18</v>
      </c>
      <c r="J21" s="452" t="s">
        <v>232</v>
      </c>
      <c r="K21" s="429" t="s">
        <v>64</v>
      </c>
      <c r="L21" s="175" t="s">
        <v>45</v>
      </c>
      <c r="M21" s="175"/>
      <c r="N21" s="177" t="s">
        <v>153</v>
      </c>
    </row>
    <row r="22" spans="1:14" x14ac:dyDescent="0.25">
      <c r="A22" s="194">
        <v>44838</v>
      </c>
      <c r="B22" s="195" t="s">
        <v>123</v>
      </c>
      <c r="C22" s="195" t="s">
        <v>124</v>
      </c>
      <c r="D22" s="196" t="s">
        <v>119</v>
      </c>
      <c r="E22" s="190">
        <v>8000</v>
      </c>
      <c r="F22" s="172"/>
      <c r="G22" s="333">
        <f t="shared" si="0"/>
        <v>28000</v>
      </c>
      <c r="H22" s="319" t="s">
        <v>121</v>
      </c>
      <c r="I22" s="175" t="s">
        <v>18</v>
      </c>
      <c r="J22" s="452" t="s">
        <v>232</v>
      </c>
      <c r="K22" s="429" t="s">
        <v>64</v>
      </c>
      <c r="L22" s="175" t="s">
        <v>45</v>
      </c>
      <c r="M22" s="175"/>
      <c r="N22" s="177" t="s">
        <v>234</v>
      </c>
    </row>
    <row r="23" spans="1:14" x14ac:dyDescent="0.25">
      <c r="A23" s="194">
        <v>44838</v>
      </c>
      <c r="B23" s="195" t="s">
        <v>122</v>
      </c>
      <c r="C23" s="195" t="s">
        <v>122</v>
      </c>
      <c r="D23" s="524" t="s">
        <v>119</v>
      </c>
      <c r="E23" s="190">
        <v>5000</v>
      </c>
      <c r="F23" s="172"/>
      <c r="G23" s="333">
        <f t="shared" si="0"/>
        <v>23000</v>
      </c>
      <c r="H23" s="319" t="s">
        <v>121</v>
      </c>
      <c r="I23" s="175" t="s">
        <v>18</v>
      </c>
      <c r="J23" s="452" t="s">
        <v>232</v>
      </c>
      <c r="K23" s="429" t="s">
        <v>64</v>
      </c>
      <c r="L23" s="175" t="s">
        <v>45</v>
      </c>
      <c r="M23" s="175"/>
      <c r="N23" s="177"/>
    </row>
    <row r="24" spans="1:14" x14ac:dyDescent="0.25">
      <c r="A24" s="194">
        <v>44838</v>
      </c>
      <c r="B24" s="195" t="s">
        <v>122</v>
      </c>
      <c r="C24" s="195" t="s">
        <v>122</v>
      </c>
      <c r="D24" s="524" t="s">
        <v>119</v>
      </c>
      <c r="E24" s="190">
        <v>5000</v>
      </c>
      <c r="F24" s="172"/>
      <c r="G24" s="333">
        <f t="shared" si="0"/>
        <v>18000</v>
      </c>
      <c r="H24" s="319" t="s">
        <v>121</v>
      </c>
      <c r="I24" s="175" t="s">
        <v>18</v>
      </c>
      <c r="J24" s="452" t="s">
        <v>232</v>
      </c>
      <c r="K24" s="429" t="s">
        <v>64</v>
      </c>
      <c r="L24" s="175" t="s">
        <v>45</v>
      </c>
      <c r="M24" s="175"/>
      <c r="N24" s="177"/>
    </row>
    <row r="25" spans="1:14" x14ac:dyDescent="0.25">
      <c r="A25" s="560">
        <v>44839</v>
      </c>
      <c r="B25" s="574" t="s">
        <v>115</v>
      </c>
      <c r="C25" s="574" t="s">
        <v>49</v>
      </c>
      <c r="D25" s="576" t="s">
        <v>119</v>
      </c>
      <c r="E25" s="570"/>
      <c r="F25" s="563">
        <v>86000</v>
      </c>
      <c r="G25" s="564">
        <f t="shared" si="0"/>
        <v>104000</v>
      </c>
      <c r="H25" s="565" t="s">
        <v>121</v>
      </c>
      <c r="I25" s="566" t="s">
        <v>18</v>
      </c>
      <c r="J25" s="567" t="s">
        <v>273</v>
      </c>
      <c r="K25" s="561" t="s">
        <v>64</v>
      </c>
      <c r="L25" s="566" t="s">
        <v>45</v>
      </c>
      <c r="M25" s="566"/>
      <c r="N25" s="574"/>
    </row>
    <row r="26" spans="1:14" x14ac:dyDescent="0.25">
      <c r="A26" s="194">
        <v>44839</v>
      </c>
      <c r="B26" s="177" t="s">
        <v>123</v>
      </c>
      <c r="C26" s="177" t="s">
        <v>124</v>
      </c>
      <c r="D26" s="203" t="s">
        <v>119</v>
      </c>
      <c r="E26" s="182">
        <v>15000</v>
      </c>
      <c r="F26" s="172"/>
      <c r="G26" s="333">
        <f t="shared" si="0"/>
        <v>89000</v>
      </c>
      <c r="H26" s="559" t="s">
        <v>121</v>
      </c>
      <c r="I26" s="175" t="s">
        <v>18</v>
      </c>
      <c r="J26" s="452" t="s">
        <v>273</v>
      </c>
      <c r="K26" s="429" t="s">
        <v>64</v>
      </c>
      <c r="L26" s="175" t="s">
        <v>45</v>
      </c>
      <c r="M26" s="175"/>
      <c r="N26" s="177"/>
    </row>
    <row r="27" spans="1:14" x14ac:dyDescent="0.25">
      <c r="A27" s="194">
        <v>44839</v>
      </c>
      <c r="B27" s="177" t="s">
        <v>123</v>
      </c>
      <c r="C27" s="177" t="s">
        <v>124</v>
      </c>
      <c r="D27" s="203" t="s">
        <v>119</v>
      </c>
      <c r="E27" s="528">
        <v>13000</v>
      </c>
      <c r="F27" s="182"/>
      <c r="G27" s="332">
        <f t="shared" si="0"/>
        <v>76000</v>
      </c>
      <c r="H27" s="559" t="s">
        <v>121</v>
      </c>
      <c r="I27" s="206" t="s">
        <v>18</v>
      </c>
      <c r="J27" s="452" t="s">
        <v>273</v>
      </c>
      <c r="K27" s="210" t="s">
        <v>64</v>
      </c>
      <c r="L27" s="206" t="s">
        <v>45</v>
      </c>
      <c r="M27" s="206"/>
      <c r="N27" s="533"/>
    </row>
    <row r="28" spans="1:14" x14ac:dyDescent="0.25">
      <c r="A28" s="194">
        <v>44839</v>
      </c>
      <c r="B28" s="177" t="s">
        <v>123</v>
      </c>
      <c r="C28" s="177" t="s">
        <v>124</v>
      </c>
      <c r="D28" s="203" t="s">
        <v>119</v>
      </c>
      <c r="E28" s="528">
        <v>15000</v>
      </c>
      <c r="F28" s="182"/>
      <c r="G28" s="332">
        <f t="shared" si="0"/>
        <v>61000</v>
      </c>
      <c r="H28" s="559" t="s">
        <v>121</v>
      </c>
      <c r="I28" s="206" t="s">
        <v>18</v>
      </c>
      <c r="J28" s="452" t="s">
        <v>273</v>
      </c>
      <c r="K28" s="210" t="s">
        <v>64</v>
      </c>
      <c r="L28" s="206" t="s">
        <v>45</v>
      </c>
      <c r="M28" s="206"/>
      <c r="N28" s="533"/>
    </row>
    <row r="29" spans="1:14" x14ac:dyDescent="0.25">
      <c r="A29" s="194">
        <v>44839</v>
      </c>
      <c r="B29" s="177" t="s">
        <v>123</v>
      </c>
      <c r="C29" s="177" t="s">
        <v>124</v>
      </c>
      <c r="D29" s="203" t="s">
        <v>119</v>
      </c>
      <c r="E29" s="528">
        <v>15000</v>
      </c>
      <c r="F29" s="182"/>
      <c r="G29" s="332">
        <f t="shared" si="0"/>
        <v>46000</v>
      </c>
      <c r="H29" s="559" t="s">
        <v>121</v>
      </c>
      <c r="I29" s="206" t="s">
        <v>18</v>
      </c>
      <c r="J29" s="452" t="s">
        <v>273</v>
      </c>
      <c r="K29" s="210" t="s">
        <v>64</v>
      </c>
      <c r="L29" s="206" t="s">
        <v>45</v>
      </c>
      <c r="M29" s="206"/>
      <c r="N29" s="533"/>
    </row>
    <row r="30" spans="1:14" ht="15.75" customHeight="1" x14ac:dyDescent="0.25">
      <c r="A30" s="194">
        <v>44839</v>
      </c>
      <c r="B30" s="177" t="s">
        <v>123</v>
      </c>
      <c r="C30" s="177" t="s">
        <v>124</v>
      </c>
      <c r="D30" s="203" t="s">
        <v>119</v>
      </c>
      <c r="E30" s="190">
        <v>10000</v>
      </c>
      <c r="F30" s="182"/>
      <c r="G30" s="332">
        <f t="shared" si="0"/>
        <v>36000</v>
      </c>
      <c r="H30" s="319" t="s">
        <v>121</v>
      </c>
      <c r="I30" s="206" t="s">
        <v>18</v>
      </c>
      <c r="J30" s="452" t="s">
        <v>273</v>
      </c>
      <c r="K30" s="210" t="s">
        <v>64</v>
      </c>
      <c r="L30" s="206" t="s">
        <v>45</v>
      </c>
      <c r="M30" s="206"/>
      <c r="N30" s="533"/>
    </row>
    <row r="31" spans="1:14" x14ac:dyDescent="0.25">
      <c r="A31" s="194">
        <v>44839</v>
      </c>
      <c r="B31" s="177" t="s">
        <v>123</v>
      </c>
      <c r="C31" s="177" t="s">
        <v>124</v>
      </c>
      <c r="D31" s="203" t="s">
        <v>119</v>
      </c>
      <c r="E31" s="182">
        <v>8000</v>
      </c>
      <c r="F31" s="182"/>
      <c r="G31" s="332">
        <f t="shared" si="0"/>
        <v>28000</v>
      </c>
      <c r="H31" s="559" t="s">
        <v>121</v>
      </c>
      <c r="I31" s="206" t="s">
        <v>18</v>
      </c>
      <c r="J31" s="452" t="s">
        <v>273</v>
      </c>
      <c r="K31" s="210" t="s">
        <v>64</v>
      </c>
      <c r="L31" s="206" t="s">
        <v>45</v>
      </c>
      <c r="M31" s="206"/>
      <c r="N31" s="533"/>
    </row>
    <row r="32" spans="1:14" x14ac:dyDescent="0.25">
      <c r="A32" s="560">
        <v>44840</v>
      </c>
      <c r="B32" s="573" t="s">
        <v>115</v>
      </c>
      <c r="C32" s="573" t="s">
        <v>49</v>
      </c>
      <c r="D32" s="584" t="s">
        <v>119</v>
      </c>
      <c r="E32" s="570"/>
      <c r="F32" s="570">
        <v>86000</v>
      </c>
      <c r="G32" s="585">
        <f t="shared" si="0"/>
        <v>114000</v>
      </c>
      <c r="H32" s="565" t="s">
        <v>121</v>
      </c>
      <c r="I32" s="572" t="s">
        <v>18</v>
      </c>
      <c r="J32" s="567" t="s">
        <v>284</v>
      </c>
      <c r="K32" s="573" t="s">
        <v>64</v>
      </c>
      <c r="L32" s="572" t="s">
        <v>45</v>
      </c>
      <c r="M32" s="572"/>
      <c r="N32" s="586"/>
    </row>
    <row r="33" spans="1:14" x14ac:dyDescent="0.25">
      <c r="A33" s="194">
        <v>44840</v>
      </c>
      <c r="B33" s="205" t="s">
        <v>123</v>
      </c>
      <c r="C33" s="205" t="s">
        <v>124</v>
      </c>
      <c r="D33" s="532" t="s">
        <v>119</v>
      </c>
      <c r="E33" s="182">
        <v>5000</v>
      </c>
      <c r="F33" s="182"/>
      <c r="G33" s="332">
        <f t="shared" si="0"/>
        <v>109000</v>
      </c>
      <c r="H33" s="559" t="s">
        <v>121</v>
      </c>
      <c r="I33" s="206" t="s">
        <v>18</v>
      </c>
      <c r="J33" s="452" t="s">
        <v>284</v>
      </c>
      <c r="K33" s="210" t="s">
        <v>64</v>
      </c>
      <c r="L33" s="206" t="s">
        <v>45</v>
      </c>
      <c r="M33" s="206"/>
      <c r="N33" s="533" t="s">
        <v>126</v>
      </c>
    </row>
    <row r="34" spans="1:14" x14ac:dyDescent="0.25">
      <c r="A34" s="194">
        <v>44840</v>
      </c>
      <c r="B34" s="205" t="s">
        <v>123</v>
      </c>
      <c r="C34" s="205" t="s">
        <v>124</v>
      </c>
      <c r="D34" s="532" t="s">
        <v>119</v>
      </c>
      <c r="E34" s="190">
        <v>26000</v>
      </c>
      <c r="F34" s="172"/>
      <c r="G34" s="333">
        <f t="shared" si="0"/>
        <v>83000</v>
      </c>
      <c r="H34" s="559" t="s">
        <v>121</v>
      </c>
      <c r="I34" s="175" t="s">
        <v>18</v>
      </c>
      <c r="J34" s="452" t="s">
        <v>284</v>
      </c>
      <c r="K34" s="429" t="s">
        <v>64</v>
      </c>
      <c r="L34" s="175" t="s">
        <v>45</v>
      </c>
      <c r="M34" s="175"/>
      <c r="N34" s="177" t="s">
        <v>285</v>
      </c>
    </row>
    <row r="35" spans="1:14" x14ac:dyDescent="0.25">
      <c r="A35" s="194">
        <v>44840</v>
      </c>
      <c r="B35" s="205" t="s">
        <v>123</v>
      </c>
      <c r="C35" s="205" t="s">
        <v>124</v>
      </c>
      <c r="D35" s="532" t="s">
        <v>119</v>
      </c>
      <c r="E35" s="190">
        <v>24000</v>
      </c>
      <c r="F35" s="172"/>
      <c r="G35" s="333">
        <f t="shared" si="0"/>
        <v>59000</v>
      </c>
      <c r="H35" s="559" t="s">
        <v>121</v>
      </c>
      <c r="I35" s="175" t="s">
        <v>18</v>
      </c>
      <c r="J35" s="452" t="s">
        <v>284</v>
      </c>
      <c r="K35" s="429" t="s">
        <v>64</v>
      </c>
      <c r="L35" s="175" t="s">
        <v>45</v>
      </c>
      <c r="M35" s="175"/>
      <c r="N35" s="177" t="s">
        <v>286</v>
      </c>
    </row>
    <row r="36" spans="1:14" x14ac:dyDescent="0.25">
      <c r="A36" s="194">
        <v>44840</v>
      </c>
      <c r="B36" s="205" t="s">
        <v>123</v>
      </c>
      <c r="C36" s="205" t="s">
        <v>124</v>
      </c>
      <c r="D36" s="532" t="s">
        <v>119</v>
      </c>
      <c r="E36" s="190">
        <v>18000</v>
      </c>
      <c r="F36" s="172"/>
      <c r="G36" s="333">
        <f t="shared" si="0"/>
        <v>41000</v>
      </c>
      <c r="H36" s="319" t="s">
        <v>121</v>
      </c>
      <c r="I36" s="175" t="s">
        <v>18</v>
      </c>
      <c r="J36" s="452" t="s">
        <v>284</v>
      </c>
      <c r="K36" s="429" t="s">
        <v>64</v>
      </c>
      <c r="L36" s="175" t="s">
        <v>45</v>
      </c>
      <c r="M36" s="175"/>
      <c r="N36" s="177" t="s">
        <v>287</v>
      </c>
    </row>
    <row r="37" spans="1:14" x14ac:dyDescent="0.25">
      <c r="A37" s="194">
        <v>44840</v>
      </c>
      <c r="B37" s="205" t="s">
        <v>123</v>
      </c>
      <c r="C37" s="205" t="s">
        <v>124</v>
      </c>
      <c r="D37" s="532" t="s">
        <v>119</v>
      </c>
      <c r="E37" s="190">
        <v>8000</v>
      </c>
      <c r="F37" s="172"/>
      <c r="G37" s="333">
        <f t="shared" si="0"/>
        <v>33000</v>
      </c>
      <c r="H37" s="559" t="s">
        <v>121</v>
      </c>
      <c r="I37" s="175" t="s">
        <v>18</v>
      </c>
      <c r="J37" s="452" t="s">
        <v>284</v>
      </c>
      <c r="K37" s="429" t="s">
        <v>64</v>
      </c>
      <c r="L37" s="175" t="s">
        <v>45</v>
      </c>
      <c r="M37" s="175"/>
      <c r="N37" s="177" t="s">
        <v>167</v>
      </c>
    </row>
    <row r="38" spans="1:14" x14ac:dyDescent="0.25">
      <c r="A38" s="560">
        <v>44841</v>
      </c>
      <c r="B38" s="573" t="s">
        <v>115</v>
      </c>
      <c r="C38" s="573" t="s">
        <v>49</v>
      </c>
      <c r="D38" s="584" t="s">
        <v>119</v>
      </c>
      <c r="E38" s="570"/>
      <c r="F38" s="563">
        <v>76000</v>
      </c>
      <c r="G38" s="564">
        <f>G37-E38+F38</f>
        <v>109000</v>
      </c>
      <c r="H38" s="565" t="s">
        <v>121</v>
      </c>
      <c r="I38" s="566" t="s">
        <v>18</v>
      </c>
      <c r="J38" s="567" t="s">
        <v>583</v>
      </c>
      <c r="K38" s="561" t="s">
        <v>64</v>
      </c>
      <c r="L38" s="566" t="s">
        <v>45</v>
      </c>
      <c r="M38" s="566"/>
      <c r="N38" s="574"/>
    </row>
    <row r="39" spans="1:14" x14ac:dyDescent="0.25">
      <c r="A39" s="194">
        <v>44841</v>
      </c>
      <c r="B39" s="205" t="s">
        <v>123</v>
      </c>
      <c r="C39" s="205" t="s">
        <v>124</v>
      </c>
      <c r="D39" s="532" t="s">
        <v>119</v>
      </c>
      <c r="E39" s="182">
        <v>8000</v>
      </c>
      <c r="F39" s="172"/>
      <c r="G39" s="333">
        <f t="shared" ref="G39:G47" si="2">G38-E39+F39</f>
        <v>101000</v>
      </c>
      <c r="H39" s="319" t="s">
        <v>121</v>
      </c>
      <c r="I39" s="175" t="s">
        <v>18</v>
      </c>
      <c r="J39" s="452" t="s">
        <v>583</v>
      </c>
      <c r="K39" s="429" t="s">
        <v>64</v>
      </c>
      <c r="L39" s="175" t="s">
        <v>45</v>
      </c>
      <c r="M39" s="175"/>
      <c r="N39" s="177" t="s">
        <v>126</v>
      </c>
    </row>
    <row r="40" spans="1:14" x14ac:dyDescent="0.25">
      <c r="A40" s="194">
        <v>44841</v>
      </c>
      <c r="B40" s="205" t="s">
        <v>123</v>
      </c>
      <c r="C40" s="205" t="s">
        <v>124</v>
      </c>
      <c r="D40" s="532" t="s">
        <v>119</v>
      </c>
      <c r="E40" s="182">
        <v>10000</v>
      </c>
      <c r="F40" s="172"/>
      <c r="G40" s="333">
        <f>G39-E40+F40</f>
        <v>91000</v>
      </c>
      <c r="H40" s="319" t="s">
        <v>121</v>
      </c>
      <c r="I40" s="175" t="s">
        <v>18</v>
      </c>
      <c r="J40" s="452" t="s">
        <v>583</v>
      </c>
      <c r="K40" s="429" t="s">
        <v>64</v>
      </c>
      <c r="L40" s="175" t="s">
        <v>45</v>
      </c>
      <c r="M40" s="175"/>
      <c r="N40" s="177" t="s">
        <v>584</v>
      </c>
    </row>
    <row r="41" spans="1:14" x14ac:dyDescent="0.25">
      <c r="A41" s="194">
        <v>44841</v>
      </c>
      <c r="B41" s="205" t="s">
        <v>123</v>
      </c>
      <c r="C41" s="205" t="s">
        <v>124</v>
      </c>
      <c r="D41" s="532" t="s">
        <v>119</v>
      </c>
      <c r="E41" s="190">
        <v>18000</v>
      </c>
      <c r="F41" s="172"/>
      <c r="G41" s="333">
        <f t="shared" si="2"/>
        <v>73000</v>
      </c>
      <c r="H41" s="319" t="s">
        <v>121</v>
      </c>
      <c r="I41" s="175" t="s">
        <v>18</v>
      </c>
      <c r="J41" s="452" t="s">
        <v>583</v>
      </c>
      <c r="K41" s="429" t="s">
        <v>64</v>
      </c>
      <c r="L41" s="175" t="s">
        <v>45</v>
      </c>
      <c r="M41" s="175"/>
      <c r="N41" s="177" t="s">
        <v>585</v>
      </c>
    </row>
    <row r="42" spans="1:14" x14ac:dyDescent="0.25">
      <c r="A42" s="194">
        <v>44841</v>
      </c>
      <c r="B42" s="205" t="s">
        <v>123</v>
      </c>
      <c r="C42" s="205" t="s">
        <v>124</v>
      </c>
      <c r="D42" s="532" t="s">
        <v>119</v>
      </c>
      <c r="E42" s="182">
        <v>21000</v>
      </c>
      <c r="F42" s="172"/>
      <c r="G42" s="333">
        <f t="shared" si="2"/>
        <v>52000</v>
      </c>
      <c r="H42" s="319" t="s">
        <v>121</v>
      </c>
      <c r="I42" s="175" t="s">
        <v>18</v>
      </c>
      <c r="J42" s="452" t="s">
        <v>583</v>
      </c>
      <c r="K42" s="429" t="s">
        <v>64</v>
      </c>
      <c r="L42" s="175" t="s">
        <v>45</v>
      </c>
      <c r="M42" s="175"/>
      <c r="N42" s="177" t="s">
        <v>586</v>
      </c>
    </row>
    <row r="43" spans="1:14" x14ac:dyDescent="0.25">
      <c r="A43" s="194">
        <v>44841</v>
      </c>
      <c r="B43" s="205" t="s">
        <v>123</v>
      </c>
      <c r="C43" s="205" t="s">
        <v>124</v>
      </c>
      <c r="D43" s="532" t="s">
        <v>119</v>
      </c>
      <c r="E43" s="182">
        <v>9000</v>
      </c>
      <c r="F43" s="172"/>
      <c r="G43" s="333">
        <f t="shared" si="2"/>
        <v>43000</v>
      </c>
      <c r="H43" s="319" t="s">
        <v>121</v>
      </c>
      <c r="I43" s="175" t="s">
        <v>18</v>
      </c>
      <c r="J43" s="452" t="s">
        <v>583</v>
      </c>
      <c r="K43" s="429" t="s">
        <v>64</v>
      </c>
      <c r="L43" s="175" t="s">
        <v>45</v>
      </c>
      <c r="M43" s="175"/>
      <c r="N43" s="177" t="s">
        <v>587</v>
      </c>
    </row>
    <row r="44" spans="1:14" x14ac:dyDescent="0.25">
      <c r="A44" s="194">
        <v>44841</v>
      </c>
      <c r="B44" s="177" t="s">
        <v>122</v>
      </c>
      <c r="C44" s="177" t="s">
        <v>122</v>
      </c>
      <c r="D44" s="203" t="s">
        <v>119</v>
      </c>
      <c r="E44" s="182">
        <v>5000</v>
      </c>
      <c r="F44" s="172"/>
      <c r="G44" s="333">
        <f t="shared" si="2"/>
        <v>38000</v>
      </c>
      <c r="H44" s="559" t="s">
        <v>121</v>
      </c>
      <c r="I44" s="175" t="s">
        <v>18</v>
      </c>
      <c r="J44" s="452" t="s">
        <v>583</v>
      </c>
      <c r="K44" s="429" t="s">
        <v>64</v>
      </c>
      <c r="L44" s="175" t="s">
        <v>45</v>
      </c>
      <c r="M44" s="175"/>
      <c r="N44" s="177"/>
    </row>
    <row r="45" spans="1:14" x14ac:dyDescent="0.25">
      <c r="A45" s="194">
        <v>44841</v>
      </c>
      <c r="B45" s="177" t="s">
        <v>122</v>
      </c>
      <c r="C45" s="177" t="s">
        <v>122</v>
      </c>
      <c r="D45" s="203" t="s">
        <v>119</v>
      </c>
      <c r="E45" s="190">
        <v>5000</v>
      </c>
      <c r="F45" s="172"/>
      <c r="G45" s="333">
        <f t="shared" si="2"/>
        <v>33000</v>
      </c>
      <c r="H45" s="559" t="s">
        <v>121</v>
      </c>
      <c r="I45" s="175" t="s">
        <v>18</v>
      </c>
      <c r="J45" s="452" t="s">
        <v>583</v>
      </c>
      <c r="K45" s="429" t="s">
        <v>64</v>
      </c>
      <c r="L45" s="175" t="s">
        <v>45</v>
      </c>
      <c r="M45" s="175"/>
      <c r="N45" s="177"/>
    </row>
    <row r="46" spans="1:14" x14ac:dyDescent="0.25">
      <c r="A46" s="194">
        <v>44842</v>
      </c>
      <c r="B46" s="177" t="s">
        <v>123</v>
      </c>
      <c r="C46" s="177" t="s">
        <v>124</v>
      </c>
      <c r="D46" s="203" t="s">
        <v>119</v>
      </c>
      <c r="E46" s="190">
        <v>30000</v>
      </c>
      <c r="F46" s="172"/>
      <c r="G46" s="333">
        <f t="shared" si="2"/>
        <v>3000</v>
      </c>
      <c r="H46" s="559" t="s">
        <v>121</v>
      </c>
      <c r="I46" s="175" t="s">
        <v>18</v>
      </c>
      <c r="J46" s="452" t="s">
        <v>588</v>
      </c>
      <c r="K46" s="429" t="s">
        <v>64</v>
      </c>
      <c r="L46" s="175" t="s">
        <v>45</v>
      </c>
      <c r="M46" s="175"/>
      <c r="N46" s="177" t="s">
        <v>589</v>
      </c>
    </row>
    <row r="47" spans="1:14" x14ac:dyDescent="0.25">
      <c r="A47" s="194">
        <v>44842</v>
      </c>
      <c r="B47" s="177" t="s">
        <v>123</v>
      </c>
      <c r="C47" s="177" t="s">
        <v>124</v>
      </c>
      <c r="D47" s="203" t="s">
        <v>119</v>
      </c>
      <c r="E47" s="182">
        <v>30000</v>
      </c>
      <c r="F47" s="172"/>
      <c r="G47" s="333">
        <f t="shared" si="2"/>
        <v>-27000</v>
      </c>
      <c r="H47" s="559" t="s">
        <v>121</v>
      </c>
      <c r="I47" s="175" t="s">
        <v>18</v>
      </c>
      <c r="J47" s="452" t="s">
        <v>588</v>
      </c>
      <c r="K47" s="429" t="s">
        <v>64</v>
      </c>
      <c r="L47" s="175" t="s">
        <v>45</v>
      </c>
      <c r="M47" s="175"/>
      <c r="N47" s="177" t="s">
        <v>590</v>
      </c>
    </row>
    <row r="48" spans="1:14" x14ac:dyDescent="0.25">
      <c r="A48" s="194">
        <v>44842</v>
      </c>
      <c r="B48" s="177" t="s">
        <v>122</v>
      </c>
      <c r="C48" s="177" t="s">
        <v>122</v>
      </c>
      <c r="D48" s="203" t="s">
        <v>119</v>
      </c>
      <c r="E48" s="190">
        <v>5000</v>
      </c>
      <c r="F48" s="172"/>
      <c r="G48" s="333">
        <f t="shared" si="0"/>
        <v>-32000</v>
      </c>
      <c r="H48" s="559" t="s">
        <v>121</v>
      </c>
      <c r="I48" s="175" t="s">
        <v>18</v>
      </c>
      <c r="J48" s="452" t="s">
        <v>588</v>
      </c>
      <c r="K48" s="429" t="s">
        <v>64</v>
      </c>
      <c r="L48" s="175" t="s">
        <v>45</v>
      </c>
      <c r="M48" s="175"/>
      <c r="N48" s="177"/>
    </row>
    <row r="49" spans="1:14" ht="15.75" thickBot="1" x14ac:dyDescent="0.3">
      <c r="A49" s="194">
        <v>44842</v>
      </c>
      <c r="B49" s="195" t="s">
        <v>122</v>
      </c>
      <c r="C49" s="195" t="s">
        <v>122</v>
      </c>
      <c r="D49" s="203" t="s">
        <v>119</v>
      </c>
      <c r="E49" s="190">
        <v>5000</v>
      </c>
      <c r="F49" s="172"/>
      <c r="G49" s="333">
        <f t="shared" si="0"/>
        <v>-37000</v>
      </c>
      <c r="H49" s="319" t="s">
        <v>121</v>
      </c>
      <c r="I49" s="175" t="s">
        <v>18</v>
      </c>
      <c r="J49" s="452" t="s">
        <v>588</v>
      </c>
      <c r="K49" s="429" t="s">
        <v>64</v>
      </c>
      <c r="L49" s="175" t="s">
        <v>45</v>
      </c>
      <c r="M49" s="175"/>
      <c r="N49" s="177"/>
    </row>
    <row r="50" spans="1:14" ht="15.75" thickBot="1" x14ac:dyDescent="0.3">
      <c r="A50" s="25"/>
      <c r="B50" s="25"/>
      <c r="C50" s="25"/>
      <c r="D50" s="611"/>
      <c r="E50" s="660">
        <f>SUM(E4:E49)</f>
        <v>473000</v>
      </c>
      <c r="F50" s="661">
        <f>SUM(F4:F49)+G4</f>
        <v>436000</v>
      </c>
      <c r="G50" s="548">
        <f>F50-E50</f>
        <v>-37000</v>
      </c>
      <c r="H50" s="612"/>
      <c r="I50" s="25"/>
      <c r="J50" s="25"/>
      <c r="K50" s="429"/>
      <c r="L50" s="175"/>
      <c r="M50" s="25"/>
      <c r="N50" s="24"/>
    </row>
    <row r="51" spans="1:14" x14ac:dyDescent="0.25">
      <c r="A51" s="25"/>
      <c r="B51" s="25"/>
      <c r="C51" s="25"/>
      <c r="D51" s="25"/>
      <c r="E51" s="613"/>
      <c r="F51" s="613"/>
      <c r="G51" s="546"/>
      <c r="H51" s="25"/>
      <c r="I51" s="25"/>
      <c r="J51" s="25"/>
      <c r="K51" s="25"/>
      <c r="L51" s="25"/>
      <c r="M51" s="25"/>
      <c r="N51" s="24"/>
    </row>
    <row r="52" spans="1:14" x14ac:dyDescent="0.25">
      <c r="A52" s="25"/>
      <c r="B52" s="25"/>
      <c r="C52" s="25"/>
      <c r="D52" s="25"/>
      <c r="E52" s="605"/>
      <c r="F52" s="605"/>
      <c r="G52" s="333"/>
      <c r="H52" s="25"/>
      <c r="I52" s="25"/>
      <c r="J52" s="25"/>
      <c r="K52" s="25"/>
      <c r="L52" s="25"/>
      <c r="M52" s="25"/>
      <c r="N52" s="24"/>
    </row>
    <row r="53" spans="1:14" x14ac:dyDescent="0.25">
      <c r="E53" s="603"/>
    </row>
    <row r="54" spans="1:14" x14ac:dyDescent="0.25">
      <c r="E54" s="603"/>
    </row>
    <row r="55" spans="1:14" x14ac:dyDescent="0.25">
      <c r="E55" s="603"/>
    </row>
    <row r="56" spans="1:14" x14ac:dyDescent="0.25">
      <c r="E56" s="603"/>
    </row>
    <row r="57" spans="1:14" x14ac:dyDescent="0.25">
      <c r="E57" s="603"/>
    </row>
    <row r="58" spans="1:14" x14ac:dyDescent="0.25">
      <c r="E58" s="603"/>
    </row>
    <row r="59" spans="1:14" x14ac:dyDescent="0.25">
      <c r="E59" s="603"/>
    </row>
    <row r="60" spans="1:14" x14ac:dyDescent="0.25">
      <c r="E60" s="603"/>
    </row>
    <row r="61" spans="1:14" x14ac:dyDescent="0.25">
      <c r="E61" s="603"/>
    </row>
    <row r="62" spans="1:14" x14ac:dyDescent="0.25">
      <c r="E62" s="603"/>
    </row>
    <row r="63" spans="1:14" x14ac:dyDescent="0.25">
      <c r="E63" s="603"/>
    </row>
    <row r="64" spans="1:14" x14ac:dyDescent="0.25">
      <c r="E64" s="603"/>
    </row>
    <row r="65" spans="5:5" x14ac:dyDescent="0.25">
      <c r="E65" s="603"/>
    </row>
    <row r="66" spans="5:5" x14ac:dyDescent="0.25">
      <c r="E66" s="603"/>
    </row>
    <row r="67" spans="5:5" x14ac:dyDescent="0.25">
      <c r="E67" s="603"/>
    </row>
    <row r="68" spans="5:5" x14ac:dyDescent="0.25">
      <c r="E68" s="603"/>
    </row>
    <row r="69" spans="5:5" x14ac:dyDescent="0.25">
      <c r="E69" s="603"/>
    </row>
    <row r="70" spans="5:5" x14ac:dyDescent="0.25">
      <c r="E70" s="603"/>
    </row>
    <row r="71" spans="5:5" x14ac:dyDescent="0.25">
      <c r="E71" s="603"/>
    </row>
    <row r="72" spans="5:5" x14ac:dyDescent="0.25">
      <c r="E72" s="603"/>
    </row>
    <row r="73" spans="5:5" x14ac:dyDescent="0.25">
      <c r="E73" s="603"/>
    </row>
    <row r="74" spans="5:5" x14ac:dyDescent="0.25">
      <c r="E74" s="603"/>
    </row>
    <row r="75" spans="5:5" x14ac:dyDescent="0.25">
      <c r="E75" s="603"/>
    </row>
    <row r="76" spans="5:5" x14ac:dyDescent="0.25">
      <c r="E76" s="603"/>
    </row>
    <row r="77" spans="5:5" x14ac:dyDescent="0.25">
      <c r="E77" s="603"/>
    </row>
    <row r="78" spans="5:5" x14ac:dyDescent="0.25">
      <c r="E78" s="603"/>
    </row>
    <row r="79" spans="5:5" x14ac:dyDescent="0.25">
      <c r="E79" s="603"/>
    </row>
    <row r="80" spans="5:5" x14ac:dyDescent="0.25">
      <c r="E80" s="603"/>
    </row>
    <row r="81" spans="5:5" x14ac:dyDescent="0.25">
      <c r="E81" s="603"/>
    </row>
    <row r="82" spans="5:5" x14ac:dyDescent="0.25">
      <c r="E82" s="603"/>
    </row>
    <row r="83" spans="5:5" x14ac:dyDescent="0.25">
      <c r="E83" s="603"/>
    </row>
    <row r="84" spans="5:5" x14ac:dyDescent="0.25">
      <c r="E84" s="603"/>
    </row>
    <row r="85" spans="5:5" x14ac:dyDescent="0.25">
      <c r="E85" s="603"/>
    </row>
    <row r="86" spans="5:5" x14ac:dyDescent="0.25">
      <c r="E86" s="603"/>
    </row>
    <row r="87" spans="5:5" x14ac:dyDescent="0.25">
      <c r="E87" s="603"/>
    </row>
    <row r="88" spans="5:5" x14ac:dyDescent="0.25">
      <c r="E88" s="603"/>
    </row>
    <row r="89" spans="5:5" x14ac:dyDescent="0.25">
      <c r="E89" s="603"/>
    </row>
    <row r="90" spans="5:5" x14ac:dyDescent="0.25">
      <c r="E90" s="603"/>
    </row>
    <row r="91" spans="5:5" x14ac:dyDescent="0.25">
      <c r="E91" s="603"/>
    </row>
    <row r="92" spans="5:5" x14ac:dyDescent="0.25">
      <c r="E92" s="603"/>
    </row>
    <row r="93" spans="5:5" x14ac:dyDescent="0.25">
      <c r="E93" s="603"/>
    </row>
    <row r="94" spans="5:5" x14ac:dyDescent="0.25">
      <c r="E94" s="603"/>
    </row>
    <row r="95" spans="5:5" x14ac:dyDescent="0.25">
      <c r="E95" s="603"/>
    </row>
    <row r="96" spans="5:5" x14ac:dyDescent="0.25">
      <c r="E96" s="603"/>
    </row>
    <row r="97" spans="5:5" x14ac:dyDescent="0.25">
      <c r="E97" s="603"/>
    </row>
    <row r="98" spans="5:5" x14ac:dyDescent="0.25">
      <c r="E98" s="603"/>
    </row>
    <row r="99" spans="5:5" x14ac:dyDescent="0.25">
      <c r="E99" s="603"/>
    </row>
    <row r="100" spans="5:5" x14ac:dyDescent="0.25">
      <c r="E100" s="603"/>
    </row>
    <row r="101" spans="5:5" x14ac:dyDescent="0.25">
      <c r="E101" s="603"/>
    </row>
    <row r="102" spans="5:5" x14ac:dyDescent="0.25">
      <c r="E102" s="603"/>
    </row>
    <row r="103" spans="5:5" x14ac:dyDescent="0.25">
      <c r="E103" s="603"/>
    </row>
    <row r="104" spans="5:5" x14ac:dyDescent="0.25">
      <c r="E104" s="603"/>
    </row>
    <row r="105" spans="5:5" x14ac:dyDescent="0.25">
      <c r="E105" s="603"/>
    </row>
    <row r="106" spans="5:5" x14ac:dyDescent="0.25">
      <c r="E106" s="603"/>
    </row>
    <row r="107" spans="5:5" x14ac:dyDescent="0.25">
      <c r="E107" s="603"/>
    </row>
    <row r="108" spans="5:5" x14ac:dyDescent="0.25">
      <c r="E108" s="603"/>
    </row>
    <row r="109" spans="5:5" x14ac:dyDescent="0.25">
      <c r="E109" s="603"/>
    </row>
    <row r="110" spans="5:5" x14ac:dyDescent="0.25">
      <c r="E110" s="603"/>
    </row>
    <row r="111" spans="5:5" x14ac:dyDescent="0.25">
      <c r="E111" s="603"/>
    </row>
    <row r="112" spans="5:5" x14ac:dyDescent="0.25">
      <c r="E112" s="603"/>
    </row>
    <row r="113" spans="5:5" x14ac:dyDescent="0.25">
      <c r="E113" s="603"/>
    </row>
    <row r="114" spans="5:5" x14ac:dyDescent="0.25">
      <c r="E114" s="603"/>
    </row>
    <row r="115" spans="5:5" x14ac:dyDescent="0.25">
      <c r="E115" s="603"/>
    </row>
    <row r="116" spans="5:5" x14ac:dyDescent="0.25">
      <c r="E116" s="603"/>
    </row>
    <row r="117" spans="5:5" x14ac:dyDescent="0.25">
      <c r="E117" s="603"/>
    </row>
    <row r="118" spans="5:5" x14ac:dyDescent="0.25">
      <c r="E118" s="603"/>
    </row>
    <row r="119" spans="5:5" x14ac:dyDescent="0.25">
      <c r="E119" s="603"/>
    </row>
    <row r="120" spans="5:5" x14ac:dyDescent="0.25">
      <c r="E120" s="603"/>
    </row>
    <row r="121" spans="5:5" x14ac:dyDescent="0.25">
      <c r="E121" s="603"/>
    </row>
    <row r="122" spans="5:5" x14ac:dyDescent="0.25">
      <c r="E122" s="603"/>
    </row>
    <row r="123" spans="5:5" x14ac:dyDescent="0.25">
      <c r="E123" s="603"/>
    </row>
    <row r="124" spans="5:5" x14ac:dyDescent="0.25">
      <c r="E124" s="603"/>
    </row>
    <row r="125" spans="5:5" x14ac:dyDescent="0.25">
      <c r="E125" s="603"/>
    </row>
    <row r="126" spans="5:5" x14ac:dyDescent="0.25">
      <c r="E126" s="603"/>
    </row>
    <row r="127" spans="5:5" x14ac:dyDescent="0.25">
      <c r="E127" s="603"/>
    </row>
    <row r="128" spans="5:5" x14ac:dyDescent="0.25">
      <c r="E128" s="603"/>
    </row>
    <row r="129" spans="5:5" x14ac:dyDescent="0.25">
      <c r="E129" s="603"/>
    </row>
    <row r="130" spans="5:5" x14ac:dyDescent="0.25">
      <c r="E130" s="603"/>
    </row>
    <row r="131" spans="5:5" x14ac:dyDescent="0.25">
      <c r="E131" s="603"/>
    </row>
    <row r="132" spans="5:5" x14ac:dyDescent="0.25">
      <c r="E132" s="603"/>
    </row>
    <row r="133" spans="5:5" x14ac:dyDescent="0.25">
      <c r="E133" s="603"/>
    </row>
    <row r="134" spans="5:5" x14ac:dyDescent="0.25">
      <c r="E134" s="603"/>
    </row>
    <row r="135" spans="5:5" x14ac:dyDescent="0.25">
      <c r="E135" s="603"/>
    </row>
    <row r="136" spans="5:5" x14ac:dyDescent="0.25">
      <c r="E136" s="603"/>
    </row>
    <row r="137" spans="5:5" x14ac:dyDescent="0.25">
      <c r="E137" s="603"/>
    </row>
    <row r="138" spans="5:5" x14ac:dyDescent="0.25">
      <c r="E138" s="603"/>
    </row>
    <row r="139" spans="5:5" x14ac:dyDescent="0.25">
      <c r="E139" s="603"/>
    </row>
    <row r="140" spans="5:5" x14ac:dyDescent="0.25">
      <c r="E140" s="603"/>
    </row>
    <row r="141" spans="5:5" x14ac:dyDescent="0.25">
      <c r="E141" s="603"/>
    </row>
    <row r="142" spans="5:5" x14ac:dyDescent="0.25">
      <c r="E142" s="603"/>
    </row>
    <row r="143" spans="5:5" x14ac:dyDescent="0.25">
      <c r="E143" s="603"/>
    </row>
  </sheetData>
  <mergeCells count="2">
    <mergeCell ref="A1:N1"/>
    <mergeCell ref="A2:N2"/>
  </mergeCells>
  <pageMargins left="0.7" right="0.7" top="0.75" bottom="0.75"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topLeftCell="A23" zoomScale="117" zoomScaleNormal="85" workbookViewId="0">
      <selection activeCell="E25" sqref="E25:E32"/>
    </sheetView>
  </sheetViews>
  <sheetFormatPr defaultColWidth="10.85546875" defaultRowHeight="15" x14ac:dyDescent="0.25"/>
  <cols>
    <col min="1" max="1" width="13.140625" style="26" customWidth="1"/>
    <col min="2" max="2" width="29.85546875" style="26" customWidth="1"/>
    <col min="3" max="3" width="18" style="26" customWidth="1"/>
    <col min="4" max="4" width="14.7109375" style="26" customWidth="1"/>
    <col min="5" max="5" width="18.85546875" style="334" bestFit="1" customWidth="1"/>
    <col min="6" max="6" width="15.85546875" style="334" customWidth="1"/>
    <col min="7" max="7" width="18.7109375" style="334"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6" customWidth="1"/>
    <col min="15" max="15" width="41.140625" style="26" customWidth="1"/>
    <col min="16" max="16384" width="10.85546875" style="26"/>
  </cols>
  <sheetData>
    <row r="1" spans="1:14" s="79" customFormat="1" ht="31.5" x14ac:dyDescent="0.25">
      <c r="A1" s="791" t="s">
        <v>44</v>
      </c>
      <c r="B1" s="791"/>
      <c r="C1" s="791"/>
      <c r="D1" s="791"/>
      <c r="E1" s="791"/>
      <c r="F1" s="791"/>
      <c r="G1" s="791"/>
      <c r="H1" s="791"/>
      <c r="I1" s="791"/>
      <c r="J1" s="791"/>
      <c r="K1" s="791"/>
      <c r="L1" s="791"/>
      <c r="M1" s="791"/>
      <c r="N1" s="791"/>
    </row>
    <row r="2" spans="1:14" s="79" customFormat="1" ht="18.75" x14ac:dyDescent="0.25">
      <c r="A2" s="792" t="s">
        <v>142</v>
      </c>
      <c r="B2" s="792"/>
      <c r="C2" s="792"/>
      <c r="D2" s="792"/>
      <c r="E2" s="792"/>
      <c r="F2" s="792"/>
      <c r="G2" s="792"/>
      <c r="H2" s="792"/>
      <c r="I2" s="792"/>
      <c r="J2" s="792"/>
      <c r="K2" s="792"/>
      <c r="L2" s="792"/>
      <c r="M2" s="792"/>
      <c r="N2" s="792"/>
    </row>
    <row r="3" spans="1:14" s="79" customFormat="1" ht="45.75" thickBot="1" x14ac:dyDescent="0.3">
      <c r="A3" s="168" t="s">
        <v>0</v>
      </c>
      <c r="B3" s="169" t="s">
        <v>5</v>
      </c>
      <c r="C3" s="169" t="s">
        <v>10</v>
      </c>
      <c r="D3" s="170" t="s">
        <v>8</v>
      </c>
      <c r="E3" s="170" t="s">
        <v>13</v>
      </c>
      <c r="F3" s="170" t="s">
        <v>34</v>
      </c>
      <c r="G3" s="170" t="s">
        <v>41</v>
      </c>
      <c r="H3" s="170" t="s">
        <v>2</v>
      </c>
      <c r="I3" s="170" t="s">
        <v>3</v>
      </c>
      <c r="J3" s="169" t="s">
        <v>9</v>
      </c>
      <c r="K3" s="169" t="s">
        <v>1</v>
      </c>
      <c r="L3" s="169" t="s">
        <v>4</v>
      </c>
      <c r="M3" s="169" t="s">
        <v>12</v>
      </c>
      <c r="N3" s="171" t="s">
        <v>11</v>
      </c>
    </row>
    <row r="4" spans="1:14" s="22" customFormat="1" ht="27.95" customHeight="1" x14ac:dyDescent="0.25">
      <c r="A4" s="460">
        <v>44835</v>
      </c>
      <c r="B4" s="461" t="s">
        <v>188</v>
      </c>
      <c r="C4" s="461"/>
      <c r="D4" s="504"/>
      <c r="E4" s="505"/>
      <c r="F4" s="505"/>
      <c r="G4" s="506">
        <v>0</v>
      </c>
      <c r="H4" s="507"/>
      <c r="I4" s="508"/>
      <c r="J4" s="509"/>
      <c r="K4" s="510"/>
      <c r="L4" s="211"/>
      <c r="M4" s="511"/>
      <c r="N4" s="512"/>
    </row>
    <row r="5" spans="1:14" s="22" customFormat="1" ht="13.5" customHeight="1" x14ac:dyDescent="0.25">
      <c r="A5" s="560">
        <v>44835</v>
      </c>
      <c r="B5" s="561" t="s">
        <v>115</v>
      </c>
      <c r="C5" s="561" t="s">
        <v>49</v>
      </c>
      <c r="D5" s="562" t="s">
        <v>119</v>
      </c>
      <c r="E5" s="563"/>
      <c r="F5" s="563">
        <v>20000</v>
      </c>
      <c r="G5" s="564">
        <f>G4-E5+F5</f>
        <v>20000</v>
      </c>
      <c r="H5" s="565"/>
      <c r="I5" s="565" t="s">
        <v>18</v>
      </c>
      <c r="J5" s="567" t="s">
        <v>181</v>
      </c>
      <c r="K5" s="561" t="s">
        <v>64</v>
      </c>
      <c r="L5" s="561" t="s">
        <v>45</v>
      </c>
      <c r="M5" s="575"/>
      <c r="N5" s="568"/>
    </row>
    <row r="6" spans="1:14" s="22" customFormat="1" ht="13.5" customHeight="1" x14ac:dyDescent="0.25">
      <c r="A6" s="194">
        <v>44835</v>
      </c>
      <c r="B6" s="195" t="s">
        <v>123</v>
      </c>
      <c r="C6" s="195" t="s">
        <v>124</v>
      </c>
      <c r="D6" s="196" t="s">
        <v>119</v>
      </c>
      <c r="E6" s="172">
        <v>10000</v>
      </c>
      <c r="F6" s="172"/>
      <c r="G6" s="333">
        <f t="shared" ref="G6:G69" si="0">G5-E6+F6</f>
        <v>10000</v>
      </c>
      <c r="H6" s="559" t="s">
        <v>147</v>
      </c>
      <c r="I6" s="319" t="s">
        <v>18</v>
      </c>
      <c r="J6" s="452" t="s">
        <v>181</v>
      </c>
      <c r="K6" s="429" t="s">
        <v>64</v>
      </c>
      <c r="L6" s="429" t="s">
        <v>45</v>
      </c>
      <c r="M6" s="556"/>
      <c r="N6" s="557" t="s">
        <v>126</v>
      </c>
    </row>
    <row r="7" spans="1:14" x14ac:dyDescent="0.25">
      <c r="A7" s="194">
        <v>44835</v>
      </c>
      <c r="B7" s="195" t="s">
        <v>123</v>
      </c>
      <c r="C7" s="195" t="s">
        <v>124</v>
      </c>
      <c r="D7" s="196" t="s">
        <v>119</v>
      </c>
      <c r="E7" s="172">
        <v>10000</v>
      </c>
      <c r="F7" s="172"/>
      <c r="G7" s="333">
        <f>G6-E7+F7</f>
        <v>0</v>
      </c>
      <c r="H7" s="559" t="s">
        <v>147</v>
      </c>
      <c r="I7" s="175" t="s">
        <v>18</v>
      </c>
      <c r="J7" s="452" t="s">
        <v>181</v>
      </c>
      <c r="K7" s="429" t="s">
        <v>64</v>
      </c>
      <c r="L7" s="175" t="s">
        <v>45</v>
      </c>
      <c r="M7" s="175"/>
      <c r="N7" s="557" t="s">
        <v>127</v>
      </c>
    </row>
    <row r="8" spans="1:14" x14ac:dyDescent="0.25">
      <c r="A8" s="560">
        <v>44837</v>
      </c>
      <c r="B8" s="561" t="s">
        <v>115</v>
      </c>
      <c r="C8" s="561" t="s">
        <v>49</v>
      </c>
      <c r="D8" s="562" t="s">
        <v>119</v>
      </c>
      <c r="E8" s="563"/>
      <c r="F8" s="563">
        <v>70000</v>
      </c>
      <c r="G8" s="564">
        <f t="shared" ref="G8:G14" si="1">G7-E8+F8</f>
        <v>70000</v>
      </c>
      <c r="H8" s="565" t="s">
        <v>147</v>
      </c>
      <c r="I8" s="566" t="s">
        <v>18</v>
      </c>
      <c r="J8" s="709" t="s">
        <v>182</v>
      </c>
      <c r="K8" s="561" t="s">
        <v>64</v>
      </c>
      <c r="L8" s="566" t="s">
        <v>45</v>
      </c>
      <c r="M8" s="566"/>
      <c r="N8" s="568"/>
    </row>
    <row r="9" spans="1:14" x14ac:dyDescent="0.25">
      <c r="A9" s="194">
        <v>44837</v>
      </c>
      <c r="B9" s="195" t="s">
        <v>123</v>
      </c>
      <c r="C9" s="195" t="s">
        <v>124</v>
      </c>
      <c r="D9" s="196" t="s">
        <v>119</v>
      </c>
      <c r="E9" s="172">
        <v>10000</v>
      </c>
      <c r="F9" s="172"/>
      <c r="G9" s="333">
        <f t="shared" si="1"/>
        <v>60000</v>
      </c>
      <c r="H9" s="319" t="s">
        <v>147</v>
      </c>
      <c r="I9" s="175" t="s">
        <v>18</v>
      </c>
      <c r="J9" s="452" t="s">
        <v>182</v>
      </c>
      <c r="K9" s="429" t="s">
        <v>64</v>
      </c>
      <c r="L9" s="175" t="s">
        <v>45</v>
      </c>
      <c r="M9" s="175"/>
      <c r="N9" s="557" t="s">
        <v>126</v>
      </c>
    </row>
    <row r="10" spans="1:14" x14ac:dyDescent="0.25">
      <c r="A10" s="194">
        <v>44837</v>
      </c>
      <c r="B10" s="195" t="s">
        <v>123</v>
      </c>
      <c r="C10" s="195" t="s">
        <v>124</v>
      </c>
      <c r="D10" s="196" t="s">
        <v>119</v>
      </c>
      <c r="E10" s="172">
        <v>8000</v>
      </c>
      <c r="F10" s="172"/>
      <c r="G10" s="333">
        <f t="shared" si="1"/>
        <v>52000</v>
      </c>
      <c r="H10" s="559" t="s">
        <v>147</v>
      </c>
      <c r="I10" s="175" t="s">
        <v>18</v>
      </c>
      <c r="J10" s="452" t="s">
        <v>182</v>
      </c>
      <c r="K10" s="429" t="s">
        <v>64</v>
      </c>
      <c r="L10" s="175" t="s">
        <v>45</v>
      </c>
      <c r="M10" s="175"/>
      <c r="N10" s="557" t="s">
        <v>148</v>
      </c>
    </row>
    <row r="11" spans="1:14" x14ac:dyDescent="0.25">
      <c r="A11" s="194">
        <v>44837</v>
      </c>
      <c r="B11" s="195" t="s">
        <v>123</v>
      </c>
      <c r="C11" s="195" t="s">
        <v>124</v>
      </c>
      <c r="D11" s="196" t="s">
        <v>119</v>
      </c>
      <c r="E11" s="172">
        <v>17000</v>
      </c>
      <c r="F11" s="172"/>
      <c r="G11" s="333">
        <f t="shared" si="1"/>
        <v>35000</v>
      </c>
      <c r="H11" s="559" t="s">
        <v>147</v>
      </c>
      <c r="I11" s="175" t="s">
        <v>18</v>
      </c>
      <c r="J11" s="452" t="s">
        <v>182</v>
      </c>
      <c r="K11" s="195" t="s">
        <v>64</v>
      </c>
      <c r="L11" s="175" t="s">
        <v>45</v>
      </c>
      <c r="M11" s="175"/>
      <c r="N11" s="557" t="s">
        <v>218</v>
      </c>
    </row>
    <row r="12" spans="1:14" x14ac:dyDescent="0.25">
      <c r="A12" s="194">
        <v>44837</v>
      </c>
      <c r="B12" s="195" t="s">
        <v>123</v>
      </c>
      <c r="C12" s="195" t="s">
        <v>124</v>
      </c>
      <c r="D12" s="196" t="s">
        <v>119</v>
      </c>
      <c r="E12" s="172">
        <v>15000</v>
      </c>
      <c r="F12" s="172"/>
      <c r="G12" s="333">
        <f t="shared" si="1"/>
        <v>20000</v>
      </c>
      <c r="H12" s="559" t="s">
        <v>147</v>
      </c>
      <c r="I12" s="175" t="s">
        <v>18</v>
      </c>
      <c r="J12" s="452" t="s">
        <v>182</v>
      </c>
      <c r="K12" s="429" t="s">
        <v>64</v>
      </c>
      <c r="L12" s="175" t="s">
        <v>45</v>
      </c>
      <c r="M12" s="175"/>
      <c r="N12" s="557" t="s">
        <v>219</v>
      </c>
    </row>
    <row r="13" spans="1:14" x14ac:dyDescent="0.25">
      <c r="A13" s="194">
        <v>44837</v>
      </c>
      <c r="B13" s="195" t="s">
        <v>123</v>
      </c>
      <c r="C13" s="195" t="s">
        <v>124</v>
      </c>
      <c r="D13" s="196" t="s">
        <v>119</v>
      </c>
      <c r="E13" s="190">
        <v>10000</v>
      </c>
      <c r="F13" s="172"/>
      <c r="G13" s="333">
        <f t="shared" si="1"/>
        <v>10000</v>
      </c>
      <c r="H13" s="559" t="s">
        <v>147</v>
      </c>
      <c r="I13" s="175" t="s">
        <v>18</v>
      </c>
      <c r="J13" s="452" t="s">
        <v>182</v>
      </c>
      <c r="K13" s="429" t="s">
        <v>64</v>
      </c>
      <c r="L13" s="175" t="s">
        <v>45</v>
      </c>
      <c r="M13" s="175"/>
      <c r="N13" s="557" t="s">
        <v>158</v>
      </c>
    </row>
    <row r="14" spans="1:14" x14ac:dyDescent="0.25">
      <c r="A14" s="194">
        <v>44837</v>
      </c>
      <c r="B14" s="195" t="s">
        <v>122</v>
      </c>
      <c r="C14" s="195" t="s">
        <v>122</v>
      </c>
      <c r="D14" s="196" t="s">
        <v>119</v>
      </c>
      <c r="E14" s="190">
        <v>5000</v>
      </c>
      <c r="F14" s="182"/>
      <c r="G14" s="333">
        <f t="shared" si="1"/>
        <v>5000</v>
      </c>
      <c r="H14" s="209" t="s">
        <v>147</v>
      </c>
      <c r="I14" s="206" t="s">
        <v>18</v>
      </c>
      <c r="J14" s="452" t="s">
        <v>182</v>
      </c>
      <c r="K14" s="210" t="s">
        <v>64</v>
      </c>
      <c r="L14" s="206" t="s">
        <v>45</v>
      </c>
      <c r="M14" s="206"/>
      <c r="N14" s="177"/>
    </row>
    <row r="15" spans="1:14" x14ac:dyDescent="0.25">
      <c r="A15" s="194">
        <v>44837</v>
      </c>
      <c r="B15" s="195" t="s">
        <v>122</v>
      </c>
      <c r="C15" s="195" t="s">
        <v>122</v>
      </c>
      <c r="D15" s="196" t="s">
        <v>119</v>
      </c>
      <c r="E15" s="190">
        <v>5000</v>
      </c>
      <c r="F15" s="172"/>
      <c r="G15" s="333">
        <f t="shared" si="0"/>
        <v>0</v>
      </c>
      <c r="H15" s="319" t="s">
        <v>147</v>
      </c>
      <c r="I15" s="175" t="s">
        <v>18</v>
      </c>
      <c r="J15" s="452" t="s">
        <v>182</v>
      </c>
      <c r="K15" s="429" t="s">
        <v>64</v>
      </c>
      <c r="L15" s="175" t="s">
        <v>45</v>
      </c>
      <c r="M15" s="175"/>
      <c r="N15" s="177"/>
    </row>
    <row r="16" spans="1:14" x14ac:dyDescent="0.25">
      <c r="A16" s="560">
        <v>44838</v>
      </c>
      <c r="B16" s="561" t="s">
        <v>115</v>
      </c>
      <c r="C16" s="561" t="s">
        <v>49</v>
      </c>
      <c r="D16" s="562" t="s">
        <v>119</v>
      </c>
      <c r="E16" s="569"/>
      <c r="F16" s="649">
        <v>65000</v>
      </c>
      <c r="G16" s="564">
        <f t="shared" si="0"/>
        <v>65000</v>
      </c>
      <c r="H16" s="565" t="s">
        <v>147</v>
      </c>
      <c r="I16" s="566" t="s">
        <v>18</v>
      </c>
      <c r="J16" s="567" t="s">
        <v>183</v>
      </c>
      <c r="K16" s="561" t="s">
        <v>64</v>
      </c>
      <c r="L16" s="566" t="s">
        <v>45</v>
      </c>
      <c r="M16" s="566"/>
      <c r="N16" s="574"/>
    </row>
    <row r="17" spans="1:14" ht="15.75" customHeight="1" x14ac:dyDescent="0.25">
      <c r="A17" s="194">
        <v>44838</v>
      </c>
      <c r="B17" s="195" t="s">
        <v>123</v>
      </c>
      <c r="C17" s="195" t="s">
        <v>124</v>
      </c>
      <c r="D17" s="196" t="s">
        <v>119</v>
      </c>
      <c r="E17" s="201">
        <v>10000</v>
      </c>
      <c r="F17" s="182"/>
      <c r="G17" s="333">
        <f t="shared" si="0"/>
        <v>55000</v>
      </c>
      <c r="H17" s="559" t="s">
        <v>147</v>
      </c>
      <c r="I17" s="175" t="s">
        <v>18</v>
      </c>
      <c r="J17" s="452" t="s">
        <v>183</v>
      </c>
      <c r="K17" s="429" t="s">
        <v>64</v>
      </c>
      <c r="L17" s="175" t="s">
        <v>45</v>
      </c>
      <c r="M17" s="175"/>
      <c r="N17" s="177" t="s">
        <v>235</v>
      </c>
    </row>
    <row r="18" spans="1:14" x14ac:dyDescent="0.25">
      <c r="A18" s="194">
        <v>44838</v>
      </c>
      <c r="B18" s="195" t="s">
        <v>123</v>
      </c>
      <c r="C18" s="195" t="s">
        <v>124</v>
      </c>
      <c r="D18" s="196" t="s">
        <v>119</v>
      </c>
      <c r="E18" s="182">
        <v>16000</v>
      </c>
      <c r="F18" s="172"/>
      <c r="G18" s="333">
        <f t="shared" si="0"/>
        <v>39000</v>
      </c>
      <c r="H18" s="559" t="s">
        <v>147</v>
      </c>
      <c r="I18" s="175" t="s">
        <v>18</v>
      </c>
      <c r="J18" s="452" t="s">
        <v>183</v>
      </c>
      <c r="K18" s="429" t="s">
        <v>64</v>
      </c>
      <c r="L18" s="175" t="s">
        <v>45</v>
      </c>
      <c r="M18" s="175"/>
      <c r="N18" s="177" t="s">
        <v>236</v>
      </c>
    </row>
    <row r="19" spans="1:14" x14ac:dyDescent="0.25">
      <c r="A19" s="194">
        <v>44838</v>
      </c>
      <c r="B19" s="195" t="s">
        <v>123</v>
      </c>
      <c r="C19" s="195" t="s">
        <v>124</v>
      </c>
      <c r="D19" s="196" t="s">
        <v>119</v>
      </c>
      <c r="E19" s="190">
        <v>14000</v>
      </c>
      <c r="F19" s="172"/>
      <c r="G19" s="333">
        <f t="shared" si="0"/>
        <v>25000</v>
      </c>
      <c r="H19" s="559" t="s">
        <v>147</v>
      </c>
      <c r="I19" s="175" t="s">
        <v>18</v>
      </c>
      <c r="J19" s="452" t="s">
        <v>183</v>
      </c>
      <c r="K19" s="429" t="s">
        <v>64</v>
      </c>
      <c r="L19" s="175" t="s">
        <v>45</v>
      </c>
      <c r="M19" s="175"/>
      <c r="N19" s="177" t="s">
        <v>237</v>
      </c>
    </row>
    <row r="20" spans="1:14" x14ac:dyDescent="0.25">
      <c r="A20" s="194">
        <v>44838</v>
      </c>
      <c r="B20" s="195" t="s">
        <v>123</v>
      </c>
      <c r="C20" s="195" t="s">
        <v>124</v>
      </c>
      <c r="D20" s="196" t="s">
        <v>119</v>
      </c>
      <c r="E20" s="190">
        <v>8000</v>
      </c>
      <c r="F20" s="172"/>
      <c r="G20" s="333">
        <f t="shared" si="0"/>
        <v>17000</v>
      </c>
      <c r="H20" s="559" t="s">
        <v>147</v>
      </c>
      <c r="I20" s="175" t="s">
        <v>18</v>
      </c>
      <c r="J20" s="452" t="s">
        <v>183</v>
      </c>
      <c r="K20" s="429" t="s">
        <v>64</v>
      </c>
      <c r="L20" s="175" t="s">
        <v>45</v>
      </c>
      <c r="M20" s="175"/>
      <c r="N20" s="177" t="s">
        <v>238</v>
      </c>
    </row>
    <row r="21" spans="1:14" x14ac:dyDescent="0.25">
      <c r="A21" s="194">
        <v>44838</v>
      </c>
      <c r="B21" s="195" t="s">
        <v>123</v>
      </c>
      <c r="C21" s="195" t="s">
        <v>124</v>
      </c>
      <c r="D21" s="196" t="s">
        <v>119</v>
      </c>
      <c r="E21" s="190">
        <v>5000</v>
      </c>
      <c r="F21" s="172"/>
      <c r="G21" s="333">
        <f t="shared" si="0"/>
        <v>12000</v>
      </c>
      <c r="H21" s="559" t="s">
        <v>147</v>
      </c>
      <c r="I21" s="175" t="s">
        <v>18</v>
      </c>
      <c r="J21" s="452" t="s">
        <v>183</v>
      </c>
      <c r="K21" s="429" t="s">
        <v>64</v>
      </c>
      <c r="L21" s="175" t="s">
        <v>45</v>
      </c>
      <c r="M21" s="175"/>
      <c r="N21" s="177" t="s">
        <v>239</v>
      </c>
    </row>
    <row r="22" spans="1:14" x14ac:dyDescent="0.25">
      <c r="A22" s="194">
        <v>44838</v>
      </c>
      <c r="B22" s="195" t="s">
        <v>122</v>
      </c>
      <c r="C22" s="195" t="s">
        <v>122</v>
      </c>
      <c r="D22" s="196" t="s">
        <v>119</v>
      </c>
      <c r="E22" s="190">
        <v>2000</v>
      </c>
      <c r="F22" s="172"/>
      <c r="G22" s="333">
        <f t="shared" si="0"/>
        <v>10000</v>
      </c>
      <c r="H22" s="319" t="s">
        <v>147</v>
      </c>
      <c r="I22" s="175" t="s">
        <v>18</v>
      </c>
      <c r="J22" s="452" t="s">
        <v>183</v>
      </c>
      <c r="K22" s="429" t="s">
        <v>64</v>
      </c>
      <c r="L22" s="175" t="s">
        <v>45</v>
      </c>
      <c r="M22" s="175"/>
      <c r="N22" s="177"/>
    </row>
    <row r="23" spans="1:14" x14ac:dyDescent="0.25">
      <c r="A23" s="194">
        <v>44838</v>
      </c>
      <c r="B23" s="195" t="s">
        <v>122</v>
      </c>
      <c r="C23" s="195" t="s">
        <v>122</v>
      </c>
      <c r="D23" s="196" t="s">
        <v>119</v>
      </c>
      <c r="E23" s="190">
        <v>8000</v>
      </c>
      <c r="F23" s="172"/>
      <c r="G23" s="333">
        <f t="shared" si="0"/>
        <v>2000</v>
      </c>
      <c r="H23" s="559" t="s">
        <v>147</v>
      </c>
      <c r="I23" s="175" t="s">
        <v>18</v>
      </c>
      <c r="J23" s="452" t="s">
        <v>183</v>
      </c>
      <c r="K23" s="429" t="s">
        <v>64</v>
      </c>
      <c r="L23" s="175" t="s">
        <v>45</v>
      </c>
      <c r="M23" s="175"/>
      <c r="N23" s="177"/>
    </row>
    <row r="24" spans="1:14" x14ac:dyDescent="0.25">
      <c r="A24" s="560">
        <v>44839</v>
      </c>
      <c r="B24" s="561" t="s">
        <v>115</v>
      </c>
      <c r="C24" s="561" t="s">
        <v>49</v>
      </c>
      <c r="D24" s="583" t="s">
        <v>119</v>
      </c>
      <c r="E24" s="569"/>
      <c r="F24" s="563">
        <v>70000</v>
      </c>
      <c r="G24" s="564">
        <f t="shared" si="0"/>
        <v>72000</v>
      </c>
      <c r="H24" s="565" t="s">
        <v>147</v>
      </c>
      <c r="I24" s="566" t="s">
        <v>18</v>
      </c>
      <c r="J24" s="567" t="s">
        <v>184</v>
      </c>
      <c r="K24" s="561" t="s">
        <v>64</v>
      </c>
      <c r="L24" s="566" t="s">
        <v>45</v>
      </c>
      <c r="M24" s="566"/>
      <c r="N24" s="574"/>
    </row>
    <row r="25" spans="1:14" x14ac:dyDescent="0.25">
      <c r="A25" s="534">
        <v>44839</v>
      </c>
      <c r="B25" s="195" t="s">
        <v>123</v>
      </c>
      <c r="C25" s="195" t="s">
        <v>124</v>
      </c>
      <c r="D25" s="524" t="s">
        <v>119</v>
      </c>
      <c r="E25" s="182">
        <v>10000</v>
      </c>
      <c r="F25" s="172"/>
      <c r="G25" s="333">
        <f t="shared" si="0"/>
        <v>62000</v>
      </c>
      <c r="H25" s="559" t="s">
        <v>147</v>
      </c>
      <c r="I25" s="175" t="s">
        <v>18</v>
      </c>
      <c r="J25" s="452" t="s">
        <v>184</v>
      </c>
      <c r="K25" s="429" t="s">
        <v>64</v>
      </c>
      <c r="L25" s="175" t="s">
        <v>45</v>
      </c>
      <c r="M25" s="175"/>
      <c r="N25" s="177" t="s">
        <v>126</v>
      </c>
    </row>
    <row r="26" spans="1:14" x14ac:dyDescent="0.25">
      <c r="A26" s="534">
        <v>44839</v>
      </c>
      <c r="B26" s="195" t="s">
        <v>123</v>
      </c>
      <c r="C26" s="195" t="s">
        <v>124</v>
      </c>
      <c r="D26" s="524" t="s">
        <v>119</v>
      </c>
      <c r="E26" s="182">
        <v>15000</v>
      </c>
      <c r="F26" s="172"/>
      <c r="G26" s="333">
        <f t="shared" si="0"/>
        <v>47000</v>
      </c>
      <c r="H26" s="559" t="s">
        <v>147</v>
      </c>
      <c r="I26" s="175" t="s">
        <v>18</v>
      </c>
      <c r="J26" s="452" t="s">
        <v>184</v>
      </c>
      <c r="K26" s="429" t="s">
        <v>64</v>
      </c>
      <c r="L26" s="175" t="s">
        <v>45</v>
      </c>
      <c r="M26" s="175"/>
      <c r="N26" s="177" t="s">
        <v>141</v>
      </c>
    </row>
    <row r="27" spans="1:14" x14ac:dyDescent="0.25">
      <c r="A27" s="534">
        <v>44839</v>
      </c>
      <c r="B27" s="195" t="s">
        <v>123</v>
      </c>
      <c r="C27" s="195" t="s">
        <v>124</v>
      </c>
      <c r="D27" s="524" t="s">
        <v>119</v>
      </c>
      <c r="E27" s="528">
        <v>10000</v>
      </c>
      <c r="F27" s="182"/>
      <c r="G27" s="332">
        <f t="shared" si="0"/>
        <v>37000</v>
      </c>
      <c r="H27" s="559" t="s">
        <v>147</v>
      </c>
      <c r="I27" s="206" t="s">
        <v>18</v>
      </c>
      <c r="J27" s="452" t="s">
        <v>184</v>
      </c>
      <c r="K27" s="210" t="s">
        <v>64</v>
      </c>
      <c r="L27" s="206" t="s">
        <v>45</v>
      </c>
      <c r="M27" s="206"/>
      <c r="N27" s="533" t="s">
        <v>265</v>
      </c>
    </row>
    <row r="28" spans="1:14" x14ac:dyDescent="0.25">
      <c r="A28" s="534">
        <v>44839</v>
      </c>
      <c r="B28" s="195" t="s">
        <v>123</v>
      </c>
      <c r="C28" s="195" t="s">
        <v>124</v>
      </c>
      <c r="D28" s="524" t="s">
        <v>119</v>
      </c>
      <c r="E28" s="528">
        <v>8000</v>
      </c>
      <c r="F28" s="182"/>
      <c r="G28" s="332">
        <f t="shared" si="0"/>
        <v>29000</v>
      </c>
      <c r="H28" s="559" t="s">
        <v>147</v>
      </c>
      <c r="I28" s="206" t="s">
        <v>18</v>
      </c>
      <c r="J28" s="452" t="s">
        <v>184</v>
      </c>
      <c r="K28" s="210" t="s">
        <v>64</v>
      </c>
      <c r="L28" s="206" t="s">
        <v>45</v>
      </c>
      <c r="M28" s="206"/>
      <c r="N28" s="533" t="s">
        <v>266</v>
      </c>
    </row>
    <row r="29" spans="1:14" x14ac:dyDescent="0.25">
      <c r="A29" s="534">
        <v>44839</v>
      </c>
      <c r="B29" s="195" t="s">
        <v>123</v>
      </c>
      <c r="C29" s="195" t="s">
        <v>124</v>
      </c>
      <c r="D29" s="524" t="s">
        <v>119</v>
      </c>
      <c r="E29" s="528">
        <v>5000</v>
      </c>
      <c r="F29" s="182"/>
      <c r="G29" s="332">
        <f t="shared" si="0"/>
        <v>24000</v>
      </c>
      <c r="H29" s="559" t="s">
        <v>147</v>
      </c>
      <c r="I29" s="206" t="s">
        <v>18</v>
      </c>
      <c r="J29" s="452" t="s">
        <v>184</v>
      </c>
      <c r="K29" s="210" t="s">
        <v>64</v>
      </c>
      <c r="L29" s="206" t="s">
        <v>45</v>
      </c>
      <c r="M29" s="206"/>
      <c r="N29" s="533" t="s">
        <v>267</v>
      </c>
    </row>
    <row r="30" spans="1:14" ht="15.75" customHeight="1" x14ac:dyDescent="0.25">
      <c r="A30" s="534">
        <v>44839</v>
      </c>
      <c r="B30" s="195" t="s">
        <v>123</v>
      </c>
      <c r="C30" s="195" t="s">
        <v>124</v>
      </c>
      <c r="D30" s="524" t="s">
        <v>119</v>
      </c>
      <c r="E30" s="190">
        <v>12000</v>
      </c>
      <c r="F30" s="182"/>
      <c r="G30" s="332">
        <f t="shared" si="0"/>
        <v>12000</v>
      </c>
      <c r="H30" s="559" t="s">
        <v>147</v>
      </c>
      <c r="I30" s="206" t="s">
        <v>18</v>
      </c>
      <c r="J30" s="452" t="s">
        <v>184</v>
      </c>
      <c r="K30" s="210" t="s">
        <v>64</v>
      </c>
      <c r="L30" s="206" t="s">
        <v>45</v>
      </c>
      <c r="M30" s="206"/>
      <c r="N30" s="533" t="s">
        <v>268</v>
      </c>
    </row>
    <row r="31" spans="1:14" x14ac:dyDescent="0.25">
      <c r="A31" s="534">
        <v>44839</v>
      </c>
      <c r="B31" s="195" t="s">
        <v>123</v>
      </c>
      <c r="C31" s="195" t="s">
        <v>124</v>
      </c>
      <c r="D31" s="524" t="s">
        <v>119</v>
      </c>
      <c r="E31" s="201">
        <v>16000</v>
      </c>
      <c r="F31" s="201"/>
      <c r="G31" s="711">
        <f t="shared" si="0"/>
        <v>-4000</v>
      </c>
      <c r="H31" s="671" t="s">
        <v>147</v>
      </c>
      <c r="I31" s="712" t="s">
        <v>18</v>
      </c>
      <c r="J31" s="452" t="s">
        <v>184</v>
      </c>
      <c r="K31" s="614" t="s">
        <v>64</v>
      </c>
      <c r="L31" s="712" t="s">
        <v>45</v>
      </c>
      <c r="M31" s="712"/>
      <c r="N31" s="713" t="s">
        <v>165</v>
      </c>
    </row>
    <row r="32" spans="1:14" x14ac:dyDescent="0.25">
      <c r="A32" s="534">
        <v>44839</v>
      </c>
      <c r="B32" s="195" t="s">
        <v>123</v>
      </c>
      <c r="C32" s="195" t="s">
        <v>124</v>
      </c>
      <c r="D32" s="524" t="s">
        <v>119</v>
      </c>
      <c r="E32" s="182">
        <v>10000</v>
      </c>
      <c r="F32" s="182"/>
      <c r="G32" s="332">
        <f t="shared" si="0"/>
        <v>-14000</v>
      </c>
      <c r="H32" s="559" t="s">
        <v>147</v>
      </c>
      <c r="I32" s="206" t="s">
        <v>18</v>
      </c>
      <c r="J32" s="452" t="s">
        <v>274</v>
      </c>
      <c r="K32" s="210" t="s">
        <v>64</v>
      </c>
      <c r="L32" s="206" t="s">
        <v>45</v>
      </c>
      <c r="M32" s="206"/>
      <c r="N32" s="533"/>
    </row>
    <row r="33" spans="1:14" x14ac:dyDescent="0.25">
      <c r="A33" s="560">
        <v>44840</v>
      </c>
      <c r="B33" s="573" t="s">
        <v>115</v>
      </c>
      <c r="C33" s="573" t="s">
        <v>49</v>
      </c>
      <c r="D33" s="584" t="s">
        <v>119</v>
      </c>
      <c r="E33" s="570"/>
      <c r="F33" s="570">
        <v>70000</v>
      </c>
      <c r="G33" s="585">
        <f t="shared" si="0"/>
        <v>56000</v>
      </c>
      <c r="H33" s="565" t="s">
        <v>147</v>
      </c>
      <c r="I33" s="572" t="s">
        <v>18</v>
      </c>
      <c r="J33" s="567" t="s">
        <v>274</v>
      </c>
      <c r="K33" s="573" t="s">
        <v>64</v>
      </c>
      <c r="L33" s="572" t="s">
        <v>45</v>
      </c>
      <c r="M33" s="572"/>
      <c r="N33" s="586"/>
    </row>
    <row r="34" spans="1:14" x14ac:dyDescent="0.25">
      <c r="A34" s="194">
        <v>44840</v>
      </c>
      <c r="B34" s="205" t="s">
        <v>123</v>
      </c>
      <c r="C34" s="205" t="s">
        <v>124</v>
      </c>
      <c r="D34" s="532" t="s">
        <v>119</v>
      </c>
      <c r="E34" s="190">
        <v>10000</v>
      </c>
      <c r="F34" s="172"/>
      <c r="G34" s="333">
        <f t="shared" si="0"/>
        <v>46000</v>
      </c>
      <c r="H34" s="319" t="s">
        <v>147</v>
      </c>
      <c r="I34" s="175" t="s">
        <v>18</v>
      </c>
      <c r="J34" s="452" t="s">
        <v>274</v>
      </c>
      <c r="K34" s="429" t="s">
        <v>64</v>
      </c>
      <c r="L34" s="175" t="s">
        <v>45</v>
      </c>
      <c r="M34" s="175"/>
      <c r="N34" s="177" t="s">
        <v>126</v>
      </c>
    </row>
    <row r="35" spans="1:14" x14ac:dyDescent="0.25">
      <c r="A35" s="194">
        <v>44840</v>
      </c>
      <c r="B35" s="205" t="s">
        <v>123</v>
      </c>
      <c r="C35" s="205" t="s">
        <v>124</v>
      </c>
      <c r="D35" s="532" t="s">
        <v>119</v>
      </c>
      <c r="E35" s="190">
        <v>16000</v>
      </c>
      <c r="F35" s="172"/>
      <c r="G35" s="333">
        <f t="shared" si="0"/>
        <v>30000</v>
      </c>
      <c r="H35" s="559" t="s">
        <v>147</v>
      </c>
      <c r="I35" s="175" t="s">
        <v>18</v>
      </c>
      <c r="J35" s="452" t="s">
        <v>274</v>
      </c>
      <c r="K35" s="429" t="s">
        <v>64</v>
      </c>
      <c r="L35" s="175" t="s">
        <v>45</v>
      </c>
      <c r="M35" s="175"/>
      <c r="N35" s="177" t="s">
        <v>176</v>
      </c>
    </row>
    <row r="36" spans="1:14" x14ac:dyDescent="0.25">
      <c r="A36" s="194">
        <v>44840</v>
      </c>
      <c r="B36" s="205" t="s">
        <v>123</v>
      </c>
      <c r="C36" s="205" t="s">
        <v>124</v>
      </c>
      <c r="D36" s="532" t="s">
        <v>119</v>
      </c>
      <c r="E36" s="190">
        <v>18000</v>
      </c>
      <c r="F36" s="172"/>
      <c r="G36" s="333">
        <f t="shared" si="0"/>
        <v>12000</v>
      </c>
      <c r="H36" s="559" t="s">
        <v>147</v>
      </c>
      <c r="I36" s="175" t="s">
        <v>18</v>
      </c>
      <c r="J36" s="452" t="s">
        <v>274</v>
      </c>
      <c r="K36" s="429" t="s">
        <v>64</v>
      </c>
      <c r="L36" s="175" t="s">
        <v>45</v>
      </c>
      <c r="M36" s="175"/>
      <c r="N36" s="177" t="s">
        <v>275</v>
      </c>
    </row>
    <row r="37" spans="1:14" x14ac:dyDescent="0.25">
      <c r="A37" s="194">
        <v>44840</v>
      </c>
      <c r="B37" s="205" t="s">
        <v>123</v>
      </c>
      <c r="C37" s="205" t="s">
        <v>124</v>
      </c>
      <c r="D37" s="532" t="s">
        <v>119</v>
      </c>
      <c r="E37" s="190">
        <v>14000</v>
      </c>
      <c r="F37" s="172"/>
      <c r="G37" s="333">
        <f t="shared" si="0"/>
        <v>-2000</v>
      </c>
      <c r="H37" s="559" t="s">
        <v>147</v>
      </c>
      <c r="I37" s="175" t="s">
        <v>18</v>
      </c>
      <c r="J37" s="452" t="s">
        <v>274</v>
      </c>
      <c r="K37" s="429" t="s">
        <v>64</v>
      </c>
      <c r="L37" s="175" t="s">
        <v>45</v>
      </c>
      <c r="M37" s="175"/>
      <c r="N37" s="177" t="s">
        <v>276</v>
      </c>
    </row>
    <row r="38" spans="1:14" x14ac:dyDescent="0.25">
      <c r="A38" s="194">
        <v>44840</v>
      </c>
      <c r="B38" s="205" t="s">
        <v>123</v>
      </c>
      <c r="C38" s="205" t="s">
        <v>124</v>
      </c>
      <c r="D38" s="532" t="s">
        <v>119</v>
      </c>
      <c r="E38" s="182">
        <v>10000</v>
      </c>
      <c r="F38" s="172"/>
      <c r="G38" s="333">
        <f>G37-E38+F38</f>
        <v>-12000</v>
      </c>
      <c r="H38" s="559" t="s">
        <v>147</v>
      </c>
      <c r="I38" s="175" t="s">
        <v>18</v>
      </c>
      <c r="J38" s="452" t="s">
        <v>274</v>
      </c>
      <c r="K38" s="429" t="s">
        <v>64</v>
      </c>
      <c r="L38" s="175" t="s">
        <v>45</v>
      </c>
      <c r="M38" s="175"/>
      <c r="N38" s="177" t="s">
        <v>161</v>
      </c>
    </row>
    <row r="39" spans="1:14" x14ac:dyDescent="0.25">
      <c r="A39" s="194">
        <v>44841</v>
      </c>
      <c r="B39" s="205" t="s">
        <v>125</v>
      </c>
      <c r="C39" s="205" t="s">
        <v>49</v>
      </c>
      <c r="D39" s="532" t="s">
        <v>119</v>
      </c>
      <c r="E39" s="182"/>
      <c r="F39" s="172">
        <v>-2000</v>
      </c>
      <c r="G39" s="333">
        <f t="shared" ref="G39:G47" si="2">G38-E39+F39</f>
        <v>-14000</v>
      </c>
      <c r="H39" s="559" t="s">
        <v>147</v>
      </c>
      <c r="I39" s="175" t="s">
        <v>18</v>
      </c>
      <c r="J39" s="452" t="s">
        <v>274</v>
      </c>
      <c r="K39" s="429" t="s">
        <v>64</v>
      </c>
      <c r="L39" s="175" t="s">
        <v>45</v>
      </c>
      <c r="M39" s="175"/>
      <c r="N39" s="177"/>
    </row>
    <row r="40" spans="1:14" x14ac:dyDescent="0.25">
      <c r="A40" s="560">
        <v>44841</v>
      </c>
      <c r="B40" s="573" t="s">
        <v>115</v>
      </c>
      <c r="C40" s="573" t="s">
        <v>49</v>
      </c>
      <c r="D40" s="584" t="s">
        <v>119</v>
      </c>
      <c r="E40" s="570"/>
      <c r="F40" s="563">
        <v>70000</v>
      </c>
      <c r="G40" s="564">
        <f>G39-E40+F40</f>
        <v>56000</v>
      </c>
      <c r="H40" s="565" t="s">
        <v>147</v>
      </c>
      <c r="I40" s="566" t="s">
        <v>18</v>
      </c>
      <c r="J40" s="567" t="s">
        <v>298</v>
      </c>
      <c r="K40" s="561" t="s">
        <v>64</v>
      </c>
      <c r="L40" s="566" t="s">
        <v>45</v>
      </c>
      <c r="M40" s="566"/>
      <c r="N40" s="574"/>
    </row>
    <row r="41" spans="1:14" x14ac:dyDescent="0.25">
      <c r="A41" s="194">
        <v>44841</v>
      </c>
      <c r="B41" s="205" t="s">
        <v>123</v>
      </c>
      <c r="C41" s="205" t="s">
        <v>124</v>
      </c>
      <c r="D41" s="532" t="s">
        <v>119</v>
      </c>
      <c r="E41" s="190">
        <v>10000</v>
      </c>
      <c r="F41" s="172"/>
      <c r="G41" s="333">
        <f t="shared" si="2"/>
        <v>46000</v>
      </c>
      <c r="H41" s="559" t="s">
        <v>147</v>
      </c>
      <c r="I41" s="175" t="s">
        <v>18</v>
      </c>
      <c r="J41" s="452" t="s">
        <v>298</v>
      </c>
      <c r="K41" s="429" t="s">
        <v>64</v>
      </c>
      <c r="L41" s="175" t="s">
        <v>45</v>
      </c>
      <c r="M41" s="175"/>
      <c r="N41" s="177" t="s">
        <v>126</v>
      </c>
    </row>
    <row r="42" spans="1:14" x14ac:dyDescent="0.25">
      <c r="A42" s="194">
        <v>44841</v>
      </c>
      <c r="B42" s="205" t="s">
        <v>123</v>
      </c>
      <c r="C42" s="205" t="s">
        <v>124</v>
      </c>
      <c r="D42" s="532" t="s">
        <v>119</v>
      </c>
      <c r="E42" s="182">
        <v>16000</v>
      </c>
      <c r="F42" s="172"/>
      <c r="G42" s="333">
        <f t="shared" si="2"/>
        <v>30000</v>
      </c>
      <c r="H42" s="319" t="s">
        <v>147</v>
      </c>
      <c r="I42" s="175" t="s">
        <v>18</v>
      </c>
      <c r="J42" s="452" t="s">
        <v>298</v>
      </c>
      <c r="K42" s="429" t="s">
        <v>64</v>
      </c>
      <c r="L42" s="175" t="s">
        <v>45</v>
      </c>
      <c r="M42" s="175"/>
      <c r="N42" s="177" t="s">
        <v>299</v>
      </c>
    </row>
    <row r="43" spans="1:14" x14ac:dyDescent="0.25">
      <c r="A43" s="194">
        <v>44841</v>
      </c>
      <c r="B43" s="205" t="s">
        <v>123</v>
      </c>
      <c r="C43" s="205" t="s">
        <v>124</v>
      </c>
      <c r="D43" s="532" t="s">
        <v>119</v>
      </c>
      <c r="E43" s="182">
        <v>16000</v>
      </c>
      <c r="F43" s="172"/>
      <c r="G43" s="333">
        <f t="shared" si="2"/>
        <v>14000</v>
      </c>
      <c r="H43" s="559" t="s">
        <v>147</v>
      </c>
      <c r="I43" s="175" t="s">
        <v>18</v>
      </c>
      <c r="J43" s="452" t="s">
        <v>298</v>
      </c>
      <c r="K43" s="429" t="s">
        <v>64</v>
      </c>
      <c r="L43" s="175" t="s">
        <v>45</v>
      </c>
      <c r="M43" s="175"/>
      <c r="N43" s="177" t="s">
        <v>300</v>
      </c>
    </row>
    <row r="44" spans="1:14" x14ac:dyDescent="0.25">
      <c r="A44" s="194">
        <v>44841</v>
      </c>
      <c r="B44" s="205" t="s">
        <v>123</v>
      </c>
      <c r="C44" s="205" t="s">
        <v>124</v>
      </c>
      <c r="D44" s="532" t="s">
        <v>119</v>
      </c>
      <c r="E44" s="182">
        <v>8000</v>
      </c>
      <c r="F44" s="172"/>
      <c r="G44" s="333">
        <f t="shared" si="2"/>
        <v>6000</v>
      </c>
      <c r="H44" s="559" t="s">
        <v>147</v>
      </c>
      <c r="I44" s="175" t="s">
        <v>18</v>
      </c>
      <c r="J44" s="452" t="s">
        <v>298</v>
      </c>
      <c r="K44" s="429" t="s">
        <v>64</v>
      </c>
      <c r="L44" s="175" t="s">
        <v>45</v>
      </c>
      <c r="M44" s="175"/>
      <c r="N44" s="177" t="s">
        <v>301</v>
      </c>
    </row>
    <row r="45" spans="1:14" x14ac:dyDescent="0.25">
      <c r="A45" s="194">
        <v>44841</v>
      </c>
      <c r="B45" s="205" t="s">
        <v>123</v>
      </c>
      <c r="C45" s="205" t="s">
        <v>124</v>
      </c>
      <c r="D45" s="532" t="s">
        <v>119</v>
      </c>
      <c r="E45" s="190">
        <v>10000</v>
      </c>
      <c r="F45" s="172"/>
      <c r="G45" s="333">
        <f t="shared" si="2"/>
        <v>-4000</v>
      </c>
      <c r="H45" s="559" t="s">
        <v>147</v>
      </c>
      <c r="I45" s="175" t="s">
        <v>18</v>
      </c>
      <c r="J45" s="452" t="s">
        <v>298</v>
      </c>
      <c r="K45" s="429" t="s">
        <v>64</v>
      </c>
      <c r="L45" s="175" t="s">
        <v>45</v>
      </c>
      <c r="M45" s="175"/>
      <c r="N45" s="177" t="s">
        <v>302</v>
      </c>
    </row>
    <row r="46" spans="1:14" x14ac:dyDescent="0.25">
      <c r="A46" s="194">
        <v>44841</v>
      </c>
      <c r="B46" s="205" t="s">
        <v>122</v>
      </c>
      <c r="C46" s="205" t="s">
        <v>122</v>
      </c>
      <c r="D46" s="532" t="s">
        <v>119</v>
      </c>
      <c r="E46" s="190">
        <v>5000</v>
      </c>
      <c r="F46" s="172"/>
      <c r="G46" s="333">
        <f t="shared" si="2"/>
        <v>-9000</v>
      </c>
      <c r="H46" s="559" t="s">
        <v>147</v>
      </c>
      <c r="I46" s="175" t="s">
        <v>18</v>
      </c>
      <c r="J46" s="452" t="s">
        <v>298</v>
      </c>
      <c r="K46" s="429" t="s">
        <v>64</v>
      </c>
      <c r="L46" s="175" t="s">
        <v>45</v>
      </c>
      <c r="M46" s="175"/>
      <c r="N46" s="177"/>
    </row>
    <row r="47" spans="1:14" x14ac:dyDescent="0.25">
      <c r="A47" s="194">
        <v>44841</v>
      </c>
      <c r="B47" s="205" t="s">
        <v>122</v>
      </c>
      <c r="C47" s="205" t="s">
        <v>122</v>
      </c>
      <c r="D47" s="532" t="s">
        <v>119</v>
      </c>
      <c r="E47" s="182">
        <v>5000</v>
      </c>
      <c r="F47" s="172"/>
      <c r="G47" s="333">
        <f t="shared" si="2"/>
        <v>-14000</v>
      </c>
      <c r="H47" s="559" t="s">
        <v>147</v>
      </c>
      <c r="I47" s="175" t="s">
        <v>18</v>
      </c>
      <c r="J47" s="452" t="s">
        <v>298</v>
      </c>
      <c r="K47" s="429" t="s">
        <v>64</v>
      </c>
      <c r="L47" s="175" t="s">
        <v>45</v>
      </c>
      <c r="M47" s="175"/>
      <c r="N47" s="177"/>
    </row>
    <row r="48" spans="1:14" x14ac:dyDescent="0.25">
      <c r="A48" s="560">
        <v>44844</v>
      </c>
      <c r="B48" s="574" t="s">
        <v>115</v>
      </c>
      <c r="C48" s="574" t="s">
        <v>49</v>
      </c>
      <c r="D48" s="576" t="s">
        <v>119</v>
      </c>
      <c r="E48" s="569"/>
      <c r="F48" s="563">
        <v>70000</v>
      </c>
      <c r="G48" s="564">
        <f t="shared" si="0"/>
        <v>56000</v>
      </c>
      <c r="H48" s="565" t="s">
        <v>147</v>
      </c>
      <c r="I48" s="566" t="s">
        <v>18</v>
      </c>
      <c r="J48" s="567" t="s">
        <v>305</v>
      </c>
      <c r="K48" s="561" t="s">
        <v>64</v>
      </c>
      <c r="L48" s="566" t="s">
        <v>45</v>
      </c>
      <c r="M48" s="566"/>
      <c r="N48" s="574"/>
    </row>
    <row r="49" spans="1:14" x14ac:dyDescent="0.25">
      <c r="A49" s="194">
        <v>44844</v>
      </c>
      <c r="B49" s="195" t="s">
        <v>123</v>
      </c>
      <c r="C49" s="195" t="s">
        <v>124</v>
      </c>
      <c r="D49" s="203" t="s">
        <v>119</v>
      </c>
      <c r="E49" s="190">
        <v>10000</v>
      </c>
      <c r="F49" s="172"/>
      <c r="G49" s="333">
        <f t="shared" si="0"/>
        <v>46000</v>
      </c>
      <c r="H49" s="559" t="s">
        <v>147</v>
      </c>
      <c r="I49" s="175" t="s">
        <v>18</v>
      </c>
      <c r="J49" s="452" t="s">
        <v>305</v>
      </c>
      <c r="K49" s="429" t="s">
        <v>64</v>
      </c>
      <c r="L49" s="175" t="s">
        <v>45</v>
      </c>
      <c r="M49" s="175"/>
      <c r="N49" s="177" t="s">
        <v>126</v>
      </c>
    </row>
    <row r="50" spans="1:14" ht="17.25" customHeight="1" x14ac:dyDescent="0.25">
      <c r="A50" s="194">
        <v>44844</v>
      </c>
      <c r="B50" s="195" t="s">
        <v>123</v>
      </c>
      <c r="C50" s="195" t="s">
        <v>124</v>
      </c>
      <c r="D50" s="203" t="s">
        <v>119</v>
      </c>
      <c r="E50" s="182">
        <v>10000</v>
      </c>
      <c r="F50" s="172"/>
      <c r="G50" s="333">
        <f t="shared" si="0"/>
        <v>36000</v>
      </c>
      <c r="H50" s="559" t="s">
        <v>147</v>
      </c>
      <c r="I50" s="175" t="s">
        <v>18</v>
      </c>
      <c r="J50" s="452" t="s">
        <v>305</v>
      </c>
      <c r="K50" s="429" t="s">
        <v>64</v>
      </c>
      <c r="L50" s="175" t="s">
        <v>45</v>
      </c>
      <c r="M50" s="175"/>
      <c r="N50" s="177" t="s">
        <v>306</v>
      </c>
    </row>
    <row r="51" spans="1:14" x14ac:dyDescent="0.25">
      <c r="A51" s="194">
        <v>44844</v>
      </c>
      <c r="B51" s="195" t="s">
        <v>123</v>
      </c>
      <c r="C51" s="195" t="s">
        <v>124</v>
      </c>
      <c r="D51" s="203" t="s">
        <v>119</v>
      </c>
      <c r="E51" s="190">
        <v>18000</v>
      </c>
      <c r="F51" s="172"/>
      <c r="G51" s="333">
        <f t="shared" si="0"/>
        <v>18000</v>
      </c>
      <c r="H51" s="559" t="s">
        <v>147</v>
      </c>
      <c r="I51" s="175" t="s">
        <v>18</v>
      </c>
      <c r="J51" s="452" t="s">
        <v>305</v>
      </c>
      <c r="K51" s="429" t="s">
        <v>64</v>
      </c>
      <c r="L51" s="175" t="s">
        <v>45</v>
      </c>
      <c r="M51" s="175"/>
      <c r="N51" s="177" t="s">
        <v>307</v>
      </c>
    </row>
    <row r="52" spans="1:14" x14ac:dyDescent="0.25">
      <c r="A52" s="194">
        <v>44844</v>
      </c>
      <c r="B52" s="195" t="s">
        <v>123</v>
      </c>
      <c r="C52" s="195" t="s">
        <v>124</v>
      </c>
      <c r="D52" s="203" t="s">
        <v>119</v>
      </c>
      <c r="E52" s="190">
        <v>17000</v>
      </c>
      <c r="F52" s="172"/>
      <c r="G52" s="333">
        <f t="shared" si="0"/>
        <v>1000</v>
      </c>
      <c r="H52" s="319" t="s">
        <v>147</v>
      </c>
      <c r="I52" s="175" t="s">
        <v>18</v>
      </c>
      <c r="J52" s="452" t="s">
        <v>305</v>
      </c>
      <c r="K52" s="429" t="s">
        <v>64</v>
      </c>
      <c r="L52" s="175" t="s">
        <v>45</v>
      </c>
      <c r="M52" s="175"/>
      <c r="N52" s="177" t="s">
        <v>308</v>
      </c>
    </row>
    <row r="53" spans="1:14" x14ac:dyDescent="0.25">
      <c r="A53" s="194">
        <v>44844</v>
      </c>
      <c r="B53" s="195" t="s">
        <v>123</v>
      </c>
      <c r="C53" s="195" t="s">
        <v>124</v>
      </c>
      <c r="D53" s="203" t="s">
        <v>119</v>
      </c>
      <c r="E53" s="190">
        <v>5000</v>
      </c>
      <c r="F53" s="172"/>
      <c r="G53" s="333">
        <f>G52-E53+F53</f>
        <v>-4000</v>
      </c>
      <c r="H53" s="559" t="s">
        <v>147</v>
      </c>
      <c r="I53" s="175" t="s">
        <v>18</v>
      </c>
      <c r="J53" s="452" t="s">
        <v>305</v>
      </c>
      <c r="K53" s="429" t="s">
        <v>64</v>
      </c>
      <c r="L53" s="175" t="s">
        <v>45</v>
      </c>
      <c r="M53" s="175"/>
      <c r="N53" s="177" t="s">
        <v>309</v>
      </c>
    </row>
    <row r="54" spans="1:14" x14ac:dyDescent="0.25">
      <c r="A54" s="194">
        <v>44844</v>
      </c>
      <c r="B54" s="195" t="s">
        <v>122</v>
      </c>
      <c r="C54" s="195" t="s">
        <v>122</v>
      </c>
      <c r="D54" s="203" t="s">
        <v>119</v>
      </c>
      <c r="E54" s="190">
        <v>5000</v>
      </c>
      <c r="F54" s="172"/>
      <c r="G54" s="333">
        <f t="shared" si="0"/>
        <v>-9000</v>
      </c>
      <c r="H54" s="559" t="s">
        <v>147</v>
      </c>
      <c r="I54" s="175" t="s">
        <v>18</v>
      </c>
      <c r="J54" s="452" t="s">
        <v>305</v>
      </c>
      <c r="K54" s="429" t="s">
        <v>64</v>
      </c>
      <c r="L54" s="175" t="s">
        <v>45</v>
      </c>
      <c r="M54" s="175"/>
      <c r="N54" s="177"/>
    </row>
    <row r="55" spans="1:14" ht="13.5" customHeight="1" x14ac:dyDescent="0.25">
      <c r="A55" s="194">
        <v>44845</v>
      </c>
      <c r="B55" s="195" t="s">
        <v>125</v>
      </c>
      <c r="C55" s="195" t="s">
        <v>49</v>
      </c>
      <c r="D55" s="203" t="s">
        <v>119</v>
      </c>
      <c r="E55" s="182"/>
      <c r="F55" s="172">
        <v>-5000</v>
      </c>
      <c r="G55" s="333">
        <f>G54-E55+F55</f>
        <v>-14000</v>
      </c>
      <c r="H55" s="559" t="s">
        <v>147</v>
      </c>
      <c r="I55" s="175" t="s">
        <v>18</v>
      </c>
      <c r="J55" s="452" t="s">
        <v>305</v>
      </c>
      <c r="K55" s="429" t="s">
        <v>64</v>
      </c>
      <c r="L55" s="175" t="s">
        <v>45</v>
      </c>
      <c r="M55" s="175"/>
      <c r="N55" s="177"/>
    </row>
    <row r="56" spans="1:14" x14ac:dyDescent="0.25">
      <c r="A56" s="560">
        <v>44845</v>
      </c>
      <c r="B56" s="561" t="s">
        <v>115</v>
      </c>
      <c r="C56" s="561" t="s">
        <v>49</v>
      </c>
      <c r="D56" s="576" t="s">
        <v>119</v>
      </c>
      <c r="E56" s="577"/>
      <c r="F56" s="649">
        <v>60000</v>
      </c>
      <c r="G56" s="677">
        <f t="shared" ref="G56:G60" si="3">G55-E56+F56</f>
        <v>46000</v>
      </c>
      <c r="H56" s="717" t="s">
        <v>147</v>
      </c>
      <c r="I56" s="675" t="s">
        <v>18</v>
      </c>
      <c r="J56" s="567" t="s">
        <v>318</v>
      </c>
      <c r="K56" s="679" t="s">
        <v>64</v>
      </c>
      <c r="L56" s="675" t="s">
        <v>45</v>
      </c>
      <c r="M56" s="675"/>
      <c r="N56" s="680"/>
    </row>
    <row r="57" spans="1:14" x14ac:dyDescent="0.25">
      <c r="A57" s="194">
        <v>44845</v>
      </c>
      <c r="B57" s="195" t="s">
        <v>123</v>
      </c>
      <c r="C57" s="195" t="s">
        <v>124</v>
      </c>
      <c r="D57" s="203" t="s">
        <v>119</v>
      </c>
      <c r="E57" s="182">
        <v>10000</v>
      </c>
      <c r="F57" s="172"/>
      <c r="G57" s="333">
        <f t="shared" si="3"/>
        <v>36000</v>
      </c>
      <c r="H57" s="559" t="s">
        <v>147</v>
      </c>
      <c r="I57" s="175" t="s">
        <v>18</v>
      </c>
      <c r="J57" s="452" t="s">
        <v>318</v>
      </c>
      <c r="K57" s="429" t="s">
        <v>64</v>
      </c>
      <c r="L57" s="175" t="s">
        <v>45</v>
      </c>
      <c r="M57" s="175"/>
      <c r="N57" s="177" t="s">
        <v>126</v>
      </c>
    </row>
    <row r="58" spans="1:14" x14ac:dyDescent="0.25">
      <c r="A58" s="194">
        <v>44845</v>
      </c>
      <c r="B58" s="195" t="s">
        <v>123</v>
      </c>
      <c r="C58" s="195" t="s">
        <v>124</v>
      </c>
      <c r="D58" s="203" t="s">
        <v>119</v>
      </c>
      <c r="E58" s="182">
        <v>13000</v>
      </c>
      <c r="F58" s="172"/>
      <c r="G58" s="333">
        <f>G57-E58+F58</f>
        <v>23000</v>
      </c>
      <c r="H58" s="559" t="s">
        <v>147</v>
      </c>
      <c r="I58" s="175" t="s">
        <v>18</v>
      </c>
      <c r="J58" s="452" t="s">
        <v>318</v>
      </c>
      <c r="K58" s="429" t="s">
        <v>64</v>
      </c>
      <c r="L58" s="175" t="s">
        <v>45</v>
      </c>
      <c r="M58" s="175"/>
      <c r="N58" s="177" t="s">
        <v>319</v>
      </c>
    </row>
    <row r="59" spans="1:14" x14ac:dyDescent="0.25">
      <c r="A59" s="194">
        <v>44845</v>
      </c>
      <c r="B59" s="195" t="s">
        <v>123</v>
      </c>
      <c r="C59" s="195" t="s">
        <v>124</v>
      </c>
      <c r="D59" s="203" t="s">
        <v>119</v>
      </c>
      <c r="E59" s="182">
        <v>5000</v>
      </c>
      <c r="F59" s="172"/>
      <c r="G59" s="333">
        <f t="shared" si="3"/>
        <v>18000</v>
      </c>
      <c r="H59" s="595" t="s">
        <v>147</v>
      </c>
      <c r="I59" s="175" t="s">
        <v>18</v>
      </c>
      <c r="J59" s="452" t="s">
        <v>318</v>
      </c>
      <c r="K59" s="429" t="s">
        <v>64</v>
      </c>
      <c r="L59" s="175" t="s">
        <v>45</v>
      </c>
      <c r="M59" s="175"/>
      <c r="N59" s="177" t="s">
        <v>320</v>
      </c>
    </row>
    <row r="60" spans="1:14" x14ac:dyDescent="0.25">
      <c r="A60" s="194">
        <v>44845</v>
      </c>
      <c r="B60" s="195" t="s">
        <v>123</v>
      </c>
      <c r="C60" s="195" t="s">
        <v>124</v>
      </c>
      <c r="D60" s="203" t="s">
        <v>119</v>
      </c>
      <c r="E60" s="182">
        <v>12000</v>
      </c>
      <c r="F60" s="172"/>
      <c r="G60" s="333">
        <f t="shared" si="3"/>
        <v>6000</v>
      </c>
      <c r="H60" s="595" t="s">
        <v>147</v>
      </c>
      <c r="I60" s="175" t="s">
        <v>18</v>
      </c>
      <c r="J60" s="452" t="s">
        <v>318</v>
      </c>
      <c r="K60" s="429" t="s">
        <v>64</v>
      </c>
      <c r="L60" s="175" t="s">
        <v>45</v>
      </c>
      <c r="M60" s="175"/>
      <c r="N60" s="177" t="s">
        <v>321</v>
      </c>
    </row>
    <row r="61" spans="1:14" x14ac:dyDescent="0.25">
      <c r="A61" s="194">
        <v>44845</v>
      </c>
      <c r="B61" s="195" t="s">
        <v>123</v>
      </c>
      <c r="C61" s="195" t="s">
        <v>124</v>
      </c>
      <c r="D61" s="203" t="s">
        <v>119</v>
      </c>
      <c r="E61" s="181">
        <v>10000</v>
      </c>
      <c r="F61" s="184"/>
      <c r="G61" s="333">
        <f t="shared" si="0"/>
        <v>-4000</v>
      </c>
      <c r="H61" s="595" t="s">
        <v>147</v>
      </c>
      <c r="I61" s="175" t="s">
        <v>18</v>
      </c>
      <c r="J61" s="452" t="s">
        <v>318</v>
      </c>
      <c r="K61" s="429" t="s">
        <v>64</v>
      </c>
      <c r="L61" s="175" t="s">
        <v>45</v>
      </c>
      <c r="M61" s="175"/>
      <c r="N61" s="177" t="s">
        <v>322</v>
      </c>
    </row>
    <row r="62" spans="1:14" x14ac:dyDescent="0.25">
      <c r="A62" s="194">
        <v>44845</v>
      </c>
      <c r="B62" s="195" t="s">
        <v>122</v>
      </c>
      <c r="C62" s="195" t="s">
        <v>122</v>
      </c>
      <c r="D62" s="196" t="s">
        <v>119</v>
      </c>
      <c r="E62" s="172">
        <v>10000</v>
      </c>
      <c r="F62" s="172"/>
      <c r="G62" s="333">
        <f t="shared" si="0"/>
        <v>-14000</v>
      </c>
      <c r="H62" s="212" t="s">
        <v>147</v>
      </c>
      <c r="I62" s="175" t="s">
        <v>18</v>
      </c>
      <c r="J62" s="452" t="s">
        <v>318</v>
      </c>
      <c r="K62" s="429" t="s">
        <v>64</v>
      </c>
      <c r="L62" s="175" t="s">
        <v>45</v>
      </c>
      <c r="M62" s="175"/>
      <c r="N62" s="177"/>
    </row>
    <row r="63" spans="1:14" x14ac:dyDescent="0.25">
      <c r="A63" s="560">
        <v>44846</v>
      </c>
      <c r="B63" s="574" t="s">
        <v>115</v>
      </c>
      <c r="C63" s="574" t="s">
        <v>49</v>
      </c>
      <c r="D63" s="576" t="s">
        <v>119</v>
      </c>
      <c r="E63" s="569"/>
      <c r="F63" s="719">
        <v>70000</v>
      </c>
      <c r="G63" s="564">
        <f t="shared" si="0"/>
        <v>56000</v>
      </c>
      <c r="H63" s="596" t="s">
        <v>147</v>
      </c>
      <c r="I63" s="566" t="s">
        <v>18</v>
      </c>
      <c r="J63" s="567" t="s">
        <v>350</v>
      </c>
      <c r="K63" s="561" t="s">
        <v>64</v>
      </c>
      <c r="L63" s="566" t="s">
        <v>45</v>
      </c>
      <c r="M63" s="566"/>
      <c r="N63" s="574"/>
    </row>
    <row r="64" spans="1:14" x14ac:dyDescent="0.25">
      <c r="A64" s="194">
        <v>44846</v>
      </c>
      <c r="B64" s="177" t="s">
        <v>123</v>
      </c>
      <c r="C64" s="177" t="s">
        <v>124</v>
      </c>
      <c r="D64" s="203" t="s">
        <v>119</v>
      </c>
      <c r="E64" s="190">
        <v>10000</v>
      </c>
      <c r="F64" s="425"/>
      <c r="G64" s="333">
        <f t="shared" si="0"/>
        <v>46000</v>
      </c>
      <c r="H64" s="595" t="s">
        <v>147</v>
      </c>
      <c r="I64" s="175" t="s">
        <v>18</v>
      </c>
      <c r="J64" s="452" t="s">
        <v>350</v>
      </c>
      <c r="K64" s="429" t="s">
        <v>64</v>
      </c>
      <c r="L64" s="175" t="s">
        <v>45</v>
      </c>
      <c r="M64" s="175"/>
      <c r="N64" s="177" t="s">
        <v>126</v>
      </c>
    </row>
    <row r="65" spans="1:14" x14ac:dyDescent="0.25">
      <c r="A65" s="194">
        <v>44846</v>
      </c>
      <c r="B65" s="177" t="s">
        <v>123</v>
      </c>
      <c r="C65" s="177" t="s">
        <v>124</v>
      </c>
      <c r="D65" s="203" t="s">
        <v>119</v>
      </c>
      <c r="E65" s="190">
        <v>10000</v>
      </c>
      <c r="F65" s="425"/>
      <c r="G65" s="333">
        <f t="shared" si="0"/>
        <v>36000</v>
      </c>
      <c r="H65" s="595" t="s">
        <v>147</v>
      </c>
      <c r="I65" s="175" t="s">
        <v>18</v>
      </c>
      <c r="J65" s="452" t="s">
        <v>350</v>
      </c>
      <c r="K65" s="429" t="s">
        <v>64</v>
      </c>
      <c r="L65" s="175" t="s">
        <v>45</v>
      </c>
      <c r="M65" s="175"/>
      <c r="N65" s="177" t="s">
        <v>306</v>
      </c>
    </row>
    <row r="66" spans="1:14" x14ac:dyDescent="0.25">
      <c r="A66" s="194">
        <v>44846</v>
      </c>
      <c r="B66" s="177" t="s">
        <v>123</v>
      </c>
      <c r="C66" s="177" t="s">
        <v>124</v>
      </c>
      <c r="D66" s="203" t="s">
        <v>119</v>
      </c>
      <c r="E66" s="190">
        <v>15000</v>
      </c>
      <c r="F66" s="425"/>
      <c r="G66" s="333">
        <f t="shared" si="0"/>
        <v>21000</v>
      </c>
      <c r="H66" s="595" t="s">
        <v>147</v>
      </c>
      <c r="I66" s="175" t="s">
        <v>18</v>
      </c>
      <c r="J66" s="452" t="s">
        <v>350</v>
      </c>
      <c r="K66" s="429" t="s">
        <v>64</v>
      </c>
      <c r="L66" s="175" t="s">
        <v>45</v>
      </c>
      <c r="M66" s="175"/>
      <c r="N66" s="177" t="s">
        <v>351</v>
      </c>
    </row>
    <row r="67" spans="1:14" x14ac:dyDescent="0.25">
      <c r="A67" s="194">
        <v>44846</v>
      </c>
      <c r="B67" s="177" t="s">
        <v>123</v>
      </c>
      <c r="C67" s="177" t="s">
        <v>124</v>
      </c>
      <c r="D67" s="203" t="s">
        <v>119</v>
      </c>
      <c r="E67" s="190">
        <v>15000</v>
      </c>
      <c r="F67" s="425"/>
      <c r="G67" s="333">
        <f t="shared" si="0"/>
        <v>6000</v>
      </c>
      <c r="H67" s="595" t="s">
        <v>147</v>
      </c>
      <c r="I67" s="175" t="s">
        <v>18</v>
      </c>
      <c r="J67" s="452" t="s">
        <v>350</v>
      </c>
      <c r="K67" s="429" t="s">
        <v>64</v>
      </c>
      <c r="L67" s="175" t="s">
        <v>45</v>
      </c>
      <c r="M67" s="175"/>
      <c r="N67" s="177" t="s">
        <v>352</v>
      </c>
    </row>
    <row r="68" spans="1:14" x14ac:dyDescent="0.25">
      <c r="A68" s="194">
        <v>44846</v>
      </c>
      <c r="B68" s="177" t="s">
        <v>123</v>
      </c>
      <c r="C68" s="177" t="s">
        <v>124</v>
      </c>
      <c r="D68" s="203" t="s">
        <v>119</v>
      </c>
      <c r="E68" s="190">
        <v>10000</v>
      </c>
      <c r="F68" s="425"/>
      <c r="G68" s="333">
        <f t="shared" si="0"/>
        <v>-4000</v>
      </c>
      <c r="H68" s="595" t="s">
        <v>147</v>
      </c>
      <c r="I68" s="175" t="s">
        <v>18</v>
      </c>
      <c r="J68" s="452" t="s">
        <v>350</v>
      </c>
      <c r="K68" s="429" t="s">
        <v>64</v>
      </c>
      <c r="L68" s="175" t="s">
        <v>45</v>
      </c>
      <c r="M68" s="175"/>
      <c r="N68" s="177" t="s">
        <v>353</v>
      </c>
    </row>
    <row r="69" spans="1:14" x14ac:dyDescent="0.25">
      <c r="A69" s="194">
        <v>44846</v>
      </c>
      <c r="B69" s="177" t="s">
        <v>122</v>
      </c>
      <c r="C69" s="177" t="s">
        <v>122</v>
      </c>
      <c r="D69" s="177" t="s">
        <v>119</v>
      </c>
      <c r="E69" s="190">
        <v>5000</v>
      </c>
      <c r="F69" s="425"/>
      <c r="G69" s="333">
        <f t="shared" si="0"/>
        <v>-9000</v>
      </c>
      <c r="H69" s="595" t="s">
        <v>147</v>
      </c>
      <c r="I69" s="175" t="s">
        <v>18</v>
      </c>
      <c r="J69" s="452" t="s">
        <v>350</v>
      </c>
      <c r="K69" s="429" t="s">
        <v>64</v>
      </c>
      <c r="L69" s="175" t="s">
        <v>45</v>
      </c>
      <c r="M69" s="175"/>
      <c r="N69" s="177"/>
    </row>
    <row r="70" spans="1:14" x14ac:dyDescent="0.25">
      <c r="A70" s="194">
        <v>44846</v>
      </c>
      <c r="B70" s="177" t="s">
        <v>122</v>
      </c>
      <c r="C70" s="177" t="s">
        <v>122</v>
      </c>
      <c r="D70" s="177" t="s">
        <v>119</v>
      </c>
      <c r="E70" s="425">
        <v>5000</v>
      </c>
      <c r="F70" s="425"/>
      <c r="G70" s="333">
        <f t="shared" ref="G70:G130" si="4">G69-E70+F70</f>
        <v>-14000</v>
      </c>
      <c r="H70" s="212" t="s">
        <v>147</v>
      </c>
      <c r="I70" s="175" t="s">
        <v>18</v>
      </c>
      <c r="J70" s="452" t="s">
        <v>350</v>
      </c>
      <c r="K70" s="429" t="s">
        <v>64</v>
      </c>
      <c r="L70" s="175" t="s">
        <v>45</v>
      </c>
      <c r="M70" s="175"/>
      <c r="N70" s="177"/>
    </row>
    <row r="71" spans="1:14" x14ac:dyDescent="0.25">
      <c r="A71" s="560">
        <v>44847</v>
      </c>
      <c r="B71" s="566" t="s">
        <v>115</v>
      </c>
      <c r="C71" s="566" t="s">
        <v>49</v>
      </c>
      <c r="D71" s="566" t="s">
        <v>119</v>
      </c>
      <c r="E71" s="569"/>
      <c r="F71" s="598">
        <v>70000</v>
      </c>
      <c r="G71" s="564">
        <f t="shared" si="4"/>
        <v>56000</v>
      </c>
      <c r="H71" s="596" t="s">
        <v>147</v>
      </c>
      <c r="I71" s="566" t="s">
        <v>18</v>
      </c>
      <c r="J71" s="567" t="s">
        <v>408</v>
      </c>
      <c r="K71" s="561" t="s">
        <v>64</v>
      </c>
      <c r="L71" s="566" t="s">
        <v>45</v>
      </c>
      <c r="M71" s="566"/>
      <c r="N71" s="574"/>
    </row>
    <row r="72" spans="1:14" x14ac:dyDescent="0.25">
      <c r="A72" s="194">
        <v>44847</v>
      </c>
      <c r="B72" s="175" t="s">
        <v>123</v>
      </c>
      <c r="C72" s="175" t="s">
        <v>124</v>
      </c>
      <c r="D72" s="175" t="s">
        <v>119</v>
      </c>
      <c r="E72" s="190">
        <v>10000</v>
      </c>
      <c r="F72" s="425"/>
      <c r="G72" s="333">
        <f t="shared" si="4"/>
        <v>46000</v>
      </c>
      <c r="H72" s="595" t="s">
        <v>147</v>
      </c>
      <c r="I72" s="175" t="s">
        <v>18</v>
      </c>
      <c r="J72" s="452" t="s">
        <v>408</v>
      </c>
      <c r="K72" s="429" t="s">
        <v>64</v>
      </c>
      <c r="L72" s="175" t="s">
        <v>45</v>
      </c>
      <c r="M72" s="175"/>
      <c r="N72" s="177" t="s">
        <v>126</v>
      </c>
    </row>
    <row r="73" spans="1:14" x14ac:dyDescent="0.25">
      <c r="A73" s="194">
        <v>44847</v>
      </c>
      <c r="B73" s="175" t="s">
        <v>123</v>
      </c>
      <c r="C73" s="175" t="s">
        <v>124</v>
      </c>
      <c r="D73" s="175" t="s">
        <v>119</v>
      </c>
      <c r="E73" s="425">
        <v>13000</v>
      </c>
      <c r="F73" s="425"/>
      <c r="G73" s="333">
        <f t="shared" si="4"/>
        <v>33000</v>
      </c>
      <c r="H73" s="595" t="s">
        <v>147</v>
      </c>
      <c r="I73" s="175" t="s">
        <v>18</v>
      </c>
      <c r="J73" s="452" t="s">
        <v>408</v>
      </c>
      <c r="K73" s="429" t="s">
        <v>64</v>
      </c>
      <c r="L73" s="175" t="s">
        <v>45</v>
      </c>
      <c r="M73" s="175"/>
      <c r="N73" s="177" t="s">
        <v>409</v>
      </c>
    </row>
    <row r="74" spans="1:14" x14ac:dyDescent="0.25">
      <c r="A74" s="194">
        <v>44847</v>
      </c>
      <c r="B74" s="175" t="s">
        <v>123</v>
      </c>
      <c r="C74" s="175" t="s">
        <v>124</v>
      </c>
      <c r="D74" s="175" t="s">
        <v>119</v>
      </c>
      <c r="E74" s="425">
        <v>12000</v>
      </c>
      <c r="F74" s="425"/>
      <c r="G74" s="333">
        <f t="shared" si="4"/>
        <v>21000</v>
      </c>
      <c r="H74" s="595" t="s">
        <v>147</v>
      </c>
      <c r="I74" s="175" t="s">
        <v>18</v>
      </c>
      <c r="J74" s="452" t="s">
        <v>408</v>
      </c>
      <c r="K74" s="429" t="s">
        <v>64</v>
      </c>
      <c r="L74" s="175" t="s">
        <v>45</v>
      </c>
      <c r="M74" s="175"/>
      <c r="N74" s="177" t="s">
        <v>410</v>
      </c>
    </row>
    <row r="75" spans="1:14" x14ac:dyDescent="0.25">
      <c r="A75" s="194">
        <v>44847</v>
      </c>
      <c r="B75" s="175" t="s">
        <v>123</v>
      </c>
      <c r="C75" s="175" t="s">
        <v>124</v>
      </c>
      <c r="D75" s="175" t="s">
        <v>119</v>
      </c>
      <c r="E75" s="425">
        <v>15000</v>
      </c>
      <c r="F75" s="425"/>
      <c r="G75" s="333">
        <f t="shared" si="4"/>
        <v>6000</v>
      </c>
      <c r="H75" s="595" t="s">
        <v>147</v>
      </c>
      <c r="I75" s="175" t="s">
        <v>18</v>
      </c>
      <c r="J75" s="452" t="s">
        <v>408</v>
      </c>
      <c r="K75" s="429" t="s">
        <v>64</v>
      </c>
      <c r="L75" s="175" t="s">
        <v>45</v>
      </c>
      <c r="M75" s="175"/>
      <c r="N75" s="177" t="s">
        <v>411</v>
      </c>
    </row>
    <row r="76" spans="1:14" x14ac:dyDescent="0.25">
      <c r="A76" s="194">
        <v>44847</v>
      </c>
      <c r="B76" s="175" t="s">
        <v>123</v>
      </c>
      <c r="C76" s="175" t="s">
        <v>124</v>
      </c>
      <c r="D76" s="175" t="s">
        <v>119</v>
      </c>
      <c r="E76" s="425">
        <v>10000</v>
      </c>
      <c r="F76" s="425"/>
      <c r="G76" s="333">
        <f t="shared" si="4"/>
        <v>-4000</v>
      </c>
      <c r="H76" s="595" t="s">
        <v>147</v>
      </c>
      <c r="I76" s="175" t="s">
        <v>18</v>
      </c>
      <c r="J76" s="452" t="s">
        <v>408</v>
      </c>
      <c r="K76" s="429" t="s">
        <v>64</v>
      </c>
      <c r="L76" s="175" t="s">
        <v>45</v>
      </c>
      <c r="M76" s="175"/>
      <c r="N76" s="177" t="s">
        <v>412</v>
      </c>
    </row>
    <row r="77" spans="1:14" x14ac:dyDescent="0.25">
      <c r="A77" s="194">
        <v>44847</v>
      </c>
      <c r="B77" s="175" t="s">
        <v>122</v>
      </c>
      <c r="C77" s="175" t="s">
        <v>122</v>
      </c>
      <c r="D77" s="175" t="s">
        <v>119</v>
      </c>
      <c r="E77" s="425">
        <v>5000</v>
      </c>
      <c r="F77" s="425"/>
      <c r="G77" s="333">
        <f t="shared" si="4"/>
        <v>-9000</v>
      </c>
      <c r="H77" s="595" t="s">
        <v>147</v>
      </c>
      <c r="I77" s="175" t="s">
        <v>18</v>
      </c>
      <c r="J77" s="452" t="s">
        <v>408</v>
      </c>
      <c r="K77" s="429" t="s">
        <v>64</v>
      </c>
      <c r="L77" s="175" t="s">
        <v>45</v>
      </c>
      <c r="M77" s="175"/>
      <c r="N77" s="177"/>
    </row>
    <row r="78" spans="1:14" x14ac:dyDescent="0.25">
      <c r="A78" s="194">
        <v>44847</v>
      </c>
      <c r="B78" s="175" t="s">
        <v>122</v>
      </c>
      <c r="C78" s="175" t="s">
        <v>122</v>
      </c>
      <c r="D78" s="175" t="s">
        <v>119</v>
      </c>
      <c r="E78" s="425">
        <v>5000</v>
      </c>
      <c r="F78" s="425"/>
      <c r="G78" s="333">
        <f t="shared" si="4"/>
        <v>-14000</v>
      </c>
      <c r="H78" s="595" t="s">
        <v>147</v>
      </c>
      <c r="I78" s="175" t="s">
        <v>18</v>
      </c>
      <c r="J78" s="452" t="s">
        <v>408</v>
      </c>
      <c r="K78" s="429" t="s">
        <v>64</v>
      </c>
      <c r="L78" s="175" t="s">
        <v>45</v>
      </c>
      <c r="M78" s="175"/>
      <c r="N78" s="177"/>
    </row>
    <row r="79" spans="1:14" x14ac:dyDescent="0.25">
      <c r="A79" s="689">
        <v>44848</v>
      </c>
      <c r="B79" s="667" t="s">
        <v>115</v>
      </c>
      <c r="C79" s="667" t="s">
        <v>49</v>
      </c>
      <c r="D79" s="667" t="s">
        <v>119</v>
      </c>
      <c r="E79" s="684"/>
      <c r="F79" s="684">
        <v>75000</v>
      </c>
      <c r="G79" s="666">
        <f t="shared" si="4"/>
        <v>61000</v>
      </c>
      <c r="H79" s="685" t="s">
        <v>147</v>
      </c>
      <c r="I79" s="667" t="s">
        <v>18</v>
      </c>
      <c r="J79" s="721" t="s">
        <v>432</v>
      </c>
      <c r="K79" s="665" t="s">
        <v>64</v>
      </c>
      <c r="L79" s="667" t="s">
        <v>45</v>
      </c>
      <c r="M79" s="667"/>
      <c r="N79" s="686"/>
    </row>
    <row r="80" spans="1:14" x14ac:dyDescent="0.25">
      <c r="A80" s="180">
        <v>44848</v>
      </c>
      <c r="B80" s="175" t="s">
        <v>123</v>
      </c>
      <c r="C80" s="175" t="s">
        <v>124</v>
      </c>
      <c r="D80" s="175" t="s">
        <v>119</v>
      </c>
      <c r="E80" s="425">
        <v>10000</v>
      </c>
      <c r="F80" s="425"/>
      <c r="G80" s="333">
        <f t="shared" si="4"/>
        <v>51000</v>
      </c>
      <c r="H80" s="595" t="s">
        <v>147</v>
      </c>
      <c r="I80" s="175" t="s">
        <v>18</v>
      </c>
      <c r="J80" s="452" t="s">
        <v>432</v>
      </c>
      <c r="K80" s="429" t="s">
        <v>64</v>
      </c>
      <c r="L80" s="175" t="s">
        <v>45</v>
      </c>
      <c r="M80" s="175"/>
      <c r="N80" s="177" t="s">
        <v>126</v>
      </c>
    </row>
    <row r="81" spans="1:14" x14ac:dyDescent="0.25">
      <c r="A81" s="180">
        <v>44848</v>
      </c>
      <c r="B81" s="175" t="s">
        <v>123</v>
      </c>
      <c r="C81" s="175" t="s">
        <v>124</v>
      </c>
      <c r="D81" s="175" t="s">
        <v>119</v>
      </c>
      <c r="E81" s="425">
        <v>18000</v>
      </c>
      <c r="F81" s="425"/>
      <c r="G81" s="333">
        <f t="shared" si="4"/>
        <v>33000</v>
      </c>
      <c r="H81" s="595" t="s">
        <v>147</v>
      </c>
      <c r="I81" s="175" t="s">
        <v>18</v>
      </c>
      <c r="J81" s="452" t="s">
        <v>432</v>
      </c>
      <c r="K81" s="429" t="s">
        <v>64</v>
      </c>
      <c r="L81" s="175" t="s">
        <v>45</v>
      </c>
      <c r="M81" s="175"/>
      <c r="N81" s="177" t="s">
        <v>433</v>
      </c>
    </row>
    <row r="82" spans="1:14" x14ac:dyDescent="0.25">
      <c r="A82" s="180">
        <v>44848</v>
      </c>
      <c r="B82" s="175" t="s">
        <v>123</v>
      </c>
      <c r="C82" s="175" t="s">
        <v>124</v>
      </c>
      <c r="D82" s="175" t="s">
        <v>119</v>
      </c>
      <c r="E82" s="425">
        <v>10000</v>
      </c>
      <c r="F82" s="425"/>
      <c r="G82" s="333">
        <f t="shared" si="4"/>
        <v>23000</v>
      </c>
      <c r="H82" s="595" t="s">
        <v>147</v>
      </c>
      <c r="I82" s="175" t="s">
        <v>18</v>
      </c>
      <c r="J82" s="452" t="s">
        <v>432</v>
      </c>
      <c r="K82" s="429" t="s">
        <v>64</v>
      </c>
      <c r="L82" s="175" t="s">
        <v>45</v>
      </c>
      <c r="M82" s="175"/>
      <c r="N82" s="177" t="s">
        <v>434</v>
      </c>
    </row>
    <row r="83" spans="1:14" x14ac:dyDescent="0.25">
      <c r="A83" s="180">
        <v>44848</v>
      </c>
      <c r="B83" s="175" t="s">
        <v>123</v>
      </c>
      <c r="C83" s="175" t="s">
        <v>124</v>
      </c>
      <c r="D83" s="175" t="s">
        <v>119</v>
      </c>
      <c r="E83" s="425">
        <v>14000</v>
      </c>
      <c r="F83" s="425"/>
      <c r="G83" s="333">
        <f t="shared" si="4"/>
        <v>9000</v>
      </c>
      <c r="H83" s="212" t="s">
        <v>147</v>
      </c>
      <c r="I83" s="175" t="s">
        <v>18</v>
      </c>
      <c r="J83" s="452" t="s">
        <v>432</v>
      </c>
      <c r="K83" s="429" t="s">
        <v>64</v>
      </c>
      <c r="L83" s="175" t="s">
        <v>45</v>
      </c>
      <c r="M83" s="175"/>
      <c r="N83" s="177" t="s">
        <v>435</v>
      </c>
    </row>
    <row r="84" spans="1:14" x14ac:dyDescent="0.25">
      <c r="A84" s="180">
        <v>44848</v>
      </c>
      <c r="B84" s="175" t="s">
        <v>123</v>
      </c>
      <c r="C84" s="175" t="s">
        <v>124</v>
      </c>
      <c r="D84" s="175" t="s">
        <v>119</v>
      </c>
      <c r="E84" s="190">
        <v>13000</v>
      </c>
      <c r="F84" s="550"/>
      <c r="G84" s="333">
        <f t="shared" si="4"/>
        <v>-4000</v>
      </c>
      <c r="H84" s="595" t="s">
        <v>147</v>
      </c>
      <c r="I84" s="175" t="s">
        <v>18</v>
      </c>
      <c r="J84" s="452" t="s">
        <v>432</v>
      </c>
      <c r="K84" s="429" t="s">
        <v>64</v>
      </c>
      <c r="L84" s="175" t="s">
        <v>45</v>
      </c>
      <c r="M84" s="175"/>
      <c r="N84" s="177" t="s">
        <v>436</v>
      </c>
    </row>
    <row r="85" spans="1:14" x14ac:dyDescent="0.25">
      <c r="A85" s="180">
        <v>44848</v>
      </c>
      <c r="B85" s="175" t="s">
        <v>123</v>
      </c>
      <c r="C85" s="175" t="s">
        <v>124</v>
      </c>
      <c r="D85" s="175" t="s">
        <v>119</v>
      </c>
      <c r="E85" s="190">
        <v>10000</v>
      </c>
      <c r="F85" s="425"/>
      <c r="G85" s="333">
        <f t="shared" si="4"/>
        <v>-14000</v>
      </c>
      <c r="H85" s="595" t="s">
        <v>147</v>
      </c>
      <c r="I85" s="175" t="s">
        <v>18</v>
      </c>
      <c r="J85" s="452" t="s">
        <v>432</v>
      </c>
      <c r="K85" s="429" t="s">
        <v>64</v>
      </c>
      <c r="L85" s="175" t="s">
        <v>45</v>
      </c>
      <c r="M85" s="175"/>
      <c r="N85" s="177" t="s">
        <v>437</v>
      </c>
    </row>
    <row r="86" spans="1:14" x14ac:dyDescent="0.25">
      <c r="A86" s="597">
        <v>44851</v>
      </c>
      <c r="B86" s="566" t="s">
        <v>115</v>
      </c>
      <c r="C86" s="566" t="s">
        <v>49</v>
      </c>
      <c r="D86" s="566" t="s">
        <v>119</v>
      </c>
      <c r="E86" s="569"/>
      <c r="F86" s="598">
        <v>80000</v>
      </c>
      <c r="G86" s="564">
        <f t="shared" si="4"/>
        <v>66000</v>
      </c>
      <c r="H86" s="596" t="s">
        <v>147</v>
      </c>
      <c r="I86" s="566" t="s">
        <v>18</v>
      </c>
      <c r="J86" s="567" t="s">
        <v>440</v>
      </c>
      <c r="K86" s="561" t="s">
        <v>64</v>
      </c>
      <c r="L86" s="566" t="s">
        <v>45</v>
      </c>
      <c r="M86" s="566"/>
      <c r="N86" s="574"/>
    </row>
    <row r="87" spans="1:14" x14ac:dyDescent="0.25">
      <c r="A87" s="180">
        <v>44851</v>
      </c>
      <c r="B87" s="175" t="s">
        <v>123</v>
      </c>
      <c r="C87" s="175" t="s">
        <v>124</v>
      </c>
      <c r="D87" s="175" t="s">
        <v>119</v>
      </c>
      <c r="E87" s="190">
        <v>10000</v>
      </c>
      <c r="F87" s="425"/>
      <c r="G87" s="333">
        <f t="shared" si="4"/>
        <v>56000</v>
      </c>
      <c r="H87" s="595" t="s">
        <v>147</v>
      </c>
      <c r="I87" s="175" t="s">
        <v>18</v>
      </c>
      <c r="J87" s="452" t="s">
        <v>440</v>
      </c>
      <c r="K87" s="429" t="s">
        <v>64</v>
      </c>
      <c r="L87" s="175" t="s">
        <v>45</v>
      </c>
      <c r="M87" s="175"/>
      <c r="N87" s="177" t="s">
        <v>126</v>
      </c>
    </row>
    <row r="88" spans="1:14" x14ac:dyDescent="0.25">
      <c r="A88" s="180">
        <v>44851</v>
      </c>
      <c r="B88" s="175" t="s">
        <v>123</v>
      </c>
      <c r="C88" s="175" t="s">
        <v>124</v>
      </c>
      <c r="D88" s="175" t="s">
        <v>119</v>
      </c>
      <c r="E88" s="190">
        <v>16000</v>
      </c>
      <c r="F88" s="425"/>
      <c r="G88" s="333">
        <f t="shared" si="4"/>
        <v>40000</v>
      </c>
      <c r="H88" s="595" t="s">
        <v>147</v>
      </c>
      <c r="I88" s="175" t="s">
        <v>18</v>
      </c>
      <c r="J88" s="452" t="s">
        <v>440</v>
      </c>
      <c r="K88" s="429" t="s">
        <v>64</v>
      </c>
      <c r="L88" s="175" t="s">
        <v>45</v>
      </c>
      <c r="M88" s="175"/>
      <c r="N88" s="177" t="s">
        <v>441</v>
      </c>
    </row>
    <row r="89" spans="1:14" x14ac:dyDescent="0.25">
      <c r="A89" s="180">
        <v>44851</v>
      </c>
      <c r="B89" s="175" t="s">
        <v>123</v>
      </c>
      <c r="C89" s="175" t="s">
        <v>124</v>
      </c>
      <c r="D89" s="175" t="s">
        <v>119</v>
      </c>
      <c r="E89" s="190">
        <v>5000</v>
      </c>
      <c r="F89" s="425"/>
      <c r="G89" s="333">
        <f t="shared" si="4"/>
        <v>35000</v>
      </c>
      <c r="H89" s="212" t="s">
        <v>147</v>
      </c>
      <c r="I89" s="175" t="s">
        <v>18</v>
      </c>
      <c r="J89" s="452" t="s">
        <v>440</v>
      </c>
      <c r="K89" s="429" t="s">
        <v>64</v>
      </c>
      <c r="L89" s="175" t="s">
        <v>45</v>
      </c>
      <c r="M89" s="175"/>
      <c r="N89" s="177" t="s">
        <v>442</v>
      </c>
    </row>
    <row r="90" spans="1:14" x14ac:dyDescent="0.25">
      <c r="A90" s="180">
        <v>44851</v>
      </c>
      <c r="B90" s="175" t="s">
        <v>123</v>
      </c>
      <c r="C90" s="175" t="s">
        <v>124</v>
      </c>
      <c r="D90" s="175" t="s">
        <v>119</v>
      </c>
      <c r="E90" s="190">
        <v>16000</v>
      </c>
      <c r="F90" s="425"/>
      <c r="G90" s="333">
        <f t="shared" si="4"/>
        <v>19000</v>
      </c>
      <c r="H90" s="595" t="s">
        <v>147</v>
      </c>
      <c r="I90" s="175" t="s">
        <v>18</v>
      </c>
      <c r="J90" s="452" t="s">
        <v>440</v>
      </c>
      <c r="K90" s="429" t="s">
        <v>64</v>
      </c>
      <c r="L90" s="175" t="s">
        <v>45</v>
      </c>
      <c r="M90" s="175"/>
      <c r="N90" s="177" t="s">
        <v>443</v>
      </c>
    </row>
    <row r="91" spans="1:14" x14ac:dyDescent="0.25">
      <c r="A91" s="180">
        <v>44851</v>
      </c>
      <c r="B91" s="175" t="s">
        <v>123</v>
      </c>
      <c r="C91" s="175" t="s">
        <v>124</v>
      </c>
      <c r="D91" s="175" t="s">
        <v>119</v>
      </c>
      <c r="E91" s="190">
        <v>8000</v>
      </c>
      <c r="F91" s="425"/>
      <c r="G91" s="333">
        <f t="shared" si="4"/>
        <v>11000</v>
      </c>
      <c r="H91" s="212" t="s">
        <v>147</v>
      </c>
      <c r="I91" s="175" t="s">
        <v>18</v>
      </c>
      <c r="J91" s="452" t="s">
        <v>440</v>
      </c>
      <c r="K91" s="429" t="s">
        <v>64</v>
      </c>
      <c r="L91" s="175" t="s">
        <v>45</v>
      </c>
      <c r="M91" s="175"/>
      <c r="N91" s="177" t="s">
        <v>444</v>
      </c>
    </row>
    <row r="92" spans="1:14" x14ac:dyDescent="0.25">
      <c r="A92" s="180">
        <v>44851</v>
      </c>
      <c r="B92" s="175" t="s">
        <v>123</v>
      </c>
      <c r="C92" s="175" t="s">
        <v>124</v>
      </c>
      <c r="D92" s="175" t="s">
        <v>119</v>
      </c>
      <c r="E92" s="190">
        <v>10000</v>
      </c>
      <c r="F92" s="425"/>
      <c r="G92" s="333">
        <f t="shared" si="4"/>
        <v>1000</v>
      </c>
      <c r="H92" s="595" t="s">
        <v>147</v>
      </c>
      <c r="I92" s="175" t="s">
        <v>18</v>
      </c>
      <c r="J92" s="452" t="s">
        <v>440</v>
      </c>
      <c r="K92" s="429" t="s">
        <v>64</v>
      </c>
      <c r="L92" s="175" t="s">
        <v>45</v>
      </c>
      <c r="M92" s="175"/>
      <c r="N92" s="177" t="s">
        <v>167</v>
      </c>
    </row>
    <row r="93" spans="1:14" x14ac:dyDescent="0.25">
      <c r="A93" s="180">
        <v>44851</v>
      </c>
      <c r="B93" s="177" t="s">
        <v>122</v>
      </c>
      <c r="C93" s="177" t="s">
        <v>122</v>
      </c>
      <c r="D93" s="203" t="s">
        <v>119</v>
      </c>
      <c r="E93" s="190">
        <v>5000</v>
      </c>
      <c r="F93" s="425"/>
      <c r="G93" s="333">
        <f t="shared" si="4"/>
        <v>-4000</v>
      </c>
      <c r="H93" s="595" t="s">
        <v>147</v>
      </c>
      <c r="I93" s="175" t="s">
        <v>18</v>
      </c>
      <c r="J93" s="452" t="s">
        <v>440</v>
      </c>
      <c r="K93" s="429" t="s">
        <v>64</v>
      </c>
      <c r="L93" s="175" t="s">
        <v>45</v>
      </c>
      <c r="M93" s="175"/>
      <c r="N93" s="177"/>
    </row>
    <row r="94" spans="1:14" x14ac:dyDescent="0.25">
      <c r="A94" s="180">
        <v>44851</v>
      </c>
      <c r="B94" s="177" t="s">
        <v>122</v>
      </c>
      <c r="C94" s="177" t="s">
        <v>122</v>
      </c>
      <c r="D94" s="203" t="s">
        <v>119</v>
      </c>
      <c r="E94" s="190">
        <v>5000</v>
      </c>
      <c r="F94" s="425"/>
      <c r="G94" s="333">
        <f t="shared" si="4"/>
        <v>-9000</v>
      </c>
      <c r="H94" s="595" t="s">
        <v>147</v>
      </c>
      <c r="I94" s="175" t="s">
        <v>18</v>
      </c>
      <c r="J94" s="452" t="s">
        <v>440</v>
      </c>
      <c r="K94" s="429" t="s">
        <v>64</v>
      </c>
      <c r="L94" s="175" t="s">
        <v>45</v>
      </c>
      <c r="M94" s="175"/>
      <c r="N94" s="177"/>
    </row>
    <row r="95" spans="1:14" x14ac:dyDescent="0.25">
      <c r="A95" s="180">
        <v>44851</v>
      </c>
      <c r="B95" s="177" t="s">
        <v>125</v>
      </c>
      <c r="C95" s="177" t="s">
        <v>49</v>
      </c>
      <c r="D95" s="203" t="s">
        <v>119</v>
      </c>
      <c r="E95" s="190"/>
      <c r="F95" s="425">
        <v>-5000</v>
      </c>
      <c r="G95" s="333">
        <f t="shared" si="4"/>
        <v>-14000</v>
      </c>
      <c r="H95" s="595" t="s">
        <v>147</v>
      </c>
      <c r="I95" s="175" t="s">
        <v>18</v>
      </c>
      <c r="J95" s="452" t="s">
        <v>440</v>
      </c>
      <c r="K95" s="429" t="s">
        <v>64</v>
      </c>
      <c r="L95" s="175" t="s">
        <v>45</v>
      </c>
      <c r="M95" s="175"/>
      <c r="N95" s="177"/>
    </row>
    <row r="96" spans="1:14" x14ac:dyDescent="0.25">
      <c r="A96" s="681">
        <v>44852</v>
      </c>
      <c r="B96" s="680" t="s">
        <v>115</v>
      </c>
      <c r="C96" s="680" t="s">
        <v>49</v>
      </c>
      <c r="D96" s="682" t="s">
        <v>119</v>
      </c>
      <c r="E96" s="690"/>
      <c r="F96" s="676">
        <v>60000</v>
      </c>
      <c r="G96" s="677">
        <f t="shared" si="4"/>
        <v>46000</v>
      </c>
      <c r="H96" s="678" t="s">
        <v>147</v>
      </c>
      <c r="I96" s="675" t="s">
        <v>18</v>
      </c>
      <c r="J96" s="567" t="s">
        <v>446</v>
      </c>
      <c r="K96" s="679" t="s">
        <v>64</v>
      </c>
      <c r="L96" s="675" t="s">
        <v>45</v>
      </c>
      <c r="M96" s="675"/>
      <c r="N96" s="680"/>
    </row>
    <row r="97" spans="1:14" x14ac:dyDescent="0.25">
      <c r="A97" s="194">
        <v>44852</v>
      </c>
      <c r="B97" s="175" t="s">
        <v>123</v>
      </c>
      <c r="C97" s="175" t="s">
        <v>124</v>
      </c>
      <c r="D97" s="175" t="s">
        <v>119</v>
      </c>
      <c r="E97" s="425">
        <v>10000</v>
      </c>
      <c r="F97" s="425"/>
      <c r="G97" s="333">
        <f t="shared" si="4"/>
        <v>36000</v>
      </c>
      <c r="H97" s="595" t="s">
        <v>147</v>
      </c>
      <c r="I97" s="175" t="s">
        <v>18</v>
      </c>
      <c r="J97" s="452" t="s">
        <v>446</v>
      </c>
      <c r="K97" s="429" t="s">
        <v>64</v>
      </c>
      <c r="L97" s="175" t="s">
        <v>45</v>
      </c>
      <c r="M97" s="175"/>
      <c r="N97" s="177" t="s">
        <v>126</v>
      </c>
    </row>
    <row r="98" spans="1:14" x14ac:dyDescent="0.25">
      <c r="A98" s="194">
        <v>44852</v>
      </c>
      <c r="B98" s="175" t="s">
        <v>123</v>
      </c>
      <c r="C98" s="175" t="s">
        <v>124</v>
      </c>
      <c r="D98" s="175" t="s">
        <v>119</v>
      </c>
      <c r="E98" s="545">
        <v>10000</v>
      </c>
      <c r="F98" s="545"/>
      <c r="G98" s="333">
        <f t="shared" si="4"/>
        <v>26000</v>
      </c>
      <c r="H98" s="595" t="s">
        <v>147</v>
      </c>
      <c r="I98" s="175" t="s">
        <v>18</v>
      </c>
      <c r="J98" s="452" t="s">
        <v>446</v>
      </c>
      <c r="K98" s="429" t="s">
        <v>64</v>
      </c>
      <c r="L98" s="175" t="s">
        <v>45</v>
      </c>
      <c r="M98" s="175"/>
      <c r="N98" s="177" t="s">
        <v>306</v>
      </c>
    </row>
    <row r="99" spans="1:14" x14ac:dyDescent="0.25">
      <c r="A99" s="194">
        <v>44852</v>
      </c>
      <c r="B99" s="175" t="s">
        <v>123</v>
      </c>
      <c r="C99" s="175" t="s">
        <v>124</v>
      </c>
      <c r="D99" s="175" t="s">
        <v>119</v>
      </c>
      <c r="E99" s="545">
        <v>10000</v>
      </c>
      <c r="F99" s="425"/>
      <c r="G99" s="333">
        <f t="shared" si="4"/>
        <v>16000</v>
      </c>
      <c r="H99" s="595" t="s">
        <v>147</v>
      </c>
      <c r="I99" s="175" t="s">
        <v>18</v>
      </c>
      <c r="J99" s="452" t="s">
        <v>446</v>
      </c>
      <c r="K99" s="429" t="s">
        <v>64</v>
      </c>
      <c r="L99" s="175" t="s">
        <v>45</v>
      </c>
      <c r="M99" s="175"/>
      <c r="N99" s="177" t="s">
        <v>452</v>
      </c>
    </row>
    <row r="100" spans="1:14" x14ac:dyDescent="0.25">
      <c r="A100" s="194">
        <v>44852</v>
      </c>
      <c r="B100" s="175" t="s">
        <v>123</v>
      </c>
      <c r="C100" s="175" t="s">
        <v>124</v>
      </c>
      <c r="D100" s="175" t="s">
        <v>119</v>
      </c>
      <c r="E100" s="425">
        <v>10000</v>
      </c>
      <c r="F100" s="425"/>
      <c r="G100" s="333">
        <f t="shared" si="4"/>
        <v>6000</v>
      </c>
      <c r="H100" s="212" t="s">
        <v>147</v>
      </c>
      <c r="I100" s="175" t="s">
        <v>18</v>
      </c>
      <c r="J100" s="452" t="s">
        <v>446</v>
      </c>
      <c r="K100" s="429" t="s">
        <v>64</v>
      </c>
      <c r="L100" s="175" t="s">
        <v>45</v>
      </c>
      <c r="M100" s="175"/>
      <c r="N100" s="177" t="s">
        <v>453</v>
      </c>
    </row>
    <row r="101" spans="1:14" x14ac:dyDescent="0.25">
      <c r="A101" s="194">
        <v>44852</v>
      </c>
      <c r="B101" s="175" t="s">
        <v>123</v>
      </c>
      <c r="C101" s="175" t="s">
        <v>124</v>
      </c>
      <c r="D101" s="175" t="s">
        <v>119</v>
      </c>
      <c r="E101" s="425">
        <v>10000</v>
      </c>
      <c r="F101" s="425"/>
      <c r="G101" s="333">
        <f t="shared" si="4"/>
        <v>-4000</v>
      </c>
      <c r="H101" s="595" t="s">
        <v>147</v>
      </c>
      <c r="I101" s="175" t="s">
        <v>18</v>
      </c>
      <c r="J101" s="452" t="s">
        <v>446</v>
      </c>
      <c r="K101" s="429" t="s">
        <v>64</v>
      </c>
      <c r="L101" s="175" t="s">
        <v>45</v>
      </c>
      <c r="M101" s="175"/>
      <c r="N101" s="177" t="s">
        <v>163</v>
      </c>
    </row>
    <row r="102" spans="1:14" x14ac:dyDescent="0.25">
      <c r="A102" s="194">
        <v>44852</v>
      </c>
      <c r="B102" s="175" t="s">
        <v>122</v>
      </c>
      <c r="C102" s="175" t="s">
        <v>122</v>
      </c>
      <c r="D102" s="175" t="s">
        <v>119</v>
      </c>
      <c r="E102" s="425">
        <v>5000</v>
      </c>
      <c r="F102" s="425"/>
      <c r="G102" s="333">
        <f t="shared" si="4"/>
        <v>-9000</v>
      </c>
      <c r="H102" s="595" t="s">
        <v>147</v>
      </c>
      <c r="I102" s="175" t="s">
        <v>18</v>
      </c>
      <c r="J102" s="452" t="s">
        <v>446</v>
      </c>
      <c r="K102" s="429" t="s">
        <v>64</v>
      </c>
      <c r="L102" s="175" t="s">
        <v>45</v>
      </c>
      <c r="M102" s="175"/>
      <c r="N102" s="177"/>
    </row>
    <row r="103" spans="1:14" x14ac:dyDescent="0.25">
      <c r="A103" s="194">
        <v>44852</v>
      </c>
      <c r="B103" s="175" t="s">
        <v>122</v>
      </c>
      <c r="C103" s="175" t="s">
        <v>122</v>
      </c>
      <c r="D103" s="175" t="s">
        <v>119</v>
      </c>
      <c r="E103" s="425">
        <v>5000</v>
      </c>
      <c r="F103" s="425"/>
      <c r="G103" s="333">
        <f t="shared" si="4"/>
        <v>-14000</v>
      </c>
      <c r="H103" s="595" t="s">
        <v>147</v>
      </c>
      <c r="I103" s="175" t="s">
        <v>18</v>
      </c>
      <c r="J103" s="452" t="s">
        <v>446</v>
      </c>
      <c r="K103" s="429" t="s">
        <v>64</v>
      </c>
      <c r="L103" s="175" t="s">
        <v>45</v>
      </c>
      <c r="M103" s="175"/>
      <c r="N103" s="177"/>
    </row>
    <row r="104" spans="1:14" x14ac:dyDescent="0.25">
      <c r="A104" s="560">
        <v>44853</v>
      </c>
      <c r="B104" s="566" t="s">
        <v>115</v>
      </c>
      <c r="C104" s="566" t="s">
        <v>49</v>
      </c>
      <c r="D104" s="566" t="s">
        <v>119</v>
      </c>
      <c r="E104" s="598"/>
      <c r="F104" s="598">
        <v>80000</v>
      </c>
      <c r="G104" s="564">
        <f t="shared" si="4"/>
        <v>66000</v>
      </c>
      <c r="H104" s="596" t="s">
        <v>147</v>
      </c>
      <c r="I104" s="566" t="s">
        <v>18</v>
      </c>
      <c r="J104" s="567" t="s">
        <v>467</v>
      </c>
      <c r="K104" s="561" t="s">
        <v>64</v>
      </c>
      <c r="L104" s="566" t="s">
        <v>45</v>
      </c>
      <c r="M104" s="566"/>
      <c r="N104" s="574"/>
    </row>
    <row r="105" spans="1:14" x14ac:dyDescent="0.25">
      <c r="A105" s="194">
        <v>44853</v>
      </c>
      <c r="B105" s="175" t="s">
        <v>123</v>
      </c>
      <c r="C105" s="175" t="s">
        <v>124</v>
      </c>
      <c r="D105" s="187" t="s">
        <v>119</v>
      </c>
      <c r="E105" s="425">
        <v>10000</v>
      </c>
      <c r="F105" s="425"/>
      <c r="G105" s="333">
        <f t="shared" si="4"/>
        <v>56000</v>
      </c>
      <c r="H105" s="212" t="s">
        <v>147</v>
      </c>
      <c r="I105" s="175" t="s">
        <v>18</v>
      </c>
      <c r="J105" s="452" t="s">
        <v>467</v>
      </c>
      <c r="K105" s="429" t="s">
        <v>64</v>
      </c>
      <c r="L105" s="175" t="s">
        <v>45</v>
      </c>
      <c r="M105" s="175"/>
      <c r="N105" s="177" t="s">
        <v>126</v>
      </c>
    </row>
    <row r="106" spans="1:14" x14ac:dyDescent="0.25">
      <c r="A106" s="194">
        <v>44853</v>
      </c>
      <c r="B106" s="175" t="s">
        <v>123</v>
      </c>
      <c r="C106" s="175" t="s">
        <v>124</v>
      </c>
      <c r="D106" s="187" t="s">
        <v>119</v>
      </c>
      <c r="E106" s="425">
        <v>10000</v>
      </c>
      <c r="F106" s="425"/>
      <c r="G106" s="333">
        <f t="shared" si="4"/>
        <v>46000</v>
      </c>
      <c r="H106" s="212" t="s">
        <v>147</v>
      </c>
      <c r="I106" s="175" t="s">
        <v>18</v>
      </c>
      <c r="J106" s="452" t="s">
        <v>467</v>
      </c>
      <c r="K106" s="429" t="s">
        <v>64</v>
      </c>
      <c r="L106" s="175" t="s">
        <v>45</v>
      </c>
      <c r="M106" s="175"/>
      <c r="N106" s="177" t="s">
        <v>306</v>
      </c>
    </row>
    <row r="107" spans="1:14" x14ac:dyDescent="0.25">
      <c r="A107" s="194">
        <v>44853</v>
      </c>
      <c r="B107" s="175" t="s">
        <v>123</v>
      </c>
      <c r="C107" s="175" t="s">
        <v>124</v>
      </c>
      <c r="D107" s="187" t="s">
        <v>119</v>
      </c>
      <c r="E107" s="425">
        <v>14000</v>
      </c>
      <c r="F107" s="425"/>
      <c r="G107" s="333">
        <f t="shared" si="4"/>
        <v>32000</v>
      </c>
      <c r="H107" s="595" t="s">
        <v>147</v>
      </c>
      <c r="I107" s="175" t="s">
        <v>18</v>
      </c>
      <c r="J107" s="452" t="s">
        <v>467</v>
      </c>
      <c r="K107" s="429" t="s">
        <v>64</v>
      </c>
      <c r="L107" s="175" t="s">
        <v>45</v>
      </c>
      <c r="M107" s="175"/>
      <c r="N107" s="177" t="s">
        <v>452</v>
      </c>
    </row>
    <row r="108" spans="1:14" x14ac:dyDescent="0.25">
      <c r="A108" s="194">
        <v>44853</v>
      </c>
      <c r="B108" s="175" t="s">
        <v>123</v>
      </c>
      <c r="C108" s="175" t="s">
        <v>124</v>
      </c>
      <c r="D108" s="187" t="s">
        <v>119</v>
      </c>
      <c r="E108" s="425">
        <v>16000</v>
      </c>
      <c r="F108" s="425"/>
      <c r="G108" s="333">
        <f t="shared" si="4"/>
        <v>16000</v>
      </c>
      <c r="H108" s="595" t="s">
        <v>147</v>
      </c>
      <c r="I108" s="175" t="s">
        <v>18</v>
      </c>
      <c r="J108" s="452" t="s">
        <v>467</v>
      </c>
      <c r="K108" s="429" t="s">
        <v>64</v>
      </c>
      <c r="L108" s="175" t="s">
        <v>45</v>
      </c>
      <c r="M108" s="175"/>
      <c r="N108" s="177" t="s">
        <v>453</v>
      </c>
    </row>
    <row r="109" spans="1:14" x14ac:dyDescent="0.25">
      <c r="A109" s="194">
        <v>44853</v>
      </c>
      <c r="B109" s="175" t="s">
        <v>123</v>
      </c>
      <c r="C109" s="175" t="s">
        <v>124</v>
      </c>
      <c r="D109" s="187" t="s">
        <v>119</v>
      </c>
      <c r="E109" s="425">
        <v>10000</v>
      </c>
      <c r="F109" s="425"/>
      <c r="G109" s="333">
        <f t="shared" si="4"/>
        <v>6000</v>
      </c>
      <c r="H109" s="595" t="s">
        <v>147</v>
      </c>
      <c r="I109" s="175" t="s">
        <v>18</v>
      </c>
      <c r="J109" s="452" t="s">
        <v>467</v>
      </c>
      <c r="K109" s="429" t="s">
        <v>64</v>
      </c>
      <c r="L109" s="175" t="s">
        <v>45</v>
      </c>
      <c r="M109" s="175"/>
      <c r="N109" s="177" t="s">
        <v>468</v>
      </c>
    </row>
    <row r="110" spans="1:14" x14ac:dyDescent="0.25">
      <c r="A110" s="194">
        <v>44853</v>
      </c>
      <c r="B110" s="175" t="s">
        <v>123</v>
      </c>
      <c r="C110" s="175" t="s">
        <v>124</v>
      </c>
      <c r="D110" s="187" t="s">
        <v>119</v>
      </c>
      <c r="E110" s="425">
        <v>10000</v>
      </c>
      <c r="F110" s="425"/>
      <c r="G110" s="333">
        <f t="shared" si="4"/>
        <v>-4000</v>
      </c>
      <c r="H110" s="595" t="s">
        <v>147</v>
      </c>
      <c r="I110" s="175" t="s">
        <v>18</v>
      </c>
      <c r="J110" s="452" t="s">
        <v>467</v>
      </c>
      <c r="K110" s="429" t="s">
        <v>64</v>
      </c>
      <c r="L110" s="175" t="s">
        <v>45</v>
      </c>
      <c r="M110" s="175"/>
      <c r="N110" s="177" t="s">
        <v>469</v>
      </c>
    </row>
    <row r="111" spans="1:14" x14ac:dyDescent="0.25">
      <c r="A111" s="194">
        <v>44853</v>
      </c>
      <c r="B111" s="175" t="s">
        <v>122</v>
      </c>
      <c r="C111" s="175" t="s">
        <v>122</v>
      </c>
      <c r="D111" s="187" t="s">
        <v>119</v>
      </c>
      <c r="E111" s="425">
        <v>5000</v>
      </c>
      <c r="F111" s="425"/>
      <c r="G111" s="333">
        <f t="shared" si="4"/>
        <v>-9000</v>
      </c>
      <c r="H111" s="595" t="s">
        <v>147</v>
      </c>
      <c r="I111" s="175" t="s">
        <v>18</v>
      </c>
      <c r="J111" s="452" t="s">
        <v>467</v>
      </c>
      <c r="K111" s="429" t="s">
        <v>64</v>
      </c>
      <c r="L111" s="175" t="s">
        <v>45</v>
      </c>
      <c r="M111" s="175"/>
      <c r="N111" s="177"/>
    </row>
    <row r="112" spans="1:14" x14ac:dyDescent="0.25">
      <c r="A112" s="194">
        <v>44853</v>
      </c>
      <c r="B112" s="175" t="s">
        <v>122</v>
      </c>
      <c r="C112" s="175" t="s">
        <v>122</v>
      </c>
      <c r="D112" s="187" t="s">
        <v>119</v>
      </c>
      <c r="E112" s="425">
        <v>5000</v>
      </c>
      <c r="F112" s="425"/>
      <c r="G112" s="333">
        <f t="shared" si="4"/>
        <v>-14000</v>
      </c>
      <c r="H112" s="595" t="s">
        <v>147</v>
      </c>
      <c r="I112" s="175" t="s">
        <v>18</v>
      </c>
      <c r="J112" s="452" t="s">
        <v>467</v>
      </c>
      <c r="K112" s="429" t="s">
        <v>64</v>
      </c>
      <c r="L112" s="175" t="s">
        <v>45</v>
      </c>
      <c r="M112" s="175"/>
      <c r="N112" s="177"/>
    </row>
    <row r="113" spans="1:14" x14ac:dyDescent="0.25">
      <c r="A113" s="560">
        <v>44854</v>
      </c>
      <c r="B113" s="566" t="s">
        <v>115</v>
      </c>
      <c r="C113" s="566" t="s">
        <v>49</v>
      </c>
      <c r="D113" s="591" t="s">
        <v>119</v>
      </c>
      <c r="E113" s="598"/>
      <c r="F113" s="598">
        <v>70000</v>
      </c>
      <c r="G113" s="564">
        <f t="shared" si="4"/>
        <v>56000</v>
      </c>
      <c r="H113" s="596" t="s">
        <v>147</v>
      </c>
      <c r="I113" s="566" t="s">
        <v>18</v>
      </c>
      <c r="J113" s="567" t="s">
        <v>482</v>
      </c>
      <c r="K113" s="561" t="s">
        <v>64</v>
      </c>
      <c r="L113" s="566" t="s">
        <v>45</v>
      </c>
      <c r="M113" s="566"/>
      <c r="N113" s="574"/>
    </row>
    <row r="114" spans="1:14" x14ac:dyDescent="0.25">
      <c r="A114" s="534">
        <v>44854</v>
      </c>
      <c r="B114" s="175" t="s">
        <v>123</v>
      </c>
      <c r="C114" s="175" t="s">
        <v>124</v>
      </c>
      <c r="D114" s="187" t="s">
        <v>119</v>
      </c>
      <c r="E114" s="425">
        <v>10000</v>
      </c>
      <c r="F114" s="425"/>
      <c r="G114" s="333">
        <f t="shared" si="4"/>
        <v>46000</v>
      </c>
      <c r="H114" s="212" t="s">
        <v>147</v>
      </c>
      <c r="I114" s="175" t="s">
        <v>18</v>
      </c>
      <c r="J114" s="452" t="s">
        <v>482</v>
      </c>
      <c r="K114" s="429" t="s">
        <v>64</v>
      </c>
      <c r="L114" s="175" t="s">
        <v>45</v>
      </c>
      <c r="M114" s="175"/>
      <c r="N114" s="177" t="s">
        <v>126</v>
      </c>
    </row>
    <row r="115" spans="1:14" x14ac:dyDescent="0.25">
      <c r="A115" s="534">
        <v>44854</v>
      </c>
      <c r="B115" s="175" t="s">
        <v>123</v>
      </c>
      <c r="C115" s="175" t="s">
        <v>124</v>
      </c>
      <c r="D115" s="187" t="s">
        <v>119</v>
      </c>
      <c r="E115" s="425">
        <v>10000</v>
      </c>
      <c r="F115" s="425"/>
      <c r="G115" s="333">
        <f t="shared" si="4"/>
        <v>36000</v>
      </c>
      <c r="H115" s="595" t="s">
        <v>147</v>
      </c>
      <c r="I115" s="175" t="s">
        <v>18</v>
      </c>
      <c r="J115" s="452" t="s">
        <v>482</v>
      </c>
      <c r="K115" s="429" t="s">
        <v>64</v>
      </c>
      <c r="L115" s="175" t="s">
        <v>45</v>
      </c>
      <c r="M115" s="175"/>
      <c r="N115" s="177" t="s">
        <v>306</v>
      </c>
    </row>
    <row r="116" spans="1:14" x14ac:dyDescent="0.25">
      <c r="A116" s="534">
        <v>44854</v>
      </c>
      <c r="B116" s="175" t="s">
        <v>123</v>
      </c>
      <c r="C116" s="175" t="s">
        <v>124</v>
      </c>
      <c r="D116" s="187" t="s">
        <v>119</v>
      </c>
      <c r="E116" s="425">
        <v>12000</v>
      </c>
      <c r="F116" s="425"/>
      <c r="G116" s="333">
        <f t="shared" si="4"/>
        <v>24000</v>
      </c>
      <c r="H116" s="595" t="s">
        <v>147</v>
      </c>
      <c r="I116" s="175" t="s">
        <v>18</v>
      </c>
      <c r="J116" s="452" t="s">
        <v>482</v>
      </c>
      <c r="K116" s="429" t="s">
        <v>64</v>
      </c>
      <c r="L116" s="175" t="s">
        <v>45</v>
      </c>
      <c r="M116" s="175"/>
      <c r="N116" s="177" t="s">
        <v>468</v>
      </c>
    </row>
    <row r="117" spans="1:14" x14ac:dyDescent="0.25">
      <c r="A117" s="534">
        <v>44854</v>
      </c>
      <c r="B117" s="175" t="s">
        <v>123</v>
      </c>
      <c r="C117" s="175" t="s">
        <v>124</v>
      </c>
      <c r="D117" s="187" t="s">
        <v>119</v>
      </c>
      <c r="E117" s="425">
        <v>5000</v>
      </c>
      <c r="F117" s="425"/>
      <c r="G117" s="333">
        <f t="shared" si="4"/>
        <v>19000</v>
      </c>
      <c r="H117" s="595" t="s">
        <v>147</v>
      </c>
      <c r="I117" s="175" t="s">
        <v>18</v>
      </c>
      <c r="J117" s="452" t="s">
        <v>482</v>
      </c>
      <c r="K117" s="429" t="s">
        <v>64</v>
      </c>
      <c r="L117" s="175" t="s">
        <v>45</v>
      </c>
      <c r="M117" s="175"/>
      <c r="N117" s="177" t="s">
        <v>483</v>
      </c>
    </row>
    <row r="118" spans="1:14" x14ac:dyDescent="0.25">
      <c r="A118" s="534">
        <v>44854</v>
      </c>
      <c r="B118" s="175" t="s">
        <v>123</v>
      </c>
      <c r="C118" s="175" t="s">
        <v>124</v>
      </c>
      <c r="D118" s="187" t="s">
        <v>119</v>
      </c>
      <c r="E118" s="425">
        <v>8000</v>
      </c>
      <c r="F118" s="425"/>
      <c r="G118" s="333">
        <f t="shared" si="4"/>
        <v>11000</v>
      </c>
      <c r="H118" s="212" t="s">
        <v>147</v>
      </c>
      <c r="I118" s="175" t="s">
        <v>18</v>
      </c>
      <c r="J118" s="452" t="s">
        <v>482</v>
      </c>
      <c r="K118" s="429" t="s">
        <v>64</v>
      </c>
      <c r="L118" s="175" t="s">
        <v>45</v>
      </c>
      <c r="M118" s="175"/>
      <c r="N118" s="177" t="s">
        <v>484</v>
      </c>
    </row>
    <row r="119" spans="1:14" x14ac:dyDescent="0.25">
      <c r="A119" s="534">
        <v>44854</v>
      </c>
      <c r="B119" s="175" t="s">
        <v>123</v>
      </c>
      <c r="C119" s="175" t="s">
        <v>124</v>
      </c>
      <c r="D119" s="187" t="s">
        <v>119</v>
      </c>
      <c r="E119" s="425">
        <v>5000</v>
      </c>
      <c r="F119" s="425"/>
      <c r="G119" s="333">
        <f t="shared" si="4"/>
        <v>6000</v>
      </c>
      <c r="H119" s="595" t="s">
        <v>147</v>
      </c>
      <c r="I119" s="175" t="s">
        <v>18</v>
      </c>
      <c r="J119" s="452" t="s">
        <v>482</v>
      </c>
      <c r="K119" s="429" t="s">
        <v>64</v>
      </c>
      <c r="L119" s="175" t="s">
        <v>45</v>
      </c>
      <c r="M119" s="175"/>
      <c r="N119" s="177" t="s">
        <v>485</v>
      </c>
    </row>
    <row r="120" spans="1:14" x14ac:dyDescent="0.25">
      <c r="A120" s="534">
        <v>44854</v>
      </c>
      <c r="B120" s="175" t="s">
        <v>123</v>
      </c>
      <c r="C120" s="175" t="s">
        <v>124</v>
      </c>
      <c r="D120" s="187" t="s">
        <v>119</v>
      </c>
      <c r="E120" s="425">
        <v>10000</v>
      </c>
      <c r="F120" s="425"/>
      <c r="G120" s="333">
        <f t="shared" si="4"/>
        <v>-4000</v>
      </c>
      <c r="H120" s="595" t="s">
        <v>147</v>
      </c>
      <c r="I120" s="175" t="s">
        <v>18</v>
      </c>
      <c r="J120" s="452" t="s">
        <v>482</v>
      </c>
      <c r="K120" s="429" t="s">
        <v>64</v>
      </c>
      <c r="L120" s="175" t="s">
        <v>45</v>
      </c>
      <c r="M120" s="175"/>
      <c r="N120" s="177" t="s">
        <v>163</v>
      </c>
    </row>
    <row r="121" spans="1:14" x14ac:dyDescent="0.25">
      <c r="A121" s="534">
        <v>44854</v>
      </c>
      <c r="B121" s="175" t="s">
        <v>122</v>
      </c>
      <c r="C121" s="175" t="s">
        <v>122</v>
      </c>
      <c r="D121" s="187" t="s">
        <v>119</v>
      </c>
      <c r="E121" s="425">
        <v>5000</v>
      </c>
      <c r="F121" s="425"/>
      <c r="G121" s="333">
        <f t="shared" si="4"/>
        <v>-9000</v>
      </c>
      <c r="H121" s="595" t="s">
        <v>147</v>
      </c>
      <c r="I121" s="175" t="s">
        <v>18</v>
      </c>
      <c r="J121" s="452" t="s">
        <v>482</v>
      </c>
      <c r="K121" s="429" t="s">
        <v>64</v>
      </c>
      <c r="L121" s="175" t="s">
        <v>45</v>
      </c>
      <c r="M121" s="175"/>
      <c r="N121" s="177"/>
    </row>
    <row r="122" spans="1:14" x14ac:dyDescent="0.25">
      <c r="A122" s="534">
        <v>44854</v>
      </c>
      <c r="B122" s="175" t="s">
        <v>122</v>
      </c>
      <c r="C122" s="175" t="s">
        <v>122</v>
      </c>
      <c r="D122" s="187" t="s">
        <v>119</v>
      </c>
      <c r="E122" s="425">
        <v>5000</v>
      </c>
      <c r="F122" s="425"/>
      <c r="G122" s="333">
        <f t="shared" si="4"/>
        <v>-14000</v>
      </c>
      <c r="H122" s="595" t="s">
        <v>147</v>
      </c>
      <c r="I122" s="175" t="s">
        <v>18</v>
      </c>
      <c r="J122" s="452" t="s">
        <v>482</v>
      </c>
      <c r="K122" s="429" t="s">
        <v>64</v>
      </c>
      <c r="L122" s="175" t="s">
        <v>45</v>
      </c>
      <c r="M122" s="175"/>
      <c r="N122" s="177"/>
    </row>
    <row r="123" spans="1:14" x14ac:dyDescent="0.25">
      <c r="A123" s="693">
        <v>44855</v>
      </c>
      <c r="B123" s="694" t="s">
        <v>115</v>
      </c>
      <c r="C123" s="694" t="s">
        <v>49</v>
      </c>
      <c r="D123" s="695" t="s">
        <v>119</v>
      </c>
      <c r="E123" s="696"/>
      <c r="F123" s="696">
        <v>70000</v>
      </c>
      <c r="G123" s="697">
        <f t="shared" si="4"/>
        <v>56000</v>
      </c>
      <c r="H123" s="698" t="s">
        <v>147</v>
      </c>
      <c r="I123" s="694" t="s">
        <v>18</v>
      </c>
      <c r="J123" s="567" t="s">
        <v>493</v>
      </c>
      <c r="K123" s="699" t="s">
        <v>64</v>
      </c>
      <c r="L123" s="694" t="s">
        <v>45</v>
      </c>
      <c r="M123" s="694"/>
      <c r="N123" s="700"/>
    </row>
    <row r="124" spans="1:14" x14ac:dyDescent="0.25">
      <c r="A124" s="194">
        <v>44855</v>
      </c>
      <c r="B124" s="175" t="s">
        <v>123</v>
      </c>
      <c r="C124" s="175" t="s">
        <v>124</v>
      </c>
      <c r="D124" s="187" t="s">
        <v>119</v>
      </c>
      <c r="E124" s="425">
        <v>10000</v>
      </c>
      <c r="F124" s="425"/>
      <c r="G124" s="333">
        <f t="shared" si="4"/>
        <v>46000</v>
      </c>
      <c r="H124" s="595" t="s">
        <v>147</v>
      </c>
      <c r="I124" s="175" t="s">
        <v>18</v>
      </c>
      <c r="J124" s="452" t="s">
        <v>493</v>
      </c>
      <c r="K124" s="429" t="s">
        <v>64</v>
      </c>
      <c r="L124" s="175" t="s">
        <v>45</v>
      </c>
      <c r="M124" s="175"/>
      <c r="N124" s="177" t="s">
        <v>126</v>
      </c>
    </row>
    <row r="125" spans="1:14" x14ac:dyDescent="0.25">
      <c r="A125" s="194">
        <v>44855</v>
      </c>
      <c r="B125" s="175" t="s">
        <v>123</v>
      </c>
      <c r="C125" s="175" t="s">
        <v>124</v>
      </c>
      <c r="D125" s="187" t="s">
        <v>119</v>
      </c>
      <c r="E125" s="425">
        <v>15000</v>
      </c>
      <c r="F125" s="425"/>
      <c r="G125" s="333">
        <f t="shared" si="4"/>
        <v>31000</v>
      </c>
      <c r="H125" s="595" t="s">
        <v>147</v>
      </c>
      <c r="I125" s="175" t="s">
        <v>18</v>
      </c>
      <c r="J125" s="452" t="s">
        <v>493</v>
      </c>
      <c r="K125" s="429" t="s">
        <v>64</v>
      </c>
      <c r="L125" s="175" t="s">
        <v>45</v>
      </c>
      <c r="M125" s="175"/>
      <c r="N125" s="177" t="s">
        <v>299</v>
      </c>
    </row>
    <row r="126" spans="1:14" x14ac:dyDescent="0.25">
      <c r="A126" s="194">
        <v>44855</v>
      </c>
      <c r="B126" s="175" t="s">
        <v>123</v>
      </c>
      <c r="C126" s="175" t="s">
        <v>124</v>
      </c>
      <c r="D126" s="187" t="s">
        <v>119</v>
      </c>
      <c r="E126" s="425">
        <v>10000</v>
      </c>
      <c r="F126" s="425"/>
      <c r="G126" s="333">
        <f t="shared" si="4"/>
        <v>21000</v>
      </c>
      <c r="H126" s="595" t="s">
        <v>147</v>
      </c>
      <c r="I126" s="175" t="s">
        <v>18</v>
      </c>
      <c r="J126" s="452" t="s">
        <v>493</v>
      </c>
      <c r="K126" s="429" t="s">
        <v>64</v>
      </c>
      <c r="L126" s="175" t="s">
        <v>45</v>
      </c>
      <c r="M126" s="175"/>
      <c r="N126" s="177" t="s">
        <v>453</v>
      </c>
    </row>
    <row r="127" spans="1:14" x14ac:dyDescent="0.25">
      <c r="A127" s="194">
        <v>44855</v>
      </c>
      <c r="B127" s="175" t="s">
        <v>123</v>
      </c>
      <c r="C127" s="175" t="s">
        <v>124</v>
      </c>
      <c r="D127" s="187" t="s">
        <v>119</v>
      </c>
      <c r="E127" s="425">
        <v>15000</v>
      </c>
      <c r="F127" s="425"/>
      <c r="G127" s="333">
        <f t="shared" si="4"/>
        <v>6000</v>
      </c>
      <c r="H127" s="595" t="s">
        <v>147</v>
      </c>
      <c r="I127" s="175" t="s">
        <v>18</v>
      </c>
      <c r="J127" s="452" t="s">
        <v>493</v>
      </c>
      <c r="K127" s="429" t="s">
        <v>64</v>
      </c>
      <c r="L127" s="175" t="s">
        <v>45</v>
      </c>
      <c r="M127" s="175"/>
      <c r="N127" s="177" t="s">
        <v>494</v>
      </c>
    </row>
    <row r="128" spans="1:14" x14ac:dyDescent="0.25">
      <c r="A128" s="194">
        <v>44855</v>
      </c>
      <c r="B128" s="175" t="s">
        <v>123</v>
      </c>
      <c r="C128" s="175" t="s">
        <v>124</v>
      </c>
      <c r="D128" s="187" t="s">
        <v>119</v>
      </c>
      <c r="E128" s="425">
        <v>10000</v>
      </c>
      <c r="F128" s="425"/>
      <c r="G128" s="333">
        <f t="shared" si="4"/>
        <v>-4000</v>
      </c>
      <c r="H128" s="595" t="s">
        <v>147</v>
      </c>
      <c r="I128" s="175" t="s">
        <v>18</v>
      </c>
      <c r="J128" s="452" t="s">
        <v>493</v>
      </c>
      <c r="K128" s="429" t="s">
        <v>64</v>
      </c>
      <c r="L128" s="175" t="s">
        <v>45</v>
      </c>
      <c r="M128" s="175"/>
      <c r="N128" s="177" t="s">
        <v>495</v>
      </c>
    </row>
    <row r="129" spans="1:14" x14ac:dyDescent="0.25">
      <c r="A129" s="194">
        <v>44855</v>
      </c>
      <c r="B129" s="175" t="s">
        <v>122</v>
      </c>
      <c r="C129" s="175" t="s">
        <v>122</v>
      </c>
      <c r="D129" s="187" t="s">
        <v>119</v>
      </c>
      <c r="E129" s="425">
        <v>5000</v>
      </c>
      <c r="F129" s="425"/>
      <c r="G129" s="333">
        <f t="shared" si="4"/>
        <v>-9000</v>
      </c>
      <c r="H129" s="595" t="s">
        <v>147</v>
      </c>
      <c r="I129" s="175" t="s">
        <v>18</v>
      </c>
      <c r="J129" s="452" t="s">
        <v>493</v>
      </c>
      <c r="K129" s="429" t="s">
        <v>64</v>
      </c>
      <c r="L129" s="175" t="s">
        <v>45</v>
      </c>
      <c r="M129" s="175"/>
      <c r="N129" s="177"/>
    </row>
    <row r="130" spans="1:14" ht="15.75" thickBot="1" x14ac:dyDescent="0.3">
      <c r="A130" s="194">
        <v>44855</v>
      </c>
      <c r="B130" s="175" t="s">
        <v>122</v>
      </c>
      <c r="C130" s="175" t="s">
        <v>122</v>
      </c>
      <c r="D130" s="187" t="s">
        <v>119</v>
      </c>
      <c r="E130" s="545">
        <v>5000</v>
      </c>
      <c r="F130" s="545"/>
      <c r="G130" s="589">
        <f t="shared" si="4"/>
        <v>-14000</v>
      </c>
      <c r="H130" s="212" t="s">
        <v>147</v>
      </c>
      <c r="I130" s="175" t="s">
        <v>18</v>
      </c>
      <c r="J130" s="452" t="s">
        <v>493</v>
      </c>
      <c r="K130" s="429" t="s">
        <v>64</v>
      </c>
      <c r="L130" s="175" t="s">
        <v>45</v>
      </c>
      <c r="M130" s="175"/>
      <c r="N130" s="177"/>
    </row>
    <row r="131" spans="1:14" ht="15.75" thickBot="1" x14ac:dyDescent="0.3">
      <c r="A131" s="194"/>
      <c r="B131" s="175"/>
      <c r="C131" s="175"/>
      <c r="D131" s="187"/>
      <c r="E131" s="590">
        <f>SUM(E4:E130)</f>
        <v>1072000</v>
      </c>
      <c r="F131" s="547">
        <f>SUM(F4:F130)+G4</f>
        <v>1058000</v>
      </c>
      <c r="G131" s="548">
        <f>F131-E131</f>
        <v>-14000</v>
      </c>
      <c r="H131" s="595" t="s">
        <v>147</v>
      </c>
      <c r="I131" s="175" t="s">
        <v>18</v>
      </c>
      <c r="J131" s="452"/>
      <c r="K131" s="429" t="s">
        <v>64</v>
      </c>
      <c r="L131" s="175" t="s">
        <v>45</v>
      </c>
      <c r="M131" s="175"/>
      <c r="N131" s="177"/>
    </row>
    <row r="132" spans="1:14" x14ac:dyDescent="0.25">
      <c r="E132" s="603"/>
    </row>
    <row r="133" spans="1:14" x14ac:dyDescent="0.25">
      <c r="E133" s="603"/>
    </row>
    <row r="134" spans="1:14" x14ac:dyDescent="0.25">
      <c r="E134" s="603"/>
    </row>
    <row r="135" spans="1:14" x14ac:dyDescent="0.25">
      <c r="E135" s="603"/>
    </row>
    <row r="136" spans="1:14" x14ac:dyDescent="0.25">
      <c r="E136" s="603"/>
    </row>
    <row r="137" spans="1:14" x14ac:dyDescent="0.25">
      <c r="E137" s="603"/>
    </row>
    <row r="138" spans="1:14" x14ac:dyDescent="0.25">
      <c r="E138" s="603"/>
    </row>
    <row r="139" spans="1:14" x14ac:dyDescent="0.25">
      <c r="E139" s="603"/>
    </row>
    <row r="140" spans="1:14" x14ac:dyDescent="0.25">
      <c r="E140" s="603"/>
    </row>
    <row r="141" spans="1:14" x14ac:dyDescent="0.25">
      <c r="E141" s="603"/>
    </row>
    <row r="142" spans="1:14" x14ac:dyDescent="0.25">
      <c r="E142" s="603"/>
    </row>
    <row r="143" spans="1:14" x14ac:dyDescent="0.25">
      <c r="E143" s="603"/>
    </row>
    <row r="144" spans="1:14" x14ac:dyDescent="0.25">
      <c r="E144" s="603"/>
    </row>
    <row r="145" spans="5:5" x14ac:dyDescent="0.25">
      <c r="E145" s="603"/>
    </row>
    <row r="146" spans="5:5" x14ac:dyDescent="0.25">
      <c r="E146" s="603"/>
    </row>
    <row r="147" spans="5:5" x14ac:dyDescent="0.25">
      <c r="E147" s="603"/>
    </row>
    <row r="148" spans="5:5" x14ac:dyDescent="0.25">
      <c r="E148" s="603"/>
    </row>
    <row r="149" spans="5:5" x14ac:dyDescent="0.25">
      <c r="E149" s="603"/>
    </row>
    <row r="150" spans="5:5" x14ac:dyDescent="0.25">
      <c r="E150" s="603"/>
    </row>
    <row r="151" spans="5:5" x14ac:dyDescent="0.25">
      <c r="E151" s="603"/>
    </row>
    <row r="152" spans="5:5" x14ac:dyDescent="0.25">
      <c r="E152" s="603"/>
    </row>
    <row r="153" spans="5:5" x14ac:dyDescent="0.25">
      <c r="E153" s="603"/>
    </row>
    <row r="154" spans="5:5" x14ac:dyDescent="0.25">
      <c r="E154" s="603"/>
    </row>
    <row r="155" spans="5:5" x14ac:dyDescent="0.25">
      <c r="E155" s="603"/>
    </row>
    <row r="156" spans="5:5" x14ac:dyDescent="0.25">
      <c r="E156" s="603"/>
    </row>
    <row r="157" spans="5:5" x14ac:dyDescent="0.25">
      <c r="E157" s="603"/>
    </row>
    <row r="158" spans="5:5" x14ac:dyDescent="0.25">
      <c r="E158" s="603"/>
    </row>
    <row r="159" spans="5:5" x14ac:dyDescent="0.25">
      <c r="E159" s="603"/>
    </row>
    <row r="160" spans="5:5" x14ac:dyDescent="0.25">
      <c r="E160" s="603"/>
    </row>
    <row r="161" spans="5:5" x14ac:dyDescent="0.25">
      <c r="E161" s="603"/>
    </row>
    <row r="162" spans="5:5" x14ac:dyDescent="0.25">
      <c r="E162" s="603"/>
    </row>
    <row r="163" spans="5:5" x14ac:dyDescent="0.25">
      <c r="E163" s="603"/>
    </row>
    <row r="164" spans="5:5" x14ac:dyDescent="0.25">
      <c r="E164" s="603"/>
    </row>
    <row r="165" spans="5:5" x14ac:dyDescent="0.25">
      <c r="E165" s="603"/>
    </row>
    <row r="166" spans="5:5" x14ac:dyDescent="0.25">
      <c r="E166" s="603"/>
    </row>
    <row r="167" spans="5:5" x14ac:dyDescent="0.25">
      <c r="E167" s="603"/>
    </row>
    <row r="168" spans="5:5" x14ac:dyDescent="0.25">
      <c r="E168" s="603"/>
    </row>
    <row r="169" spans="5:5" x14ac:dyDescent="0.25">
      <c r="E169" s="603"/>
    </row>
    <row r="170" spans="5:5" x14ac:dyDescent="0.25">
      <c r="E170" s="603"/>
    </row>
    <row r="171" spans="5:5" x14ac:dyDescent="0.25">
      <c r="E171" s="603"/>
    </row>
    <row r="172" spans="5:5" x14ac:dyDescent="0.25">
      <c r="E172" s="603"/>
    </row>
    <row r="173" spans="5:5" x14ac:dyDescent="0.25">
      <c r="E173" s="603"/>
    </row>
    <row r="174" spans="5:5" x14ac:dyDescent="0.25">
      <c r="E174" s="603"/>
    </row>
    <row r="175" spans="5:5" x14ac:dyDescent="0.25">
      <c r="E175" s="603"/>
    </row>
    <row r="176" spans="5:5" x14ac:dyDescent="0.25">
      <c r="E176" s="603"/>
    </row>
    <row r="177" spans="5:5" x14ac:dyDescent="0.25">
      <c r="E177" s="603"/>
    </row>
    <row r="178" spans="5:5" x14ac:dyDescent="0.25">
      <c r="E178" s="603"/>
    </row>
    <row r="179" spans="5:5" x14ac:dyDescent="0.25">
      <c r="E179" s="603"/>
    </row>
    <row r="180" spans="5:5" x14ac:dyDescent="0.25">
      <c r="E180" s="603"/>
    </row>
    <row r="181" spans="5:5" x14ac:dyDescent="0.25">
      <c r="E181" s="603"/>
    </row>
    <row r="182" spans="5:5" x14ac:dyDescent="0.25">
      <c r="E182" s="603"/>
    </row>
    <row r="183" spans="5:5" x14ac:dyDescent="0.25">
      <c r="E183" s="603"/>
    </row>
    <row r="184" spans="5:5" x14ac:dyDescent="0.25">
      <c r="E184" s="603"/>
    </row>
    <row r="185" spans="5:5" x14ac:dyDescent="0.25">
      <c r="E185" s="603"/>
    </row>
    <row r="186" spans="5:5" x14ac:dyDescent="0.25">
      <c r="E186" s="603"/>
    </row>
    <row r="187" spans="5:5" x14ac:dyDescent="0.25">
      <c r="E187" s="603"/>
    </row>
    <row r="188" spans="5:5" x14ac:dyDescent="0.25">
      <c r="E188" s="603"/>
    </row>
    <row r="189" spans="5:5" x14ac:dyDescent="0.25">
      <c r="E189" s="603"/>
    </row>
    <row r="190" spans="5:5" x14ac:dyDescent="0.25">
      <c r="E190" s="603"/>
    </row>
    <row r="191" spans="5:5" x14ac:dyDescent="0.25">
      <c r="E191" s="603"/>
    </row>
    <row r="192" spans="5:5" x14ac:dyDescent="0.25">
      <c r="E192" s="603"/>
    </row>
    <row r="193" spans="5:5" x14ac:dyDescent="0.25">
      <c r="E193" s="603"/>
    </row>
    <row r="194" spans="5:5" x14ac:dyDescent="0.25">
      <c r="E194" s="603"/>
    </row>
    <row r="195" spans="5:5" x14ac:dyDescent="0.25">
      <c r="E195" s="603"/>
    </row>
    <row r="196" spans="5:5" x14ac:dyDescent="0.25">
      <c r="E196" s="603"/>
    </row>
    <row r="197" spans="5:5" x14ac:dyDescent="0.25">
      <c r="E197" s="603"/>
    </row>
    <row r="198" spans="5:5" x14ac:dyDescent="0.25">
      <c r="E198" s="603"/>
    </row>
    <row r="199" spans="5:5" x14ac:dyDescent="0.25">
      <c r="E199" s="603"/>
    </row>
    <row r="200" spans="5:5" x14ac:dyDescent="0.25">
      <c r="E200" s="603"/>
    </row>
    <row r="201" spans="5:5" x14ac:dyDescent="0.25">
      <c r="E201" s="603"/>
    </row>
    <row r="202" spans="5:5" x14ac:dyDescent="0.25">
      <c r="E202" s="603"/>
    </row>
    <row r="203" spans="5:5" x14ac:dyDescent="0.25">
      <c r="E203" s="603"/>
    </row>
    <row r="204" spans="5:5" x14ac:dyDescent="0.25">
      <c r="E204" s="603"/>
    </row>
    <row r="205" spans="5:5" x14ac:dyDescent="0.25">
      <c r="E205" s="603"/>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8"/>
  <sheetViews>
    <sheetView topLeftCell="A50" zoomScale="117" zoomScaleNormal="85" workbookViewId="0">
      <selection activeCell="B63" sqref="B63"/>
    </sheetView>
  </sheetViews>
  <sheetFormatPr defaultColWidth="10.85546875" defaultRowHeight="15" x14ac:dyDescent="0.25"/>
  <cols>
    <col min="1" max="1" width="13.140625" style="26" customWidth="1"/>
    <col min="2" max="2" width="29.85546875" style="26" customWidth="1"/>
    <col min="3" max="3" width="18" style="26" customWidth="1"/>
    <col min="4" max="4" width="14.7109375" style="26" customWidth="1"/>
    <col min="5" max="5" width="18.85546875" style="334" bestFit="1" customWidth="1"/>
    <col min="6" max="6" width="15.85546875" style="334" customWidth="1"/>
    <col min="7" max="7" width="18.7109375" style="334"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6" customWidth="1"/>
    <col min="15" max="15" width="41.140625" style="26" customWidth="1"/>
    <col min="16" max="16384" width="10.85546875" style="26"/>
  </cols>
  <sheetData>
    <row r="1" spans="1:14" s="79" customFormat="1" ht="31.5" x14ac:dyDescent="0.25">
      <c r="A1" s="791" t="s">
        <v>44</v>
      </c>
      <c r="B1" s="791"/>
      <c r="C1" s="791"/>
      <c r="D1" s="791"/>
      <c r="E1" s="791"/>
      <c r="F1" s="791"/>
      <c r="G1" s="791"/>
      <c r="H1" s="791"/>
      <c r="I1" s="791"/>
      <c r="J1" s="791"/>
      <c r="K1" s="791"/>
      <c r="L1" s="791"/>
      <c r="M1" s="791"/>
      <c r="N1" s="791"/>
    </row>
    <row r="2" spans="1:14" s="79" customFormat="1" ht="18.75" x14ac:dyDescent="0.25">
      <c r="A2" s="792" t="s">
        <v>143</v>
      </c>
      <c r="B2" s="792"/>
      <c r="C2" s="792"/>
      <c r="D2" s="792"/>
      <c r="E2" s="792"/>
      <c r="F2" s="792"/>
      <c r="G2" s="792"/>
      <c r="H2" s="792"/>
      <c r="I2" s="792"/>
      <c r="J2" s="792"/>
      <c r="K2" s="792"/>
      <c r="L2" s="792"/>
      <c r="M2" s="792"/>
      <c r="N2" s="792"/>
    </row>
    <row r="3" spans="1:14" s="79" customFormat="1" ht="45.75" thickBot="1" x14ac:dyDescent="0.3">
      <c r="A3" s="168" t="s">
        <v>0</v>
      </c>
      <c r="B3" s="169" t="s">
        <v>5</v>
      </c>
      <c r="C3" s="169" t="s">
        <v>10</v>
      </c>
      <c r="D3" s="170" t="s">
        <v>8</v>
      </c>
      <c r="E3" s="170" t="s">
        <v>13</v>
      </c>
      <c r="F3" s="170" t="s">
        <v>34</v>
      </c>
      <c r="G3" s="170" t="s">
        <v>41</v>
      </c>
      <c r="H3" s="170" t="s">
        <v>2</v>
      </c>
      <c r="I3" s="170" t="s">
        <v>3</v>
      </c>
      <c r="J3" s="169" t="s">
        <v>9</v>
      </c>
      <c r="K3" s="169" t="s">
        <v>1</v>
      </c>
      <c r="L3" s="169" t="s">
        <v>4</v>
      </c>
      <c r="M3" s="169" t="s">
        <v>12</v>
      </c>
      <c r="N3" s="171" t="s">
        <v>11</v>
      </c>
    </row>
    <row r="4" spans="1:14" s="22" customFormat="1" ht="27.95" customHeight="1" x14ac:dyDescent="0.25">
      <c r="A4" s="460">
        <v>44835</v>
      </c>
      <c r="B4" s="461" t="s">
        <v>192</v>
      </c>
      <c r="C4" s="461"/>
      <c r="D4" s="504"/>
      <c r="E4" s="505"/>
      <c r="F4" s="505"/>
      <c r="G4" s="506">
        <v>1000</v>
      </c>
      <c r="H4" s="507"/>
      <c r="I4" s="508"/>
      <c r="J4" s="509"/>
      <c r="K4" s="510"/>
      <c r="L4" s="211"/>
      <c r="M4" s="511"/>
      <c r="N4" s="512"/>
    </row>
    <row r="5" spans="1:14" s="22" customFormat="1" ht="13.5" customHeight="1" x14ac:dyDescent="0.25">
      <c r="A5" s="560">
        <v>44835</v>
      </c>
      <c r="B5" s="561" t="s">
        <v>115</v>
      </c>
      <c r="C5" s="561" t="s">
        <v>49</v>
      </c>
      <c r="D5" s="562" t="s">
        <v>119</v>
      </c>
      <c r="E5" s="563"/>
      <c r="F5" s="563">
        <v>20000</v>
      </c>
      <c r="G5" s="564">
        <f>G4-E5+F5</f>
        <v>21000</v>
      </c>
      <c r="H5" s="565"/>
      <c r="I5" s="565" t="s">
        <v>18</v>
      </c>
      <c r="J5" s="567" t="s">
        <v>186</v>
      </c>
      <c r="K5" s="561" t="s">
        <v>64</v>
      </c>
      <c r="L5" s="561" t="s">
        <v>45</v>
      </c>
      <c r="M5" s="575"/>
      <c r="N5" s="568"/>
    </row>
    <row r="6" spans="1:14" s="22" customFormat="1" ht="13.5" customHeight="1" x14ac:dyDescent="0.25">
      <c r="A6" s="194">
        <v>44835</v>
      </c>
      <c r="B6" s="195" t="s">
        <v>125</v>
      </c>
      <c r="C6" s="195" t="s">
        <v>49</v>
      </c>
      <c r="D6" s="196" t="s">
        <v>119</v>
      </c>
      <c r="E6" s="172"/>
      <c r="F6" s="172">
        <v>-9000</v>
      </c>
      <c r="G6" s="333">
        <f t="shared" ref="G6:G71" si="0">G5-E6+F6</f>
        <v>12000</v>
      </c>
      <c r="H6" s="559" t="s">
        <v>144</v>
      </c>
      <c r="I6" s="319" t="s">
        <v>18</v>
      </c>
      <c r="J6" s="452" t="s">
        <v>193</v>
      </c>
      <c r="K6" s="429" t="s">
        <v>64</v>
      </c>
      <c r="L6" s="429" t="s">
        <v>45</v>
      </c>
      <c r="M6" s="556"/>
      <c r="N6" s="557"/>
    </row>
    <row r="7" spans="1:14" x14ac:dyDescent="0.25">
      <c r="A7" s="194">
        <v>44835</v>
      </c>
      <c r="B7" s="195" t="s">
        <v>123</v>
      </c>
      <c r="C7" s="195" t="s">
        <v>124</v>
      </c>
      <c r="D7" s="196" t="s">
        <v>119</v>
      </c>
      <c r="E7" s="172">
        <v>8000</v>
      </c>
      <c r="F7" s="172"/>
      <c r="G7" s="333">
        <f>G6-E7+F7</f>
        <v>4000</v>
      </c>
      <c r="H7" s="559" t="s">
        <v>144</v>
      </c>
      <c r="I7" s="175" t="s">
        <v>18</v>
      </c>
      <c r="J7" s="614" t="s">
        <v>186</v>
      </c>
      <c r="K7" s="429" t="s">
        <v>64</v>
      </c>
      <c r="L7" s="175" t="s">
        <v>45</v>
      </c>
      <c r="M7" s="175"/>
      <c r="N7" s="557" t="s">
        <v>126</v>
      </c>
    </row>
    <row r="8" spans="1:14" x14ac:dyDescent="0.25">
      <c r="A8" s="194">
        <v>44835</v>
      </c>
      <c r="B8" s="195" t="s">
        <v>123</v>
      </c>
      <c r="C8" s="195" t="s">
        <v>124</v>
      </c>
      <c r="D8" s="196" t="s">
        <v>119</v>
      </c>
      <c r="E8" s="172">
        <v>9000</v>
      </c>
      <c r="F8" s="172"/>
      <c r="G8" s="333">
        <f t="shared" ref="G8:G14" si="1">G7-E8+F8</f>
        <v>-5000</v>
      </c>
      <c r="H8" s="559" t="s">
        <v>144</v>
      </c>
      <c r="I8" s="175" t="s">
        <v>18</v>
      </c>
      <c r="J8" s="614" t="s">
        <v>186</v>
      </c>
      <c r="K8" s="429" t="s">
        <v>64</v>
      </c>
      <c r="L8" s="175" t="s">
        <v>45</v>
      </c>
      <c r="M8" s="175"/>
      <c r="N8" s="557" t="s">
        <v>127</v>
      </c>
    </row>
    <row r="9" spans="1:14" x14ac:dyDescent="0.25">
      <c r="A9" s="194">
        <v>44837</v>
      </c>
      <c r="B9" s="195" t="s">
        <v>125</v>
      </c>
      <c r="C9" s="195" t="s">
        <v>49</v>
      </c>
      <c r="D9" s="196" t="s">
        <v>119</v>
      </c>
      <c r="E9" s="172"/>
      <c r="F9" s="172">
        <v>-3000</v>
      </c>
      <c r="G9" s="333">
        <f t="shared" si="1"/>
        <v>-8000</v>
      </c>
      <c r="H9" s="319" t="s">
        <v>144</v>
      </c>
      <c r="I9" s="175" t="s">
        <v>18</v>
      </c>
      <c r="J9" s="614" t="s">
        <v>186</v>
      </c>
      <c r="K9" s="429" t="s">
        <v>64</v>
      </c>
      <c r="L9" s="175" t="s">
        <v>45</v>
      </c>
      <c r="M9" s="175"/>
      <c r="N9" s="557"/>
    </row>
    <row r="10" spans="1:14" x14ac:dyDescent="0.25">
      <c r="A10" s="560">
        <v>44837</v>
      </c>
      <c r="B10" s="561" t="s">
        <v>115</v>
      </c>
      <c r="C10" s="561" t="s">
        <v>49</v>
      </c>
      <c r="D10" s="562" t="s">
        <v>119</v>
      </c>
      <c r="E10" s="563"/>
      <c r="F10" s="563">
        <v>75000</v>
      </c>
      <c r="G10" s="564">
        <f t="shared" si="1"/>
        <v>67000</v>
      </c>
      <c r="H10" s="565" t="s">
        <v>144</v>
      </c>
      <c r="I10" s="566" t="s">
        <v>18</v>
      </c>
      <c r="J10" s="710" t="s">
        <v>215</v>
      </c>
      <c r="K10" s="561" t="s">
        <v>64</v>
      </c>
      <c r="L10" s="566" t="s">
        <v>45</v>
      </c>
      <c r="M10" s="566"/>
      <c r="N10" s="568"/>
    </row>
    <row r="11" spans="1:14" x14ac:dyDescent="0.25">
      <c r="A11" s="194">
        <v>44837</v>
      </c>
      <c r="B11" s="195" t="s">
        <v>123</v>
      </c>
      <c r="C11" s="195" t="s">
        <v>124</v>
      </c>
      <c r="D11" s="196" t="s">
        <v>119</v>
      </c>
      <c r="E11" s="172">
        <v>8000</v>
      </c>
      <c r="F11" s="172"/>
      <c r="G11" s="333">
        <f t="shared" si="1"/>
        <v>59000</v>
      </c>
      <c r="H11" s="559" t="s">
        <v>144</v>
      </c>
      <c r="I11" s="175" t="s">
        <v>18</v>
      </c>
      <c r="J11" s="614" t="s">
        <v>215</v>
      </c>
      <c r="K11" s="429" t="s">
        <v>64</v>
      </c>
      <c r="L11" s="175" t="s">
        <v>45</v>
      </c>
      <c r="M11" s="175"/>
      <c r="N11" s="557" t="s">
        <v>126</v>
      </c>
    </row>
    <row r="12" spans="1:14" x14ac:dyDescent="0.25">
      <c r="A12" s="194">
        <v>44837</v>
      </c>
      <c r="B12" s="195" t="s">
        <v>123</v>
      </c>
      <c r="C12" s="195" t="s">
        <v>124</v>
      </c>
      <c r="D12" s="196" t="s">
        <v>119</v>
      </c>
      <c r="E12" s="172">
        <v>13000</v>
      </c>
      <c r="F12" s="172"/>
      <c r="G12" s="333">
        <f t="shared" si="1"/>
        <v>46000</v>
      </c>
      <c r="H12" s="559" t="s">
        <v>144</v>
      </c>
      <c r="I12" s="175" t="s">
        <v>18</v>
      </c>
      <c r="J12" s="614" t="s">
        <v>215</v>
      </c>
      <c r="K12" s="429" t="s">
        <v>64</v>
      </c>
      <c r="L12" s="175" t="s">
        <v>45</v>
      </c>
      <c r="M12" s="175"/>
      <c r="N12" s="557" t="s">
        <v>151</v>
      </c>
    </row>
    <row r="13" spans="1:14" x14ac:dyDescent="0.25">
      <c r="A13" s="194">
        <v>44837</v>
      </c>
      <c r="B13" s="195" t="s">
        <v>123</v>
      </c>
      <c r="C13" s="195" t="s">
        <v>124</v>
      </c>
      <c r="D13" s="196" t="s">
        <v>119</v>
      </c>
      <c r="E13" s="190">
        <v>13000</v>
      </c>
      <c r="F13" s="172"/>
      <c r="G13" s="333">
        <f t="shared" si="1"/>
        <v>33000</v>
      </c>
      <c r="H13" s="559" t="s">
        <v>144</v>
      </c>
      <c r="I13" s="175" t="s">
        <v>18</v>
      </c>
      <c r="J13" s="614" t="s">
        <v>215</v>
      </c>
      <c r="K13" s="429" t="s">
        <v>64</v>
      </c>
      <c r="L13" s="175" t="s">
        <v>45</v>
      </c>
      <c r="M13" s="175"/>
      <c r="N13" s="557" t="s">
        <v>216</v>
      </c>
    </row>
    <row r="14" spans="1:14" x14ac:dyDescent="0.25">
      <c r="A14" s="194">
        <v>44837</v>
      </c>
      <c r="B14" s="195" t="s">
        <v>123</v>
      </c>
      <c r="C14" s="195" t="s">
        <v>124</v>
      </c>
      <c r="D14" s="196" t="s">
        <v>119</v>
      </c>
      <c r="E14" s="190">
        <v>14000</v>
      </c>
      <c r="F14" s="182"/>
      <c r="G14" s="333">
        <f t="shared" si="1"/>
        <v>19000</v>
      </c>
      <c r="H14" s="559" t="s">
        <v>144</v>
      </c>
      <c r="I14" s="206" t="s">
        <v>18</v>
      </c>
      <c r="J14" s="614" t="s">
        <v>215</v>
      </c>
      <c r="K14" s="210" t="s">
        <v>64</v>
      </c>
      <c r="L14" s="206" t="s">
        <v>45</v>
      </c>
      <c r="M14" s="206"/>
      <c r="N14" s="177" t="s">
        <v>217</v>
      </c>
    </row>
    <row r="15" spans="1:14" x14ac:dyDescent="0.25">
      <c r="A15" s="194">
        <v>44837</v>
      </c>
      <c r="B15" s="195" t="s">
        <v>123</v>
      </c>
      <c r="C15" s="195" t="s">
        <v>124</v>
      </c>
      <c r="D15" s="196" t="s">
        <v>119</v>
      </c>
      <c r="E15" s="190">
        <v>15000</v>
      </c>
      <c r="F15" s="172"/>
      <c r="G15" s="333">
        <f t="shared" si="0"/>
        <v>4000</v>
      </c>
      <c r="H15" s="559" t="s">
        <v>144</v>
      </c>
      <c r="I15" s="175" t="s">
        <v>18</v>
      </c>
      <c r="J15" s="614" t="s">
        <v>215</v>
      </c>
      <c r="K15" s="429" t="s">
        <v>64</v>
      </c>
      <c r="L15" s="175" t="s">
        <v>45</v>
      </c>
      <c r="M15" s="175"/>
      <c r="N15" s="177" t="s">
        <v>154</v>
      </c>
    </row>
    <row r="16" spans="1:14" x14ac:dyDescent="0.25">
      <c r="A16" s="194">
        <v>44837</v>
      </c>
      <c r="B16" s="195" t="s">
        <v>122</v>
      </c>
      <c r="C16" s="195" t="s">
        <v>122</v>
      </c>
      <c r="D16" s="196" t="s">
        <v>119</v>
      </c>
      <c r="E16" s="190">
        <v>5000</v>
      </c>
      <c r="F16" s="531"/>
      <c r="G16" s="333">
        <f t="shared" si="0"/>
        <v>-1000</v>
      </c>
      <c r="H16" s="559" t="s">
        <v>144</v>
      </c>
      <c r="I16" s="175" t="s">
        <v>18</v>
      </c>
      <c r="J16" s="614" t="s">
        <v>215</v>
      </c>
      <c r="K16" s="429" t="s">
        <v>64</v>
      </c>
      <c r="L16" s="175" t="s">
        <v>45</v>
      </c>
      <c r="M16" s="175"/>
      <c r="N16" s="177"/>
    </row>
    <row r="17" spans="1:14" ht="15.75" customHeight="1" x14ac:dyDescent="0.25">
      <c r="A17" s="194">
        <v>44837</v>
      </c>
      <c r="B17" s="195" t="s">
        <v>122</v>
      </c>
      <c r="C17" s="195" t="s">
        <v>122</v>
      </c>
      <c r="D17" s="196" t="s">
        <v>119</v>
      </c>
      <c r="E17" s="201">
        <v>5000</v>
      </c>
      <c r="F17" s="182"/>
      <c r="G17" s="333">
        <f t="shared" si="0"/>
        <v>-6000</v>
      </c>
      <c r="H17" s="559" t="s">
        <v>144</v>
      </c>
      <c r="I17" s="175" t="s">
        <v>18</v>
      </c>
      <c r="J17" s="614" t="s">
        <v>215</v>
      </c>
      <c r="K17" s="429" t="s">
        <v>64</v>
      </c>
      <c r="L17" s="175" t="s">
        <v>45</v>
      </c>
      <c r="M17" s="175"/>
      <c r="N17" s="177"/>
    </row>
    <row r="18" spans="1:14" x14ac:dyDescent="0.25">
      <c r="A18" s="194">
        <v>44838</v>
      </c>
      <c r="B18" s="195" t="s">
        <v>125</v>
      </c>
      <c r="C18" s="195" t="s">
        <v>49</v>
      </c>
      <c r="D18" s="196" t="s">
        <v>119</v>
      </c>
      <c r="E18" s="182"/>
      <c r="F18" s="172">
        <v>-2000</v>
      </c>
      <c r="G18" s="333">
        <f t="shared" si="0"/>
        <v>-8000</v>
      </c>
      <c r="H18" s="319" t="s">
        <v>144</v>
      </c>
      <c r="I18" s="175" t="s">
        <v>18</v>
      </c>
      <c r="J18" s="614" t="s">
        <v>215</v>
      </c>
      <c r="K18" s="429" t="s">
        <v>64</v>
      </c>
      <c r="L18" s="175" t="s">
        <v>45</v>
      </c>
      <c r="M18" s="175"/>
      <c r="N18" s="177"/>
    </row>
    <row r="19" spans="1:14" x14ac:dyDescent="0.25">
      <c r="A19" s="560">
        <v>44838</v>
      </c>
      <c r="B19" s="561" t="s">
        <v>115</v>
      </c>
      <c r="C19" s="561" t="s">
        <v>49</v>
      </c>
      <c r="D19" s="562" t="s">
        <v>119</v>
      </c>
      <c r="E19" s="569"/>
      <c r="F19" s="563">
        <v>70000</v>
      </c>
      <c r="G19" s="564">
        <f t="shared" si="0"/>
        <v>62000</v>
      </c>
      <c r="H19" s="565" t="s">
        <v>144</v>
      </c>
      <c r="I19" s="566" t="s">
        <v>18</v>
      </c>
      <c r="J19" s="710" t="s">
        <v>231</v>
      </c>
      <c r="K19" s="561" t="s">
        <v>64</v>
      </c>
      <c r="L19" s="566" t="s">
        <v>45</v>
      </c>
      <c r="M19" s="566"/>
      <c r="N19" s="574"/>
    </row>
    <row r="20" spans="1:14" x14ac:dyDescent="0.25">
      <c r="A20" s="194">
        <v>44838</v>
      </c>
      <c r="B20" s="195" t="s">
        <v>123</v>
      </c>
      <c r="C20" s="195" t="s">
        <v>124</v>
      </c>
      <c r="D20" s="196" t="s">
        <v>119</v>
      </c>
      <c r="E20" s="190">
        <v>8000</v>
      </c>
      <c r="F20" s="172"/>
      <c r="G20" s="333">
        <f t="shared" si="0"/>
        <v>54000</v>
      </c>
      <c r="H20" s="559" t="s">
        <v>144</v>
      </c>
      <c r="I20" s="175" t="s">
        <v>18</v>
      </c>
      <c r="J20" s="614" t="s">
        <v>231</v>
      </c>
      <c r="K20" s="429" t="s">
        <v>64</v>
      </c>
      <c r="L20" s="175" t="s">
        <v>45</v>
      </c>
      <c r="M20" s="175"/>
      <c r="N20" s="177" t="s">
        <v>126</v>
      </c>
    </row>
    <row r="21" spans="1:14" x14ac:dyDescent="0.25">
      <c r="A21" s="194">
        <v>44838</v>
      </c>
      <c r="B21" s="195" t="s">
        <v>123</v>
      </c>
      <c r="C21" s="195" t="s">
        <v>124</v>
      </c>
      <c r="D21" s="196" t="s">
        <v>119</v>
      </c>
      <c r="E21" s="190">
        <v>12000</v>
      </c>
      <c r="F21" s="172"/>
      <c r="G21" s="333">
        <f t="shared" si="0"/>
        <v>42000</v>
      </c>
      <c r="H21" s="559" t="s">
        <v>144</v>
      </c>
      <c r="I21" s="175" t="s">
        <v>18</v>
      </c>
      <c r="J21" s="614" t="s">
        <v>231</v>
      </c>
      <c r="K21" s="429" t="s">
        <v>64</v>
      </c>
      <c r="L21" s="175" t="s">
        <v>45</v>
      </c>
      <c r="M21" s="175"/>
      <c r="N21" s="177" t="s">
        <v>162</v>
      </c>
    </row>
    <row r="22" spans="1:14" x14ac:dyDescent="0.25">
      <c r="A22" s="194">
        <v>44838</v>
      </c>
      <c r="B22" s="195" t="s">
        <v>123</v>
      </c>
      <c r="C22" s="195" t="s">
        <v>124</v>
      </c>
      <c r="D22" s="196" t="s">
        <v>119</v>
      </c>
      <c r="E22" s="190">
        <v>4000</v>
      </c>
      <c r="F22" s="172"/>
      <c r="G22" s="333">
        <f t="shared" si="0"/>
        <v>38000</v>
      </c>
      <c r="H22" s="559" t="s">
        <v>144</v>
      </c>
      <c r="I22" s="175" t="s">
        <v>18</v>
      </c>
      <c r="J22" s="614" t="s">
        <v>231</v>
      </c>
      <c r="K22" s="429" t="s">
        <v>64</v>
      </c>
      <c r="L22" s="175" t="s">
        <v>45</v>
      </c>
      <c r="M22" s="175"/>
      <c r="N22" s="177" t="s">
        <v>228</v>
      </c>
    </row>
    <row r="23" spans="1:14" x14ac:dyDescent="0.25">
      <c r="A23" s="194">
        <v>44838</v>
      </c>
      <c r="B23" s="195" t="s">
        <v>123</v>
      </c>
      <c r="C23" s="195" t="s">
        <v>124</v>
      </c>
      <c r="D23" s="196" t="s">
        <v>119</v>
      </c>
      <c r="E23" s="190">
        <v>17000</v>
      </c>
      <c r="F23" s="172"/>
      <c r="G23" s="333">
        <f t="shared" si="0"/>
        <v>21000</v>
      </c>
      <c r="H23" s="559" t="s">
        <v>144</v>
      </c>
      <c r="I23" s="175" t="s">
        <v>18</v>
      </c>
      <c r="J23" s="614" t="s">
        <v>231</v>
      </c>
      <c r="K23" s="429" t="s">
        <v>64</v>
      </c>
      <c r="L23" s="175" t="s">
        <v>45</v>
      </c>
      <c r="M23" s="175"/>
      <c r="N23" s="177" t="s">
        <v>229</v>
      </c>
    </row>
    <row r="24" spans="1:14" x14ac:dyDescent="0.25">
      <c r="A24" s="194">
        <v>44838</v>
      </c>
      <c r="B24" s="195" t="s">
        <v>123</v>
      </c>
      <c r="C24" s="195" t="s">
        <v>124</v>
      </c>
      <c r="D24" s="196" t="s">
        <v>119</v>
      </c>
      <c r="E24" s="190">
        <v>8000</v>
      </c>
      <c r="F24" s="172"/>
      <c r="G24" s="333">
        <f t="shared" si="0"/>
        <v>13000</v>
      </c>
      <c r="H24" s="559" t="s">
        <v>144</v>
      </c>
      <c r="I24" s="175" t="s">
        <v>18</v>
      </c>
      <c r="J24" s="614" t="s">
        <v>231</v>
      </c>
      <c r="K24" s="429" t="s">
        <v>64</v>
      </c>
      <c r="L24" s="175" t="s">
        <v>45</v>
      </c>
      <c r="M24" s="175"/>
      <c r="N24" s="177" t="s">
        <v>230</v>
      </c>
    </row>
    <row r="25" spans="1:14" x14ac:dyDescent="0.25">
      <c r="A25" s="194">
        <v>44838</v>
      </c>
      <c r="B25" s="195" t="s">
        <v>123</v>
      </c>
      <c r="C25" s="195" t="s">
        <v>124</v>
      </c>
      <c r="D25" s="196" t="s">
        <v>119</v>
      </c>
      <c r="E25" s="182">
        <v>9000</v>
      </c>
      <c r="F25" s="172"/>
      <c r="G25" s="333">
        <f t="shared" si="0"/>
        <v>4000</v>
      </c>
      <c r="H25" s="559" t="s">
        <v>144</v>
      </c>
      <c r="I25" s="175" t="s">
        <v>18</v>
      </c>
      <c r="J25" s="614" t="s">
        <v>231</v>
      </c>
      <c r="K25" s="429" t="s">
        <v>64</v>
      </c>
      <c r="L25" s="175" t="s">
        <v>45</v>
      </c>
      <c r="M25" s="175"/>
      <c r="N25" s="177" t="s">
        <v>163</v>
      </c>
    </row>
    <row r="26" spans="1:14" x14ac:dyDescent="0.25">
      <c r="A26" s="194">
        <v>44838</v>
      </c>
      <c r="B26" s="195" t="s">
        <v>122</v>
      </c>
      <c r="C26" s="195" t="s">
        <v>122</v>
      </c>
      <c r="D26" s="196" t="s">
        <v>119</v>
      </c>
      <c r="E26" s="182">
        <v>5000</v>
      </c>
      <c r="F26" s="172"/>
      <c r="G26" s="333">
        <f t="shared" si="0"/>
        <v>-1000</v>
      </c>
      <c r="H26" s="559" t="s">
        <v>144</v>
      </c>
      <c r="I26" s="175" t="s">
        <v>18</v>
      </c>
      <c r="J26" s="614" t="s">
        <v>231</v>
      </c>
      <c r="K26" s="429" t="s">
        <v>64</v>
      </c>
      <c r="L26" s="175" t="s">
        <v>45</v>
      </c>
      <c r="M26" s="175"/>
      <c r="N26" s="177"/>
    </row>
    <row r="27" spans="1:14" x14ac:dyDescent="0.25">
      <c r="A27" s="194">
        <v>44838</v>
      </c>
      <c r="B27" s="195" t="s">
        <v>122</v>
      </c>
      <c r="C27" s="195" t="s">
        <v>122</v>
      </c>
      <c r="D27" s="196" t="s">
        <v>119</v>
      </c>
      <c r="E27" s="528">
        <v>5000</v>
      </c>
      <c r="F27" s="182"/>
      <c r="G27" s="332">
        <f t="shared" si="0"/>
        <v>-6000</v>
      </c>
      <c r="H27" s="559" t="s">
        <v>144</v>
      </c>
      <c r="I27" s="206" t="s">
        <v>18</v>
      </c>
      <c r="J27" s="614" t="s">
        <v>231</v>
      </c>
      <c r="K27" s="210" t="s">
        <v>64</v>
      </c>
      <c r="L27" s="206" t="s">
        <v>45</v>
      </c>
      <c r="M27" s="206"/>
      <c r="N27" s="533"/>
    </row>
    <row r="28" spans="1:14" x14ac:dyDescent="0.25">
      <c r="A28" s="194">
        <v>44839</v>
      </c>
      <c r="B28" s="195" t="s">
        <v>125</v>
      </c>
      <c r="C28" s="195" t="s">
        <v>49</v>
      </c>
      <c r="D28" s="196" t="s">
        <v>119</v>
      </c>
      <c r="E28" s="528"/>
      <c r="F28" s="182">
        <v>-2000</v>
      </c>
      <c r="G28" s="332">
        <f t="shared" si="0"/>
        <v>-8000</v>
      </c>
      <c r="H28" s="559" t="s">
        <v>144</v>
      </c>
      <c r="I28" s="206" t="s">
        <v>18</v>
      </c>
      <c r="J28" s="614" t="s">
        <v>231</v>
      </c>
      <c r="K28" s="210" t="s">
        <v>64</v>
      </c>
      <c r="L28" s="206" t="s">
        <v>45</v>
      </c>
      <c r="M28" s="206"/>
      <c r="N28" s="533"/>
    </row>
    <row r="29" spans="1:14" x14ac:dyDescent="0.25">
      <c r="A29" s="560">
        <v>44839</v>
      </c>
      <c r="B29" s="561" t="s">
        <v>115</v>
      </c>
      <c r="C29" s="561" t="s">
        <v>49</v>
      </c>
      <c r="D29" s="562" t="s">
        <v>119</v>
      </c>
      <c r="E29" s="587"/>
      <c r="F29" s="570">
        <v>80000</v>
      </c>
      <c r="G29" s="585">
        <f t="shared" si="0"/>
        <v>72000</v>
      </c>
      <c r="H29" s="565" t="s">
        <v>144</v>
      </c>
      <c r="I29" s="572" t="s">
        <v>18</v>
      </c>
      <c r="J29" s="710" t="s">
        <v>258</v>
      </c>
      <c r="K29" s="573" t="s">
        <v>64</v>
      </c>
      <c r="L29" s="572" t="s">
        <v>45</v>
      </c>
      <c r="M29" s="572"/>
      <c r="N29" s="586"/>
    </row>
    <row r="30" spans="1:14" ht="15.75" customHeight="1" x14ac:dyDescent="0.25">
      <c r="A30" s="194">
        <v>44839</v>
      </c>
      <c r="B30" s="195" t="s">
        <v>123</v>
      </c>
      <c r="C30" s="195" t="s">
        <v>124</v>
      </c>
      <c r="D30" s="524" t="s">
        <v>119</v>
      </c>
      <c r="E30" s="190">
        <v>8000</v>
      </c>
      <c r="F30" s="182"/>
      <c r="G30" s="332">
        <f t="shared" si="0"/>
        <v>64000</v>
      </c>
      <c r="H30" s="559" t="s">
        <v>144</v>
      </c>
      <c r="I30" s="206" t="s">
        <v>18</v>
      </c>
      <c r="J30" s="614" t="s">
        <v>258</v>
      </c>
      <c r="K30" s="210" t="s">
        <v>64</v>
      </c>
      <c r="L30" s="206" t="s">
        <v>45</v>
      </c>
      <c r="M30" s="206"/>
      <c r="N30" s="533" t="s">
        <v>126</v>
      </c>
    </row>
    <row r="31" spans="1:14" x14ac:dyDescent="0.25">
      <c r="A31" s="194">
        <v>44839</v>
      </c>
      <c r="B31" s="195" t="s">
        <v>123</v>
      </c>
      <c r="C31" s="195" t="s">
        <v>124</v>
      </c>
      <c r="D31" s="524" t="s">
        <v>119</v>
      </c>
      <c r="E31" s="182">
        <v>12000</v>
      </c>
      <c r="F31" s="182"/>
      <c r="G31" s="332">
        <f t="shared" si="0"/>
        <v>52000</v>
      </c>
      <c r="H31" s="319" t="s">
        <v>144</v>
      </c>
      <c r="I31" s="206" t="s">
        <v>18</v>
      </c>
      <c r="J31" s="614" t="s">
        <v>258</v>
      </c>
      <c r="K31" s="210" t="s">
        <v>64</v>
      </c>
      <c r="L31" s="206" t="s">
        <v>45</v>
      </c>
      <c r="M31" s="206"/>
      <c r="N31" s="533" t="s">
        <v>150</v>
      </c>
    </row>
    <row r="32" spans="1:14" x14ac:dyDescent="0.25">
      <c r="A32" s="194">
        <v>44839</v>
      </c>
      <c r="B32" s="195" t="s">
        <v>123</v>
      </c>
      <c r="C32" s="195" t="s">
        <v>124</v>
      </c>
      <c r="D32" s="524" t="s">
        <v>119</v>
      </c>
      <c r="E32" s="182">
        <v>8000</v>
      </c>
      <c r="F32" s="182"/>
      <c r="G32" s="332">
        <f t="shared" si="0"/>
        <v>44000</v>
      </c>
      <c r="H32" s="559" t="s">
        <v>144</v>
      </c>
      <c r="I32" s="206" t="s">
        <v>18</v>
      </c>
      <c r="J32" s="614" t="s">
        <v>258</v>
      </c>
      <c r="K32" s="210" t="s">
        <v>64</v>
      </c>
      <c r="L32" s="206" t="s">
        <v>45</v>
      </c>
      <c r="M32" s="206"/>
      <c r="N32" s="533" t="s">
        <v>259</v>
      </c>
    </row>
    <row r="33" spans="1:14" x14ac:dyDescent="0.25">
      <c r="A33" s="194">
        <v>44839</v>
      </c>
      <c r="B33" s="195" t="s">
        <v>123</v>
      </c>
      <c r="C33" s="195" t="s">
        <v>124</v>
      </c>
      <c r="D33" s="524" t="s">
        <v>119</v>
      </c>
      <c r="E33" s="182">
        <v>7000</v>
      </c>
      <c r="F33" s="182"/>
      <c r="G33" s="332">
        <f t="shared" si="0"/>
        <v>37000</v>
      </c>
      <c r="H33" s="559" t="s">
        <v>144</v>
      </c>
      <c r="I33" s="206" t="s">
        <v>18</v>
      </c>
      <c r="J33" s="614" t="s">
        <v>258</v>
      </c>
      <c r="K33" s="210" t="s">
        <v>64</v>
      </c>
      <c r="L33" s="206" t="s">
        <v>45</v>
      </c>
      <c r="M33" s="206"/>
      <c r="N33" s="533" t="s">
        <v>260</v>
      </c>
    </row>
    <row r="34" spans="1:14" x14ac:dyDescent="0.25">
      <c r="A34" s="194">
        <v>44839</v>
      </c>
      <c r="B34" s="195" t="s">
        <v>123</v>
      </c>
      <c r="C34" s="195" t="s">
        <v>124</v>
      </c>
      <c r="D34" s="524" t="s">
        <v>119</v>
      </c>
      <c r="E34" s="190">
        <v>5000</v>
      </c>
      <c r="F34" s="172"/>
      <c r="G34" s="333">
        <f t="shared" si="0"/>
        <v>32000</v>
      </c>
      <c r="H34" s="559" t="s">
        <v>144</v>
      </c>
      <c r="I34" s="175" t="s">
        <v>18</v>
      </c>
      <c r="J34" s="614" t="s">
        <v>258</v>
      </c>
      <c r="K34" s="429" t="s">
        <v>64</v>
      </c>
      <c r="L34" s="175" t="s">
        <v>45</v>
      </c>
      <c r="M34" s="175"/>
      <c r="N34" s="177" t="s">
        <v>261</v>
      </c>
    </row>
    <row r="35" spans="1:14" x14ac:dyDescent="0.25">
      <c r="A35" s="194">
        <v>44839</v>
      </c>
      <c r="B35" s="195" t="s">
        <v>123</v>
      </c>
      <c r="C35" s="195" t="s">
        <v>124</v>
      </c>
      <c r="D35" s="524" t="s">
        <v>119</v>
      </c>
      <c r="E35" s="190">
        <v>5000</v>
      </c>
      <c r="F35" s="172"/>
      <c r="G35" s="333">
        <f t="shared" si="0"/>
        <v>27000</v>
      </c>
      <c r="H35" s="559" t="s">
        <v>144</v>
      </c>
      <c r="I35" s="175" t="s">
        <v>18</v>
      </c>
      <c r="J35" s="614" t="s">
        <v>258</v>
      </c>
      <c r="K35" s="429" t="s">
        <v>64</v>
      </c>
      <c r="L35" s="175" t="s">
        <v>45</v>
      </c>
      <c r="M35" s="175"/>
      <c r="N35" s="177" t="s">
        <v>262</v>
      </c>
    </row>
    <row r="36" spans="1:14" x14ac:dyDescent="0.25">
      <c r="A36" s="194">
        <v>44839</v>
      </c>
      <c r="B36" s="195" t="s">
        <v>123</v>
      </c>
      <c r="C36" s="195" t="s">
        <v>124</v>
      </c>
      <c r="D36" s="524" t="s">
        <v>119</v>
      </c>
      <c r="E36" s="190">
        <v>8000</v>
      </c>
      <c r="F36" s="172"/>
      <c r="G36" s="333">
        <f t="shared" si="0"/>
        <v>19000</v>
      </c>
      <c r="H36" s="559" t="s">
        <v>144</v>
      </c>
      <c r="I36" s="175" t="s">
        <v>18</v>
      </c>
      <c r="J36" s="614" t="s">
        <v>258</v>
      </c>
      <c r="K36" s="429" t="s">
        <v>64</v>
      </c>
      <c r="L36" s="175" t="s">
        <v>45</v>
      </c>
      <c r="M36" s="175"/>
      <c r="N36" s="177" t="s">
        <v>263</v>
      </c>
    </row>
    <row r="37" spans="1:14" x14ac:dyDescent="0.25">
      <c r="A37" s="194">
        <v>44839</v>
      </c>
      <c r="B37" s="195" t="s">
        <v>123</v>
      </c>
      <c r="C37" s="195" t="s">
        <v>124</v>
      </c>
      <c r="D37" s="524" t="s">
        <v>119</v>
      </c>
      <c r="E37" s="190">
        <v>15000</v>
      </c>
      <c r="F37" s="172"/>
      <c r="G37" s="333">
        <f t="shared" si="0"/>
        <v>4000</v>
      </c>
      <c r="H37" s="559" t="s">
        <v>144</v>
      </c>
      <c r="I37" s="175" t="s">
        <v>18</v>
      </c>
      <c r="J37" s="614" t="s">
        <v>258</v>
      </c>
      <c r="K37" s="429" t="s">
        <v>64</v>
      </c>
      <c r="L37" s="175" t="s">
        <v>45</v>
      </c>
      <c r="M37" s="175"/>
      <c r="N37" s="177" t="s">
        <v>264</v>
      </c>
    </row>
    <row r="38" spans="1:14" x14ac:dyDescent="0.25">
      <c r="A38" s="194">
        <v>44839</v>
      </c>
      <c r="B38" s="205" t="s">
        <v>122</v>
      </c>
      <c r="C38" s="205" t="s">
        <v>122</v>
      </c>
      <c r="D38" s="532" t="s">
        <v>119</v>
      </c>
      <c r="E38" s="182">
        <v>5000</v>
      </c>
      <c r="F38" s="172"/>
      <c r="G38" s="333">
        <f>G37-E38+F38</f>
        <v>-1000</v>
      </c>
      <c r="H38" s="559" t="s">
        <v>144</v>
      </c>
      <c r="I38" s="175" t="s">
        <v>18</v>
      </c>
      <c r="J38" s="614" t="s">
        <v>258</v>
      </c>
      <c r="K38" s="429" t="s">
        <v>64</v>
      </c>
      <c r="L38" s="175" t="s">
        <v>45</v>
      </c>
      <c r="M38" s="175"/>
      <c r="N38" s="177"/>
    </row>
    <row r="39" spans="1:14" x14ac:dyDescent="0.25">
      <c r="A39" s="194">
        <v>44839</v>
      </c>
      <c r="B39" s="205" t="s">
        <v>122</v>
      </c>
      <c r="C39" s="205" t="s">
        <v>122</v>
      </c>
      <c r="D39" s="532" t="s">
        <v>119</v>
      </c>
      <c r="E39" s="182">
        <v>5000</v>
      </c>
      <c r="F39" s="172"/>
      <c r="G39" s="333">
        <f t="shared" ref="G39:G47" si="2">G38-E39+F39</f>
        <v>-6000</v>
      </c>
      <c r="H39" s="559" t="s">
        <v>144</v>
      </c>
      <c r="I39" s="175" t="s">
        <v>18</v>
      </c>
      <c r="J39" s="614" t="s">
        <v>258</v>
      </c>
      <c r="K39" s="429" t="s">
        <v>64</v>
      </c>
      <c r="L39" s="175" t="s">
        <v>45</v>
      </c>
      <c r="M39" s="175"/>
      <c r="N39" s="177"/>
    </row>
    <row r="40" spans="1:14" x14ac:dyDescent="0.25">
      <c r="A40" s="194">
        <v>44840</v>
      </c>
      <c r="B40" s="205" t="s">
        <v>125</v>
      </c>
      <c r="C40" s="205" t="s">
        <v>49</v>
      </c>
      <c r="D40" s="532" t="s">
        <v>119</v>
      </c>
      <c r="E40" s="182"/>
      <c r="F40" s="172">
        <v>-2000</v>
      </c>
      <c r="G40" s="333">
        <f>G39-E40+F40</f>
        <v>-8000</v>
      </c>
      <c r="H40" s="559" t="s">
        <v>144</v>
      </c>
      <c r="I40" s="175" t="s">
        <v>18</v>
      </c>
      <c r="J40" s="614" t="s">
        <v>258</v>
      </c>
      <c r="K40" s="429" t="s">
        <v>64</v>
      </c>
      <c r="L40" s="175" t="s">
        <v>45</v>
      </c>
      <c r="M40" s="175"/>
      <c r="N40" s="177"/>
    </row>
    <row r="41" spans="1:14" ht="18" customHeight="1" x14ac:dyDescent="0.25">
      <c r="A41" s="560">
        <v>44840</v>
      </c>
      <c r="B41" s="574" t="s">
        <v>115</v>
      </c>
      <c r="C41" s="574" t="s">
        <v>49</v>
      </c>
      <c r="D41" s="576" t="s">
        <v>119</v>
      </c>
      <c r="E41" s="569"/>
      <c r="F41" s="563">
        <v>75000</v>
      </c>
      <c r="G41" s="564">
        <f t="shared" si="2"/>
        <v>67000</v>
      </c>
      <c r="H41" s="565" t="s">
        <v>144</v>
      </c>
      <c r="I41" s="566" t="s">
        <v>18</v>
      </c>
      <c r="J41" s="710" t="s">
        <v>277</v>
      </c>
      <c r="K41" s="561" t="s">
        <v>64</v>
      </c>
      <c r="L41" s="566" t="s">
        <v>45</v>
      </c>
      <c r="M41" s="566"/>
      <c r="N41" s="574"/>
    </row>
    <row r="42" spans="1:14" x14ac:dyDescent="0.25">
      <c r="A42" s="194">
        <v>44840</v>
      </c>
      <c r="B42" s="177" t="s">
        <v>123</v>
      </c>
      <c r="C42" s="177" t="s">
        <v>124</v>
      </c>
      <c r="D42" s="203" t="s">
        <v>119</v>
      </c>
      <c r="E42" s="182">
        <v>8000</v>
      </c>
      <c r="F42" s="172"/>
      <c r="G42" s="333">
        <f t="shared" si="2"/>
        <v>59000</v>
      </c>
      <c r="H42" s="319" t="s">
        <v>144</v>
      </c>
      <c r="I42" s="175" t="s">
        <v>18</v>
      </c>
      <c r="J42" s="614" t="s">
        <v>277</v>
      </c>
      <c r="K42" s="429" t="s">
        <v>64</v>
      </c>
      <c r="L42" s="175" t="s">
        <v>45</v>
      </c>
      <c r="M42" s="175"/>
      <c r="N42" s="177" t="s">
        <v>235</v>
      </c>
    </row>
    <row r="43" spans="1:14" x14ac:dyDescent="0.25">
      <c r="A43" s="194">
        <v>44840</v>
      </c>
      <c r="B43" s="177" t="s">
        <v>123</v>
      </c>
      <c r="C43" s="177" t="s">
        <v>124</v>
      </c>
      <c r="D43" s="203" t="s">
        <v>119</v>
      </c>
      <c r="E43" s="182">
        <v>15000</v>
      </c>
      <c r="F43" s="172"/>
      <c r="G43" s="333">
        <f t="shared" si="2"/>
        <v>44000</v>
      </c>
      <c r="H43" s="559" t="s">
        <v>144</v>
      </c>
      <c r="I43" s="175" t="s">
        <v>18</v>
      </c>
      <c r="J43" s="614" t="s">
        <v>277</v>
      </c>
      <c r="K43" s="429" t="s">
        <v>64</v>
      </c>
      <c r="L43" s="175" t="s">
        <v>45</v>
      </c>
      <c r="M43" s="175"/>
      <c r="N43" s="177" t="s">
        <v>278</v>
      </c>
    </row>
    <row r="44" spans="1:14" x14ac:dyDescent="0.25">
      <c r="A44" s="194">
        <v>44840</v>
      </c>
      <c r="B44" s="177" t="s">
        <v>123</v>
      </c>
      <c r="C44" s="177" t="s">
        <v>124</v>
      </c>
      <c r="D44" s="203" t="s">
        <v>119</v>
      </c>
      <c r="E44" s="182">
        <v>5000</v>
      </c>
      <c r="F44" s="172"/>
      <c r="G44" s="333">
        <f t="shared" si="2"/>
        <v>39000</v>
      </c>
      <c r="H44" s="559" t="s">
        <v>144</v>
      </c>
      <c r="I44" s="175" t="s">
        <v>18</v>
      </c>
      <c r="J44" s="614" t="s">
        <v>277</v>
      </c>
      <c r="K44" s="429" t="s">
        <v>64</v>
      </c>
      <c r="L44" s="175" t="s">
        <v>45</v>
      </c>
      <c r="M44" s="175"/>
      <c r="N44" s="177" t="s">
        <v>279</v>
      </c>
    </row>
    <row r="45" spans="1:14" ht="15.75" customHeight="1" x14ac:dyDescent="0.25">
      <c r="A45" s="194">
        <v>44840</v>
      </c>
      <c r="B45" s="177" t="s">
        <v>123</v>
      </c>
      <c r="C45" s="177" t="s">
        <v>124</v>
      </c>
      <c r="D45" s="203" t="s">
        <v>119</v>
      </c>
      <c r="E45" s="190">
        <v>7000</v>
      </c>
      <c r="F45" s="172"/>
      <c r="G45" s="333">
        <f t="shared" si="2"/>
        <v>32000</v>
      </c>
      <c r="H45" s="559" t="s">
        <v>144</v>
      </c>
      <c r="I45" s="175" t="s">
        <v>18</v>
      </c>
      <c r="J45" s="614" t="s">
        <v>277</v>
      </c>
      <c r="K45" s="429" t="s">
        <v>64</v>
      </c>
      <c r="L45" s="175" t="s">
        <v>45</v>
      </c>
      <c r="M45" s="175"/>
      <c r="N45" s="177" t="s">
        <v>280</v>
      </c>
    </row>
    <row r="46" spans="1:14" x14ac:dyDescent="0.25">
      <c r="A46" s="194">
        <v>44840</v>
      </c>
      <c r="B46" s="177" t="s">
        <v>123</v>
      </c>
      <c r="C46" s="177" t="s">
        <v>124</v>
      </c>
      <c r="D46" s="203" t="s">
        <v>119</v>
      </c>
      <c r="E46" s="190">
        <v>8000</v>
      </c>
      <c r="F46" s="172"/>
      <c r="G46" s="333">
        <f t="shared" si="2"/>
        <v>24000</v>
      </c>
      <c r="H46" s="319" t="s">
        <v>144</v>
      </c>
      <c r="I46" s="175" t="s">
        <v>18</v>
      </c>
      <c r="J46" s="614" t="s">
        <v>277</v>
      </c>
      <c r="K46" s="429" t="s">
        <v>64</v>
      </c>
      <c r="L46" s="175" t="s">
        <v>45</v>
      </c>
      <c r="M46" s="175"/>
      <c r="N46" s="177" t="s">
        <v>281</v>
      </c>
    </row>
    <row r="47" spans="1:14" x14ac:dyDescent="0.25">
      <c r="A47" s="194">
        <v>44840</v>
      </c>
      <c r="B47" s="177" t="s">
        <v>123</v>
      </c>
      <c r="C47" s="177" t="s">
        <v>124</v>
      </c>
      <c r="D47" s="203" t="s">
        <v>119</v>
      </c>
      <c r="E47" s="182">
        <v>8000</v>
      </c>
      <c r="F47" s="172"/>
      <c r="G47" s="333">
        <f t="shared" si="2"/>
        <v>16000</v>
      </c>
      <c r="H47" s="559" t="s">
        <v>144</v>
      </c>
      <c r="I47" s="175" t="s">
        <v>18</v>
      </c>
      <c r="J47" s="614" t="s">
        <v>277</v>
      </c>
      <c r="K47" s="429" t="s">
        <v>64</v>
      </c>
      <c r="L47" s="175" t="s">
        <v>45</v>
      </c>
      <c r="M47" s="175"/>
      <c r="N47" s="177" t="s">
        <v>282</v>
      </c>
    </row>
    <row r="48" spans="1:14" x14ac:dyDescent="0.25">
      <c r="A48" s="194">
        <v>44840</v>
      </c>
      <c r="B48" s="177" t="s">
        <v>123</v>
      </c>
      <c r="C48" s="177" t="s">
        <v>124</v>
      </c>
      <c r="D48" s="203" t="s">
        <v>119</v>
      </c>
      <c r="E48" s="190">
        <v>10000</v>
      </c>
      <c r="F48" s="172"/>
      <c r="G48" s="333">
        <f t="shared" si="0"/>
        <v>6000</v>
      </c>
      <c r="H48" s="559" t="s">
        <v>144</v>
      </c>
      <c r="I48" s="175" t="s">
        <v>18</v>
      </c>
      <c r="J48" s="614" t="s">
        <v>277</v>
      </c>
      <c r="K48" s="429" t="s">
        <v>64</v>
      </c>
      <c r="L48" s="175" t="s">
        <v>45</v>
      </c>
      <c r="M48" s="175"/>
      <c r="N48" s="177" t="s">
        <v>283</v>
      </c>
    </row>
    <row r="49" spans="1:14" x14ac:dyDescent="0.25">
      <c r="A49" s="194">
        <v>44841</v>
      </c>
      <c r="B49" s="177" t="s">
        <v>125</v>
      </c>
      <c r="C49" s="177" t="s">
        <v>49</v>
      </c>
      <c r="D49" s="203" t="s">
        <v>119</v>
      </c>
      <c r="E49" s="190"/>
      <c r="F49" s="172">
        <v>-4000</v>
      </c>
      <c r="G49" s="333">
        <f t="shared" si="0"/>
        <v>2000</v>
      </c>
      <c r="H49" s="559" t="s">
        <v>144</v>
      </c>
      <c r="I49" s="175" t="s">
        <v>18</v>
      </c>
      <c r="J49" s="614" t="s">
        <v>277</v>
      </c>
      <c r="K49" s="429" t="s">
        <v>64</v>
      </c>
      <c r="L49" s="175" t="s">
        <v>45</v>
      </c>
      <c r="M49" s="175"/>
      <c r="N49" s="177"/>
    </row>
    <row r="50" spans="1:14" ht="17.25" customHeight="1" x14ac:dyDescent="0.25">
      <c r="A50" s="560">
        <v>44841</v>
      </c>
      <c r="B50" s="574" t="s">
        <v>115</v>
      </c>
      <c r="C50" s="574" t="s">
        <v>49</v>
      </c>
      <c r="D50" s="576" t="s">
        <v>119</v>
      </c>
      <c r="E50" s="570"/>
      <c r="F50" s="563">
        <v>75000</v>
      </c>
      <c r="G50" s="564">
        <f t="shared" si="0"/>
        <v>77000</v>
      </c>
      <c r="H50" s="565" t="s">
        <v>144</v>
      </c>
      <c r="I50" s="566" t="s">
        <v>18</v>
      </c>
      <c r="J50" s="710" t="s">
        <v>294</v>
      </c>
      <c r="K50" s="561" t="s">
        <v>64</v>
      </c>
      <c r="L50" s="566" t="s">
        <v>45</v>
      </c>
      <c r="M50" s="566"/>
      <c r="N50" s="574"/>
    </row>
    <row r="51" spans="1:14" x14ac:dyDescent="0.25">
      <c r="A51" s="194">
        <v>44841</v>
      </c>
      <c r="B51" s="177" t="s">
        <v>123</v>
      </c>
      <c r="C51" s="177" t="s">
        <v>124</v>
      </c>
      <c r="D51" s="203" t="s">
        <v>119</v>
      </c>
      <c r="E51" s="190">
        <v>8000</v>
      </c>
      <c r="F51" s="172"/>
      <c r="G51" s="333">
        <f t="shared" si="0"/>
        <v>69000</v>
      </c>
      <c r="H51" s="559" t="s">
        <v>144</v>
      </c>
      <c r="I51" s="175" t="s">
        <v>18</v>
      </c>
      <c r="J51" s="614" t="s">
        <v>294</v>
      </c>
      <c r="K51" s="429" t="s">
        <v>64</v>
      </c>
      <c r="L51" s="175" t="s">
        <v>45</v>
      </c>
      <c r="M51" s="175"/>
      <c r="N51" s="177" t="s">
        <v>126</v>
      </c>
    </row>
    <row r="52" spans="1:14" x14ac:dyDescent="0.25">
      <c r="A52" s="194">
        <v>44841</v>
      </c>
      <c r="B52" s="177" t="s">
        <v>123</v>
      </c>
      <c r="C52" s="177" t="s">
        <v>124</v>
      </c>
      <c r="D52" s="203" t="s">
        <v>119</v>
      </c>
      <c r="E52" s="190">
        <v>15000</v>
      </c>
      <c r="F52" s="172"/>
      <c r="G52" s="333">
        <f t="shared" si="0"/>
        <v>54000</v>
      </c>
      <c r="H52" s="559" t="s">
        <v>144</v>
      </c>
      <c r="I52" s="175" t="s">
        <v>18</v>
      </c>
      <c r="J52" s="614" t="s">
        <v>294</v>
      </c>
      <c r="K52" s="429" t="s">
        <v>64</v>
      </c>
      <c r="L52" s="175" t="s">
        <v>45</v>
      </c>
      <c r="M52" s="175"/>
      <c r="N52" s="177" t="s">
        <v>164</v>
      </c>
    </row>
    <row r="53" spans="1:14" x14ac:dyDescent="0.25">
      <c r="A53" s="194">
        <v>44841</v>
      </c>
      <c r="B53" s="177" t="s">
        <v>123</v>
      </c>
      <c r="C53" s="177" t="s">
        <v>124</v>
      </c>
      <c r="D53" s="203" t="s">
        <v>119</v>
      </c>
      <c r="E53" s="190">
        <v>10000</v>
      </c>
      <c r="F53" s="172"/>
      <c r="G53" s="333">
        <f>G52-E53+F53</f>
        <v>44000</v>
      </c>
      <c r="H53" s="559" t="s">
        <v>144</v>
      </c>
      <c r="I53" s="175" t="s">
        <v>18</v>
      </c>
      <c r="J53" s="614" t="s">
        <v>294</v>
      </c>
      <c r="K53" s="429" t="s">
        <v>64</v>
      </c>
      <c r="L53" s="175" t="s">
        <v>45</v>
      </c>
      <c r="M53" s="175"/>
      <c r="N53" s="177" t="s">
        <v>295</v>
      </c>
    </row>
    <row r="54" spans="1:14" x14ac:dyDescent="0.25">
      <c r="A54" s="194">
        <v>44841</v>
      </c>
      <c r="B54" s="177" t="s">
        <v>123</v>
      </c>
      <c r="C54" s="177" t="s">
        <v>124</v>
      </c>
      <c r="D54" s="203" t="s">
        <v>119</v>
      </c>
      <c r="E54" s="190">
        <v>15000</v>
      </c>
      <c r="F54" s="172"/>
      <c r="G54" s="333">
        <f t="shared" si="0"/>
        <v>29000</v>
      </c>
      <c r="H54" s="559" t="s">
        <v>144</v>
      </c>
      <c r="I54" s="175" t="s">
        <v>18</v>
      </c>
      <c r="J54" s="614" t="s">
        <v>294</v>
      </c>
      <c r="K54" s="429" t="s">
        <v>64</v>
      </c>
      <c r="L54" s="175" t="s">
        <v>45</v>
      </c>
      <c r="M54" s="175"/>
      <c r="N54" s="177" t="s">
        <v>296</v>
      </c>
    </row>
    <row r="55" spans="1:14" ht="13.5" customHeight="1" x14ac:dyDescent="0.25">
      <c r="A55" s="194">
        <v>44841</v>
      </c>
      <c r="B55" s="177" t="s">
        <v>123</v>
      </c>
      <c r="C55" s="177" t="s">
        <v>124</v>
      </c>
      <c r="D55" s="203" t="s">
        <v>119</v>
      </c>
      <c r="E55" s="182">
        <v>7000</v>
      </c>
      <c r="F55" s="172"/>
      <c r="G55" s="333">
        <f>G54-E55+F55</f>
        <v>22000</v>
      </c>
      <c r="H55" s="559" t="s">
        <v>144</v>
      </c>
      <c r="I55" s="175" t="s">
        <v>18</v>
      </c>
      <c r="J55" s="614" t="s">
        <v>294</v>
      </c>
      <c r="K55" s="429" t="s">
        <v>64</v>
      </c>
      <c r="L55" s="175" t="s">
        <v>45</v>
      </c>
      <c r="M55" s="175"/>
      <c r="N55" s="177" t="s">
        <v>297</v>
      </c>
    </row>
    <row r="56" spans="1:14" x14ac:dyDescent="0.25">
      <c r="A56" s="194">
        <v>44841</v>
      </c>
      <c r="B56" s="177" t="s">
        <v>123</v>
      </c>
      <c r="C56" s="177" t="s">
        <v>124</v>
      </c>
      <c r="D56" s="203" t="s">
        <v>119</v>
      </c>
      <c r="E56" s="201">
        <v>5000</v>
      </c>
      <c r="F56" s="531"/>
      <c r="G56" s="670">
        <f t="shared" ref="G56:G60" si="3">G55-E56+F56</f>
        <v>17000</v>
      </c>
      <c r="H56" s="671" t="s">
        <v>144</v>
      </c>
      <c r="I56" s="672" t="s">
        <v>18</v>
      </c>
      <c r="J56" s="614" t="s">
        <v>294</v>
      </c>
      <c r="K56" s="673" t="s">
        <v>64</v>
      </c>
      <c r="L56" s="672" t="s">
        <v>45</v>
      </c>
      <c r="M56" s="672"/>
      <c r="N56" s="669" t="s">
        <v>168</v>
      </c>
    </row>
    <row r="57" spans="1:14" x14ac:dyDescent="0.25">
      <c r="A57" s="194">
        <v>44841</v>
      </c>
      <c r="B57" s="177" t="s">
        <v>122</v>
      </c>
      <c r="C57" s="177" t="s">
        <v>122</v>
      </c>
      <c r="D57" s="203" t="s">
        <v>119</v>
      </c>
      <c r="E57" s="182">
        <v>5000</v>
      </c>
      <c r="F57" s="172"/>
      <c r="G57" s="333">
        <f t="shared" si="3"/>
        <v>12000</v>
      </c>
      <c r="H57" s="559" t="s">
        <v>144</v>
      </c>
      <c r="I57" s="175" t="s">
        <v>18</v>
      </c>
      <c r="J57" s="614" t="s">
        <v>294</v>
      </c>
      <c r="K57" s="429" t="s">
        <v>64</v>
      </c>
      <c r="L57" s="175" t="s">
        <v>45</v>
      </c>
      <c r="M57" s="175"/>
      <c r="N57" s="177"/>
    </row>
    <row r="58" spans="1:14" x14ac:dyDescent="0.25">
      <c r="A58" s="194">
        <v>44841</v>
      </c>
      <c r="B58" s="177" t="s">
        <v>122</v>
      </c>
      <c r="C58" s="177" t="s">
        <v>122</v>
      </c>
      <c r="D58" s="203" t="s">
        <v>119</v>
      </c>
      <c r="E58" s="182">
        <v>4000</v>
      </c>
      <c r="F58" s="172"/>
      <c r="G58" s="333">
        <f>G57-E58+F58</f>
        <v>8000</v>
      </c>
      <c r="H58" s="559" t="s">
        <v>144</v>
      </c>
      <c r="I58" s="175" t="s">
        <v>18</v>
      </c>
      <c r="J58" s="614" t="s">
        <v>294</v>
      </c>
      <c r="K58" s="429" t="s">
        <v>64</v>
      </c>
      <c r="L58" s="175" t="s">
        <v>45</v>
      </c>
      <c r="M58" s="175"/>
      <c r="N58" s="177"/>
    </row>
    <row r="59" spans="1:14" x14ac:dyDescent="0.25">
      <c r="A59" s="668">
        <v>44844</v>
      </c>
      <c r="B59" s="177" t="s">
        <v>125</v>
      </c>
      <c r="C59" s="177" t="s">
        <v>49</v>
      </c>
      <c r="D59" s="203" t="s">
        <v>119</v>
      </c>
      <c r="E59" s="182"/>
      <c r="F59" s="172">
        <v>-6000</v>
      </c>
      <c r="G59" s="333">
        <f t="shared" si="3"/>
        <v>2000</v>
      </c>
      <c r="H59" s="595" t="s">
        <v>144</v>
      </c>
      <c r="I59" s="175" t="s">
        <v>18</v>
      </c>
      <c r="J59" s="614" t="s">
        <v>294</v>
      </c>
      <c r="K59" s="429" t="s">
        <v>64</v>
      </c>
      <c r="L59" s="175" t="s">
        <v>45</v>
      </c>
      <c r="M59" s="175"/>
      <c r="N59" s="177"/>
    </row>
    <row r="60" spans="1:14" x14ac:dyDescent="0.25">
      <c r="A60" s="681">
        <v>44844</v>
      </c>
      <c r="B60" s="574" t="s">
        <v>115</v>
      </c>
      <c r="C60" s="574" t="s">
        <v>49</v>
      </c>
      <c r="D60" s="576" t="s">
        <v>119</v>
      </c>
      <c r="E60" s="570"/>
      <c r="F60" s="563">
        <v>80000</v>
      </c>
      <c r="G60" s="564">
        <f t="shared" si="3"/>
        <v>82000</v>
      </c>
      <c r="H60" s="596" t="s">
        <v>144</v>
      </c>
      <c r="I60" s="566" t="s">
        <v>18</v>
      </c>
      <c r="J60" s="710" t="s">
        <v>310</v>
      </c>
      <c r="K60" s="561" t="s">
        <v>64</v>
      </c>
      <c r="L60" s="566" t="s">
        <v>45</v>
      </c>
      <c r="M60" s="566"/>
      <c r="N60" s="574"/>
    </row>
    <row r="61" spans="1:14" x14ac:dyDescent="0.25">
      <c r="A61" s="668">
        <v>44844</v>
      </c>
      <c r="B61" s="177" t="s">
        <v>123</v>
      </c>
      <c r="C61" s="177" t="s">
        <v>124</v>
      </c>
      <c r="D61" s="203" t="s">
        <v>119</v>
      </c>
      <c r="E61" s="181">
        <v>8000</v>
      </c>
      <c r="F61" s="184"/>
      <c r="G61" s="333">
        <f t="shared" si="0"/>
        <v>74000</v>
      </c>
      <c r="H61" s="595" t="s">
        <v>144</v>
      </c>
      <c r="I61" s="175" t="s">
        <v>18</v>
      </c>
      <c r="J61" s="614" t="s">
        <v>310</v>
      </c>
      <c r="K61" s="429" t="s">
        <v>64</v>
      </c>
      <c r="L61" s="175" t="s">
        <v>45</v>
      </c>
      <c r="M61" s="175"/>
      <c r="N61" s="177" t="s">
        <v>126</v>
      </c>
    </row>
    <row r="62" spans="1:14" x14ac:dyDescent="0.25">
      <c r="A62" s="668">
        <v>44844</v>
      </c>
      <c r="B62" s="177" t="s">
        <v>123</v>
      </c>
      <c r="C62" s="177" t="s">
        <v>124</v>
      </c>
      <c r="D62" s="203" t="s">
        <v>119</v>
      </c>
      <c r="E62" s="172">
        <v>16000</v>
      </c>
      <c r="F62" s="172"/>
      <c r="G62" s="333">
        <f t="shared" si="0"/>
        <v>58000</v>
      </c>
      <c r="H62" s="595" t="s">
        <v>144</v>
      </c>
      <c r="I62" s="175" t="s">
        <v>18</v>
      </c>
      <c r="J62" s="614" t="s">
        <v>310</v>
      </c>
      <c r="K62" s="429" t="s">
        <v>64</v>
      </c>
      <c r="L62" s="175" t="s">
        <v>45</v>
      </c>
      <c r="M62" s="175"/>
      <c r="N62" s="177" t="s">
        <v>311</v>
      </c>
    </row>
    <row r="63" spans="1:14" x14ac:dyDescent="0.25">
      <c r="A63" s="668">
        <v>44844</v>
      </c>
      <c r="B63" s="177" t="s">
        <v>123</v>
      </c>
      <c r="C63" s="177" t="s">
        <v>124</v>
      </c>
      <c r="D63" s="203" t="s">
        <v>119</v>
      </c>
      <c r="E63" s="190">
        <v>10000</v>
      </c>
      <c r="F63" s="530"/>
      <c r="G63" s="333">
        <f t="shared" si="0"/>
        <v>48000</v>
      </c>
      <c r="H63" s="595" t="s">
        <v>144</v>
      </c>
      <c r="I63" s="175" t="s">
        <v>18</v>
      </c>
      <c r="J63" s="614" t="s">
        <v>310</v>
      </c>
      <c r="K63" s="429" t="s">
        <v>64</v>
      </c>
      <c r="L63" s="175" t="s">
        <v>45</v>
      </c>
      <c r="M63" s="175"/>
      <c r="N63" s="177" t="s">
        <v>312</v>
      </c>
    </row>
    <row r="64" spans="1:14" x14ac:dyDescent="0.25">
      <c r="A64" s="668">
        <v>44844</v>
      </c>
      <c r="B64" s="177" t="s">
        <v>123</v>
      </c>
      <c r="C64" s="177" t="s">
        <v>124</v>
      </c>
      <c r="D64" s="203" t="s">
        <v>119</v>
      </c>
      <c r="E64" s="190">
        <v>15000</v>
      </c>
      <c r="F64" s="425"/>
      <c r="G64" s="333">
        <f t="shared" si="0"/>
        <v>33000</v>
      </c>
      <c r="H64" s="595" t="s">
        <v>144</v>
      </c>
      <c r="I64" s="175" t="s">
        <v>18</v>
      </c>
      <c r="J64" s="614" t="s">
        <v>310</v>
      </c>
      <c r="K64" s="429" t="s">
        <v>64</v>
      </c>
      <c r="L64" s="175" t="s">
        <v>45</v>
      </c>
      <c r="M64" s="175"/>
      <c r="N64" s="177" t="s">
        <v>313</v>
      </c>
    </row>
    <row r="65" spans="1:14" x14ac:dyDescent="0.25">
      <c r="A65" s="668">
        <v>44844</v>
      </c>
      <c r="B65" s="177" t="s">
        <v>123</v>
      </c>
      <c r="C65" s="177" t="s">
        <v>124</v>
      </c>
      <c r="D65" s="203" t="s">
        <v>119</v>
      </c>
      <c r="E65" s="190">
        <v>20000</v>
      </c>
      <c r="F65" s="425"/>
      <c r="G65" s="333">
        <f t="shared" si="0"/>
        <v>13000</v>
      </c>
      <c r="H65" s="212" t="s">
        <v>144</v>
      </c>
      <c r="I65" s="175" t="s">
        <v>18</v>
      </c>
      <c r="J65" s="614" t="s">
        <v>310</v>
      </c>
      <c r="K65" s="429" t="s">
        <v>64</v>
      </c>
      <c r="L65" s="175" t="s">
        <v>45</v>
      </c>
      <c r="M65" s="175"/>
      <c r="N65" s="177" t="s">
        <v>314</v>
      </c>
    </row>
    <row r="66" spans="1:14" x14ac:dyDescent="0.25">
      <c r="A66" s="681">
        <v>44844</v>
      </c>
      <c r="B66" s="574" t="s">
        <v>115</v>
      </c>
      <c r="C66" s="574" t="s">
        <v>49</v>
      </c>
      <c r="D66" s="576" t="s">
        <v>119</v>
      </c>
      <c r="E66" s="569"/>
      <c r="F66" s="598">
        <v>15000</v>
      </c>
      <c r="G66" s="564">
        <f t="shared" si="0"/>
        <v>28000</v>
      </c>
      <c r="H66" s="596" t="s">
        <v>144</v>
      </c>
      <c r="I66" s="566" t="s">
        <v>18</v>
      </c>
      <c r="J66" s="710" t="s">
        <v>316</v>
      </c>
      <c r="K66" s="561" t="s">
        <v>64</v>
      </c>
      <c r="L66" s="566" t="s">
        <v>45</v>
      </c>
      <c r="M66" s="566"/>
      <c r="N66" s="574"/>
    </row>
    <row r="67" spans="1:14" x14ac:dyDescent="0.25">
      <c r="A67" s="668">
        <v>44844</v>
      </c>
      <c r="B67" s="177" t="s">
        <v>123</v>
      </c>
      <c r="C67" s="177" t="s">
        <v>124</v>
      </c>
      <c r="D67" s="203" t="s">
        <v>119</v>
      </c>
      <c r="E67" s="190">
        <v>15000</v>
      </c>
      <c r="F67" s="425"/>
      <c r="G67" s="333">
        <f t="shared" si="0"/>
        <v>13000</v>
      </c>
      <c r="H67" s="595" t="s">
        <v>144</v>
      </c>
      <c r="I67" s="175" t="s">
        <v>18</v>
      </c>
      <c r="J67" s="614" t="s">
        <v>310</v>
      </c>
      <c r="K67" s="195" t="s">
        <v>64</v>
      </c>
      <c r="L67" s="175" t="s">
        <v>45</v>
      </c>
      <c r="M67" s="175"/>
      <c r="N67" s="177" t="s">
        <v>317</v>
      </c>
    </row>
    <row r="68" spans="1:14" x14ac:dyDescent="0.25">
      <c r="A68" s="668">
        <v>44845</v>
      </c>
      <c r="B68" s="177" t="s">
        <v>125</v>
      </c>
      <c r="C68" s="177" t="s">
        <v>49</v>
      </c>
      <c r="D68" s="203" t="s">
        <v>119</v>
      </c>
      <c r="E68" s="190"/>
      <c r="F68" s="425">
        <v>-11000</v>
      </c>
      <c r="G68" s="333">
        <f t="shared" si="0"/>
        <v>2000</v>
      </c>
      <c r="H68" s="595" t="s">
        <v>144</v>
      </c>
      <c r="I68" s="175" t="s">
        <v>18</v>
      </c>
      <c r="J68" s="614" t="s">
        <v>316</v>
      </c>
      <c r="K68" s="429" t="s">
        <v>64</v>
      </c>
      <c r="L68" s="175" t="s">
        <v>45</v>
      </c>
      <c r="M68" s="175"/>
      <c r="N68" s="177"/>
    </row>
    <row r="69" spans="1:14" x14ac:dyDescent="0.25">
      <c r="A69" s="664">
        <v>44845</v>
      </c>
      <c r="B69" s="686" t="s">
        <v>115</v>
      </c>
      <c r="C69" s="686" t="s">
        <v>49</v>
      </c>
      <c r="D69" s="715" t="s">
        <v>119</v>
      </c>
      <c r="E69" s="718"/>
      <c r="F69" s="684">
        <v>68000</v>
      </c>
      <c r="G69" s="666">
        <f t="shared" si="0"/>
        <v>70000</v>
      </c>
      <c r="H69" s="685" t="s">
        <v>144</v>
      </c>
      <c r="I69" s="667" t="s">
        <v>18</v>
      </c>
      <c r="J69" s="716" t="s">
        <v>323</v>
      </c>
      <c r="K69" s="665" t="s">
        <v>64</v>
      </c>
      <c r="L69" s="667" t="s">
        <v>45</v>
      </c>
      <c r="M69" s="667"/>
      <c r="N69" s="686"/>
    </row>
    <row r="70" spans="1:14" x14ac:dyDescent="0.25">
      <c r="A70" s="194">
        <v>44845</v>
      </c>
      <c r="B70" s="177" t="s">
        <v>123</v>
      </c>
      <c r="C70" s="177" t="s">
        <v>124</v>
      </c>
      <c r="D70" s="203" t="s">
        <v>119</v>
      </c>
      <c r="E70" s="190">
        <v>8000</v>
      </c>
      <c r="F70" s="425"/>
      <c r="G70" s="333">
        <f t="shared" si="0"/>
        <v>62000</v>
      </c>
      <c r="H70" s="595" t="s">
        <v>144</v>
      </c>
      <c r="I70" s="175" t="s">
        <v>18</v>
      </c>
      <c r="J70" s="614" t="s">
        <v>323</v>
      </c>
      <c r="K70" s="429" t="s">
        <v>64</v>
      </c>
      <c r="L70" s="175" t="s">
        <v>45</v>
      </c>
      <c r="M70" s="175"/>
      <c r="N70" s="177" t="s">
        <v>126</v>
      </c>
    </row>
    <row r="71" spans="1:14" x14ac:dyDescent="0.25">
      <c r="A71" s="194">
        <v>44845</v>
      </c>
      <c r="B71" s="177" t="s">
        <v>123</v>
      </c>
      <c r="C71" s="177" t="s">
        <v>124</v>
      </c>
      <c r="D71" s="203" t="s">
        <v>119</v>
      </c>
      <c r="E71" s="190">
        <v>12000</v>
      </c>
      <c r="F71" s="425"/>
      <c r="G71" s="333">
        <f t="shared" si="0"/>
        <v>50000</v>
      </c>
      <c r="H71" s="595" t="s">
        <v>144</v>
      </c>
      <c r="I71" s="175" t="s">
        <v>18</v>
      </c>
      <c r="J71" s="614" t="s">
        <v>323</v>
      </c>
      <c r="K71" s="429" t="s">
        <v>64</v>
      </c>
      <c r="L71" s="175" t="s">
        <v>45</v>
      </c>
      <c r="M71" s="175"/>
      <c r="N71" s="177" t="s">
        <v>324</v>
      </c>
    </row>
    <row r="72" spans="1:14" x14ac:dyDescent="0.25">
      <c r="A72" s="194">
        <v>44845</v>
      </c>
      <c r="B72" s="177" t="s">
        <v>123</v>
      </c>
      <c r="C72" s="177" t="s">
        <v>124</v>
      </c>
      <c r="D72" s="203" t="s">
        <v>119</v>
      </c>
      <c r="E72" s="425">
        <v>2000</v>
      </c>
      <c r="F72" s="425"/>
      <c r="G72" s="333">
        <f t="shared" ref="G72:G135" si="4">G71-E72+F72</f>
        <v>48000</v>
      </c>
      <c r="H72" s="595" t="s">
        <v>144</v>
      </c>
      <c r="I72" s="175" t="s">
        <v>18</v>
      </c>
      <c r="J72" s="614" t="s">
        <v>323</v>
      </c>
      <c r="K72" s="429" t="s">
        <v>64</v>
      </c>
      <c r="L72" s="175" t="s">
        <v>45</v>
      </c>
      <c r="M72" s="175"/>
      <c r="N72" s="177" t="s">
        <v>325</v>
      </c>
    </row>
    <row r="73" spans="1:14" x14ac:dyDescent="0.25">
      <c r="A73" s="194">
        <v>44845</v>
      </c>
      <c r="B73" s="177" t="s">
        <v>123</v>
      </c>
      <c r="C73" s="177" t="s">
        <v>124</v>
      </c>
      <c r="D73" s="203" t="s">
        <v>119</v>
      </c>
      <c r="E73" s="190">
        <v>8000</v>
      </c>
      <c r="F73" s="425"/>
      <c r="G73" s="333">
        <f t="shared" si="4"/>
        <v>40000</v>
      </c>
      <c r="H73" s="595" t="s">
        <v>144</v>
      </c>
      <c r="I73" s="175" t="s">
        <v>18</v>
      </c>
      <c r="J73" s="614" t="s">
        <v>323</v>
      </c>
      <c r="K73" s="429" t="s">
        <v>64</v>
      </c>
      <c r="L73" s="175" t="s">
        <v>45</v>
      </c>
      <c r="M73" s="175"/>
      <c r="N73" s="177" t="s">
        <v>326</v>
      </c>
    </row>
    <row r="74" spans="1:14" x14ac:dyDescent="0.25">
      <c r="A74" s="194">
        <v>44845</v>
      </c>
      <c r="B74" s="177" t="s">
        <v>123</v>
      </c>
      <c r="C74" s="177" t="s">
        <v>124</v>
      </c>
      <c r="D74" s="203" t="s">
        <v>119</v>
      </c>
      <c r="E74" s="190">
        <v>8000</v>
      </c>
      <c r="F74" s="425"/>
      <c r="G74" s="333">
        <f t="shared" si="4"/>
        <v>32000</v>
      </c>
      <c r="H74" s="595" t="s">
        <v>144</v>
      </c>
      <c r="I74" s="175" t="s">
        <v>18</v>
      </c>
      <c r="J74" s="614" t="s">
        <v>323</v>
      </c>
      <c r="K74" s="429" t="s">
        <v>64</v>
      </c>
      <c r="L74" s="175" t="s">
        <v>45</v>
      </c>
      <c r="M74" s="175"/>
      <c r="N74" s="177" t="s">
        <v>327</v>
      </c>
    </row>
    <row r="75" spans="1:14" x14ac:dyDescent="0.25">
      <c r="A75" s="194">
        <v>44845</v>
      </c>
      <c r="B75" s="177" t="s">
        <v>123</v>
      </c>
      <c r="C75" s="177" t="s">
        <v>124</v>
      </c>
      <c r="D75" s="203" t="s">
        <v>119</v>
      </c>
      <c r="E75" s="425">
        <v>5000</v>
      </c>
      <c r="F75" s="425"/>
      <c r="G75" s="333">
        <f t="shared" si="4"/>
        <v>27000</v>
      </c>
      <c r="H75" s="595" t="s">
        <v>144</v>
      </c>
      <c r="I75" s="175" t="s">
        <v>18</v>
      </c>
      <c r="J75" s="614" t="s">
        <v>323</v>
      </c>
      <c r="K75" s="429" t="s">
        <v>64</v>
      </c>
      <c r="L75" s="175" t="s">
        <v>45</v>
      </c>
      <c r="M75" s="175"/>
      <c r="N75" s="177" t="s">
        <v>328</v>
      </c>
    </row>
    <row r="76" spans="1:14" x14ac:dyDescent="0.25">
      <c r="A76" s="194">
        <v>44845</v>
      </c>
      <c r="B76" s="177" t="s">
        <v>123</v>
      </c>
      <c r="C76" s="177" t="s">
        <v>124</v>
      </c>
      <c r="D76" s="203" t="s">
        <v>119</v>
      </c>
      <c r="E76" s="425">
        <v>12000</v>
      </c>
      <c r="F76" s="425"/>
      <c r="G76" s="333">
        <f t="shared" si="4"/>
        <v>15000</v>
      </c>
      <c r="H76" s="595" t="s">
        <v>144</v>
      </c>
      <c r="I76" s="175" t="s">
        <v>18</v>
      </c>
      <c r="J76" s="614" t="s">
        <v>323</v>
      </c>
      <c r="K76" s="429" t="s">
        <v>64</v>
      </c>
      <c r="L76" s="175" t="s">
        <v>45</v>
      </c>
      <c r="M76" s="175"/>
      <c r="N76" s="177" t="s">
        <v>329</v>
      </c>
    </row>
    <row r="77" spans="1:14" x14ac:dyDescent="0.25">
      <c r="A77" s="194">
        <v>44845</v>
      </c>
      <c r="B77" s="175" t="s">
        <v>122</v>
      </c>
      <c r="C77" s="175" t="s">
        <v>122</v>
      </c>
      <c r="D77" s="175" t="s">
        <v>119</v>
      </c>
      <c r="E77" s="425">
        <v>5000</v>
      </c>
      <c r="F77" s="425"/>
      <c r="G77" s="333">
        <f t="shared" si="4"/>
        <v>10000</v>
      </c>
      <c r="H77" s="595" t="s">
        <v>144</v>
      </c>
      <c r="I77" s="175" t="s">
        <v>18</v>
      </c>
      <c r="J77" s="614" t="s">
        <v>323</v>
      </c>
      <c r="K77" s="429" t="s">
        <v>64</v>
      </c>
      <c r="L77" s="175" t="s">
        <v>45</v>
      </c>
      <c r="M77" s="175"/>
      <c r="N77" s="177"/>
    </row>
    <row r="78" spans="1:14" x14ac:dyDescent="0.25">
      <c r="A78" s="194">
        <v>44846</v>
      </c>
      <c r="B78" s="175" t="s">
        <v>122</v>
      </c>
      <c r="C78" s="175" t="s">
        <v>122</v>
      </c>
      <c r="D78" s="175" t="s">
        <v>119</v>
      </c>
      <c r="E78" s="425">
        <v>5000</v>
      </c>
      <c r="F78" s="425"/>
      <c r="G78" s="333">
        <f t="shared" si="4"/>
        <v>5000</v>
      </c>
      <c r="H78" s="212" t="s">
        <v>144</v>
      </c>
      <c r="I78" s="175" t="s">
        <v>18</v>
      </c>
      <c r="J78" s="614" t="s">
        <v>323</v>
      </c>
      <c r="K78" s="429" t="s">
        <v>64</v>
      </c>
      <c r="L78" s="175" t="s">
        <v>45</v>
      </c>
      <c r="M78" s="175"/>
      <c r="N78" s="177"/>
    </row>
    <row r="79" spans="1:14" x14ac:dyDescent="0.25">
      <c r="A79" s="180">
        <v>44846</v>
      </c>
      <c r="B79" s="175" t="s">
        <v>125</v>
      </c>
      <c r="C79" s="175" t="s">
        <v>49</v>
      </c>
      <c r="D79" s="175" t="s">
        <v>119</v>
      </c>
      <c r="E79" s="425"/>
      <c r="F79" s="425">
        <v>-3000</v>
      </c>
      <c r="G79" s="333">
        <f t="shared" si="4"/>
        <v>2000</v>
      </c>
      <c r="H79" s="595" t="s">
        <v>144</v>
      </c>
      <c r="I79" s="175" t="s">
        <v>18</v>
      </c>
      <c r="J79" s="614" t="s">
        <v>323</v>
      </c>
      <c r="K79" s="429" t="s">
        <v>64</v>
      </c>
      <c r="L79" s="175" t="s">
        <v>45</v>
      </c>
      <c r="M79" s="175"/>
      <c r="N79" s="177"/>
    </row>
    <row r="80" spans="1:14" x14ac:dyDescent="0.25">
      <c r="A80" s="597">
        <v>44846</v>
      </c>
      <c r="B80" s="566" t="s">
        <v>115</v>
      </c>
      <c r="C80" s="566" t="s">
        <v>49</v>
      </c>
      <c r="D80" s="566" t="s">
        <v>119</v>
      </c>
      <c r="E80" s="598"/>
      <c r="F80" s="598">
        <v>70000</v>
      </c>
      <c r="G80" s="564">
        <f t="shared" si="4"/>
        <v>72000</v>
      </c>
      <c r="H80" s="596" t="s">
        <v>144</v>
      </c>
      <c r="I80" s="566" t="s">
        <v>18</v>
      </c>
      <c r="J80" s="710" t="s">
        <v>354</v>
      </c>
      <c r="K80" s="561" t="s">
        <v>64</v>
      </c>
      <c r="L80" s="566" t="s">
        <v>45</v>
      </c>
      <c r="M80" s="566"/>
      <c r="N80" s="574"/>
    </row>
    <row r="81" spans="1:14" x14ac:dyDescent="0.25">
      <c r="A81" s="180">
        <v>44846</v>
      </c>
      <c r="B81" s="175" t="s">
        <v>123</v>
      </c>
      <c r="C81" s="175" t="s">
        <v>124</v>
      </c>
      <c r="D81" s="175" t="s">
        <v>119</v>
      </c>
      <c r="E81" s="425">
        <v>8000</v>
      </c>
      <c r="F81" s="425"/>
      <c r="G81" s="333">
        <f t="shared" si="4"/>
        <v>64000</v>
      </c>
      <c r="H81" s="595" t="s">
        <v>144</v>
      </c>
      <c r="I81" s="175" t="s">
        <v>18</v>
      </c>
      <c r="J81" s="614" t="s">
        <v>354</v>
      </c>
      <c r="K81" s="429" t="s">
        <v>64</v>
      </c>
      <c r="L81" s="175" t="s">
        <v>45</v>
      </c>
      <c r="M81" s="175"/>
      <c r="N81" s="177" t="s">
        <v>126</v>
      </c>
    </row>
    <row r="82" spans="1:14" x14ac:dyDescent="0.25">
      <c r="A82" s="180">
        <v>44846</v>
      </c>
      <c r="B82" s="175" t="s">
        <v>123</v>
      </c>
      <c r="C82" s="175" t="s">
        <v>124</v>
      </c>
      <c r="D82" s="175" t="s">
        <v>119</v>
      </c>
      <c r="E82" s="425">
        <v>8000</v>
      </c>
      <c r="F82" s="425"/>
      <c r="G82" s="333">
        <f t="shared" si="4"/>
        <v>56000</v>
      </c>
      <c r="H82" s="595" t="s">
        <v>144</v>
      </c>
      <c r="I82" s="175" t="s">
        <v>18</v>
      </c>
      <c r="J82" s="614" t="s">
        <v>354</v>
      </c>
      <c r="K82" s="429" t="s">
        <v>64</v>
      </c>
      <c r="L82" s="175" t="s">
        <v>45</v>
      </c>
      <c r="M82" s="175"/>
      <c r="N82" s="177" t="s">
        <v>355</v>
      </c>
    </row>
    <row r="83" spans="1:14" x14ac:dyDescent="0.25">
      <c r="A83" s="180">
        <v>44846</v>
      </c>
      <c r="B83" s="175" t="s">
        <v>123</v>
      </c>
      <c r="C83" s="175" t="s">
        <v>124</v>
      </c>
      <c r="D83" s="175" t="s">
        <v>119</v>
      </c>
      <c r="E83" s="425">
        <v>15000</v>
      </c>
      <c r="F83" s="425"/>
      <c r="G83" s="333">
        <f t="shared" si="4"/>
        <v>41000</v>
      </c>
      <c r="H83" s="595" t="s">
        <v>144</v>
      </c>
      <c r="I83" s="175" t="s">
        <v>18</v>
      </c>
      <c r="J83" s="614" t="s">
        <v>354</v>
      </c>
      <c r="K83" s="429" t="s">
        <v>64</v>
      </c>
      <c r="L83" s="175" t="s">
        <v>45</v>
      </c>
      <c r="M83" s="175"/>
      <c r="N83" s="177" t="s">
        <v>356</v>
      </c>
    </row>
    <row r="84" spans="1:14" x14ac:dyDescent="0.25">
      <c r="A84" s="180">
        <v>44846</v>
      </c>
      <c r="B84" s="175" t="s">
        <v>123</v>
      </c>
      <c r="C84" s="175" t="s">
        <v>124</v>
      </c>
      <c r="D84" s="175" t="s">
        <v>119</v>
      </c>
      <c r="E84" s="425">
        <v>6000</v>
      </c>
      <c r="F84" s="425"/>
      <c r="G84" s="333">
        <f t="shared" si="4"/>
        <v>35000</v>
      </c>
      <c r="H84" s="595" t="s">
        <v>144</v>
      </c>
      <c r="I84" s="175" t="s">
        <v>18</v>
      </c>
      <c r="J84" s="614" t="s">
        <v>354</v>
      </c>
      <c r="K84" s="429" t="s">
        <v>64</v>
      </c>
      <c r="L84" s="175" t="s">
        <v>45</v>
      </c>
      <c r="M84" s="175"/>
      <c r="N84" s="177" t="s">
        <v>357</v>
      </c>
    </row>
    <row r="85" spans="1:14" x14ac:dyDescent="0.25">
      <c r="A85" s="180">
        <v>44846</v>
      </c>
      <c r="B85" s="175" t="s">
        <v>123</v>
      </c>
      <c r="C85" s="175" t="s">
        <v>124</v>
      </c>
      <c r="D85" s="175" t="s">
        <v>119</v>
      </c>
      <c r="E85" s="425">
        <v>15000</v>
      </c>
      <c r="F85" s="425"/>
      <c r="G85" s="333">
        <f t="shared" si="4"/>
        <v>20000</v>
      </c>
      <c r="H85" s="595" t="s">
        <v>144</v>
      </c>
      <c r="I85" s="175" t="s">
        <v>18</v>
      </c>
      <c r="J85" s="614" t="s">
        <v>354</v>
      </c>
      <c r="K85" s="429" t="s">
        <v>64</v>
      </c>
      <c r="L85" s="175" t="s">
        <v>45</v>
      </c>
      <c r="M85" s="175"/>
      <c r="N85" s="177" t="s">
        <v>358</v>
      </c>
    </row>
    <row r="86" spans="1:14" x14ac:dyDescent="0.25">
      <c r="A86" s="180">
        <v>44846</v>
      </c>
      <c r="B86" s="175" t="s">
        <v>123</v>
      </c>
      <c r="C86" s="175" t="s">
        <v>124</v>
      </c>
      <c r="D86" s="175" t="s">
        <v>119</v>
      </c>
      <c r="E86" s="190">
        <v>7000</v>
      </c>
      <c r="F86" s="550"/>
      <c r="G86" s="333">
        <f t="shared" si="4"/>
        <v>13000</v>
      </c>
      <c r="H86" s="595" t="s">
        <v>144</v>
      </c>
      <c r="I86" s="175" t="s">
        <v>18</v>
      </c>
      <c r="J86" s="614" t="s">
        <v>354</v>
      </c>
      <c r="K86" s="429" t="s">
        <v>64</v>
      </c>
      <c r="L86" s="175" t="s">
        <v>45</v>
      </c>
      <c r="M86" s="175"/>
      <c r="N86" s="177" t="s">
        <v>359</v>
      </c>
    </row>
    <row r="87" spans="1:14" x14ac:dyDescent="0.25">
      <c r="A87" s="180">
        <v>44846</v>
      </c>
      <c r="B87" s="175" t="s">
        <v>122</v>
      </c>
      <c r="C87" s="175" t="s">
        <v>122</v>
      </c>
      <c r="D87" s="175" t="s">
        <v>119</v>
      </c>
      <c r="E87" s="190">
        <v>5000</v>
      </c>
      <c r="F87" s="425"/>
      <c r="G87" s="333">
        <f t="shared" si="4"/>
        <v>8000</v>
      </c>
      <c r="H87" s="595" t="s">
        <v>144</v>
      </c>
      <c r="I87" s="175" t="s">
        <v>18</v>
      </c>
      <c r="J87" s="614" t="s">
        <v>354</v>
      </c>
      <c r="K87" s="429" t="s">
        <v>64</v>
      </c>
      <c r="L87" s="175" t="s">
        <v>45</v>
      </c>
      <c r="M87" s="175"/>
      <c r="N87" s="177"/>
    </row>
    <row r="88" spans="1:14" x14ac:dyDescent="0.25">
      <c r="A88" s="180">
        <v>44846</v>
      </c>
      <c r="B88" s="175" t="s">
        <v>122</v>
      </c>
      <c r="C88" s="175" t="s">
        <v>122</v>
      </c>
      <c r="D88" s="175" t="s">
        <v>119</v>
      </c>
      <c r="E88" s="190">
        <v>3000</v>
      </c>
      <c r="F88" s="425"/>
      <c r="G88" s="333">
        <f t="shared" si="4"/>
        <v>5000</v>
      </c>
      <c r="H88" s="212" t="s">
        <v>144</v>
      </c>
      <c r="I88" s="175" t="s">
        <v>18</v>
      </c>
      <c r="J88" s="614" t="s">
        <v>354</v>
      </c>
      <c r="K88" s="429" t="s">
        <v>64</v>
      </c>
      <c r="L88" s="175" t="s">
        <v>45</v>
      </c>
      <c r="M88" s="175"/>
      <c r="N88" s="177"/>
    </row>
    <row r="89" spans="1:14" x14ac:dyDescent="0.25">
      <c r="A89" s="180">
        <v>44847</v>
      </c>
      <c r="B89" s="175" t="s">
        <v>125</v>
      </c>
      <c r="C89" s="175" t="s">
        <v>49</v>
      </c>
      <c r="D89" s="175" t="s">
        <v>119</v>
      </c>
      <c r="E89" s="190"/>
      <c r="F89" s="425">
        <v>-3000</v>
      </c>
      <c r="G89" s="333">
        <f t="shared" si="4"/>
        <v>2000</v>
      </c>
      <c r="H89" s="595" t="s">
        <v>144</v>
      </c>
      <c r="I89" s="175" t="s">
        <v>18</v>
      </c>
      <c r="J89" s="26" t="s">
        <v>354</v>
      </c>
      <c r="K89" s="429" t="s">
        <v>64</v>
      </c>
      <c r="L89" s="175" t="s">
        <v>45</v>
      </c>
      <c r="M89" s="175"/>
      <c r="N89" s="177"/>
    </row>
    <row r="90" spans="1:14" x14ac:dyDescent="0.25">
      <c r="A90" s="597">
        <v>44847</v>
      </c>
      <c r="B90" s="566" t="s">
        <v>115</v>
      </c>
      <c r="C90" s="566" t="s">
        <v>49</v>
      </c>
      <c r="D90" s="566" t="s">
        <v>119</v>
      </c>
      <c r="E90" s="569"/>
      <c r="F90" s="598">
        <v>70000</v>
      </c>
      <c r="G90" s="564">
        <f t="shared" si="4"/>
        <v>72000</v>
      </c>
      <c r="H90" s="596" t="s">
        <v>144</v>
      </c>
      <c r="I90" s="566" t="s">
        <v>18</v>
      </c>
      <c r="J90" s="674" t="s">
        <v>371</v>
      </c>
      <c r="K90" s="561" t="s">
        <v>64</v>
      </c>
      <c r="L90" s="566" t="s">
        <v>45</v>
      </c>
      <c r="M90" s="566"/>
      <c r="N90" s="574"/>
    </row>
    <row r="91" spans="1:14" x14ac:dyDescent="0.25">
      <c r="A91" s="180">
        <v>44847</v>
      </c>
      <c r="B91" s="175" t="s">
        <v>123</v>
      </c>
      <c r="C91" s="175" t="s">
        <v>124</v>
      </c>
      <c r="D91" s="175" t="s">
        <v>119</v>
      </c>
      <c r="E91" s="190">
        <v>8000</v>
      </c>
      <c r="F91" s="425"/>
      <c r="G91" s="333">
        <f t="shared" si="4"/>
        <v>64000</v>
      </c>
      <c r="H91" s="595" t="s">
        <v>144</v>
      </c>
      <c r="I91" s="175" t="s">
        <v>18</v>
      </c>
      <c r="J91" s="26" t="s">
        <v>371</v>
      </c>
      <c r="K91" s="429" t="s">
        <v>64</v>
      </c>
      <c r="L91" s="175" t="s">
        <v>45</v>
      </c>
      <c r="M91" s="175"/>
      <c r="N91" s="177" t="s">
        <v>126</v>
      </c>
    </row>
    <row r="92" spans="1:14" x14ac:dyDescent="0.25">
      <c r="A92" s="180">
        <v>44847</v>
      </c>
      <c r="B92" s="175" t="s">
        <v>123</v>
      </c>
      <c r="C92" s="175" t="s">
        <v>124</v>
      </c>
      <c r="D92" s="175" t="s">
        <v>119</v>
      </c>
      <c r="E92" s="190">
        <v>15000</v>
      </c>
      <c r="F92" s="425"/>
      <c r="G92" s="333">
        <f t="shared" si="4"/>
        <v>49000</v>
      </c>
      <c r="H92" s="595" t="s">
        <v>144</v>
      </c>
      <c r="I92" s="175" t="s">
        <v>18</v>
      </c>
      <c r="J92" s="26" t="s">
        <v>371</v>
      </c>
      <c r="K92" s="195" t="s">
        <v>64</v>
      </c>
      <c r="L92" s="175" t="s">
        <v>45</v>
      </c>
      <c r="M92" s="175"/>
      <c r="N92" s="177" t="s">
        <v>164</v>
      </c>
    </row>
    <row r="93" spans="1:14" x14ac:dyDescent="0.25">
      <c r="A93" s="180">
        <v>44847</v>
      </c>
      <c r="B93" s="175" t="s">
        <v>123</v>
      </c>
      <c r="C93" s="175" t="s">
        <v>124</v>
      </c>
      <c r="D93" s="175" t="s">
        <v>119</v>
      </c>
      <c r="E93" s="190">
        <v>8000</v>
      </c>
      <c r="F93" s="425"/>
      <c r="G93" s="333">
        <f t="shared" si="4"/>
        <v>41000</v>
      </c>
      <c r="H93" s="595" t="s">
        <v>144</v>
      </c>
      <c r="I93" s="175" t="s">
        <v>18</v>
      </c>
      <c r="J93" s="26" t="s">
        <v>371</v>
      </c>
      <c r="K93" s="429" t="s">
        <v>64</v>
      </c>
      <c r="L93" s="175" t="s">
        <v>45</v>
      </c>
      <c r="M93" s="175"/>
      <c r="N93" s="177" t="s">
        <v>295</v>
      </c>
    </row>
    <row r="94" spans="1:14" x14ac:dyDescent="0.25">
      <c r="A94" s="180">
        <v>44847</v>
      </c>
      <c r="B94" s="175" t="s">
        <v>123</v>
      </c>
      <c r="C94" s="175" t="s">
        <v>124</v>
      </c>
      <c r="D94" s="175" t="s">
        <v>119</v>
      </c>
      <c r="E94" s="190">
        <v>12000</v>
      </c>
      <c r="F94" s="425"/>
      <c r="G94" s="333">
        <f t="shared" si="4"/>
        <v>29000</v>
      </c>
      <c r="H94" s="595" t="s">
        <v>144</v>
      </c>
      <c r="I94" s="175" t="s">
        <v>18</v>
      </c>
      <c r="J94" s="26" t="s">
        <v>371</v>
      </c>
      <c r="K94" s="429" t="s">
        <v>64</v>
      </c>
      <c r="L94" s="175" t="s">
        <v>45</v>
      </c>
      <c r="M94" s="175"/>
      <c r="N94" s="177" t="s">
        <v>296</v>
      </c>
    </row>
    <row r="95" spans="1:14" x14ac:dyDescent="0.25">
      <c r="A95" s="180">
        <v>44847</v>
      </c>
      <c r="B95" s="175" t="s">
        <v>123</v>
      </c>
      <c r="C95" s="175" t="s">
        <v>124</v>
      </c>
      <c r="D95" s="175" t="s">
        <v>119</v>
      </c>
      <c r="E95" s="190">
        <v>8000</v>
      </c>
      <c r="F95" s="425"/>
      <c r="G95" s="333">
        <f t="shared" si="4"/>
        <v>21000</v>
      </c>
      <c r="H95" s="595" t="s">
        <v>144</v>
      </c>
      <c r="I95" s="175" t="s">
        <v>18</v>
      </c>
      <c r="J95" s="26" t="s">
        <v>371</v>
      </c>
      <c r="K95" s="429" t="s">
        <v>64</v>
      </c>
      <c r="L95" s="175" t="s">
        <v>45</v>
      </c>
      <c r="M95" s="175"/>
      <c r="N95" s="177" t="s">
        <v>372</v>
      </c>
    </row>
    <row r="96" spans="1:14" ht="15" customHeight="1" x14ac:dyDescent="0.25">
      <c r="A96" s="180">
        <v>44847</v>
      </c>
      <c r="B96" s="175" t="s">
        <v>123</v>
      </c>
      <c r="C96" s="175" t="s">
        <v>124</v>
      </c>
      <c r="D96" s="175" t="s">
        <v>119</v>
      </c>
      <c r="E96" s="528">
        <v>6000</v>
      </c>
      <c r="F96" s="687"/>
      <c r="G96" s="332">
        <f t="shared" si="4"/>
        <v>15000</v>
      </c>
      <c r="H96" s="688" t="s">
        <v>144</v>
      </c>
      <c r="I96" s="206" t="s">
        <v>18</v>
      </c>
      <c r="J96" s="26" t="s">
        <v>371</v>
      </c>
      <c r="K96" s="210" t="s">
        <v>64</v>
      </c>
      <c r="L96" s="206" t="s">
        <v>45</v>
      </c>
      <c r="M96" s="206"/>
      <c r="N96" s="533" t="s">
        <v>373</v>
      </c>
    </row>
    <row r="97" spans="1:14" x14ac:dyDescent="0.25">
      <c r="A97" s="180">
        <v>44847</v>
      </c>
      <c r="B97" s="177" t="s">
        <v>122</v>
      </c>
      <c r="C97" s="177" t="s">
        <v>122</v>
      </c>
      <c r="D97" s="203" t="s">
        <v>119</v>
      </c>
      <c r="E97" s="190">
        <v>5000</v>
      </c>
      <c r="F97" s="425"/>
      <c r="G97" s="333">
        <f t="shared" si="4"/>
        <v>10000</v>
      </c>
      <c r="H97" s="212" t="s">
        <v>144</v>
      </c>
      <c r="I97" s="175" t="s">
        <v>18</v>
      </c>
      <c r="J97" s="26" t="s">
        <v>371</v>
      </c>
      <c r="K97" s="429" t="s">
        <v>64</v>
      </c>
      <c r="L97" s="175" t="s">
        <v>45</v>
      </c>
      <c r="M97" s="175"/>
      <c r="N97" s="177"/>
    </row>
    <row r="98" spans="1:14" ht="14.25" customHeight="1" x14ac:dyDescent="0.25">
      <c r="A98" s="180">
        <v>44847</v>
      </c>
      <c r="B98" s="177" t="s">
        <v>122</v>
      </c>
      <c r="C98" s="177" t="s">
        <v>122</v>
      </c>
      <c r="D98" s="203" t="s">
        <v>119</v>
      </c>
      <c r="E98" s="190">
        <v>5000</v>
      </c>
      <c r="F98" s="425"/>
      <c r="G98" s="333">
        <f t="shared" si="4"/>
        <v>5000</v>
      </c>
      <c r="H98" s="595" t="s">
        <v>144</v>
      </c>
      <c r="I98" s="175" t="s">
        <v>18</v>
      </c>
      <c r="J98" s="26" t="s">
        <v>371</v>
      </c>
      <c r="K98" s="429" t="s">
        <v>64</v>
      </c>
      <c r="L98" s="175" t="s">
        <v>45</v>
      </c>
      <c r="M98" s="175"/>
      <c r="N98" s="177"/>
    </row>
    <row r="99" spans="1:14" x14ac:dyDescent="0.25">
      <c r="A99" s="194">
        <v>44848</v>
      </c>
      <c r="B99" s="177" t="s">
        <v>125</v>
      </c>
      <c r="C99" s="177" t="s">
        <v>49</v>
      </c>
      <c r="D99" s="203" t="s">
        <v>119</v>
      </c>
      <c r="E99" s="425"/>
      <c r="F99" s="425">
        <v>-3000</v>
      </c>
      <c r="G99" s="333">
        <f t="shared" si="4"/>
        <v>2000</v>
      </c>
      <c r="H99" s="595" t="s">
        <v>144</v>
      </c>
      <c r="I99" s="175" t="s">
        <v>18</v>
      </c>
      <c r="J99" s="26" t="s">
        <v>371</v>
      </c>
      <c r="K99" s="429" t="s">
        <v>64</v>
      </c>
      <c r="L99" s="175" t="s">
        <v>45</v>
      </c>
      <c r="M99" s="175"/>
      <c r="N99" s="177"/>
    </row>
    <row r="100" spans="1:14" x14ac:dyDescent="0.25">
      <c r="A100" s="560">
        <v>44848</v>
      </c>
      <c r="B100" s="574" t="s">
        <v>115</v>
      </c>
      <c r="C100" s="574" t="s">
        <v>49</v>
      </c>
      <c r="D100" s="576" t="s">
        <v>119</v>
      </c>
      <c r="E100" s="720"/>
      <c r="F100" s="720">
        <v>85000</v>
      </c>
      <c r="G100" s="564">
        <f t="shared" si="4"/>
        <v>87000</v>
      </c>
      <c r="H100" s="596" t="s">
        <v>144</v>
      </c>
      <c r="I100" s="566" t="s">
        <v>18</v>
      </c>
      <c r="J100" s="674" t="s">
        <v>413</v>
      </c>
      <c r="K100" s="561" t="s">
        <v>64</v>
      </c>
      <c r="L100" s="566" t="s">
        <v>45</v>
      </c>
      <c r="M100" s="566"/>
      <c r="N100" s="574"/>
    </row>
    <row r="101" spans="1:14" x14ac:dyDescent="0.25">
      <c r="A101" s="194">
        <v>44848</v>
      </c>
      <c r="B101" s="177" t="s">
        <v>123</v>
      </c>
      <c r="C101" s="177" t="s">
        <v>124</v>
      </c>
      <c r="D101" s="203" t="s">
        <v>119</v>
      </c>
      <c r="E101" s="545">
        <v>8000</v>
      </c>
      <c r="F101" s="425"/>
      <c r="G101" s="333">
        <f t="shared" si="4"/>
        <v>79000</v>
      </c>
      <c r="H101" s="595" t="s">
        <v>144</v>
      </c>
      <c r="I101" s="175" t="s">
        <v>18</v>
      </c>
      <c r="J101" s="26" t="s">
        <v>413</v>
      </c>
      <c r="K101" s="429" t="s">
        <v>64</v>
      </c>
      <c r="L101" s="175" t="s">
        <v>45</v>
      </c>
      <c r="M101" s="175"/>
      <c r="N101" s="177" t="s">
        <v>126</v>
      </c>
    </row>
    <row r="102" spans="1:14" x14ac:dyDescent="0.25">
      <c r="A102" s="194">
        <v>44848</v>
      </c>
      <c r="B102" s="177" t="s">
        <v>123</v>
      </c>
      <c r="C102" s="177" t="s">
        <v>124</v>
      </c>
      <c r="D102" s="203" t="s">
        <v>119</v>
      </c>
      <c r="E102" s="425">
        <v>15000</v>
      </c>
      <c r="F102" s="425"/>
      <c r="G102" s="333">
        <f t="shared" si="4"/>
        <v>64000</v>
      </c>
      <c r="H102" s="212" t="s">
        <v>144</v>
      </c>
      <c r="I102" s="175" t="s">
        <v>18</v>
      </c>
      <c r="J102" s="26" t="s">
        <v>413</v>
      </c>
      <c r="K102" s="429" t="s">
        <v>64</v>
      </c>
      <c r="L102" s="175" t="s">
        <v>45</v>
      </c>
      <c r="M102" s="175"/>
      <c r="N102" s="177" t="s">
        <v>345</v>
      </c>
    </row>
    <row r="103" spans="1:14" x14ac:dyDescent="0.25">
      <c r="A103" s="194">
        <v>44848</v>
      </c>
      <c r="B103" s="177" t="s">
        <v>123</v>
      </c>
      <c r="C103" s="177" t="s">
        <v>124</v>
      </c>
      <c r="D103" s="203" t="s">
        <v>119</v>
      </c>
      <c r="E103" s="425">
        <v>5000</v>
      </c>
      <c r="F103" s="425"/>
      <c r="G103" s="333">
        <f t="shared" si="4"/>
        <v>59000</v>
      </c>
      <c r="H103" s="595" t="s">
        <v>144</v>
      </c>
      <c r="I103" s="175" t="s">
        <v>18</v>
      </c>
      <c r="J103" s="26" t="s">
        <v>413</v>
      </c>
      <c r="K103" s="429" t="s">
        <v>64</v>
      </c>
      <c r="L103" s="175" t="s">
        <v>45</v>
      </c>
      <c r="M103" s="175"/>
      <c r="N103" s="177" t="s">
        <v>414</v>
      </c>
    </row>
    <row r="104" spans="1:14" x14ac:dyDescent="0.25">
      <c r="A104" s="194">
        <v>44848</v>
      </c>
      <c r="B104" s="177" t="s">
        <v>123</v>
      </c>
      <c r="C104" s="177" t="s">
        <v>124</v>
      </c>
      <c r="D104" s="203" t="s">
        <v>119</v>
      </c>
      <c r="E104" s="425">
        <v>7000</v>
      </c>
      <c r="F104" s="425"/>
      <c r="G104" s="333">
        <f t="shared" si="4"/>
        <v>52000</v>
      </c>
      <c r="H104" s="595" t="s">
        <v>144</v>
      </c>
      <c r="I104" s="175" t="s">
        <v>18</v>
      </c>
      <c r="J104" s="26" t="s">
        <v>413</v>
      </c>
      <c r="K104" s="429" t="s">
        <v>64</v>
      </c>
      <c r="L104" s="175" t="s">
        <v>45</v>
      </c>
      <c r="M104" s="175"/>
      <c r="N104" s="177" t="s">
        <v>415</v>
      </c>
    </row>
    <row r="105" spans="1:14" x14ac:dyDescent="0.25">
      <c r="A105" s="194">
        <v>44848</v>
      </c>
      <c r="B105" s="177" t="s">
        <v>123</v>
      </c>
      <c r="C105" s="177" t="s">
        <v>124</v>
      </c>
      <c r="D105" s="203" t="s">
        <v>119</v>
      </c>
      <c r="E105" s="425">
        <v>6000</v>
      </c>
      <c r="F105" s="425"/>
      <c r="G105" s="333">
        <f t="shared" si="4"/>
        <v>46000</v>
      </c>
      <c r="H105" s="595" t="s">
        <v>144</v>
      </c>
      <c r="I105" s="175" t="s">
        <v>18</v>
      </c>
      <c r="J105" s="26" t="s">
        <v>413</v>
      </c>
      <c r="K105" s="429" t="s">
        <v>64</v>
      </c>
      <c r="L105" s="175" t="s">
        <v>45</v>
      </c>
      <c r="M105" s="175"/>
      <c r="N105" s="177" t="s">
        <v>416</v>
      </c>
    </row>
    <row r="106" spans="1:14" x14ac:dyDescent="0.25">
      <c r="A106" s="194">
        <v>44848</v>
      </c>
      <c r="B106" s="177" t="s">
        <v>123</v>
      </c>
      <c r="C106" s="177" t="s">
        <v>124</v>
      </c>
      <c r="D106" s="203" t="s">
        <v>119</v>
      </c>
      <c r="E106" s="425">
        <v>10000</v>
      </c>
      <c r="F106" s="425"/>
      <c r="G106" s="333">
        <f t="shared" si="4"/>
        <v>36000</v>
      </c>
      <c r="H106" s="595" t="s">
        <v>144</v>
      </c>
      <c r="I106" s="175" t="s">
        <v>18</v>
      </c>
      <c r="J106" s="26" t="s">
        <v>413</v>
      </c>
      <c r="K106" s="429" t="s">
        <v>64</v>
      </c>
      <c r="L106" s="175" t="s">
        <v>45</v>
      </c>
      <c r="M106" s="175"/>
      <c r="N106" s="177" t="s">
        <v>417</v>
      </c>
    </row>
    <row r="107" spans="1:14" x14ac:dyDescent="0.25">
      <c r="A107" s="194">
        <v>44848</v>
      </c>
      <c r="B107" s="177" t="s">
        <v>123</v>
      </c>
      <c r="C107" s="177" t="s">
        <v>124</v>
      </c>
      <c r="D107" s="203" t="s">
        <v>119</v>
      </c>
      <c r="E107" s="425">
        <v>8000</v>
      </c>
      <c r="F107" s="425"/>
      <c r="G107" s="333">
        <f t="shared" si="4"/>
        <v>28000</v>
      </c>
      <c r="H107" s="212" t="s">
        <v>144</v>
      </c>
      <c r="I107" s="175" t="s">
        <v>18</v>
      </c>
      <c r="J107" s="26" t="s">
        <v>413</v>
      </c>
      <c r="K107" s="429" t="s">
        <v>64</v>
      </c>
      <c r="L107" s="175" t="s">
        <v>45</v>
      </c>
      <c r="M107" s="175"/>
      <c r="N107" s="177" t="s">
        <v>418</v>
      </c>
    </row>
    <row r="108" spans="1:14" x14ac:dyDescent="0.25">
      <c r="A108" s="194">
        <v>44848</v>
      </c>
      <c r="B108" s="177" t="s">
        <v>123</v>
      </c>
      <c r="C108" s="177" t="s">
        <v>124</v>
      </c>
      <c r="D108" s="203" t="s">
        <v>119</v>
      </c>
      <c r="E108" s="425">
        <v>8000</v>
      </c>
      <c r="F108" s="425"/>
      <c r="G108" s="333">
        <f t="shared" si="4"/>
        <v>20000</v>
      </c>
      <c r="H108" s="595" t="s">
        <v>144</v>
      </c>
      <c r="I108" s="175" t="s">
        <v>18</v>
      </c>
      <c r="J108" s="26" t="s">
        <v>413</v>
      </c>
      <c r="K108" s="429" t="s">
        <v>64</v>
      </c>
      <c r="L108" s="175" t="s">
        <v>45</v>
      </c>
      <c r="M108" s="175"/>
      <c r="N108" s="177" t="s">
        <v>419</v>
      </c>
    </row>
    <row r="109" spans="1:14" x14ac:dyDescent="0.25">
      <c r="A109" s="194">
        <v>44848</v>
      </c>
      <c r="B109" s="177" t="s">
        <v>123</v>
      </c>
      <c r="C109" s="177" t="s">
        <v>124</v>
      </c>
      <c r="D109" s="203" t="s">
        <v>119</v>
      </c>
      <c r="E109" s="425">
        <v>15000</v>
      </c>
      <c r="F109" s="425"/>
      <c r="G109" s="333">
        <f t="shared" si="4"/>
        <v>5000</v>
      </c>
      <c r="H109" s="595" t="s">
        <v>144</v>
      </c>
      <c r="I109" s="175" t="s">
        <v>18</v>
      </c>
      <c r="J109" s="26" t="s">
        <v>413</v>
      </c>
      <c r="K109" s="429" t="s">
        <v>64</v>
      </c>
      <c r="L109" s="175" t="s">
        <v>45</v>
      </c>
      <c r="M109" s="175"/>
      <c r="N109" s="177" t="s">
        <v>420</v>
      </c>
    </row>
    <row r="110" spans="1:14" x14ac:dyDescent="0.25">
      <c r="A110" s="534">
        <v>44849</v>
      </c>
      <c r="B110" s="175" t="s">
        <v>125</v>
      </c>
      <c r="C110" s="175" t="s">
        <v>49</v>
      </c>
      <c r="D110" s="187" t="s">
        <v>119</v>
      </c>
      <c r="E110" s="425"/>
      <c r="F110" s="425">
        <v>-3000</v>
      </c>
      <c r="G110" s="333">
        <f t="shared" si="4"/>
        <v>2000</v>
      </c>
      <c r="H110" s="595" t="s">
        <v>144</v>
      </c>
      <c r="I110" s="175" t="s">
        <v>18</v>
      </c>
      <c r="J110" s="26" t="s">
        <v>413</v>
      </c>
      <c r="K110" s="429" t="s">
        <v>64</v>
      </c>
      <c r="L110" s="175" t="s">
        <v>45</v>
      </c>
      <c r="M110" s="175"/>
      <c r="N110" s="177"/>
    </row>
    <row r="111" spans="1:14" x14ac:dyDescent="0.25">
      <c r="A111" s="560">
        <v>44849</v>
      </c>
      <c r="B111" s="566" t="s">
        <v>115</v>
      </c>
      <c r="C111" s="566" t="s">
        <v>49</v>
      </c>
      <c r="D111" s="591" t="s">
        <v>119</v>
      </c>
      <c r="E111" s="598"/>
      <c r="F111" s="598">
        <v>45000</v>
      </c>
      <c r="G111" s="564">
        <f t="shared" si="4"/>
        <v>47000</v>
      </c>
      <c r="H111" s="596" t="s">
        <v>144</v>
      </c>
      <c r="I111" s="566" t="s">
        <v>18</v>
      </c>
      <c r="J111" s="674" t="s">
        <v>427</v>
      </c>
      <c r="K111" s="561" t="s">
        <v>64</v>
      </c>
      <c r="L111" s="566" t="s">
        <v>45</v>
      </c>
      <c r="M111" s="566"/>
      <c r="N111" s="574"/>
    </row>
    <row r="112" spans="1:14" x14ac:dyDescent="0.25">
      <c r="A112" s="534">
        <v>44849</v>
      </c>
      <c r="B112" s="175" t="s">
        <v>123</v>
      </c>
      <c r="C112" s="175" t="s">
        <v>124</v>
      </c>
      <c r="D112" s="187" t="s">
        <v>119</v>
      </c>
      <c r="E112" s="425">
        <v>8000</v>
      </c>
      <c r="F112" s="425"/>
      <c r="G112" s="333">
        <f t="shared" si="4"/>
        <v>39000</v>
      </c>
      <c r="H112" s="595" t="s">
        <v>144</v>
      </c>
      <c r="I112" s="175" t="s">
        <v>18</v>
      </c>
      <c r="J112" s="26" t="s">
        <v>427</v>
      </c>
      <c r="K112" s="429" t="s">
        <v>64</v>
      </c>
      <c r="L112" s="175" t="s">
        <v>45</v>
      </c>
      <c r="M112" s="175"/>
      <c r="N112" s="177" t="s">
        <v>126</v>
      </c>
    </row>
    <row r="113" spans="1:14" x14ac:dyDescent="0.25">
      <c r="A113" s="534">
        <v>44849</v>
      </c>
      <c r="B113" s="175" t="s">
        <v>123</v>
      </c>
      <c r="C113" s="175" t="s">
        <v>124</v>
      </c>
      <c r="D113" s="187" t="s">
        <v>119</v>
      </c>
      <c r="E113" s="425">
        <v>15000</v>
      </c>
      <c r="F113" s="425"/>
      <c r="G113" s="333">
        <f t="shared" si="4"/>
        <v>24000</v>
      </c>
      <c r="H113" s="595" t="s">
        <v>144</v>
      </c>
      <c r="I113" s="175" t="s">
        <v>18</v>
      </c>
      <c r="J113" s="26" t="s">
        <v>427</v>
      </c>
      <c r="K113" s="429" t="s">
        <v>64</v>
      </c>
      <c r="L113" s="175" t="s">
        <v>45</v>
      </c>
      <c r="M113" s="175"/>
      <c r="N113" s="177" t="s">
        <v>345</v>
      </c>
    </row>
    <row r="114" spans="1:14" x14ac:dyDescent="0.25">
      <c r="A114" s="534">
        <v>44849</v>
      </c>
      <c r="B114" s="175" t="s">
        <v>123</v>
      </c>
      <c r="C114" s="175" t="s">
        <v>124</v>
      </c>
      <c r="D114" s="187" t="s">
        <v>119</v>
      </c>
      <c r="E114" s="425">
        <v>10000</v>
      </c>
      <c r="F114" s="425"/>
      <c r="G114" s="333">
        <f t="shared" si="4"/>
        <v>14000</v>
      </c>
      <c r="H114" s="595" t="s">
        <v>144</v>
      </c>
      <c r="I114" s="175" t="s">
        <v>18</v>
      </c>
      <c r="J114" s="26" t="s">
        <v>427</v>
      </c>
      <c r="K114" s="429" t="s">
        <v>64</v>
      </c>
      <c r="L114" s="175" t="s">
        <v>45</v>
      </c>
      <c r="M114" s="175"/>
      <c r="N114" s="177" t="s">
        <v>438</v>
      </c>
    </row>
    <row r="115" spans="1:14" x14ac:dyDescent="0.25">
      <c r="A115" s="534">
        <v>44849</v>
      </c>
      <c r="B115" s="175" t="s">
        <v>123</v>
      </c>
      <c r="C115" s="175" t="s">
        <v>124</v>
      </c>
      <c r="D115" s="187" t="s">
        <v>119</v>
      </c>
      <c r="E115" s="425">
        <v>8000</v>
      </c>
      <c r="F115" s="425"/>
      <c r="G115" s="333">
        <f t="shared" si="4"/>
        <v>6000</v>
      </c>
      <c r="H115" s="212" t="s">
        <v>144</v>
      </c>
      <c r="I115" s="175" t="s">
        <v>18</v>
      </c>
      <c r="J115" s="26" t="s">
        <v>427</v>
      </c>
      <c r="K115" s="429" t="s">
        <v>64</v>
      </c>
      <c r="L115" s="175" t="s">
        <v>45</v>
      </c>
      <c r="M115" s="175"/>
      <c r="N115" s="177" t="s">
        <v>439</v>
      </c>
    </row>
    <row r="116" spans="1:14" x14ac:dyDescent="0.25">
      <c r="A116" s="534">
        <v>44851</v>
      </c>
      <c r="B116" s="175" t="s">
        <v>125</v>
      </c>
      <c r="C116" s="175" t="s">
        <v>49</v>
      </c>
      <c r="D116" s="187" t="s">
        <v>119</v>
      </c>
      <c r="E116" s="425"/>
      <c r="F116" s="425">
        <v>-4000</v>
      </c>
      <c r="G116" s="333">
        <f t="shared" si="4"/>
        <v>2000</v>
      </c>
      <c r="H116" s="595" t="s">
        <v>144</v>
      </c>
      <c r="I116" s="175" t="s">
        <v>18</v>
      </c>
      <c r="J116" s="26" t="s">
        <v>427</v>
      </c>
      <c r="K116" s="429" t="s">
        <v>64</v>
      </c>
      <c r="L116" s="175" t="s">
        <v>45</v>
      </c>
      <c r="M116" s="175"/>
      <c r="N116" s="177"/>
    </row>
    <row r="117" spans="1:14" x14ac:dyDescent="0.25">
      <c r="A117" s="560">
        <v>44851</v>
      </c>
      <c r="B117" s="566" t="s">
        <v>115</v>
      </c>
      <c r="C117" s="566" t="s">
        <v>49</v>
      </c>
      <c r="D117" s="591" t="s">
        <v>119</v>
      </c>
      <c r="E117" s="598"/>
      <c r="F117" s="598">
        <v>75000</v>
      </c>
      <c r="G117" s="564">
        <f t="shared" si="4"/>
        <v>77000</v>
      </c>
      <c r="H117" s="596" t="s">
        <v>144</v>
      </c>
      <c r="I117" s="566" t="s">
        <v>18</v>
      </c>
      <c r="J117" s="674" t="s">
        <v>428</v>
      </c>
      <c r="K117" s="561" t="s">
        <v>64</v>
      </c>
      <c r="L117" s="566" t="s">
        <v>45</v>
      </c>
      <c r="M117" s="566"/>
      <c r="N117" s="574"/>
    </row>
    <row r="118" spans="1:14" x14ac:dyDescent="0.25">
      <c r="A118" s="194">
        <v>44851</v>
      </c>
      <c r="B118" s="175" t="s">
        <v>123</v>
      </c>
      <c r="C118" s="175" t="s">
        <v>124</v>
      </c>
      <c r="D118" s="187" t="s">
        <v>119</v>
      </c>
      <c r="E118" s="425">
        <v>8000</v>
      </c>
      <c r="F118" s="425"/>
      <c r="G118" s="333">
        <f t="shared" si="4"/>
        <v>69000</v>
      </c>
      <c r="H118" s="595" t="s">
        <v>144</v>
      </c>
      <c r="I118" s="175" t="s">
        <v>18</v>
      </c>
      <c r="J118" s="26" t="s">
        <v>428</v>
      </c>
      <c r="K118" s="429" t="s">
        <v>64</v>
      </c>
      <c r="L118" s="175" t="s">
        <v>45</v>
      </c>
      <c r="M118" s="175"/>
      <c r="N118" s="177" t="s">
        <v>126</v>
      </c>
    </row>
    <row r="119" spans="1:14" x14ac:dyDescent="0.25">
      <c r="A119" s="194">
        <v>44851</v>
      </c>
      <c r="B119" s="175" t="s">
        <v>123</v>
      </c>
      <c r="C119" s="175" t="s">
        <v>124</v>
      </c>
      <c r="D119" s="187" t="s">
        <v>119</v>
      </c>
      <c r="E119" s="425">
        <v>15000</v>
      </c>
      <c r="F119" s="425"/>
      <c r="G119" s="333">
        <f t="shared" si="4"/>
        <v>54000</v>
      </c>
      <c r="H119" s="212" t="s">
        <v>144</v>
      </c>
      <c r="I119" s="175" t="s">
        <v>18</v>
      </c>
      <c r="J119" s="26" t="s">
        <v>428</v>
      </c>
      <c r="K119" s="429" t="s">
        <v>64</v>
      </c>
      <c r="L119" s="175" t="s">
        <v>45</v>
      </c>
      <c r="M119" s="175"/>
      <c r="N119" s="177" t="s">
        <v>429</v>
      </c>
    </row>
    <row r="120" spans="1:14" x14ac:dyDescent="0.25">
      <c r="A120" s="194">
        <v>44851</v>
      </c>
      <c r="B120" s="175" t="s">
        <v>123</v>
      </c>
      <c r="C120" s="175" t="s">
        <v>124</v>
      </c>
      <c r="D120" s="187" t="s">
        <v>119</v>
      </c>
      <c r="E120" s="425">
        <v>10000</v>
      </c>
      <c r="F120" s="425"/>
      <c r="G120" s="333">
        <f t="shared" si="4"/>
        <v>44000</v>
      </c>
      <c r="H120" s="212" t="s">
        <v>144</v>
      </c>
      <c r="I120" s="175" t="s">
        <v>18</v>
      </c>
      <c r="J120" s="26" t="s">
        <v>428</v>
      </c>
      <c r="K120" s="429" t="s">
        <v>64</v>
      </c>
      <c r="L120" s="175" t="s">
        <v>45</v>
      </c>
      <c r="M120" s="175"/>
      <c r="N120" s="177" t="s">
        <v>357</v>
      </c>
    </row>
    <row r="121" spans="1:14" x14ac:dyDescent="0.25">
      <c r="A121" s="194">
        <v>44851</v>
      </c>
      <c r="B121" s="175" t="s">
        <v>123</v>
      </c>
      <c r="C121" s="175" t="s">
        <v>124</v>
      </c>
      <c r="D121" s="187" t="s">
        <v>119</v>
      </c>
      <c r="E121" s="425">
        <v>12000</v>
      </c>
      <c r="F121" s="425"/>
      <c r="G121" s="333">
        <f t="shared" si="4"/>
        <v>32000</v>
      </c>
      <c r="H121" s="595" t="s">
        <v>144</v>
      </c>
      <c r="I121" s="175" t="s">
        <v>18</v>
      </c>
      <c r="J121" s="26" t="s">
        <v>428</v>
      </c>
      <c r="K121" s="429" t="s">
        <v>64</v>
      </c>
      <c r="L121" s="175" t="s">
        <v>45</v>
      </c>
      <c r="M121" s="175"/>
      <c r="N121" s="177" t="s">
        <v>430</v>
      </c>
    </row>
    <row r="122" spans="1:14" x14ac:dyDescent="0.25">
      <c r="A122" s="194">
        <v>44851</v>
      </c>
      <c r="B122" s="175" t="s">
        <v>123</v>
      </c>
      <c r="C122" s="175" t="s">
        <v>124</v>
      </c>
      <c r="D122" s="187" t="s">
        <v>119</v>
      </c>
      <c r="E122" s="425">
        <v>4000</v>
      </c>
      <c r="F122" s="425"/>
      <c r="G122" s="333">
        <f t="shared" si="4"/>
        <v>28000</v>
      </c>
      <c r="H122" s="595" t="s">
        <v>144</v>
      </c>
      <c r="I122" s="175" t="s">
        <v>18</v>
      </c>
      <c r="J122" s="26" t="s">
        <v>428</v>
      </c>
      <c r="K122" s="429" t="s">
        <v>64</v>
      </c>
      <c r="L122" s="175" t="s">
        <v>45</v>
      </c>
      <c r="M122" s="175"/>
      <c r="N122" s="177" t="s">
        <v>431</v>
      </c>
    </row>
    <row r="123" spans="1:14" ht="17.25" customHeight="1" x14ac:dyDescent="0.25">
      <c r="A123" s="194">
        <v>44851</v>
      </c>
      <c r="B123" s="175" t="s">
        <v>123</v>
      </c>
      <c r="C123" s="175" t="s">
        <v>124</v>
      </c>
      <c r="D123" s="187" t="s">
        <v>119</v>
      </c>
      <c r="E123" s="425">
        <v>15000</v>
      </c>
      <c r="F123" s="425"/>
      <c r="G123" s="333">
        <f t="shared" si="4"/>
        <v>13000</v>
      </c>
      <c r="H123" s="595" t="s">
        <v>144</v>
      </c>
      <c r="I123" s="175" t="s">
        <v>18</v>
      </c>
      <c r="J123" s="26" t="s">
        <v>428</v>
      </c>
      <c r="K123" s="429" t="s">
        <v>64</v>
      </c>
      <c r="L123" s="175" t="s">
        <v>45</v>
      </c>
      <c r="M123" s="175"/>
      <c r="N123" s="177" t="s">
        <v>154</v>
      </c>
    </row>
    <row r="124" spans="1:14" x14ac:dyDescent="0.25">
      <c r="A124" s="194">
        <v>44851</v>
      </c>
      <c r="B124" s="175" t="s">
        <v>122</v>
      </c>
      <c r="C124" s="175" t="s">
        <v>122</v>
      </c>
      <c r="D124" s="187" t="s">
        <v>119</v>
      </c>
      <c r="E124" s="425">
        <v>5000</v>
      </c>
      <c r="F124" s="425"/>
      <c r="G124" s="333">
        <f t="shared" si="4"/>
        <v>8000</v>
      </c>
      <c r="H124" s="595" t="s">
        <v>144</v>
      </c>
      <c r="I124" s="175" t="s">
        <v>18</v>
      </c>
      <c r="J124" s="26" t="s">
        <v>428</v>
      </c>
      <c r="K124" s="429" t="s">
        <v>64</v>
      </c>
      <c r="L124" s="175" t="s">
        <v>45</v>
      </c>
      <c r="M124" s="175"/>
      <c r="N124" s="177"/>
    </row>
    <row r="125" spans="1:14" x14ac:dyDescent="0.25">
      <c r="A125" s="194">
        <v>44851</v>
      </c>
      <c r="B125" s="175" t="s">
        <v>122</v>
      </c>
      <c r="C125" s="175" t="s">
        <v>122</v>
      </c>
      <c r="D125" s="187" t="s">
        <v>119</v>
      </c>
      <c r="E125" s="425">
        <v>5000</v>
      </c>
      <c r="F125" s="425"/>
      <c r="G125" s="333">
        <f t="shared" si="4"/>
        <v>3000</v>
      </c>
      <c r="H125" s="595" t="s">
        <v>144</v>
      </c>
      <c r="I125" s="175" t="s">
        <v>18</v>
      </c>
      <c r="J125" s="26" t="s">
        <v>428</v>
      </c>
      <c r="K125" s="429" t="s">
        <v>64</v>
      </c>
      <c r="L125" s="175" t="s">
        <v>45</v>
      </c>
      <c r="M125" s="175"/>
      <c r="N125" s="177"/>
    </row>
    <row r="126" spans="1:14" x14ac:dyDescent="0.25">
      <c r="A126" s="194">
        <v>44852</v>
      </c>
      <c r="B126" s="175" t="s">
        <v>125</v>
      </c>
      <c r="C126" s="175" t="s">
        <v>49</v>
      </c>
      <c r="D126" s="187" t="s">
        <v>119</v>
      </c>
      <c r="E126" s="425"/>
      <c r="F126" s="425">
        <v>-1000</v>
      </c>
      <c r="G126" s="333">
        <f t="shared" si="4"/>
        <v>2000</v>
      </c>
      <c r="H126" s="595" t="s">
        <v>144</v>
      </c>
      <c r="I126" s="175" t="s">
        <v>18</v>
      </c>
      <c r="J126" s="26" t="s">
        <v>428</v>
      </c>
      <c r="K126" s="429" t="s">
        <v>64</v>
      </c>
      <c r="L126" s="175" t="s">
        <v>45</v>
      </c>
      <c r="M126" s="175"/>
      <c r="N126" s="177"/>
    </row>
    <row r="127" spans="1:14" x14ac:dyDescent="0.25">
      <c r="A127" s="560">
        <v>44852</v>
      </c>
      <c r="B127" s="566" t="s">
        <v>115</v>
      </c>
      <c r="C127" s="566" t="s">
        <v>49</v>
      </c>
      <c r="D127" s="591" t="s">
        <v>119</v>
      </c>
      <c r="E127" s="598"/>
      <c r="F127" s="598">
        <v>80000</v>
      </c>
      <c r="G127" s="564">
        <f t="shared" si="4"/>
        <v>82000</v>
      </c>
      <c r="H127" s="596" t="s">
        <v>144</v>
      </c>
      <c r="I127" s="566" t="s">
        <v>18</v>
      </c>
      <c r="J127" s="674" t="s">
        <v>451</v>
      </c>
      <c r="K127" s="561" t="s">
        <v>64</v>
      </c>
      <c r="L127" s="566" t="s">
        <v>45</v>
      </c>
      <c r="M127" s="566"/>
      <c r="N127" s="574"/>
    </row>
    <row r="128" spans="1:14" x14ac:dyDescent="0.25">
      <c r="A128" s="194">
        <v>44852</v>
      </c>
      <c r="B128" s="175" t="s">
        <v>123</v>
      </c>
      <c r="C128" s="175" t="s">
        <v>124</v>
      </c>
      <c r="D128" s="175" t="s">
        <v>119</v>
      </c>
      <c r="E128" s="425">
        <v>8000</v>
      </c>
      <c r="F128" s="425"/>
      <c r="G128" s="333">
        <f t="shared" si="4"/>
        <v>74000</v>
      </c>
      <c r="H128" s="212" t="s">
        <v>144</v>
      </c>
      <c r="I128" s="175" t="s">
        <v>18</v>
      </c>
      <c r="J128" s="26" t="s">
        <v>451</v>
      </c>
      <c r="K128" s="429" t="s">
        <v>64</v>
      </c>
      <c r="L128" s="175" t="s">
        <v>45</v>
      </c>
      <c r="M128" s="175"/>
      <c r="N128" s="177" t="s">
        <v>126</v>
      </c>
    </row>
    <row r="129" spans="1:14" x14ac:dyDescent="0.25">
      <c r="A129" s="194">
        <v>44852</v>
      </c>
      <c r="B129" s="175" t="s">
        <v>123</v>
      </c>
      <c r="C129" s="175" t="s">
        <v>124</v>
      </c>
      <c r="D129" s="175" t="s">
        <v>119</v>
      </c>
      <c r="E129" s="545">
        <v>18000</v>
      </c>
      <c r="F129" s="545"/>
      <c r="G129" s="333">
        <f t="shared" si="4"/>
        <v>56000</v>
      </c>
      <c r="H129" s="595" t="s">
        <v>144</v>
      </c>
      <c r="I129" s="175" t="s">
        <v>18</v>
      </c>
      <c r="J129" s="26" t="s">
        <v>451</v>
      </c>
      <c r="K129" s="429" t="s">
        <v>64</v>
      </c>
      <c r="L129" s="175" t="s">
        <v>45</v>
      </c>
      <c r="M129" s="175"/>
      <c r="N129" s="177" t="s">
        <v>447</v>
      </c>
    </row>
    <row r="130" spans="1:14" x14ac:dyDescent="0.25">
      <c r="A130" s="194">
        <v>44852</v>
      </c>
      <c r="B130" s="175" t="s">
        <v>123</v>
      </c>
      <c r="C130" s="175" t="s">
        <v>124</v>
      </c>
      <c r="D130" s="175" t="s">
        <v>119</v>
      </c>
      <c r="E130" s="545">
        <v>15000</v>
      </c>
      <c r="F130" s="425"/>
      <c r="G130" s="333">
        <f t="shared" si="4"/>
        <v>41000</v>
      </c>
      <c r="H130" s="595" t="s">
        <v>144</v>
      </c>
      <c r="I130" s="175" t="s">
        <v>18</v>
      </c>
      <c r="J130" s="26" t="s">
        <v>451</v>
      </c>
      <c r="K130" s="429" t="s">
        <v>64</v>
      </c>
      <c r="L130" s="175" t="s">
        <v>45</v>
      </c>
      <c r="M130" s="175"/>
      <c r="N130" s="177" t="s">
        <v>448</v>
      </c>
    </row>
    <row r="131" spans="1:14" x14ac:dyDescent="0.25">
      <c r="A131" s="194">
        <v>44852</v>
      </c>
      <c r="B131" s="175" t="s">
        <v>123</v>
      </c>
      <c r="C131" s="175" t="s">
        <v>124</v>
      </c>
      <c r="D131" s="175" t="s">
        <v>119</v>
      </c>
      <c r="E131" s="425">
        <v>16000</v>
      </c>
      <c r="F131" s="425"/>
      <c r="G131" s="333">
        <f t="shared" si="4"/>
        <v>25000</v>
      </c>
      <c r="H131" s="595" t="s">
        <v>144</v>
      </c>
      <c r="I131" s="175" t="s">
        <v>18</v>
      </c>
      <c r="J131" s="26" t="s">
        <v>451</v>
      </c>
      <c r="K131" s="429" t="s">
        <v>64</v>
      </c>
      <c r="L131" s="175" t="s">
        <v>45</v>
      </c>
      <c r="M131" s="175"/>
      <c r="N131" s="177" t="s">
        <v>449</v>
      </c>
    </row>
    <row r="132" spans="1:14" x14ac:dyDescent="0.25">
      <c r="A132" s="194">
        <v>44852</v>
      </c>
      <c r="B132" s="175" t="s">
        <v>123</v>
      </c>
      <c r="C132" s="175" t="s">
        <v>124</v>
      </c>
      <c r="D132" s="175" t="s">
        <v>119</v>
      </c>
      <c r="E132" s="425">
        <v>8000</v>
      </c>
      <c r="F132" s="425"/>
      <c r="G132" s="333">
        <f t="shared" si="4"/>
        <v>17000</v>
      </c>
      <c r="H132" s="595" t="s">
        <v>144</v>
      </c>
      <c r="I132" s="175" t="s">
        <v>18</v>
      </c>
      <c r="J132" s="26" t="s">
        <v>451</v>
      </c>
      <c r="K132" s="429" t="s">
        <v>64</v>
      </c>
      <c r="L132" s="175" t="s">
        <v>45</v>
      </c>
      <c r="M132" s="175"/>
      <c r="N132" s="177" t="s">
        <v>450</v>
      </c>
    </row>
    <row r="133" spans="1:14" x14ac:dyDescent="0.25">
      <c r="A133" s="194">
        <v>44852</v>
      </c>
      <c r="B133" s="175" t="s">
        <v>122</v>
      </c>
      <c r="C133" s="175" t="s">
        <v>122</v>
      </c>
      <c r="D133" s="175" t="s">
        <v>119</v>
      </c>
      <c r="E133" s="425">
        <v>5000</v>
      </c>
      <c r="F133" s="425"/>
      <c r="G133" s="333">
        <f t="shared" si="4"/>
        <v>12000</v>
      </c>
      <c r="H133" s="595" t="s">
        <v>144</v>
      </c>
      <c r="I133" s="175" t="s">
        <v>18</v>
      </c>
      <c r="J133" s="26" t="s">
        <v>451</v>
      </c>
      <c r="K133" s="429" t="s">
        <v>64</v>
      </c>
      <c r="L133" s="175" t="s">
        <v>45</v>
      </c>
      <c r="M133" s="175"/>
      <c r="N133" s="177"/>
    </row>
    <row r="134" spans="1:14" x14ac:dyDescent="0.25">
      <c r="A134" s="194">
        <v>44852</v>
      </c>
      <c r="B134" s="175" t="s">
        <v>122</v>
      </c>
      <c r="C134" s="175" t="s">
        <v>122</v>
      </c>
      <c r="D134" s="175" t="s">
        <v>119</v>
      </c>
      <c r="E134" s="425">
        <v>5000</v>
      </c>
      <c r="F134" s="425"/>
      <c r="G134" s="333">
        <f t="shared" si="4"/>
        <v>7000</v>
      </c>
      <c r="H134" s="595" t="s">
        <v>144</v>
      </c>
      <c r="I134" s="175" t="s">
        <v>18</v>
      </c>
      <c r="J134" s="26" t="s">
        <v>451</v>
      </c>
      <c r="K134" s="429" t="s">
        <v>64</v>
      </c>
      <c r="L134" s="175" t="s">
        <v>45</v>
      </c>
      <c r="M134" s="175"/>
      <c r="N134" s="177"/>
    </row>
    <row r="135" spans="1:14" x14ac:dyDescent="0.25">
      <c r="A135" s="194">
        <v>44853</v>
      </c>
      <c r="B135" s="175" t="s">
        <v>125</v>
      </c>
      <c r="C135" s="175" t="s">
        <v>49</v>
      </c>
      <c r="D135" s="175" t="s">
        <v>119</v>
      </c>
      <c r="E135" s="425"/>
      <c r="F135" s="425">
        <v>-5000</v>
      </c>
      <c r="G135" s="333">
        <f t="shared" si="4"/>
        <v>2000</v>
      </c>
      <c r="H135" s="595" t="s">
        <v>144</v>
      </c>
      <c r="I135" s="175" t="s">
        <v>18</v>
      </c>
      <c r="J135" s="26" t="s">
        <v>451</v>
      </c>
      <c r="K135" s="429" t="s">
        <v>64</v>
      </c>
      <c r="L135" s="175" t="s">
        <v>45</v>
      </c>
      <c r="M135" s="175"/>
      <c r="N135" s="177"/>
    </row>
    <row r="136" spans="1:14" x14ac:dyDescent="0.25">
      <c r="A136" s="560">
        <v>44853</v>
      </c>
      <c r="B136" s="566" t="s">
        <v>115</v>
      </c>
      <c r="C136" s="566" t="s">
        <v>49</v>
      </c>
      <c r="D136" s="591" t="s">
        <v>119</v>
      </c>
      <c r="E136" s="598"/>
      <c r="F136" s="598">
        <v>80000</v>
      </c>
      <c r="G136" s="564">
        <f t="shared" ref="G136:G216" si="5">G135-E136+F136</f>
        <v>82000</v>
      </c>
      <c r="H136" s="596" t="s">
        <v>144</v>
      </c>
      <c r="I136" s="566" t="s">
        <v>18</v>
      </c>
      <c r="J136" s="674" t="s">
        <v>470</v>
      </c>
      <c r="K136" s="561" t="s">
        <v>64</v>
      </c>
      <c r="L136" s="566" t="s">
        <v>45</v>
      </c>
      <c r="M136" s="566"/>
      <c r="N136" s="574"/>
    </row>
    <row r="137" spans="1:14" x14ac:dyDescent="0.25">
      <c r="A137" s="194">
        <v>44853</v>
      </c>
      <c r="B137" s="175" t="s">
        <v>123</v>
      </c>
      <c r="C137" s="175" t="s">
        <v>124</v>
      </c>
      <c r="D137" s="187" t="s">
        <v>119</v>
      </c>
      <c r="E137" s="425">
        <v>8000</v>
      </c>
      <c r="F137" s="425"/>
      <c r="G137" s="333">
        <f t="shared" si="5"/>
        <v>74000</v>
      </c>
      <c r="H137" s="595" t="s">
        <v>144</v>
      </c>
      <c r="I137" s="175" t="s">
        <v>18</v>
      </c>
      <c r="J137" s="26" t="s">
        <v>470</v>
      </c>
      <c r="K137" s="429" t="s">
        <v>64</v>
      </c>
      <c r="L137" s="175" t="s">
        <v>45</v>
      </c>
      <c r="M137" s="175"/>
      <c r="N137" s="177" t="s">
        <v>126</v>
      </c>
    </row>
    <row r="138" spans="1:14" x14ac:dyDescent="0.25">
      <c r="A138" s="194">
        <v>44853</v>
      </c>
      <c r="B138" s="175" t="s">
        <v>123</v>
      </c>
      <c r="C138" s="175" t="s">
        <v>124</v>
      </c>
      <c r="D138" s="187" t="s">
        <v>119</v>
      </c>
      <c r="E138" s="425">
        <v>12000</v>
      </c>
      <c r="F138" s="425"/>
      <c r="G138" s="333">
        <f t="shared" si="5"/>
        <v>62000</v>
      </c>
      <c r="H138" s="595" t="s">
        <v>144</v>
      </c>
      <c r="I138" s="175" t="s">
        <v>18</v>
      </c>
      <c r="J138" s="26" t="s">
        <v>470</v>
      </c>
      <c r="K138" s="429" t="s">
        <v>64</v>
      </c>
      <c r="L138" s="175" t="s">
        <v>45</v>
      </c>
      <c r="M138" s="175"/>
      <c r="N138" s="177" t="s">
        <v>164</v>
      </c>
    </row>
    <row r="139" spans="1:14" x14ac:dyDescent="0.25">
      <c r="A139" s="194">
        <v>44853</v>
      </c>
      <c r="B139" s="175" t="s">
        <v>123</v>
      </c>
      <c r="C139" s="175" t="s">
        <v>124</v>
      </c>
      <c r="D139" s="187" t="s">
        <v>119</v>
      </c>
      <c r="E139" s="425">
        <v>15000</v>
      </c>
      <c r="F139" s="425"/>
      <c r="G139" s="333">
        <f t="shared" si="5"/>
        <v>47000</v>
      </c>
      <c r="H139" s="595" t="s">
        <v>144</v>
      </c>
      <c r="I139" s="175" t="s">
        <v>18</v>
      </c>
      <c r="J139" s="26" t="s">
        <v>470</v>
      </c>
      <c r="K139" s="429" t="s">
        <v>64</v>
      </c>
      <c r="L139" s="175" t="s">
        <v>45</v>
      </c>
      <c r="M139" s="175"/>
      <c r="N139" s="177" t="s">
        <v>471</v>
      </c>
    </row>
    <row r="140" spans="1:14" x14ac:dyDescent="0.25">
      <c r="A140" s="194">
        <v>44853</v>
      </c>
      <c r="B140" s="175" t="s">
        <v>123</v>
      </c>
      <c r="C140" s="175" t="s">
        <v>124</v>
      </c>
      <c r="D140" s="187" t="s">
        <v>119</v>
      </c>
      <c r="E140" s="425">
        <v>14000</v>
      </c>
      <c r="F140" s="425"/>
      <c r="G140" s="333">
        <f t="shared" si="5"/>
        <v>33000</v>
      </c>
      <c r="H140" s="595" t="s">
        <v>144</v>
      </c>
      <c r="I140" s="175" t="s">
        <v>18</v>
      </c>
      <c r="J140" s="26" t="s">
        <v>470</v>
      </c>
      <c r="K140" s="429" t="s">
        <v>64</v>
      </c>
      <c r="L140" s="175" t="s">
        <v>45</v>
      </c>
      <c r="M140" s="175"/>
      <c r="N140" s="177" t="s">
        <v>472</v>
      </c>
    </row>
    <row r="141" spans="1:14" x14ac:dyDescent="0.25">
      <c r="A141" s="194">
        <v>44853</v>
      </c>
      <c r="B141" s="175" t="s">
        <v>123</v>
      </c>
      <c r="C141" s="175" t="s">
        <v>124</v>
      </c>
      <c r="D141" s="187" t="s">
        <v>119</v>
      </c>
      <c r="E141" s="425">
        <v>15000</v>
      </c>
      <c r="F141" s="425"/>
      <c r="G141" s="333">
        <f t="shared" si="5"/>
        <v>18000</v>
      </c>
      <c r="H141" s="595" t="s">
        <v>144</v>
      </c>
      <c r="I141" s="175" t="s">
        <v>18</v>
      </c>
      <c r="J141" s="26" t="s">
        <v>470</v>
      </c>
      <c r="K141" s="429" t="s">
        <v>64</v>
      </c>
      <c r="L141" s="175" t="s">
        <v>45</v>
      </c>
      <c r="M141" s="175"/>
      <c r="N141" s="177" t="s">
        <v>473</v>
      </c>
    </row>
    <row r="142" spans="1:14" x14ac:dyDescent="0.25">
      <c r="A142" s="194">
        <v>44853</v>
      </c>
      <c r="B142" s="175" t="s">
        <v>123</v>
      </c>
      <c r="C142" s="175" t="s">
        <v>124</v>
      </c>
      <c r="D142" s="187" t="s">
        <v>119</v>
      </c>
      <c r="E142" s="425">
        <v>6000</v>
      </c>
      <c r="F142" s="425"/>
      <c r="G142" s="333">
        <f t="shared" si="5"/>
        <v>12000</v>
      </c>
      <c r="H142" s="595" t="s">
        <v>144</v>
      </c>
      <c r="I142" s="175" t="s">
        <v>18</v>
      </c>
      <c r="J142" s="26" t="s">
        <v>470</v>
      </c>
      <c r="K142" s="429" t="s">
        <v>64</v>
      </c>
      <c r="L142" s="175" t="s">
        <v>45</v>
      </c>
      <c r="M142" s="175"/>
      <c r="N142" s="177" t="s">
        <v>359</v>
      </c>
    </row>
    <row r="143" spans="1:14" x14ac:dyDescent="0.25">
      <c r="A143" s="194">
        <v>44853</v>
      </c>
      <c r="B143" s="175" t="s">
        <v>122</v>
      </c>
      <c r="C143" s="175" t="s">
        <v>122</v>
      </c>
      <c r="D143" s="187" t="s">
        <v>119</v>
      </c>
      <c r="E143" s="425">
        <v>5000</v>
      </c>
      <c r="F143" s="425"/>
      <c r="G143" s="333">
        <f t="shared" si="5"/>
        <v>7000</v>
      </c>
      <c r="H143" s="595" t="s">
        <v>144</v>
      </c>
      <c r="I143" s="175" t="s">
        <v>18</v>
      </c>
      <c r="J143" s="26" t="s">
        <v>470</v>
      </c>
      <c r="K143" s="429" t="s">
        <v>64</v>
      </c>
      <c r="L143" s="175" t="s">
        <v>45</v>
      </c>
      <c r="M143" s="175"/>
      <c r="N143" s="177"/>
    </row>
    <row r="144" spans="1:14" x14ac:dyDescent="0.25">
      <c r="A144" s="194">
        <v>44853</v>
      </c>
      <c r="B144" s="175" t="s">
        <v>122</v>
      </c>
      <c r="C144" s="175" t="s">
        <v>122</v>
      </c>
      <c r="D144" s="187" t="s">
        <v>119</v>
      </c>
      <c r="E144" s="425">
        <v>5000</v>
      </c>
      <c r="F144" s="425"/>
      <c r="G144" s="333">
        <f t="shared" si="5"/>
        <v>2000</v>
      </c>
      <c r="H144" s="212" t="s">
        <v>144</v>
      </c>
      <c r="I144" s="175" t="s">
        <v>18</v>
      </c>
      <c r="J144" s="26" t="s">
        <v>470</v>
      </c>
      <c r="K144" s="429" t="s">
        <v>64</v>
      </c>
      <c r="L144" s="175" t="s">
        <v>45</v>
      </c>
      <c r="M144" s="175"/>
      <c r="N144" s="177"/>
    </row>
    <row r="145" spans="1:14" x14ac:dyDescent="0.25">
      <c r="A145" s="560">
        <v>44854</v>
      </c>
      <c r="B145" s="566" t="s">
        <v>115</v>
      </c>
      <c r="C145" s="566" t="s">
        <v>49</v>
      </c>
      <c r="D145" s="591" t="s">
        <v>119</v>
      </c>
      <c r="E145" s="598"/>
      <c r="F145" s="598">
        <v>75000</v>
      </c>
      <c r="G145" s="564">
        <f t="shared" si="5"/>
        <v>77000</v>
      </c>
      <c r="H145" s="596" t="s">
        <v>144</v>
      </c>
      <c r="I145" s="566" t="s">
        <v>18</v>
      </c>
      <c r="J145" s="674" t="s">
        <v>475</v>
      </c>
      <c r="K145" s="561" t="s">
        <v>64</v>
      </c>
      <c r="L145" s="566" t="s">
        <v>45</v>
      </c>
      <c r="M145" s="566"/>
      <c r="N145" s="574"/>
    </row>
    <row r="146" spans="1:14" x14ac:dyDescent="0.25">
      <c r="A146" s="194">
        <v>44854</v>
      </c>
      <c r="B146" s="175" t="s">
        <v>123</v>
      </c>
      <c r="C146" s="175" t="s">
        <v>124</v>
      </c>
      <c r="D146" s="187" t="s">
        <v>119</v>
      </c>
      <c r="E146" s="425">
        <v>8000</v>
      </c>
      <c r="F146" s="425"/>
      <c r="G146" s="333">
        <f t="shared" si="5"/>
        <v>69000</v>
      </c>
      <c r="H146" s="595" t="s">
        <v>144</v>
      </c>
      <c r="I146" s="175" t="s">
        <v>18</v>
      </c>
      <c r="J146" s="25" t="s">
        <v>475</v>
      </c>
      <c r="K146" s="195" t="s">
        <v>64</v>
      </c>
      <c r="L146" s="175" t="s">
        <v>45</v>
      </c>
      <c r="M146" s="175"/>
      <c r="N146" s="177" t="s">
        <v>126</v>
      </c>
    </row>
    <row r="147" spans="1:14" x14ac:dyDescent="0.25">
      <c r="A147" s="194">
        <v>44854</v>
      </c>
      <c r="B147" s="175" t="s">
        <v>123</v>
      </c>
      <c r="C147" s="175" t="s">
        <v>124</v>
      </c>
      <c r="D147" s="187" t="s">
        <v>119</v>
      </c>
      <c r="E147" s="425">
        <v>15000</v>
      </c>
      <c r="F147" s="425"/>
      <c r="G147" s="333">
        <f t="shared" si="5"/>
        <v>54000</v>
      </c>
      <c r="H147" s="595" t="s">
        <v>144</v>
      </c>
      <c r="I147" s="175" t="s">
        <v>18</v>
      </c>
      <c r="J147" s="25" t="s">
        <v>475</v>
      </c>
      <c r="K147" s="429" t="s">
        <v>64</v>
      </c>
      <c r="L147" s="175" t="s">
        <v>45</v>
      </c>
      <c r="M147" s="175"/>
      <c r="N147" s="177" t="s">
        <v>476</v>
      </c>
    </row>
    <row r="148" spans="1:14" x14ac:dyDescent="0.25">
      <c r="A148" s="194">
        <v>44854</v>
      </c>
      <c r="B148" s="175" t="s">
        <v>123</v>
      </c>
      <c r="C148" s="175" t="s">
        <v>124</v>
      </c>
      <c r="D148" s="187" t="s">
        <v>119</v>
      </c>
      <c r="E148" s="425">
        <v>10000</v>
      </c>
      <c r="F148" s="425"/>
      <c r="G148" s="333">
        <f t="shared" si="5"/>
        <v>44000</v>
      </c>
      <c r="H148" s="595" t="s">
        <v>144</v>
      </c>
      <c r="I148" s="175" t="s">
        <v>18</v>
      </c>
      <c r="J148" s="25" t="s">
        <v>475</v>
      </c>
      <c r="K148" s="195" t="s">
        <v>64</v>
      </c>
      <c r="L148" s="175" t="s">
        <v>45</v>
      </c>
      <c r="M148" s="175"/>
      <c r="N148" s="177" t="s">
        <v>477</v>
      </c>
    </row>
    <row r="149" spans="1:14" x14ac:dyDescent="0.25">
      <c r="A149" s="194">
        <v>44854</v>
      </c>
      <c r="B149" s="175" t="s">
        <v>123</v>
      </c>
      <c r="C149" s="175" t="s">
        <v>124</v>
      </c>
      <c r="D149" s="187" t="s">
        <v>119</v>
      </c>
      <c r="E149" s="425">
        <v>8000</v>
      </c>
      <c r="F149" s="425"/>
      <c r="G149" s="333">
        <f t="shared" si="5"/>
        <v>36000</v>
      </c>
      <c r="H149" s="595" t="s">
        <v>144</v>
      </c>
      <c r="I149" s="175" t="s">
        <v>18</v>
      </c>
      <c r="J149" s="25" t="s">
        <v>475</v>
      </c>
      <c r="K149" s="429" t="s">
        <v>64</v>
      </c>
      <c r="L149" s="175" t="s">
        <v>45</v>
      </c>
      <c r="M149" s="175"/>
      <c r="N149" s="177" t="s">
        <v>478</v>
      </c>
    </row>
    <row r="150" spans="1:14" x14ac:dyDescent="0.25">
      <c r="A150" s="194">
        <v>44854</v>
      </c>
      <c r="B150" s="175" t="s">
        <v>123</v>
      </c>
      <c r="C150" s="175" t="s">
        <v>124</v>
      </c>
      <c r="D150" s="187" t="s">
        <v>119</v>
      </c>
      <c r="E150" s="425">
        <v>8000</v>
      </c>
      <c r="F150" s="425"/>
      <c r="G150" s="333">
        <f t="shared" si="5"/>
        <v>28000</v>
      </c>
      <c r="H150" s="595" t="s">
        <v>144</v>
      </c>
      <c r="I150" s="175" t="s">
        <v>18</v>
      </c>
      <c r="J150" s="25" t="s">
        <v>475</v>
      </c>
      <c r="K150" s="429" t="s">
        <v>64</v>
      </c>
      <c r="L150" s="175" t="s">
        <v>45</v>
      </c>
      <c r="M150" s="175"/>
      <c r="N150" s="177" t="s">
        <v>479</v>
      </c>
    </row>
    <row r="151" spans="1:14" x14ac:dyDescent="0.25">
      <c r="A151" s="194">
        <v>44854</v>
      </c>
      <c r="B151" s="175" t="s">
        <v>123</v>
      </c>
      <c r="C151" s="175" t="s">
        <v>124</v>
      </c>
      <c r="D151" s="187" t="s">
        <v>119</v>
      </c>
      <c r="E151" s="425">
        <v>15000</v>
      </c>
      <c r="F151" s="425"/>
      <c r="G151" s="333">
        <f t="shared" si="5"/>
        <v>13000</v>
      </c>
      <c r="H151" s="595" t="s">
        <v>144</v>
      </c>
      <c r="I151" s="175" t="s">
        <v>18</v>
      </c>
      <c r="J151" s="25" t="s">
        <v>475</v>
      </c>
      <c r="K151" s="195" t="s">
        <v>64</v>
      </c>
      <c r="L151" s="175" t="s">
        <v>45</v>
      </c>
      <c r="M151" s="175"/>
      <c r="N151" s="177" t="s">
        <v>480</v>
      </c>
    </row>
    <row r="152" spans="1:14" x14ac:dyDescent="0.25">
      <c r="A152" s="194">
        <v>44854</v>
      </c>
      <c r="B152" s="175" t="s">
        <v>122</v>
      </c>
      <c r="C152" s="175" t="s">
        <v>122</v>
      </c>
      <c r="D152" s="187" t="s">
        <v>119</v>
      </c>
      <c r="E152" s="425">
        <v>5000</v>
      </c>
      <c r="F152" s="425"/>
      <c r="G152" s="333">
        <f t="shared" si="5"/>
        <v>8000</v>
      </c>
      <c r="H152" s="595" t="s">
        <v>144</v>
      </c>
      <c r="I152" s="175" t="s">
        <v>18</v>
      </c>
      <c r="J152" s="25" t="s">
        <v>475</v>
      </c>
      <c r="K152" s="195" t="s">
        <v>64</v>
      </c>
      <c r="L152" s="175" t="s">
        <v>45</v>
      </c>
      <c r="M152" s="175"/>
      <c r="N152" s="177"/>
    </row>
    <row r="153" spans="1:14" x14ac:dyDescent="0.25">
      <c r="A153" s="194">
        <v>44854</v>
      </c>
      <c r="B153" s="175" t="s">
        <v>122</v>
      </c>
      <c r="C153" s="175" t="s">
        <v>122</v>
      </c>
      <c r="D153" s="187" t="s">
        <v>119</v>
      </c>
      <c r="E153" s="425">
        <v>5000</v>
      </c>
      <c r="F153" s="425"/>
      <c r="G153" s="333">
        <f t="shared" si="5"/>
        <v>3000</v>
      </c>
      <c r="H153" s="595" t="s">
        <v>144</v>
      </c>
      <c r="I153" s="175" t="s">
        <v>18</v>
      </c>
      <c r="J153" s="25" t="s">
        <v>475</v>
      </c>
      <c r="K153" s="429" t="s">
        <v>64</v>
      </c>
      <c r="L153" s="175" t="s">
        <v>45</v>
      </c>
      <c r="M153" s="175"/>
      <c r="N153" s="177"/>
    </row>
    <row r="154" spans="1:14" x14ac:dyDescent="0.25">
      <c r="A154" s="194">
        <v>44855</v>
      </c>
      <c r="B154" s="175" t="s">
        <v>125</v>
      </c>
      <c r="C154" s="175" t="s">
        <v>49</v>
      </c>
      <c r="D154" s="187" t="s">
        <v>119</v>
      </c>
      <c r="E154" s="425"/>
      <c r="F154" s="425">
        <v>-1000</v>
      </c>
      <c r="G154" s="333">
        <f t="shared" si="5"/>
        <v>2000</v>
      </c>
      <c r="H154" s="212" t="s">
        <v>144</v>
      </c>
      <c r="I154" s="175" t="s">
        <v>18</v>
      </c>
      <c r="J154" s="25" t="s">
        <v>475</v>
      </c>
      <c r="K154" s="429" t="s">
        <v>64</v>
      </c>
      <c r="L154" s="175" t="s">
        <v>45</v>
      </c>
      <c r="M154" s="175"/>
      <c r="N154" s="177"/>
    </row>
    <row r="155" spans="1:14" x14ac:dyDescent="0.25">
      <c r="A155" s="560">
        <v>44855</v>
      </c>
      <c r="B155" s="566" t="s">
        <v>115</v>
      </c>
      <c r="C155" s="566" t="s">
        <v>49</v>
      </c>
      <c r="D155" s="591" t="s">
        <v>119</v>
      </c>
      <c r="E155" s="598"/>
      <c r="F155" s="598">
        <v>80000</v>
      </c>
      <c r="G155" s="564">
        <f t="shared" si="5"/>
        <v>82000</v>
      </c>
      <c r="H155" s="596" t="s">
        <v>144</v>
      </c>
      <c r="I155" s="566" t="s">
        <v>18</v>
      </c>
      <c r="J155" s="566" t="s">
        <v>496</v>
      </c>
      <c r="K155" s="561" t="s">
        <v>64</v>
      </c>
      <c r="L155" s="566" t="s">
        <v>45</v>
      </c>
      <c r="M155" s="566"/>
      <c r="N155" s="574"/>
    </row>
    <row r="156" spans="1:14" x14ac:dyDescent="0.25">
      <c r="A156" s="194">
        <v>44855</v>
      </c>
      <c r="B156" s="175" t="s">
        <v>123</v>
      </c>
      <c r="C156" s="175" t="s">
        <v>124</v>
      </c>
      <c r="D156" s="187" t="s">
        <v>119</v>
      </c>
      <c r="E156" s="425">
        <v>8000</v>
      </c>
      <c r="F156" s="425"/>
      <c r="G156" s="333">
        <f t="shared" si="5"/>
        <v>74000</v>
      </c>
      <c r="H156" s="595" t="s">
        <v>144</v>
      </c>
      <c r="I156" s="175" t="s">
        <v>18</v>
      </c>
      <c r="J156" s="25" t="s">
        <v>496</v>
      </c>
      <c r="K156" s="195" t="s">
        <v>64</v>
      </c>
      <c r="L156" s="175" t="s">
        <v>45</v>
      </c>
      <c r="M156" s="175"/>
      <c r="N156" s="177" t="s">
        <v>126</v>
      </c>
    </row>
    <row r="157" spans="1:14" x14ac:dyDescent="0.25">
      <c r="A157" s="194">
        <v>44855</v>
      </c>
      <c r="B157" s="175" t="s">
        <v>123</v>
      </c>
      <c r="C157" s="175" t="s">
        <v>124</v>
      </c>
      <c r="D157" s="187" t="s">
        <v>119</v>
      </c>
      <c r="E157" s="425">
        <v>20000</v>
      </c>
      <c r="F157" s="425"/>
      <c r="G157" s="333">
        <f t="shared" si="5"/>
        <v>54000</v>
      </c>
      <c r="H157" s="212" t="s">
        <v>144</v>
      </c>
      <c r="I157" s="175" t="s">
        <v>18</v>
      </c>
      <c r="J157" s="25" t="s">
        <v>496</v>
      </c>
      <c r="K157" s="429" t="s">
        <v>64</v>
      </c>
      <c r="L157" s="175" t="s">
        <v>45</v>
      </c>
      <c r="M157" s="175"/>
      <c r="N157" s="177" t="s">
        <v>497</v>
      </c>
    </row>
    <row r="158" spans="1:14" x14ac:dyDescent="0.25">
      <c r="A158" s="194">
        <v>44855</v>
      </c>
      <c r="B158" s="175" t="s">
        <v>123</v>
      </c>
      <c r="C158" s="175" t="s">
        <v>124</v>
      </c>
      <c r="D158" s="187" t="s">
        <v>119</v>
      </c>
      <c r="E158" s="425">
        <v>15000</v>
      </c>
      <c r="F158" s="425"/>
      <c r="G158" s="333">
        <f t="shared" si="5"/>
        <v>39000</v>
      </c>
      <c r="H158" s="595" t="s">
        <v>144</v>
      </c>
      <c r="I158" s="175" t="s">
        <v>18</v>
      </c>
      <c r="J158" s="25" t="s">
        <v>496</v>
      </c>
      <c r="K158" s="195" t="s">
        <v>64</v>
      </c>
      <c r="L158" s="175" t="s">
        <v>45</v>
      </c>
      <c r="M158" s="175"/>
      <c r="N158" s="177" t="s">
        <v>498</v>
      </c>
    </row>
    <row r="159" spans="1:14" x14ac:dyDescent="0.25">
      <c r="A159" s="194">
        <v>44855</v>
      </c>
      <c r="B159" s="175" t="s">
        <v>123</v>
      </c>
      <c r="C159" s="175" t="s">
        <v>124</v>
      </c>
      <c r="D159" s="187" t="s">
        <v>119</v>
      </c>
      <c r="E159" s="425">
        <v>20000</v>
      </c>
      <c r="F159" s="425"/>
      <c r="G159" s="333">
        <f t="shared" si="5"/>
        <v>19000</v>
      </c>
      <c r="H159" s="595" t="s">
        <v>144</v>
      </c>
      <c r="I159" s="175" t="s">
        <v>18</v>
      </c>
      <c r="J159" s="25" t="s">
        <v>496</v>
      </c>
      <c r="K159" s="195" t="s">
        <v>64</v>
      </c>
      <c r="L159" s="175" t="s">
        <v>45</v>
      </c>
      <c r="M159" s="175"/>
      <c r="N159" s="177" t="s">
        <v>499</v>
      </c>
    </row>
    <row r="160" spans="1:14" x14ac:dyDescent="0.25">
      <c r="A160" s="194">
        <v>44855</v>
      </c>
      <c r="B160" s="175" t="s">
        <v>123</v>
      </c>
      <c r="C160" s="175" t="s">
        <v>124</v>
      </c>
      <c r="D160" s="187" t="s">
        <v>119</v>
      </c>
      <c r="E160" s="425">
        <v>5000</v>
      </c>
      <c r="F160" s="425"/>
      <c r="G160" s="333">
        <f t="shared" si="5"/>
        <v>14000</v>
      </c>
      <c r="H160" s="595" t="s">
        <v>144</v>
      </c>
      <c r="I160" s="175" t="s">
        <v>18</v>
      </c>
      <c r="J160" s="25" t="s">
        <v>496</v>
      </c>
      <c r="K160" s="195" t="s">
        <v>64</v>
      </c>
      <c r="L160" s="175" t="s">
        <v>45</v>
      </c>
      <c r="M160" s="175"/>
      <c r="N160" s="177" t="s">
        <v>500</v>
      </c>
    </row>
    <row r="161" spans="1:14" x14ac:dyDescent="0.25">
      <c r="A161" s="194">
        <v>44855</v>
      </c>
      <c r="B161" s="175" t="s">
        <v>122</v>
      </c>
      <c r="C161" s="175" t="s">
        <v>122</v>
      </c>
      <c r="D161" s="187" t="s">
        <v>119</v>
      </c>
      <c r="E161" s="425">
        <v>5000</v>
      </c>
      <c r="F161" s="425"/>
      <c r="G161" s="333">
        <f t="shared" si="5"/>
        <v>9000</v>
      </c>
      <c r="H161" s="595" t="s">
        <v>144</v>
      </c>
      <c r="I161" s="175" t="s">
        <v>18</v>
      </c>
      <c r="J161" s="25" t="s">
        <v>496</v>
      </c>
      <c r="K161" s="429" t="s">
        <v>64</v>
      </c>
      <c r="L161" s="175" t="s">
        <v>45</v>
      </c>
      <c r="M161" s="175"/>
      <c r="N161" s="177"/>
    </row>
    <row r="162" spans="1:14" x14ac:dyDescent="0.25">
      <c r="A162" s="194">
        <v>44855</v>
      </c>
      <c r="B162" s="175" t="s">
        <v>122</v>
      </c>
      <c r="C162" s="175" t="s">
        <v>122</v>
      </c>
      <c r="D162" s="187" t="s">
        <v>119</v>
      </c>
      <c r="E162" s="425">
        <v>2000</v>
      </c>
      <c r="F162" s="425"/>
      <c r="G162" s="333">
        <f t="shared" si="5"/>
        <v>7000</v>
      </c>
      <c r="H162" s="212" t="s">
        <v>144</v>
      </c>
      <c r="I162" s="175" t="s">
        <v>18</v>
      </c>
      <c r="J162" s="25" t="s">
        <v>496</v>
      </c>
      <c r="K162" s="429" t="s">
        <v>64</v>
      </c>
      <c r="L162" s="175" t="s">
        <v>45</v>
      </c>
      <c r="M162" s="175"/>
      <c r="N162" s="177"/>
    </row>
    <row r="163" spans="1:14" x14ac:dyDescent="0.25">
      <c r="A163" s="194">
        <v>44858</v>
      </c>
      <c r="B163" s="175" t="s">
        <v>125</v>
      </c>
      <c r="C163" s="175" t="s">
        <v>49</v>
      </c>
      <c r="D163" s="187" t="s">
        <v>119</v>
      </c>
      <c r="E163" s="425"/>
      <c r="F163" s="425">
        <v>-5000</v>
      </c>
      <c r="G163" s="333">
        <f t="shared" si="5"/>
        <v>2000</v>
      </c>
      <c r="H163" s="595" t="s">
        <v>144</v>
      </c>
      <c r="I163" s="175" t="s">
        <v>18</v>
      </c>
      <c r="J163" s="25" t="s">
        <v>496</v>
      </c>
      <c r="K163" s="195" t="s">
        <v>64</v>
      </c>
      <c r="L163" s="175" t="s">
        <v>45</v>
      </c>
      <c r="M163" s="175"/>
      <c r="N163" s="177"/>
    </row>
    <row r="164" spans="1:14" x14ac:dyDescent="0.25">
      <c r="A164" s="560">
        <v>44858</v>
      </c>
      <c r="B164" s="566" t="s">
        <v>115</v>
      </c>
      <c r="C164" s="566" t="s">
        <v>49</v>
      </c>
      <c r="D164" s="591" t="s">
        <v>119</v>
      </c>
      <c r="E164" s="598"/>
      <c r="F164" s="598">
        <v>75000</v>
      </c>
      <c r="G164" s="564">
        <f t="shared" si="5"/>
        <v>77000</v>
      </c>
      <c r="H164" s="596" t="s">
        <v>144</v>
      </c>
      <c r="I164" s="566" t="s">
        <v>18</v>
      </c>
      <c r="J164" s="566" t="s">
        <v>506</v>
      </c>
      <c r="K164" s="561" t="s">
        <v>64</v>
      </c>
      <c r="L164" s="566" t="s">
        <v>45</v>
      </c>
      <c r="M164" s="566"/>
      <c r="N164" s="574"/>
    </row>
    <row r="165" spans="1:14" x14ac:dyDescent="0.25">
      <c r="A165" s="194">
        <v>44858</v>
      </c>
      <c r="B165" s="175" t="s">
        <v>123</v>
      </c>
      <c r="C165" s="175" t="s">
        <v>124</v>
      </c>
      <c r="D165" s="187" t="s">
        <v>119</v>
      </c>
      <c r="E165" s="425">
        <v>8000</v>
      </c>
      <c r="F165" s="425"/>
      <c r="G165" s="333">
        <f t="shared" si="5"/>
        <v>69000</v>
      </c>
      <c r="H165" s="595" t="s">
        <v>144</v>
      </c>
      <c r="I165" s="175" t="s">
        <v>18</v>
      </c>
      <c r="J165" s="25" t="s">
        <v>506</v>
      </c>
      <c r="K165" s="195" t="s">
        <v>64</v>
      </c>
      <c r="L165" s="175" t="s">
        <v>45</v>
      </c>
      <c r="M165" s="175"/>
      <c r="N165" s="177" t="s">
        <v>304</v>
      </c>
    </row>
    <row r="166" spans="1:14" x14ac:dyDescent="0.25">
      <c r="A166" s="194">
        <v>44858</v>
      </c>
      <c r="B166" s="175" t="s">
        <v>123</v>
      </c>
      <c r="C166" s="175" t="s">
        <v>124</v>
      </c>
      <c r="D166" s="187" t="s">
        <v>119</v>
      </c>
      <c r="E166" s="425">
        <v>15000</v>
      </c>
      <c r="F166" s="425"/>
      <c r="G166" s="333">
        <f t="shared" si="5"/>
        <v>54000</v>
      </c>
      <c r="H166" s="212" t="s">
        <v>144</v>
      </c>
      <c r="I166" s="175" t="s">
        <v>18</v>
      </c>
      <c r="J166" s="25" t="s">
        <v>506</v>
      </c>
      <c r="K166" s="429" t="s">
        <v>64</v>
      </c>
      <c r="L166" s="175" t="s">
        <v>45</v>
      </c>
      <c r="M166" s="175"/>
      <c r="N166" s="177" t="s">
        <v>429</v>
      </c>
    </row>
    <row r="167" spans="1:14" x14ac:dyDescent="0.25">
      <c r="A167" s="194">
        <v>44858</v>
      </c>
      <c r="B167" s="175" t="s">
        <v>123</v>
      </c>
      <c r="C167" s="175" t="s">
        <v>124</v>
      </c>
      <c r="D167" s="187" t="s">
        <v>119</v>
      </c>
      <c r="E167" s="425">
        <v>7000</v>
      </c>
      <c r="F167" s="425"/>
      <c r="G167" s="333">
        <f t="shared" si="5"/>
        <v>47000</v>
      </c>
      <c r="H167" s="595" t="s">
        <v>144</v>
      </c>
      <c r="I167" s="175" t="s">
        <v>18</v>
      </c>
      <c r="J167" s="25" t="s">
        <v>506</v>
      </c>
      <c r="K167" s="195" t="s">
        <v>64</v>
      </c>
      <c r="L167" s="175" t="s">
        <v>45</v>
      </c>
      <c r="M167" s="175"/>
      <c r="N167" s="177" t="s">
        <v>533</v>
      </c>
    </row>
    <row r="168" spans="1:14" x14ac:dyDescent="0.25">
      <c r="A168" s="194">
        <v>44858</v>
      </c>
      <c r="B168" s="175" t="s">
        <v>123</v>
      </c>
      <c r="C168" s="175" t="s">
        <v>124</v>
      </c>
      <c r="D168" s="187" t="s">
        <v>119</v>
      </c>
      <c r="E168" s="425">
        <v>10000</v>
      </c>
      <c r="F168" s="425"/>
      <c r="G168" s="333">
        <f t="shared" si="5"/>
        <v>37000</v>
      </c>
      <c r="H168" s="595" t="s">
        <v>144</v>
      </c>
      <c r="I168" s="175" t="s">
        <v>18</v>
      </c>
      <c r="J168" s="25" t="s">
        <v>506</v>
      </c>
      <c r="K168" s="195" t="s">
        <v>64</v>
      </c>
      <c r="L168" s="175" t="s">
        <v>45</v>
      </c>
      <c r="M168" s="175"/>
      <c r="N168" s="177" t="s">
        <v>534</v>
      </c>
    </row>
    <row r="169" spans="1:14" x14ac:dyDescent="0.25">
      <c r="A169" s="194">
        <v>44858</v>
      </c>
      <c r="B169" s="175" t="s">
        <v>123</v>
      </c>
      <c r="C169" s="175" t="s">
        <v>124</v>
      </c>
      <c r="D169" s="187" t="s">
        <v>119</v>
      </c>
      <c r="E169" s="425">
        <v>10000</v>
      </c>
      <c r="F169" s="425"/>
      <c r="G169" s="333">
        <f t="shared" si="5"/>
        <v>27000</v>
      </c>
      <c r="H169" s="595" t="s">
        <v>144</v>
      </c>
      <c r="I169" s="175" t="s">
        <v>18</v>
      </c>
      <c r="J169" s="25" t="s">
        <v>506</v>
      </c>
      <c r="K169" s="195" t="s">
        <v>64</v>
      </c>
      <c r="L169" s="175" t="s">
        <v>45</v>
      </c>
      <c r="M169" s="175"/>
      <c r="N169" s="177" t="s">
        <v>535</v>
      </c>
    </row>
    <row r="170" spans="1:14" x14ac:dyDescent="0.25">
      <c r="A170" s="194">
        <v>44858</v>
      </c>
      <c r="B170" s="175" t="s">
        <v>123</v>
      </c>
      <c r="C170" s="175" t="s">
        <v>124</v>
      </c>
      <c r="D170" s="187" t="s">
        <v>119</v>
      </c>
      <c r="E170" s="425">
        <v>15000</v>
      </c>
      <c r="F170" s="425"/>
      <c r="G170" s="333">
        <f t="shared" si="5"/>
        <v>12000</v>
      </c>
      <c r="H170" s="595" t="s">
        <v>144</v>
      </c>
      <c r="I170" s="175" t="s">
        <v>18</v>
      </c>
      <c r="J170" s="25" t="s">
        <v>506</v>
      </c>
      <c r="K170" s="195" t="s">
        <v>64</v>
      </c>
      <c r="L170" s="175" t="s">
        <v>45</v>
      </c>
      <c r="M170" s="175"/>
      <c r="N170" s="177" t="s">
        <v>536</v>
      </c>
    </row>
    <row r="171" spans="1:14" x14ac:dyDescent="0.25">
      <c r="A171" s="194">
        <v>44858</v>
      </c>
      <c r="B171" s="175" t="s">
        <v>122</v>
      </c>
      <c r="C171" s="175" t="s">
        <v>122</v>
      </c>
      <c r="D171" s="187" t="s">
        <v>119</v>
      </c>
      <c r="E171" s="425">
        <v>5000</v>
      </c>
      <c r="F171" s="425"/>
      <c r="G171" s="333">
        <f t="shared" si="5"/>
        <v>7000</v>
      </c>
      <c r="H171" s="595" t="s">
        <v>144</v>
      </c>
      <c r="I171" s="175" t="s">
        <v>18</v>
      </c>
      <c r="J171" s="25" t="s">
        <v>506</v>
      </c>
      <c r="K171" s="195" t="s">
        <v>64</v>
      </c>
      <c r="L171" s="175" t="s">
        <v>45</v>
      </c>
      <c r="M171" s="175"/>
      <c r="N171" s="177"/>
    </row>
    <row r="172" spans="1:14" x14ac:dyDescent="0.25">
      <c r="A172" s="194">
        <v>44858</v>
      </c>
      <c r="B172" s="175" t="s">
        <v>122</v>
      </c>
      <c r="C172" s="175" t="s">
        <v>122</v>
      </c>
      <c r="D172" s="187" t="s">
        <v>119</v>
      </c>
      <c r="E172" s="425">
        <v>5000</v>
      </c>
      <c r="F172" s="425"/>
      <c r="G172" s="333">
        <f t="shared" si="5"/>
        <v>2000</v>
      </c>
      <c r="H172" s="595" t="s">
        <v>144</v>
      </c>
      <c r="I172" s="175" t="s">
        <v>18</v>
      </c>
      <c r="J172" s="25" t="s">
        <v>506</v>
      </c>
      <c r="K172" s="429" t="s">
        <v>64</v>
      </c>
      <c r="L172" s="175" t="s">
        <v>45</v>
      </c>
      <c r="M172" s="175"/>
      <c r="N172" s="177"/>
    </row>
    <row r="173" spans="1:14" x14ac:dyDescent="0.25">
      <c r="A173" s="560">
        <v>44859</v>
      </c>
      <c r="B173" s="566" t="s">
        <v>115</v>
      </c>
      <c r="C173" s="566" t="s">
        <v>49</v>
      </c>
      <c r="D173" s="591" t="s">
        <v>119</v>
      </c>
      <c r="E173" s="598"/>
      <c r="F173" s="598">
        <v>80000</v>
      </c>
      <c r="G173" s="564">
        <f t="shared" si="5"/>
        <v>82000</v>
      </c>
      <c r="H173" s="596" t="s">
        <v>144</v>
      </c>
      <c r="I173" s="566" t="s">
        <v>18</v>
      </c>
      <c r="J173" s="566" t="s">
        <v>507</v>
      </c>
      <c r="K173" s="561" t="s">
        <v>64</v>
      </c>
      <c r="L173" s="566" t="s">
        <v>45</v>
      </c>
      <c r="M173" s="566"/>
      <c r="N173" s="574"/>
    </row>
    <row r="174" spans="1:14" x14ac:dyDescent="0.25">
      <c r="A174" s="534">
        <v>44859</v>
      </c>
      <c r="B174" s="175" t="s">
        <v>123</v>
      </c>
      <c r="C174" s="175" t="s">
        <v>124</v>
      </c>
      <c r="D174" s="187" t="s">
        <v>119</v>
      </c>
      <c r="E174" s="425">
        <v>8000</v>
      </c>
      <c r="F174" s="425"/>
      <c r="G174" s="333">
        <f t="shared" si="5"/>
        <v>74000</v>
      </c>
      <c r="H174" s="595" t="s">
        <v>144</v>
      </c>
      <c r="I174" s="175" t="s">
        <v>18</v>
      </c>
      <c r="J174" s="25" t="s">
        <v>507</v>
      </c>
      <c r="K174" s="195" t="s">
        <v>64</v>
      </c>
      <c r="L174" s="175" t="s">
        <v>45</v>
      </c>
      <c r="M174" s="175"/>
      <c r="N174" s="177" t="s">
        <v>126</v>
      </c>
    </row>
    <row r="175" spans="1:14" x14ac:dyDescent="0.25">
      <c r="A175" s="534">
        <v>44859</v>
      </c>
      <c r="B175" s="175" t="s">
        <v>123</v>
      </c>
      <c r="C175" s="175" t="s">
        <v>124</v>
      </c>
      <c r="D175" s="187" t="s">
        <v>119</v>
      </c>
      <c r="E175" s="425">
        <v>15000</v>
      </c>
      <c r="F175" s="425"/>
      <c r="G175" s="333">
        <f t="shared" si="5"/>
        <v>59000</v>
      </c>
      <c r="H175" s="595" t="s">
        <v>144</v>
      </c>
      <c r="I175" s="175" t="s">
        <v>18</v>
      </c>
      <c r="J175" s="25" t="s">
        <v>507</v>
      </c>
      <c r="K175" s="195" t="s">
        <v>64</v>
      </c>
      <c r="L175" s="175" t="s">
        <v>45</v>
      </c>
      <c r="M175" s="175"/>
      <c r="N175" s="177" t="s">
        <v>508</v>
      </c>
    </row>
    <row r="176" spans="1:14" x14ac:dyDescent="0.25">
      <c r="A176" s="534">
        <v>44859</v>
      </c>
      <c r="B176" s="175" t="s">
        <v>123</v>
      </c>
      <c r="C176" s="175" t="s">
        <v>124</v>
      </c>
      <c r="D176" s="187" t="s">
        <v>119</v>
      </c>
      <c r="E176" s="425">
        <v>12000</v>
      </c>
      <c r="F176" s="425"/>
      <c r="G176" s="333">
        <f t="shared" si="5"/>
        <v>47000</v>
      </c>
      <c r="H176" s="212" t="s">
        <v>144</v>
      </c>
      <c r="I176" s="175" t="s">
        <v>18</v>
      </c>
      <c r="J176" s="25" t="s">
        <v>507</v>
      </c>
      <c r="K176" s="429" t="s">
        <v>64</v>
      </c>
      <c r="L176" s="175" t="s">
        <v>45</v>
      </c>
      <c r="M176" s="175"/>
      <c r="N176" s="177" t="s">
        <v>509</v>
      </c>
    </row>
    <row r="177" spans="1:14" x14ac:dyDescent="0.25">
      <c r="A177" s="534">
        <v>44859</v>
      </c>
      <c r="B177" s="175" t="s">
        <v>123</v>
      </c>
      <c r="C177" s="175" t="s">
        <v>124</v>
      </c>
      <c r="D177" s="187" t="s">
        <v>119</v>
      </c>
      <c r="E177" s="425">
        <v>14000</v>
      </c>
      <c r="F177" s="425"/>
      <c r="G177" s="333">
        <f t="shared" si="5"/>
        <v>33000</v>
      </c>
      <c r="H177" s="595" t="s">
        <v>144</v>
      </c>
      <c r="I177" s="175" t="s">
        <v>18</v>
      </c>
      <c r="J177" s="25" t="s">
        <v>507</v>
      </c>
      <c r="K177" s="195" t="s">
        <v>64</v>
      </c>
      <c r="L177" s="175" t="s">
        <v>45</v>
      </c>
      <c r="M177" s="175"/>
      <c r="N177" s="177" t="s">
        <v>510</v>
      </c>
    </row>
    <row r="178" spans="1:14" x14ac:dyDescent="0.25">
      <c r="A178" s="534">
        <v>44859</v>
      </c>
      <c r="B178" s="175" t="s">
        <v>123</v>
      </c>
      <c r="C178" s="175" t="s">
        <v>124</v>
      </c>
      <c r="D178" s="187" t="s">
        <v>119</v>
      </c>
      <c r="E178" s="425">
        <v>10000</v>
      </c>
      <c r="F178" s="425"/>
      <c r="G178" s="333">
        <f t="shared" si="5"/>
        <v>23000</v>
      </c>
      <c r="H178" s="595" t="s">
        <v>144</v>
      </c>
      <c r="I178" s="175" t="s">
        <v>18</v>
      </c>
      <c r="J178" s="25" t="s">
        <v>507</v>
      </c>
      <c r="K178" s="429" t="s">
        <v>64</v>
      </c>
      <c r="L178" s="175" t="s">
        <v>45</v>
      </c>
      <c r="M178" s="175"/>
      <c r="N178" s="177" t="s">
        <v>510</v>
      </c>
    </row>
    <row r="179" spans="1:14" x14ac:dyDescent="0.25">
      <c r="A179" s="534">
        <v>44859</v>
      </c>
      <c r="B179" s="175" t="s">
        <v>123</v>
      </c>
      <c r="C179" s="175" t="s">
        <v>124</v>
      </c>
      <c r="D179" s="187" t="s">
        <v>119</v>
      </c>
      <c r="E179" s="425">
        <v>10000</v>
      </c>
      <c r="F179" s="425"/>
      <c r="G179" s="333">
        <f t="shared" si="5"/>
        <v>13000</v>
      </c>
      <c r="H179" s="212" t="s">
        <v>144</v>
      </c>
      <c r="I179" s="175" t="s">
        <v>18</v>
      </c>
      <c r="J179" s="25" t="s">
        <v>507</v>
      </c>
      <c r="K179" s="429" t="s">
        <v>64</v>
      </c>
      <c r="L179" s="175" t="s">
        <v>45</v>
      </c>
      <c r="M179" s="175"/>
      <c r="N179" s="177" t="s">
        <v>154</v>
      </c>
    </row>
    <row r="180" spans="1:14" x14ac:dyDescent="0.25">
      <c r="A180" s="534">
        <v>44859</v>
      </c>
      <c r="B180" s="175" t="s">
        <v>122</v>
      </c>
      <c r="C180" s="175" t="s">
        <v>122</v>
      </c>
      <c r="D180" s="187" t="s">
        <v>119</v>
      </c>
      <c r="E180" s="530">
        <v>5000</v>
      </c>
      <c r="F180" s="530"/>
      <c r="G180" s="333">
        <f t="shared" si="5"/>
        <v>8000</v>
      </c>
      <c r="H180" s="595" t="s">
        <v>144</v>
      </c>
      <c r="I180" s="175" t="s">
        <v>18</v>
      </c>
      <c r="J180" s="25" t="s">
        <v>507</v>
      </c>
      <c r="K180" s="429" t="s">
        <v>64</v>
      </c>
      <c r="L180" s="175" t="s">
        <v>45</v>
      </c>
      <c r="M180" s="175"/>
      <c r="N180" s="177"/>
    </row>
    <row r="181" spans="1:14" x14ac:dyDescent="0.25">
      <c r="A181" s="534">
        <v>44859</v>
      </c>
      <c r="B181" s="175" t="s">
        <v>122</v>
      </c>
      <c r="C181" s="175" t="s">
        <v>122</v>
      </c>
      <c r="D181" s="187" t="s">
        <v>119</v>
      </c>
      <c r="E181" s="425">
        <v>5000</v>
      </c>
      <c r="F181" s="367"/>
      <c r="G181" s="333">
        <f t="shared" si="5"/>
        <v>3000</v>
      </c>
      <c r="H181" s="175" t="s">
        <v>144</v>
      </c>
      <c r="I181" s="175" t="s">
        <v>18</v>
      </c>
      <c r="J181" s="25" t="s">
        <v>507</v>
      </c>
      <c r="K181" s="429" t="s">
        <v>64</v>
      </c>
      <c r="L181" s="175" t="s">
        <v>45</v>
      </c>
      <c r="M181" s="175"/>
      <c r="N181" s="177"/>
    </row>
    <row r="182" spans="1:14" x14ac:dyDescent="0.25">
      <c r="A182" s="194">
        <v>44860</v>
      </c>
      <c r="B182" s="175" t="s">
        <v>125</v>
      </c>
      <c r="C182" s="175" t="s">
        <v>49</v>
      </c>
      <c r="D182" s="187" t="s">
        <v>119</v>
      </c>
      <c r="E182" s="425"/>
      <c r="F182" s="425">
        <v>-1000</v>
      </c>
      <c r="G182" s="333">
        <f t="shared" si="5"/>
        <v>2000</v>
      </c>
      <c r="H182" s="175" t="s">
        <v>144</v>
      </c>
      <c r="I182" s="175" t="s">
        <v>18</v>
      </c>
      <c r="J182" s="25" t="s">
        <v>507</v>
      </c>
      <c r="K182" s="195" t="s">
        <v>64</v>
      </c>
      <c r="L182" s="175" t="s">
        <v>45</v>
      </c>
      <c r="M182" s="175"/>
      <c r="N182" s="177"/>
    </row>
    <row r="183" spans="1:14" x14ac:dyDescent="0.25">
      <c r="A183" s="681">
        <v>44860</v>
      </c>
      <c r="B183" s="675" t="s">
        <v>115</v>
      </c>
      <c r="C183" s="675" t="s">
        <v>49</v>
      </c>
      <c r="D183" s="675" t="s">
        <v>119</v>
      </c>
      <c r="E183" s="676"/>
      <c r="F183" s="690">
        <v>75000</v>
      </c>
      <c r="G183" s="677">
        <f t="shared" si="5"/>
        <v>77000</v>
      </c>
      <c r="H183" s="675" t="s">
        <v>144</v>
      </c>
      <c r="I183" s="675" t="s">
        <v>18</v>
      </c>
      <c r="J183" s="675" t="s">
        <v>512</v>
      </c>
      <c r="K183" s="679" t="s">
        <v>64</v>
      </c>
      <c r="L183" s="675" t="s">
        <v>45</v>
      </c>
      <c r="M183" s="675"/>
      <c r="N183" s="680"/>
    </row>
    <row r="184" spans="1:14" x14ac:dyDescent="0.25">
      <c r="A184" s="194">
        <v>44860</v>
      </c>
      <c r="B184" s="175" t="s">
        <v>123</v>
      </c>
      <c r="C184" s="175" t="s">
        <v>124</v>
      </c>
      <c r="D184" s="175" t="s">
        <v>119</v>
      </c>
      <c r="E184" s="425">
        <v>8000</v>
      </c>
      <c r="F184" s="190"/>
      <c r="G184" s="333">
        <f t="shared" si="5"/>
        <v>69000</v>
      </c>
      <c r="H184" s="175" t="s">
        <v>144</v>
      </c>
      <c r="I184" s="175" t="s">
        <v>18</v>
      </c>
      <c r="J184" s="25" t="s">
        <v>512</v>
      </c>
      <c r="K184" s="429" t="s">
        <v>64</v>
      </c>
      <c r="L184" s="175" t="s">
        <v>45</v>
      </c>
      <c r="M184" s="175"/>
      <c r="N184" s="177" t="s">
        <v>126</v>
      </c>
    </row>
    <row r="185" spans="1:14" x14ac:dyDescent="0.25">
      <c r="A185" s="194">
        <v>44860</v>
      </c>
      <c r="B185" s="175" t="s">
        <v>123</v>
      </c>
      <c r="C185" s="175" t="s">
        <v>124</v>
      </c>
      <c r="D185" s="175" t="s">
        <v>119</v>
      </c>
      <c r="E185" s="425">
        <v>15000</v>
      </c>
      <c r="F185" s="190"/>
      <c r="G185" s="333">
        <f t="shared" si="5"/>
        <v>54000</v>
      </c>
      <c r="H185" s="175" t="s">
        <v>144</v>
      </c>
      <c r="I185" s="175" t="s">
        <v>18</v>
      </c>
      <c r="J185" s="25" t="s">
        <v>512</v>
      </c>
      <c r="K185" s="429" t="s">
        <v>64</v>
      </c>
      <c r="L185" s="175" t="s">
        <v>45</v>
      </c>
      <c r="M185" s="175"/>
      <c r="N185" s="177" t="s">
        <v>164</v>
      </c>
    </row>
    <row r="186" spans="1:14" x14ac:dyDescent="0.25">
      <c r="A186" s="194">
        <v>44860</v>
      </c>
      <c r="B186" s="175" t="s">
        <v>123</v>
      </c>
      <c r="C186" s="175" t="s">
        <v>124</v>
      </c>
      <c r="D186" s="175" t="s">
        <v>119</v>
      </c>
      <c r="E186" s="425">
        <v>10000</v>
      </c>
      <c r="F186" s="190"/>
      <c r="G186" s="333">
        <f t="shared" si="5"/>
        <v>44000</v>
      </c>
      <c r="H186" s="175" t="s">
        <v>144</v>
      </c>
      <c r="I186" s="175" t="s">
        <v>18</v>
      </c>
      <c r="J186" s="25" t="s">
        <v>512</v>
      </c>
      <c r="K186" s="429" t="s">
        <v>64</v>
      </c>
      <c r="L186" s="175" t="s">
        <v>45</v>
      </c>
      <c r="M186" s="175"/>
      <c r="N186" s="177" t="s">
        <v>513</v>
      </c>
    </row>
    <row r="187" spans="1:14" x14ac:dyDescent="0.25">
      <c r="A187" s="194">
        <v>44860</v>
      </c>
      <c r="B187" s="175" t="s">
        <v>123</v>
      </c>
      <c r="C187" s="175" t="s">
        <v>124</v>
      </c>
      <c r="D187" s="175" t="s">
        <v>119</v>
      </c>
      <c r="E187" s="701">
        <v>12000</v>
      </c>
      <c r="F187" s="725"/>
      <c r="G187" s="670">
        <f t="shared" si="5"/>
        <v>32000</v>
      </c>
      <c r="H187" s="672" t="s">
        <v>144</v>
      </c>
      <c r="I187" s="672" t="s">
        <v>18</v>
      </c>
      <c r="J187" s="25" t="s">
        <v>512</v>
      </c>
      <c r="K187" s="673" t="s">
        <v>64</v>
      </c>
      <c r="L187" s="672" t="s">
        <v>45</v>
      </c>
      <c r="M187" s="672"/>
      <c r="N187" s="669" t="s">
        <v>514</v>
      </c>
    </row>
    <row r="188" spans="1:14" x14ac:dyDescent="0.25">
      <c r="A188" s="194">
        <v>44860</v>
      </c>
      <c r="B188" s="175" t="s">
        <v>123</v>
      </c>
      <c r="C188" s="175" t="s">
        <v>124</v>
      </c>
      <c r="D188" s="175" t="s">
        <v>119</v>
      </c>
      <c r="E188" s="659">
        <v>8000</v>
      </c>
      <c r="F188" s="528"/>
      <c r="G188" s="333">
        <f t="shared" si="5"/>
        <v>24000</v>
      </c>
      <c r="H188" s="175" t="s">
        <v>144</v>
      </c>
      <c r="I188" s="175" t="s">
        <v>18</v>
      </c>
      <c r="J188" s="25" t="s">
        <v>512</v>
      </c>
      <c r="K188" s="429" t="s">
        <v>64</v>
      </c>
      <c r="L188" s="175" t="s">
        <v>45</v>
      </c>
      <c r="M188" s="175"/>
      <c r="N188" s="177" t="s">
        <v>515</v>
      </c>
    </row>
    <row r="189" spans="1:14" x14ac:dyDescent="0.25">
      <c r="A189" s="194">
        <v>44860</v>
      </c>
      <c r="B189" s="175" t="s">
        <v>123</v>
      </c>
      <c r="C189" s="175" t="s">
        <v>124</v>
      </c>
      <c r="D189" s="175" t="s">
        <v>119</v>
      </c>
      <c r="E189" s="605">
        <v>10000</v>
      </c>
      <c r="F189" s="692"/>
      <c r="G189" s="333">
        <f t="shared" si="5"/>
        <v>14000</v>
      </c>
      <c r="H189" s="25" t="s">
        <v>144</v>
      </c>
      <c r="I189" s="175" t="s">
        <v>18</v>
      </c>
      <c r="J189" s="25" t="s">
        <v>512</v>
      </c>
      <c r="K189" s="429" t="s">
        <v>64</v>
      </c>
      <c r="L189" s="175" t="s">
        <v>45</v>
      </c>
      <c r="M189" s="25"/>
      <c r="N189" s="24" t="s">
        <v>516</v>
      </c>
    </row>
    <row r="190" spans="1:14" x14ac:dyDescent="0.25">
      <c r="A190" s="194">
        <v>44860</v>
      </c>
      <c r="B190" s="25" t="s">
        <v>122</v>
      </c>
      <c r="C190" s="25" t="s">
        <v>122</v>
      </c>
      <c r="D190" s="175" t="s">
        <v>119</v>
      </c>
      <c r="E190" s="605">
        <v>5000</v>
      </c>
      <c r="F190" s="692"/>
      <c r="G190" s="333">
        <f t="shared" si="5"/>
        <v>9000</v>
      </c>
      <c r="H190" s="25" t="s">
        <v>144</v>
      </c>
      <c r="I190" s="175" t="s">
        <v>18</v>
      </c>
      <c r="J190" s="25" t="s">
        <v>512</v>
      </c>
      <c r="K190" s="429" t="s">
        <v>64</v>
      </c>
      <c r="L190" s="175" t="s">
        <v>45</v>
      </c>
      <c r="M190" s="25"/>
      <c r="N190" s="24"/>
    </row>
    <row r="191" spans="1:14" x14ac:dyDescent="0.25">
      <c r="A191" s="194">
        <v>44860</v>
      </c>
      <c r="B191" s="25" t="s">
        <v>122</v>
      </c>
      <c r="C191" s="25" t="s">
        <v>122</v>
      </c>
      <c r="D191" s="175" t="s">
        <v>119</v>
      </c>
      <c r="E191" s="605">
        <v>5000</v>
      </c>
      <c r="F191" s="692"/>
      <c r="G191" s="333">
        <f t="shared" si="5"/>
        <v>4000</v>
      </c>
      <c r="H191" s="25" t="s">
        <v>144</v>
      </c>
      <c r="I191" s="175" t="s">
        <v>18</v>
      </c>
      <c r="J191" s="25" t="s">
        <v>512</v>
      </c>
      <c r="K191" s="429" t="s">
        <v>64</v>
      </c>
      <c r="L191" s="175" t="s">
        <v>45</v>
      </c>
      <c r="M191" s="25"/>
      <c r="N191" s="24"/>
    </row>
    <row r="192" spans="1:14" x14ac:dyDescent="0.25">
      <c r="A192" s="560">
        <v>44861</v>
      </c>
      <c r="B192" s="566" t="s">
        <v>115</v>
      </c>
      <c r="C192" s="566" t="s">
        <v>49</v>
      </c>
      <c r="D192" s="566" t="s">
        <v>119</v>
      </c>
      <c r="E192" s="705"/>
      <c r="F192" s="587">
        <v>80000</v>
      </c>
      <c r="G192" s="564">
        <f t="shared" si="5"/>
        <v>84000</v>
      </c>
      <c r="H192" s="566" t="s">
        <v>144</v>
      </c>
      <c r="I192" s="566" t="s">
        <v>18</v>
      </c>
      <c r="J192" s="566" t="s">
        <v>537</v>
      </c>
      <c r="K192" s="561" t="s">
        <v>64</v>
      </c>
      <c r="L192" s="566" t="s">
        <v>45</v>
      </c>
      <c r="M192" s="566"/>
      <c r="N192" s="574"/>
    </row>
    <row r="193" spans="1:14" x14ac:dyDescent="0.25">
      <c r="A193" s="194">
        <v>44861</v>
      </c>
      <c r="B193" s="25" t="s">
        <v>123</v>
      </c>
      <c r="C193" s="25" t="s">
        <v>124</v>
      </c>
      <c r="D193" s="175" t="s">
        <v>119</v>
      </c>
      <c r="E193" s="605">
        <v>8000</v>
      </c>
      <c r="F193" s="692"/>
      <c r="G193" s="333">
        <f t="shared" si="5"/>
        <v>76000</v>
      </c>
      <c r="H193" s="25" t="s">
        <v>144</v>
      </c>
      <c r="I193" s="175" t="s">
        <v>18</v>
      </c>
      <c r="J193" s="25" t="s">
        <v>537</v>
      </c>
      <c r="K193" s="429" t="s">
        <v>64</v>
      </c>
      <c r="L193" s="175" t="s">
        <v>45</v>
      </c>
      <c r="M193" s="25"/>
      <c r="N193" s="24" t="s">
        <v>126</v>
      </c>
    </row>
    <row r="194" spans="1:14" x14ac:dyDescent="0.25">
      <c r="A194" s="194">
        <v>44861</v>
      </c>
      <c r="B194" s="25" t="s">
        <v>123</v>
      </c>
      <c r="C194" s="25" t="s">
        <v>124</v>
      </c>
      <c r="D194" s="175" t="s">
        <v>119</v>
      </c>
      <c r="E194" s="605">
        <v>15000</v>
      </c>
      <c r="F194" s="692"/>
      <c r="G194" s="333">
        <f t="shared" si="5"/>
        <v>61000</v>
      </c>
      <c r="H194" s="25" t="s">
        <v>144</v>
      </c>
      <c r="I194" s="175" t="s">
        <v>18</v>
      </c>
      <c r="J194" s="25" t="s">
        <v>537</v>
      </c>
      <c r="K194" s="429" t="s">
        <v>64</v>
      </c>
      <c r="L194" s="175" t="s">
        <v>45</v>
      </c>
      <c r="M194" s="25"/>
      <c r="N194" s="24" t="s">
        <v>538</v>
      </c>
    </row>
    <row r="195" spans="1:14" x14ac:dyDescent="0.25">
      <c r="A195" s="194">
        <v>44861</v>
      </c>
      <c r="B195" s="25" t="s">
        <v>123</v>
      </c>
      <c r="C195" s="25" t="s">
        <v>124</v>
      </c>
      <c r="D195" s="175" t="s">
        <v>119</v>
      </c>
      <c r="E195" s="605">
        <v>15000</v>
      </c>
      <c r="F195" s="692"/>
      <c r="G195" s="333">
        <f t="shared" si="5"/>
        <v>46000</v>
      </c>
      <c r="H195" s="25" t="s">
        <v>144</v>
      </c>
      <c r="I195" s="175" t="s">
        <v>18</v>
      </c>
      <c r="J195" s="25" t="s">
        <v>537</v>
      </c>
      <c r="K195" s="429" t="s">
        <v>64</v>
      </c>
      <c r="L195" s="175" t="s">
        <v>45</v>
      </c>
      <c r="M195" s="25"/>
      <c r="N195" s="24" t="s">
        <v>539</v>
      </c>
    </row>
    <row r="196" spans="1:14" x14ac:dyDescent="0.25">
      <c r="A196" s="194">
        <v>44861</v>
      </c>
      <c r="B196" s="25" t="s">
        <v>123</v>
      </c>
      <c r="C196" s="25" t="s">
        <v>124</v>
      </c>
      <c r="D196" s="175" t="s">
        <v>119</v>
      </c>
      <c r="E196" s="605">
        <v>10000</v>
      </c>
      <c r="F196" s="692"/>
      <c r="G196" s="333">
        <f t="shared" si="5"/>
        <v>36000</v>
      </c>
      <c r="H196" s="25" t="s">
        <v>144</v>
      </c>
      <c r="I196" s="175" t="s">
        <v>18</v>
      </c>
      <c r="J196" s="25" t="s">
        <v>537</v>
      </c>
      <c r="K196" s="429" t="s">
        <v>64</v>
      </c>
      <c r="L196" s="175" t="s">
        <v>45</v>
      </c>
      <c r="M196" s="25"/>
      <c r="N196" s="24" t="s">
        <v>540</v>
      </c>
    </row>
    <row r="197" spans="1:14" x14ac:dyDescent="0.25">
      <c r="A197" s="194">
        <v>44861</v>
      </c>
      <c r="B197" s="25" t="s">
        <v>123</v>
      </c>
      <c r="C197" s="25" t="s">
        <v>124</v>
      </c>
      <c r="D197" s="175" t="s">
        <v>119</v>
      </c>
      <c r="E197" s="605">
        <v>18000</v>
      </c>
      <c r="F197" s="692"/>
      <c r="G197" s="333">
        <f t="shared" si="5"/>
        <v>18000</v>
      </c>
      <c r="H197" s="25" t="s">
        <v>144</v>
      </c>
      <c r="I197" s="175" t="s">
        <v>18</v>
      </c>
      <c r="J197" s="25" t="s">
        <v>537</v>
      </c>
      <c r="K197" s="429" t="s">
        <v>64</v>
      </c>
      <c r="L197" s="175" t="s">
        <v>45</v>
      </c>
      <c r="M197" s="25"/>
      <c r="N197" s="24" t="s">
        <v>541</v>
      </c>
    </row>
    <row r="198" spans="1:14" x14ac:dyDescent="0.25">
      <c r="A198" s="194">
        <v>44861</v>
      </c>
      <c r="B198" s="25" t="s">
        <v>122</v>
      </c>
      <c r="C198" s="25" t="s">
        <v>122</v>
      </c>
      <c r="D198" s="175" t="s">
        <v>119</v>
      </c>
      <c r="E198" s="605">
        <v>5000</v>
      </c>
      <c r="F198" s="692"/>
      <c r="G198" s="333">
        <f t="shared" si="5"/>
        <v>13000</v>
      </c>
      <c r="H198" s="25" t="s">
        <v>144</v>
      </c>
      <c r="I198" s="175" t="s">
        <v>18</v>
      </c>
      <c r="J198" s="25" t="s">
        <v>537</v>
      </c>
      <c r="K198" s="429" t="s">
        <v>64</v>
      </c>
      <c r="L198" s="175" t="s">
        <v>45</v>
      </c>
      <c r="M198" s="25"/>
      <c r="N198" s="24"/>
    </row>
    <row r="199" spans="1:14" x14ac:dyDescent="0.25">
      <c r="A199" s="194">
        <v>44861</v>
      </c>
      <c r="B199" s="25" t="s">
        <v>122</v>
      </c>
      <c r="C199" s="25" t="s">
        <v>122</v>
      </c>
      <c r="D199" s="175" t="s">
        <v>119</v>
      </c>
      <c r="E199" s="605">
        <v>5000</v>
      </c>
      <c r="F199" s="692"/>
      <c r="G199" s="333">
        <f t="shared" si="5"/>
        <v>8000</v>
      </c>
      <c r="H199" s="25" t="s">
        <v>144</v>
      </c>
      <c r="I199" s="175" t="s">
        <v>18</v>
      </c>
      <c r="J199" s="25" t="s">
        <v>537</v>
      </c>
      <c r="K199" s="429" t="s">
        <v>64</v>
      </c>
      <c r="L199" s="175" t="s">
        <v>45</v>
      </c>
      <c r="M199" s="25"/>
      <c r="N199" s="24"/>
    </row>
    <row r="200" spans="1:14" x14ac:dyDescent="0.25">
      <c r="A200" s="194">
        <v>44862</v>
      </c>
      <c r="B200" s="25" t="s">
        <v>125</v>
      </c>
      <c r="C200" s="25" t="s">
        <v>49</v>
      </c>
      <c r="D200" s="175" t="s">
        <v>119</v>
      </c>
      <c r="E200" s="605"/>
      <c r="F200" s="692">
        <v>-4000</v>
      </c>
      <c r="G200" s="333">
        <f t="shared" si="5"/>
        <v>4000</v>
      </c>
      <c r="H200" s="25" t="s">
        <v>144</v>
      </c>
      <c r="I200" s="175" t="s">
        <v>18</v>
      </c>
      <c r="J200" s="25" t="s">
        <v>537</v>
      </c>
      <c r="K200" s="429" t="s">
        <v>64</v>
      </c>
      <c r="L200" s="175" t="s">
        <v>45</v>
      </c>
      <c r="M200" s="25"/>
      <c r="N200" s="24"/>
    </row>
    <row r="201" spans="1:14" x14ac:dyDescent="0.25">
      <c r="A201" s="560">
        <v>44862</v>
      </c>
      <c r="B201" s="566" t="s">
        <v>115</v>
      </c>
      <c r="C201" s="566" t="s">
        <v>49</v>
      </c>
      <c r="D201" s="566" t="s">
        <v>119</v>
      </c>
      <c r="E201" s="705"/>
      <c r="F201" s="587">
        <v>80000</v>
      </c>
      <c r="G201" s="564">
        <f t="shared" si="5"/>
        <v>84000</v>
      </c>
      <c r="H201" s="566" t="s">
        <v>144</v>
      </c>
      <c r="I201" s="566" t="s">
        <v>18</v>
      </c>
      <c r="J201" s="566" t="s">
        <v>545</v>
      </c>
      <c r="K201" s="561" t="s">
        <v>64</v>
      </c>
      <c r="L201" s="566" t="s">
        <v>45</v>
      </c>
      <c r="M201" s="566"/>
      <c r="N201" s="574"/>
    </row>
    <row r="202" spans="1:14" x14ac:dyDescent="0.25">
      <c r="A202" s="194">
        <v>44862</v>
      </c>
      <c r="B202" s="25" t="s">
        <v>123</v>
      </c>
      <c r="C202" s="25" t="s">
        <v>124</v>
      </c>
      <c r="D202" s="175" t="s">
        <v>119</v>
      </c>
      <c r="E202" s="605">
        <v>8000</v>
      </c>
      <c r="F202" s="692"/>
      <c r="G202" s="333">
        <f t="shared" si="5"/>
        <v>76000</v>
      </c>
      <c r="H202" s="25" t="s">
        <v>144</v>
      </c>
      <c r="I202" s="175" t="s">
        <v>18</v>
      </c>
      <c r="J202" s="25" t="s">
        <v>545</v>
      </c>
      <c r="K202" s="429" t="s">
        <v>64</v>
      </c>
      <c r="L202" s="175" t="s">
        <v>45</v>
      </c>
      <c r="M202" s="25"/>
      <c r="N202" s="24" t="s">
        <v>304</v>
      </c>
    </row>
    <row r="203" spans="1:14" x14ac:dyDescent="0.25">
      <c r="A203" s="194">
        <v>44862</v>
      </c>
      <c r="B203" s="25" t="s">
        <v>123</v>
      </c>
      <c r="C203" s="25" t="s">
        <v>124</v>
      </c>
      <c r="D203" s="175" t="s">
        <v>119</v>
      </c>
      <c r="E203" s="605">
        <v>7000</v>
      </c>
      <c r="F203" s="692"/>
      <c r="G203" s="333">
        <f t="shared" si="5"/>
        <v>69000</v>
      </c>
      <c r="H203" s="25" t="s">
        <v>144</v>
      </c>
      <c r="I203" s="175" t="s">
        <v>18</v>
      </c>
      <c r="J203" s="25" t="s">
        <v>545</v>
      </c>
      <c r="K203" s="429" t="s">
        <v>64</v>
      </c>
      <c r="L203" s="175" t="s">
        <v>45</v>
      </c>
      <c r="M203" s="25"/>
      <c r="N203" s="24" t="s">
        <v>546</v>
      </c>
    </row>
    <row r="204" spans="1:14" x14ac:dyDescent="0.25">
      <c r="A204" s="194">
        <v>44862</v>
      </c>
      <c r="B204" s="25" t="s">
        <v>123</v>
      </c>
      <c r="C204" s="25" t="s">
        <v>124</v>
      </c>
      <c r="D204" s="175" t="s">
        <v>119</v>
      </c>
      <c r="E204" s="605">
        <v>8000</v>
      </c>
      <c r="F204" s="692"/>
      <c r="G204" s="333">
        <f t="shared" si="5"/>
        <v>61000</v>
      </c>
      <c r="H204" s="25" t="s">
        <v>144</v>
      </c>
      <c r="I204" s="175" t="s">
        <v>18</v>
      </c>
      <c r="J204" s="25" t="s">
        <v>545</v>
      </c>
      <c r="K204" s="429" t="s">
        <v>64</v>
      </c>
      <c r="L204" s="175" t="s">
        <v>45</v>
      </c>
      <c r="M204" s="25"/>
      <c r="N204" s="24" t="s">
        <v>547</v>
      </c>
    </row>
    <row r="205" spans="1:14" x14ac:dyDescent="0.25">
      <c r="A205" s="194">
        <v>44862</v>
      </c>
      <c r="B205" s="25" t="s">
        <v>123</v>
      </c>
      <c r="C205" s="25" t="s">
        <v>124</v>
      </c>
      <c r="D205" s="175" t="s">
        <v>119</v>
      </c>
      <c r="E205" s="605">
        <v>15000</v>
      </c>
      <c r="F205" s="692"/>
      <c r="G205" s="333">
        <f t="shared" si="5"/>
        <v>46000</v>
      </c>
      <c r="H205" s="25" t="s">
        <v>144</v>
      </c>
      <c r="I205" s="175" t="s">
        <v>18</v>
      </c>
      <c r="J205" s="25" t="s">
        <v>545</v>
      </c>
      <c r="K205" s="429" t="s">
        <v>64</v>
      </c>
      <c r="L205" s="175" t="s">
        <v>45</v>
      </c>
      <c r="M205" s="25"/>
      <c r="N205" s="24" t="s">
        <v>548</v>
      </c>
    </row>
    <row r="206" spans="1:14" x14ac:dyDescent="0.25">
      <c r="A206" s="194">
        <v>44862</v>
      </c>
      <c r="B206" s="25" t="s">
        <v>123</v>
      </c>
      <c r="C206" s="25" t="s">
        <v>124</v>
      </c>
      <c r="D206" s="175" t="s">
        <v>119</v>
      </c>
      <c r="E206" s="605">
        <v>10000</v>
      </c>
      <c r="F206" s="692"/>
      <c r="G206" s="333">
        <f t="shared" si="5"/>
        <v>36000</v>
      </c>
      <c r="H206" s="25" t="s">
        <v>144</v>
      </c>
      <c r="I206" s="175" t="s">
        <v>18</v>
      </c>
      <c r="J206" s="25" t="s">
        <v>545</v>
      </c>
      <c r="K206" s="429" t="s">
        <v>64</v>
      </c>
      <c r="L206" s="175" t="s">
        <v>45</v>
      </c>
      <c r="M206" s="25"/>
      <c r="N206" s="24" t="s">
        <v>549</v>
      </c>
    </row>
    <row r="207" spans="1:14" x14ac:dyDescent="0.25">
      <c r="A207" s="194">
        <v>44862</v>
      </c>
      <c r="B207" s="25" t="s">
        <v>123</v>
      </c>
      <c r="C207" s="25" t="s">
        <v>124</v>
      </c>
      <c r="D207" s="175" t="s">
        <v>119</v>
      </c>
      <c r="E207" s="605">
        <v>20000</v>
      </c>
      <c r="F207" s="692"/>
      <c r="G207" s="333">
        <f t="shared" si="5"/>
        <v>16000</v>
      </c>
      <c r="H207" s="25" t="s">
        <v>144</v>
      </c>
      <c r="I207" s="175" t="s">
        <v>18</v>
      </c>
      <c r="J207" s="25" t="s">
        <v>545</v>
      </c>
      <c r="K207" s="429" t="s">
        <v>64</v>
      </c>
      <c r="L207" s="175" t="s">
        <v>45</v>
      </c>
      <c r="M207" s="25"/>
      <c r="N207" s="24" t="s">
        <v>541</v>
      </c>
    </row>
    <row r="208" spans="1:14" x14ac:dyDescent="0.25">
      <c r="A208" s="194">
        <v>44862</v>
      </c>
      <c r="B208" s="25" t="s">
        <v>122</v>
      </c>
      <c r="C208" s="25" t="s">
        <v>122</v>
      </c>
      <c r="D208" s="175" t="s">
        <v>119</v>
      </c>
      <c r="E208" s="605">
        <v>5000</v>
      </c>
      <c r="F208" s="692"/>
      <c r="G208" s="333">
        <f t="shared" si="5"/>
        <v>11000</v>
      </c>
      <c r="H208" s="25" t="s">
        <v>144</v>
      </c>
      <c r="I208" s="175" t="s">
        <v>18</v>
      </c>
      <c r="J208" s="25" t="s">
        <v>545</v>
      </c>
      <c r="K208" s="429" t="s">
        <v>64</v>
      </c>
      <c r="L208" s="175" t="s">
        <v>45</v>
      </c>
      <c r="M208" s="25"/>
      <c r="N208" s="24"/>
    </row>
    <row r="209" spans="1:14" x14ac:dyDescent="0.25">
      <c r="A209" s="194">
        <v>44862</v>
      </c>
      <c r="B209" s="25" t="s">
        <v>122</v>
      </c>
      <c r="C209" s="25" t="s">
        <v>122</v>
      </c>
      <c r="D209" s="175" t="s">
        <v>119</v>
      </c>
      <c r="E209" s="605">
        <v>5000</v>
      </c>
      <c r="F209" s="692"/>
      <c r="G209" s="333">
        <f t="shared" si="5"/>
        <v>6000</v>
      </c>
      <c r="H209" s="25" t="s">
        <v>144</v>
      </c>
      <c r="I209" s="175" t="s">
        <v>18</v>
      </c>
      <c r="J209" s="25" t="s">
        <v>545</v>
      </c>
      <c r="K209" s="429" t="s">
        <v>64</v>
      </c>
      <c r="L209" s="175" t="s">
        <v>45</v>
      </c>
      <c r="M209" s="25"/>
      <c r="N209" s="24"/>
    </row>
    <row r="210" spans="1:14" x14ac:dyDescent="0.25">
      <c r="A210" s="180">
        <v>44863</v>
      </c>
      <c r="B210" s="25" t="s">
        <v>125</v>
      </c>
      <c r="C210" s="25" t="s">
        <v>49</v>
      </c>
      <c r="D210" s="175" t="s">
        <v>119</v>
      </c>
      <c r="E210" s="605"/>
      <c r="F210" s="692">
        <v>-2000</v>
      </c>
      <c r="G210" s="333">
        <f t="shared" si="5"/>
        <v>4000</v>
      </c>
      <c r="H210" s="25" t="s">
        <v>144</v>
      </c>
      <c r="I210" s="175" t="s">
        <v>18</v>
      </c>
      <c r="J210" s="25" t="s">
        <v>545</v>
      </c>
      <c r="K210" s="429" t="s">
        <v>64</v>
      </c>
      <c r="L210" s="175" t="s">
        <v>45</v>
      </c>
      <c r="M210" s="25"/>
      <c r="N210" s="24"/>
    </row>
    <row r="211" spans="1:14" x14ac:dyDescent="0.25">
      <c r="A211" s="597">
        <v>44863</v>
      </c>
      <c r="B211" s="566" t="s">
        <v>115</v>
      </c>
      <c r="C211" s="566" t="s">
        <v>49</v>
      </c>
      <c r="D211" s="566" t="s">
        <v>119</v>
      </c>
      <c r="E211" s="705"/>
      <c r="F211" s="587">
        <v>35000</v>
      </c>
      <c r="G211" s="564">
        <f t="shared" si="5"/>
        <v>39000</v>
      </c>
      <c r="H211" s="566" t="s">
        <v>144</v>
      </c>
      <c r="I211" s="566" t="s">
        <v>18</v>
      </c>
      <c r="J211" s="566" t="s">
        <v>561</v>
      </c>
      <c r="K211" s="561" t="s">
        <v>64</v>
      </c>
      <c r="L211" s="566" t="s">
        <v>45</v>
      </c>
      <c r="M211" s="566"/>
      <c r="N211" s="574"/>
    </row>
    <row r="212" spans="1:14" x14ac:dyDescent="0.25">
      <c r="A212" s="180">
        <v>44863</v>
      </c>
      <c r="B212" s="25" t="s">
        <v>563</v>
      </c>
      <c r="C212" s="25" t="s">
        <v>124</v>
      </c>
      <c r="D212" s="175" t="s">
        <v>119</v>
      </c>
      <c r="E212" s="605">
        <v>8000</v>
      </c>
      <c r="F212" s="692"/>
      <c r="G212" s="333">
        <f t="shared" si="5"/>
        <v>31000</v>
      </c>
      <c r="H212" s="25" t="s">
        <v>144</v>
      </c>
      <c r="I212" s="175" t="s">
        <v>18</v>
      </c>
      <c r="J212" s="25" t="s">
        <v>561</v>
      </c>
      <c r="K212" s="429" t="s">
        <v>64</v>
      </c>
      <c r="L212" s="175" t="s">
        <v>45</v>
      </c>
      <c r="M212" s="25"/>
      <c r="N212" s="24" t="s">
        <v>126</v>
      </c>
    </row>
    <row r="213" spans="1:14" x14ac:dyDescent="0.25">
      <c r="A213" s="180">
        <v>44863</v>
      </c>
      <c r="B213" s="25" t="s">
        <v>563</v>
      </c>
      <c r="C213" s="25" t="s">
        <v>124</v>
      </c>
      <c r="D213" s="175" t="s">
        <v>119</v>
      </c>
      <c r="E213" s="605">
        <v>10000</v>
      </c>
      <c r="F213" s="692"/>
      <c r="G213" s="333">
        <f t="shared" si="5"/>
        <v>21000</v>
      </c>
      <c r="H213" s="25" t="s">
        <v>144</v>
      </c>
      <c r="I213" s="175" t="s">
        <v>18</v>
      </c>
      <c r="J213" s="25" t="s">
        <v>561</v>
      </c>
      <c r="K213" s="429" t="s">
        <v>64</v>
      </c>
      <c r="L213" s="175" t="s">
        <v>45</v>
      </c>
      <c r="M213" s="25"/>
      <c r="N213" s="24" t="s">
        <v>150</v>
      </c>
    </row>
    <row r="214" spans="1:14" x14ac:dyDescent="0.25">
      <c r="A214" s="180">
        <v>44863</v>
      </c>
      <c r="B214" s="25" t="s">
        <v>563</v>
      </c>
      <c r="C214" s="25" t="s">
        <v>124</v>
      </c>
      <c r="D214" s="175" t="s">
        <v>119</v>
      </c>
      <c r="E214" s="605">
        <v>6000</v>
      </c>
      <c r="F214" s="692"/>
      <c r="G214" s="333">
        <f t="shared" si="5"/>
        <v>15000</v>
      </c>
      <c r="H214" s="25" t="s">
        <v>144</v>
      </c>
      <c r="I214" s="175" t="s">
        <v>18</v>
      </c>
      <c r="J214" s="25" t="s">
        <v>561</v>
      </c>
      <c r="K214" s="429" t="s">
        <v>64</v>
      </c>
      <c r="L214" s="175" t="s">
        <v>45</v>
      </c>
      <c r="M214" s="25"/>
      <c r="N214" s="24" t="s">
        <v>372</v>
      </c>
    </row>
    <row r="215" spans="1:14" x14ac:dyDescent="0.25">
      <c r="A215" s="180">
        <v>44863</v>
      </c>
      <c r="B215" s="25" t="s">
        <v>563</v>
      </c>
      <c r="C215" s="25" t="s">
        <v>124</v>
      </c>
      <c r="D215" s="175" t="s">
        <v>119</v>
      </c>
      <c r="E215" s="605">
        <v>6000</v>
      </c>
      <c r="F215" s="692"/>
      <c r="G215" s="333">
        <f t="shared" si="5"/>
        <v>9000</v>
      </c>
      <c r="H215" s="25" t="s">
        <v>144</v>
      </c>
      <c r="I215" s="175" t="s">
        <v>18</v>
      </c>
      <c r="J215" s="25" t="s">
        <v>561</v>
      </c>
      <c r="K215" s="429" t="s">
        <v>64</v>
      </c>
      <c r="L215" s="175" t="s">
        <v>45</v>
      </c>
      <c r="M215" s="25"/>
      <c r="N215" s="24" t="s">
        <v>562</v>
      </c>
    </row>
    <row r="216" spans="1:14" x14ac:dyDescent="0.25">
      <c r="A216" s="180">
        <v>44863</v>
      </c>
      <c r="B216" s="25" t="s">
        <v>563</v>
      </c>
      <c r="C216" s="25" t="s">
        <v>124</v>
      </c>
      <c r="D216" s="175" t="s">
        <v>119</v>
      </c>
      <c r="E216" s="605">
        <v>5000</v>
      </c>
      <c r="F216" s="692"/>
      <c r="G216" s="333">
        <f t="shared" si="5"/>
        <v>4000</v>
      </c>
      <c r="H216" s="25" t="s">
        <v>144</v>
      </c>
      <c r="I216" s="175" t="s">
        <v>18</v>
      </c>
      <c r="J216" s="25" t="s">
        <v>561</v>
      </c>
      <c r="K216" s="429" t="s">
        <v>64</v>
      </c>
      <c r="L216" s="175" t="s">
        <v>45</v>
      </c>
      <c r="M216" s="25"/>
      <c r="N216" s="24" t="s">
        <v>373</v>
      </c>
    </row>
    <row r="217" spans="1:14" x14ac:dyDescent="0.25">
      <c r="A217" s="731">
        <v>44865</v>
      </c>
      <c r="B217" s="726" t="s">
        <v>115</v>
      </c>
      <c r="C217" s="726" t="s">
        <v>49</v>
      </c>
      <c r="D217" s="726" t="s">
        <v>119</v>
      </c>
      <c r="E217" s="733"/>
      <c r="F217" s="734">
        <v>80000</v>
      </c>
      <c r="G217" s="727">
        <f t="shared" ref="G217:G224" si="6">G216-E217+F217</f>
        <v>84000</v>
      </c>
      <c r="H217" s="726" t="s">
        <v>144</v>
      </c>
      <c r="I217" s="726" t="s">
        <v>18</v>
      </c>
      <c r="J217" s="726" t="s">
        <v>567</v>
      </c>
      <c r="K217" s="730" t="s">
        <v>64</v>
      </c>
      <c r="L217" s="726" t="s">
        <v>45</v>
      </c>
      <c r="M217" s="726"/>
      <c r="N217" s="728"/>
    </row>
    <row r="218" spans="1:14" x14ac:dyDescent="0.25">
      <c r="A218" s="180">
        <v>44865</v>
      </c>
      <c r="B218" s="25" t="s">
        <v>123</v>
      </c>
      <c r="C218" s="25" t="s">
        <v>124</v>
      </c>
      <c r="D218" s="25" t="s">
        <v>119</v>
      </c>
      <c r="E218" s="605">
        <v>8000</v>
      </c>
      <c r="F218" s="692"/>
      <c r="G218" s="333">
        <f t="shared" si="6"/>
        <v>76000</v>
      </c>
      <c r="H218" s="25" t="s">
        <v>144</v>
      </c>
      <c r="I218" s="175" t="s">
        <v>18</v>
      </c>
      <c r="J218" s="25" t="s">
        <v>567</v>
      </c>
      <c r="K218" s="429" t="s">
        <v>64</v>
      </c>
      <c r="L218" s="175" t="s">
        <v>45</v>
      </c>
      <c r="M218" s="25"/>
      <c r="N218" s="24" t="s">
        <v>235</v>
      </c>
    </row>
    <row r="219" spans="1:14" x14ac:dyDescent="0.25">
      <c r="A219" s="180">
        <v>44865</v>
      </c>
      <c r="B219" s="25" t="s">
        <v>123</v>
      </c>
      <c r="C219" s="25" t="s">
        <v>124</v>
      </c>
      <c r="D219" s="25" t="s">
        <v>119</v>
      </c>
      <c r="E219" s="605">
        <v>18000</v>
      </c>
      <c r="F219" s="692"/>
      <c r="G219" s="333">
        <f t="shared" si="6"/>
        <v>58000</v>
      </c>
      <c r="H219" s="25" t="s">
        <v>144</v>
      </c>
      <c r="I219" s="175" t="s">
        <v>18</v>
      </c>
      <c r="J219" s="25" t="s">
        <v>567</v>
      </c>
      <c r="K219" s="429" t="s">
        <v>64</v>
      </c>
      <c r="L219" s="175" t="s">
        <v>45</v>
      </c>
      <c r="M219" s="25"/>
      <c r="N219" s="24" t="s">
        <v>447</v>
      </c>
    </row>
    <row r="220" spans="1:14" x14ac:dyDescent="0.25">
      <c r="A220" s="180">
        <v>44865</v>
      </c>
      <c r="B220" s="25" t="s">
        <v>123</v>
      </c>
      <c r="C220" s="25" t="s">
        <v>124</v>
      </c>
      <c r="D220" s="25" t="s">
        <v>119</v>
      </c>
      <c r="E220" s="605">
        <v>10000</v>
      </c>
      <c r="F220" s="692"/>
      <c r="G220" s="333">
        <f t="shared" si="6"/>
        <v>48000</v>
      </c>
      <c r="H220" s="25" t="s">
        <v>144</v>
      </c>
      <c r="I220" s="175" t="s">
        <v>18</v>
      </c>
      <c r="J220" s="25" t="s">
        <v>567</v>
      </c>
      <c r="K220" s="429" t="s">
        <v>64</v>
      </c>
      <c r="L220" s="175" t="s">
        <v>45</v>
      </c>
      <c r="M220" s="25"/>
      <c r="N220" s="24" t="s">
        <v>568</v>
      </c>
    </row>
    <row r="221" spans="1:14" x14ac:dyDescent="0.25">
      <c r="A221" s="180">
        <v>44865</v>
      </c>
      <c r="B221" s="25" t="s">
        <v>123</v>
      </c>
      <c r="C221" s="25" t="s">
        <v>124</v>
      </c>
      <c r="D221" s="25" t="s">
        <v>119</v>
      </c>
      <c r="E221" s="605">
        <v>17000</v>
      </c>
      <c r="F221" s="692"/>
      <c r="G221" s="333">
        <f t="shared" si="6"/>
        <v>31000</v>
      </c>
      <c r="H221" s="25" t="s">
        <v>144</v>
      </c>
      <c r="I221" s="175" t="s">
        <v>18</v>
      </c>
      <c r="J221" s="25" t="s">
        <v>567</v>
      </c>
      <c r="K221" s="429" t="s">
        <v>64</v>
      </c>
      <c r="L221" s="175" t="s">
        <v>45</v>
      </c>
      <c r="M221" s="25"/>
      <c r="N221" s="24" t="s">
        <v>569</v>
      </c>
    </row>
    <row r="222" spans="1:14" x14ac:dyDescent="0.25">
      <c r="A222" s="180">
        <v>44865</v>
      </c>
      <c r="B222" s="25" t="s">
        <v>123</v>
      </c>
      <c r="C222" s="25" t="s">
        <v>124</v>
      </c>
      <c r="D222" s="25" t="s">
        <v>119</v>
      </c>
      <c r="E222" s="605">
        <v>15000</v>
      </c>
      <c r="F222" s="692"/>
      <c r="G222" s="333">
        <f t="shared" si="6"/>
        <v>16000</v>
      </c>
      <c r="H222" s="25" t="s">
        <v>144</v>
      </c>
      <c r="I222" s="175" t="s">
        <v>18</v>
      </c>
      <c r="J222" s="25" t="s">
        <v>567</v>
      </c>
      <c r="K222" s="195" t="s">
        <v>64</v>
      </c>
      <c r="L222" s="175" t="s">
        <v>45</v>
      </c>
      <c r="M222" s="25"/>
      <c r="N222" s="24" t="s">
        <v>570</v>
      </c>
    </row>
    <row r="223" spans="1:14" x14ac:dyDescent="0.25">
      <c r="A223" s="180">
        <v>44865</v>
      </c>
      <c r="B223" s="25" t="s">
        <v>122</v>
      </c>
      <c r="C223" s="25" t="s">
        <v>122</v>
      </c>
      <c r="D223" s="25" t="s">
        <v>119</v>
      </c>
      <c r="E223" s="605">
        <v>5000</v>
      </c>
      <c r="F223" s="692"/>
      <c r="G223" s="333">
        <f t="shared" si="6"/>
        <v>11000</v>
      </c>
      <c r="H223" s="25" t="s">
        <v>144</v>
      </c>
      <c r="I223" s="175" t="s">
        <v>18</v>
      </c>
      <c r="J223" s="25" t="s">
        <v>567</v>
      </c>
      <c r="K223" s="195" t="s">
        <v>64</v>
      </c>
      <c r="L223" s="175" t="s">
        <v>45</v>
      </c>
      <c r="M223" s="25"/>
      <c r="N223" s="24"/>
    </row>
    <row r="224" spans="1:14" ht="15.75" thickBot="1" x14ac:dyDescent="0.3">
      <c r="A224" s="180">
        <v>44865</v>
      </c>
      <c r="B224" s="25" t="s">
        <v>122</v>
      </c>
      <c r="C224" s="25" t="s">
        <v>122</v>
      </c>
      <c r="D224" s="25" t="s">
        <v>119</v>
      </c>
      <c r="E224" s="605">
        <v>5000</v>
      </c>
      <c r="F224" s="692"/>
      <c r="G224" s="333">
        <f t="shared" si="6"/>
        <v>6000</v>
      </c>
      <c r="H224" s="25" t="s">
        <v>144</v>
      </c>
      <c r="I224" s="175" t="s">
        <v>18</v>
      </c>
      <c r="J224" s="25" t="s">
        <v>567</v>
      </c>
      <c r="K224" s="429" t="s">
        <v>64</v>
      </c>
      <c r="L224" s="175" t="s">
        <v>45</v>
      </c>
      <c r="M224" s="25"/>
      <c r="N224" s="24"/>
    </row>
    <row r="225" spans="1:14" ht="15.75" thickBot="1" x14ac:dyDescent="0.3">
      <c r="A225" s="25"/>
      <c r="B225" s="25"/>
      <c r="C225" s="25"/>
      <c r="D225" s="611"/>
      <c r="E225" s="660">
        <f>SUM(E4:E224)</f>
        <v>1644000</v>
      </c>
      <c r="F225" s="722">
        <f>SUM(F4:F224)+G4</f>
        <v>1650000</v>
      </c>
      <c r="G225" s="548">
        <f>F225-E225</f>
        <v>6000</v>
      </c>
      <c r="H225" s="612"/>
      <c r="I225" s="25"/>
      <c r="J225" s="25"/>
      <c r="K225" s="195"/>
      <c r="L225" s="175"/>
      <c r="M225" s="25"/>
      <c r="N225" s="24"/>
    </row>
    <row r="226" spans="1:14" x14ac:dyDescent="0.25">
      <c r="A226" s="25"/>
      <c r="B226" s="25"/>
      <c r="C226" s="25"/>
      <c r="D226" s="25"/>
      <c r="E226" s="613"/>
      <c r="F226" s="723"/>
      <c r="G226" s="546"/>
      <c r="H226" s="25"/>
      <c r="I226" s="25"/>
      <c r="J226" s="25"/>
      <c r="K226" s="429"/>
      <c r="L226" s="175"/>
      <c r="M226" s="25"/>
      <c r="N226" s="24"/>
    </row>
    <row r="227" spans="1:14" x14ac:dyDescent="0.25">
      <c r="A227" s="25"/>
      <c r="B227" s="25"/>
      <c r="C227" s="25"/>
      <c r="D227" s="25"/>
      <c r="E227" s="605"/>
      <c r="F227" s="692"/>
      <c r="G227" s="333"/>
      <c r="H227" s="25"/>
      <c r="I227" s="25"/>
      <c r="J227" s="25"/>
      <c r="K227" s="429"/>
      <c r="L227" s="175"/>
      <c r="M227" s="25"/>
      <c r="N227" s="24"/>
    </row>
    <row r="228" spans="1:14" x14ac:dyDescent="0.25">
      <c r="E228" s="603"/>
      <c r="F228" s="724"/>
    </row>
    <row r="229" spans="1:14" x14ac:dyDescent="0.25">
      <c r="E229" s="603"/>
      <c r="F229" s="724"/>
    </row>
    <row r="230" spans="1:14" x14ac:dyDescent="0.25">
      <c r="E230" s="603"/>
      <c r="F230" s="724"/>
    </row>
    <row r="231" spans="1:14" x14ac:dyDescent="0.25">
      <c r="E231" s="603"/>
      <c r="F231" s="724"/>
    </row>
    <row r="232" spans="1:14" x14ac:dyDescent="0.25">
      <c r="E232" s="603"/>
      <c r="F232" s="724"/>
    </row>
    <row r="233" spans="1:14" x14ac:dyDescent="0.25">
      <c r="E233" s="603"/>
      <c r="F233" s="724"/>
    </row>
    <row r="234" spans="1:14" x14ac:dyDescent="0.25">
      <c r="E234" s="603"/>
      <c r="F234" s="724"/>
    </row>
    <row r="235" spans="1:14" x14ac:dyDescent="0.25">
      <c r="E235" s="603"/>
      <c r="F235" s="724"/>
    </row>
    <row r="236" spans="1:14" x14ac:dyDescent="0.25">
      <c r="E236" s="603"/>
      <c r="F236" s="724"/>
    </row>
    <row r="237" spans="1:14" x14ac:dyDescent="0.25">
      <c r="E237" s="603"/>
      <c r="F237" s="724"/>
    </row>
    <row r="238" spans="1:14" x14ac:dyDescent="0.25">
      <c r="E238" s="603"/>
      <c r="F238" s="724"/>
    </row>
    <row r="239" spans="1:14" x14ac:dyDescent="0.25">
      <c r="E239" s="603"/>
      <c r="F239" s="724"/>
    </row>
    <row r="240" spans="1:14" x14ac:dyDescent="0.25">
      <c r="E240" s="603"/>
      <c r="F240" s="724"/>
    </row>
    <row r="241" spans="5:6" x14ac:dyDescent="0.25">
      <c r="E241" s="603"/>
      <c r="F241" s="724"/>
    </row>
    <row r="242" spans="5:6" x14ac:dyDescent="0.25">
      <c r="E242" s="603"/>
    </row>
    <row r="243" spans="5:6" x14ac:dyDescent="0.25">
      <c r="E243" s="603"/>
    </row>
    <row r="244" spans="5:6" x14ac:dyDescent="0.25">
      <c r="E244" s="603"/>
    </row>
    <row r="245" spans="5:6" x14ac:dyDescent="0.25">
      <c r="E245" s="603"/>
    </row>
    <row r="246" spans="5:6" x14ac:dyDescent="0.25">
      <c r="E246" s="603"/>
    </row>
    <row r="247" spans="5:6" x14ac:dyDescent="0.25">
      <c r="E247" s="603"/>
    </row>
    <row r="248" spans="5:6" x14ac:dyDescent="0.25">
      <c r="E248" s="603"/>
    </row>
    <row r="249" spans="5:6" x14ac:dyDescent="0.25">
      <c r="E249" s="603"/>
    </row>
    <row r="250" spans="5:6" x14ac:dyDescent="0.25">
      <c r="E250" s="603"/>
    </row>
    <row r="251" spans="5:6" x14ac:dyDescent="0.25">
      <c r="E251" s="603"/>
    </row>
    <row r="252" spans="5:6" x14ac:dyDescent="0.25">
      <c r="E252" s="603"/>
    </row>
    <row r="253" spans="5:6" x14ac:dyDescent="0.25">
      <c r="E253" s="603"/>
    </row>
    <row r="254" spans="5:6" x14ac:dyDescent="0.25">
      <c r="E254" s="603"/>
    </row>
    <row r="255" spans="5:6" x14ac:dyDescent="0.25">
      <c r="E255" s="603"/>
    </row>
    <row r="256" spans="5:6" x14ac:dyDescent="0.25">
      <c r="E256" s="603"/>
    </row>
    <row r="257" spans="5:5" x14ac:dyDescent="0.25">
      <c r="E257" s="603"/>
    </row>
    <row r="258" spans="5:5" x14ac:dyDescent="0.25">
      <c r="E258" s="603"/>
    </row>
    <row r="259" spans="5:5" x14ac:dyDescent="0.25">
      <c r="E259" s="603"/>
    </row>
    <row r="260" spans="5:5" x14ac:dyDescent="0.25">
      <c r="E260" s="603"/>
    </row>
    <row r="261" spans="5:5" x14ac:dyDescent="0.25">
      <c r="E261" s="603"/>
    </row>
    <row r="262" spans="5:5" x14ac:dyDescent="0.25">
      <c r="E262" s="603"/>
    </row>
    <row r="263" spans="5:5" x14ac:dyDescent="0.25">
      <c r="E263" s="603"/>
    </row>
    <row r="264" spans="5:5" x14ac:dyDescent="0.25">
      <c r="E264" s="603"/>
    </row>
    <row r="265" spans="5:5" x14ac:dyDescent="0.25">
      <c r="E265" s="603"/>
    </row>
    <row r="266" spans="5:5" x14ac:dyDescent="0.25">
      <c r="E266" s="603"/>
    </row>
    <row r="267" spans="5:5" x14ac:dyDescent="0.25">
      <c r="E267" s="603"/>
    </row>
    <row r="268" spans="5:5" x14ac:dyDescent="0.25">
      <c r="E268" s="603"/>
    </row>
    <row r="269" spans="5:5" x14ac:dyDescent="0.25">
      <c r="E269" s="603"/>
    </row>
    <row r="270" spans="5:5" x14ac:dyDescent="0.25">
      <c r="E270" s="603"/>
    </row>
    <row r="271" spans="5:5" x14ac:dyDescent="0.25">
      <c r="E271" s="603"/>
    </row>
    <row r="272" spans="5:5" x14ac:dyDescent="0.25">
      <c r="E272" s="603"/>
    </row>
    <row r="273" spans="5:5" x14ac:dyDescent="0.25">
      <c r="E273" s="603"/>
    </row>
    <row r="274" spans="5:5" x14ac:dyDescent="0.25">
      <c r="E274" s="603"/>
    </row>
    <row r="275" spans="5:5" x14ac:dyDescent="0.25">
      <c r="E275" s="603"/>
    </row>
    <row r="276" spans="5:5" x14ac:dyDescent="0.25">
      <c r="E276" s="603"/>
    </row>
    <row r="277" spans="5:5" x14ac:dyDescent="0.25">
      <c r="E277" s="603"/>
    </row>
    <row r="278" spans="5:5" x14ac:dyDescent="0.25">
      <c r="E278" s="603"/>
    </row>
    <row r="279" spans="5:5" x14ac:dyDescent="0.25">
      <c r="E279" s="603"/>
    </row>
    <row r="280" spans="5:5" x14ac:dyDescent="0.25">
      <c r="E280" s="603"/>
    </row>
    <row r="281" spans="5:5" x14ac:dyDescent="0.25">
      <c r="E281" s="603"/>
    </row>
    <row r="282" spans="5:5" x14ac:dyDescent="0.25">
      <c r="E282" s="603"/>
    </row>
    <row r="283" spans="5:5" x14ac:dyDescent="0.25">
      <c r="E283" s="603"/>
    </row>
    <row r="284" spans="5:5" x14ac:dyDescent="0.25">
      <c r="E284" s="603"/>
    </row>
    <row r="285" spans="5:5" x14ac:dyDescent="0.25">
      <c r="E285" s="603"/>
    </row>
    <row r="286" spans="5:5" x14ac:dyDescent="0.25">
      <c r="E286" s="603"/>
    </row>
    <row r="287" spans="5:5" x14ac:dyDescent="0.25">
      <c r="E287" s="603"/>
    </row>
    <row r="288" spans="5:5" x14ac:dyDescent="0.25">
      <c r="E288" s="603"/>
    </row>
    <row r="289" spans="5:5" x14ac:dyDescent="0.25">
      <c r="E289" s="603"/>
    </row>
    <row r="290" spans="5:5" x14ac:dyDescent="0.25">
      <c r="E290" s="603"/>
    </row>
    <row r="291" spans="5:5" x14ac:dyDescent="0.25">
      <c r="E291" s="603"/>
    </row>
    <row r="292" spans="5:5" x14ac:dyDescent="0.25">
      <c r="E292" s="603"/>
    </row>
    <row r="293" spans="5:5" x14ac:dyDescent="0.25">
      <c r="E293" s="603"/>
    </row>
    <row r="294" spans="5:5" x14ac:dyDescent="0.25">
      <c r="E294" s="603"/>
    </row>
    <row r="295" spans="5:5" x14ac:dyDescent="0.25">
      <c r="E295" s="603"/>
    </row>
    <row r="296" spans="5:5" x14ac:dyDescent="0.25">
      <c r="E296" s="603"/>
    </row>
    <row r="297" spans="5:5" x14ac:dyDescent="0.25">
      <c r="E297" s="603"/>
    </row>
    <row r="298" spans="5:5" x14ac:dyDescent="0.25">
      <c r="E298" s="603"/>
    </row>
    <row r="299" spans="5:5" x14ac:dyDescent="0.25">
      <c r="E299" s="603"/>
    </row>
    <row r="300" spans="5:5" x14ac:dyDescent="0.25">
      <c r="E300" s="603"/>
    </row>
    <row r="301" spans="5:5" x14ac:dyDescent="0.25">
      <c r="E301" s="603"/>
    </row>
    <row r="302" spans="5:5" x14ac:dyDescent="0.25">
      <c r="E302" s="603"/>
    </row>
    <row r="303" spans="5:5" x14ac:dyDescent="0.25">
      <c r="E303" s="603"/>
    </row>
    <row r="304" spans="5:5" x14ac:dyDescent="0.25">
      <c r="E304" s="603"/>
    </row>
    <row r="305" spans="5:5" x14ac:dyDescent="0.25">
      <c r="E305" s="603"/>
    </row>
    <row r="306" spans="5:5" x14ac:dyDescent="0.25">
      <c r="E306" s="603"/>
    </row>
    <row r="307" spans="5:5" x14ac:dyDescent="0.25">
      <c r="E307" s="603"/>
    </row>
    <row r="308" spans="5:5" x14ac:dyDescent="0.25">
      <c r="E308" s="603"/>
    </row>
    <row r="309" spans="5:5" x14ac:dyDescent="0.25">
      <c r="E309" s="603"/>
    </row>
    <row r="310" spans="5:5" x14ac:dyDescent="0.25">
      <c r="E310" s="603"/>
    </row>
    <row r="311" spans="5:5" x14ac:dyDescent="0.25">
      <c r="E311" s="603"/>
    </row>
    <row r="312" spans="5:5" x14ac:dyDescent="0.25">
      <c r="E312" s="603"/>
    </row>
    <row r="313" spans="5:5" x14ac:dyDescent="0.25">
      <c r="E313" s="603"/>
    </row>
    <row r="314" spans="5:5" x14ac:dyDescent="0.25">
      <c r="E314" s="603"/>
    </row>
    <row r="315" spans="5:5" x14ac:dyDescent="0.25">
      <c r="E315" s="603"/>
    </row>
    <row r="316" spans="5:5" x14ac:dyDescent="0.25">
      <c r="E316" s="603"/>
    </row>
    <row r="317" spans="5:5" x14ac:dyDescent="0.25">
      <c r="E317" s="603"/>
    </row>
    <row r="318" spans="5:5" x14ac:dyDescent="0.25">
      <c r="E318" s="603"/>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workbookViewId="0">
      <selection activeCell="B18" sqref="B18"/>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72" t="s">
        <v>106</v>
      </c>
      <c r="B3" t="s">
        <v>109</v>
      </c>
      <c r="C3" t="s">
        <v>111</v>
      </c>
    </row>
    <row r="4" spans="1:3" x14ac:dyDescent="0.25">
      <c r="A4" s="202" t="s">
        <v>76</v>
      </c>
      <c r="B4" s="473">
        <v>4000</v>
      </c>
      <c r="C4" s="473">
        <v>1.0610079575596818</v>
      </c>
    </row>
    <row r="5" spans="1:3" x14ac:dyDescent="0.25">
      <c r="A5" s="202" t="s">
        <v>132</v>
      </c>
      <c r="B5" s="473">
        <v>765000</v>
      </c>
      <c r="C5" s="473">
        <v>202.9177718832893</v>
      </c>
    </row>
    <row r="6" spans="1:3" x14ac:dyDescent="0.25">
      <c r="A6" s="202" t="s">
        <v>121</v>
      </c>
      <c r="B6" s="473">
        <v>498000</v>
      </c>
      <c r="C6" s="473">
        <v>132.09549071618039</v>
      </c>
    </row>
    <row r="7" spans="1:3" x14ac:dyDescent="0.25">
      <c r="A7" s="202" t="s">
        <v>147</v>
      </c>
      <c r="B7" s="473">
        <v>1147000</v>
      </c>
      <c r="C7" s="473">
        <v>304.24403183023873</v>
      </c>
    </row>
    <row r="8" spans="1:3" x14ac:dyDescent="0.25">
      <c r="A8" s="202" t="s">
        <v>144</v>
      </c>
      <c r="B8" s="473">
        <v>1773000</v>
      </c>
      <c r="C8" s="473">
        <v>482.92559508556656</v>
      </c>
    </row>
    <row r="9" spans="1:3" x14ac:dyDescent="0.25">
      <c r="A9" s="202" t="s">
        <v>42</v>
      </c>
      <c r="B9" s="473">
        <v>2360100</v>
      </c>
      <c r="C9" s="473">
        <v>624.34244516625029</v>
      </c>
    </row>
    <row r="10" spans="1:3" x14ac:dyDescent="0.25">
      <c r="A10" s="202" t="s">
        <v>251</v>
      </c>
      <c r="B10" s="473">
        <v>6741160</v>
      </c>
      <c r="C10" s="473">
        <v>1788.106100795756</v>
      </c>
    </row>
    <row r="11" spans="1:3" x14ac:dyDescent="0.25">
      <c r="A11" s="202" t="s">
        <v>175</v>
      </c>
      <c r="B11" s="473">
        <v>2111.2000000000003</v>
      </c>
      <c r="C11" s="473">
        <v>0.56000000000000005</v>
      </c>
    </row>
    <row r="12" spans="1:3" x14ac:dyDescent="0.25">
      <c r="A12" s="202" t="s">
        <v>108</v>
      </c>
      <c r="B12" s="473">
        <v>13290371.199999999</v>
      </c>
      <c r="C12" s="473">
        <v>3536.2524434348411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zoomScale="85" zoomScaleNormal="85" workbookViewId="0">
      <selection activeCell="H14" sqref="H14"/>
    </sheetView>
  </sheetViews>
  <sheetFormatPr defaultColWidth="10.85546875" defaultRowHeight="15" x14ac:dyDescent="0.25"/>
  <cols>
    <col min="1" max="1" width="13.28515625" style="26" bestFit="1" customWidth="1"/>
    <col min="2" max="2" width="37.7109375" style="26" bestFit="1" customWidth="1"/>
    <col min="3" max="3" width="18" style="26" customWidth="1"/>
    <col min="4" max="4" width="14.7109375" style="26" customWidth="1"/>
    <col min="5" max="5" width="14.7109375" style="26" bestFit="1" customWidth="1"/>
    <col min="6" max="6" width="13.7109375" style="26" customWidth="1"/>
    <col min="7" max="9" width="18.7109375" style="26" customWidth="1"/>
    <col min="10" max="10" width="21.5703125" style="26" customWidth="1"/>
    <col min="11" max="11" width="14.7109375" style="26" customWidth="1"/>
    <col min="12" max="12" width="14.42578125" style="26" customWidth="1"/>
    <col min="13" max="13" width="10.85546875" style="26"/>
    <col min="14" max="14" width="29.85546875" style="66" customWidth="1"/>
    <col min="15" max="15" width="41.140625" style="26" customWidth="1"/>
    <col min="16" max="16384" width="10.85546875" style="26"/>
  </cols>
  <sheetData>
    <row r="1" spans="1:14" s="79" customFormat="1" ht="31.5" x14ac:dyDescent="0.25">
      <c r="A1" s="791" t="s">
        <v>44</v>
      </c>
      <c r="B1" s="791"/>
      <c r="C1" s="791"/>
      <c r="D1" s="791"/>
      <c r="E1" s="791"/>
      <c r="F1" s="791"/>
      <c r="G1" s="791"/>
      <c r="H1" s="791"/>
      <c r="I1" s="791"/>
      <c r="J1" s="791"/>
      <c r="K1" s="791"/>
      <c r="L1" s="791"/>
      <c r="M1" s="791"/>
      <c r="N1" s="791"/>
    </row>
    <row r="2" spans="1:14" s="79" customFormat="1" ht="18.75" x14ac:dyDescent="0.25">
      <c r="A2" s="792" t="s">
        <v>61</v>
      </c>
      <c r="B2" s="792"/>
      <c r="C2" s="792"/>
      <c r="D2" s="792"/>
      <c r="E2" s="792"/>
      <c r="F2" s="792"/>
      <c r="G2" s="792"/>
      <c r="H2" s="792"/>
      <c r="I2" s="792"/>
      <c r="J2" s="792"/>
      <c r="K2" s="792"/>
      <c r="L2" s="792"/>
      <c r="M2" s="792"/>
      <c r="N2" s="792"/>
    </row>
    <row r="3" spans="1:14" s="79" customFormat="1" ht="45" x14ac:dyDescent="0.25">
      <c r="A3" s="431" t="s">
        <v>0</v>
      </c>
      <c r="B3" s="432" t="s">
        <v>5</v>
      </c>
      <c r="C3" s="432" t="s">
        <v>10</v>
      </c>
      <c r="D3" s="433" t="s">
        <v>8</v>
      </c>
      <c r="E3" s="433" t="s">
        <v>13</v>
      </c>
      <c r="F3" s="434" t="s">
        <v>34</v>
      </c>
      <c r="G3" s="433" t="s">
        <v>41</v>
      </c>
      <c r="H3" s="433" t="s">
        <v>2</v>
      </c>
      <c r="I3" s="433" t="s">
        <v>3</v>
      </c>
      <c r="J3" s="432" t="s">
        <v>9</v>
      </c>
      <c r="K3" s="432" t="s">
        <v>1</v>
      </c>
      <c r="L3" s="432" t="s">
        <v>4</v>
      </c>
      <c r="M3" s="432" t="s">
        <v>12</v>
      </c>
      <c r="N3" s="434" t="s">
        <v>11</v>
      </c>
    </row>
    <row r="4" spans="1:14" s="79" customFormat="1" x14ac:dyDescent="0.25">
      <c r="A4" s="207">
        <v>44835</v>
      </c>
      <c r="B4" s="191" t="s">
        <v>241</v>
      </c>
      <c r="C4" s="191"/>
      <c r="D4" s="192"/>
      <c r="E4" s="428"/>
      <c r="F4" s="490"/>
      <c r="G4" s="490">
        <v>0</v>
      </c>
      <c r="H4" s="491"/>
      <c r="I4" s="491"/>
      <c r="J4" s="492"/>
      <c r="K4" s="493"/>
      <c r="L4" s="493"/>
      <c r="M4" s="493"/>
      <c r="N4" s="494"/>
    </row>
    <row r="5" spans="1:14" s="22" customFormat="1" ht="18.75" customHeight="1" x14ac:dyDescent="0.25">
      <c r="A5" s="560">
        <v>44838</v>
      </c>
      <c r="B5" s="574" t="s">
        <v>65</v>
      </c>
      <c r="C5" s="574" t="s">
        <v>49</v>
      </c>
      <c r="D5" s="576" t="s">
        <v>14</v>
      </c>
      <c r="E5" s="569"/>
      <c r="F5" s="577">
        <v>250000</v>
      </c>
      <c r="G5" s="578">
        <v>250000</v>
      </c>
      <c r="H5" s="571"/>
      <c r="I5" s="579" t="s">
        <v>18</v>
      </c>
      <c r="J5" s="571"/>
      <c r="K5" s="580" t="s">
        <v>64</v>
      </c>
      <c r="L5" s="580" t="s">
        <v>58</v>
      </c>
      <c r="M5" s="581"/>
      <c r="N5" s="582"/>
    </row>
    <row r="6" spans="1:14" s="87" customFormat="1" x14ac:dyDescent="0.25">
      <c r="A6" s="194">
        <v>44838</v>
      </c>
      <c r="B6" s="177" t="s">
        <v>129</v>
      </c>
      <c r="C6" s="177" t="s">
        <v>157</v>
      </c>
      <c r="D6" s="203" t="s">
        <v>14</v>
      </c>
      <c r="E6" s="190">
        <v>30000</v>
      </c>
      <c r="F6" s="182"/>
      <c r="G6" s="182">
        <f t="shared" ref="G6:G25" si="0">G5-E6+F6</f>
        <v>220000</v>
      </c>
      <c r="H6" s="209" t="s">
        <v>42</v>
      </c>
      <c r="I6" s="198" t="s">
        <v>18</v>
      </c>
      <c r="J6" s="683"/>
      <c r="K6" s="177" t="s">
        <v>64</v>
      </c>
      <c r="L6" s="177" t="s">
        <v>58</v>
      </c>
      <c r="M6" s="185"/>
      <c r="N6" s="186"/>
    </row>
    <row r="7" spans="1:14" x14ac:dyDescent="0.25">
      <c r="A7" s="194">
        <v>44838</v>
      </c>
      <c r="B7" s="177" t="s">
        <v>177</v>
      </c>
      <c r="C7" s="177" t="s">
        <v>157</v>
      </c>
      <c r="D7" s="177" t="s">
        <v>119</v>
      </c>
      <c r="E7" s="201">
        <v>25000</v>
      </c>
      <c r="F7" s="182"/>
      <c r="G7" s="182">
        <f t="shared" si="0"/>
        <v>195000</v>
      </c>
      <c r="H7" s="209" t="s">
        <v>121</v>
      </c>
      <c r="I7" s="198" t="s">
        <v>18</v>
      </c>
      <c r="J7" s="683"/>
      <c r="K7" s="175" t="s">
        <v>64</v>
      </c>
      <c r="L7" s="175" t="s">
        <v>58</v>
      </c>
      <c r="M7" s="175"/>
      <c r="N7" s="177"/>
    </row>
    <row r="8" spans="1:14" x14ac:dyDescent="0.25">
      <c r="A8" s="194">
        <v>44838</v>
      </c>
      <c r="B8" s="177" t="s">
        <v>155</v>
      </c>
      <c r="C8" s="177" t="s">
        <v>157</v>
      </c>
      <c r="D8" s="177" t="s">
        <v>119</v>
      </c>
      <c r="E8" s="551">
        <v>25000</v>
      </c>
      <c r="F8" s="181"/>
      <c r="G8" s="181">
        <f t="shared" si="0"/>
        <v>170000</v>
      </c>
      <c r="H8" s="209" t="s">
        <v>147</v>
      </c>
      <c r="I8" s="198" t="s">
        <v>18</v>
      </c>
      <c r="J8" s="683"/>
      <c r="K8" s="175" t="s">
        <v>64</v>
      </c>
      <c r="L8" s="175" t="s">
        <v>58</v>
      </c>
      <c r="M8" s="175"/>
      <c r="N8" s="177"/>
    </row>
    <row r="9" spans="1:14" x14ac:dyDescent="0.25">
      <c r="A9" s="194">
        <v>44838</v>
      </c>
      <c r="B9" s="175" t="s">
        <v>156</v>
      </c>
      <c r="C9" s="177" t="s">
        <v>157</v>
      </c>
      <c r="D9" s="187" t="s">
        <v>119</v>
      </c>
      <c r="E9" s="182">
        <v>25000</v>
      </c>
      <c r="F9" s="182"/>
      <c r="G9" s="181">
        <f t="shared" si="0"/>
        <v>145000</v>
      </c>
      <c r="H9" s="189" t="s">
        <v>144</v>
      </c>
      <c r="I9" s="198" t="s">
        <v>18</v>
      </c>
      <c r="J9" s="683"/>
      <c r="K9" s="175" t="s">
        <v>64</v>
      </c>
      <c r="L9" s="175" t="s">
        <v>58</v>
      </c>
      <c r="M9" s="175"/>
      <c r="N9" s="177"/>
    </row>
    <row r="10" spans="1:14" x14ac:dyDescent="0.25">
      <c r="A10" s="194">
        <v>44838</v>
      </c>
      <c r="B10" s="177" t="s">
        <v>137</v>
      </c>
      <c r="C10" s="177" t="s">
        <v>157</v>
      </c>
      <c r="D10" s="203" t="s">
        <v>118</v>
      </c>
      <c r="E10" s="182">
        <v>20000</v>
      </c>
      <c r="F10" s="182"/>
      <c r="G10" s="181">
        <f t="shared" si="0"/>
        <v>125000</v>
      </c>
      <c r="H10" s="189" t="s">
        <v>132</v>
      </c>
      <c r="I10" s="198" t="s">
        <v>18</v>
      </c>
      <c r="J10" s="683"/>
      <c r="K10" s="175" t="s">
        <v>64</v>
      </c>
      <c r="L10" s="175" t="s">
        <v>58</v>
      </c>
      <c r="M10" s="175"/>
      <c r="N10" s="177"/>
    </row>
    <row r="11" spans="1:14" x14ac:dyDescent="0.25">
      <c r="A11" s="194">
        <v>44844</v>
      </c>
      <c r="B11" s="177" t="s">
        <v>129</v>
      </c>
      <c r="C11" s="177" t="s">
        <v>157</v>
      </c>
      <c r="D11" s="177" t="s">
        <v>14</v>
      </c>
      <c r="E11" s="182">
        <v>40000</v>
      </c>
      <c r="F11" s="182"/>
      <c r="G11" s="181">
        <f t="shared" si="0"/>
        <v>85000</v>
      </c>
      <c r="H11" s="189" t="s">
        <v>42</v>
      </c>
      <c r="I11" s="198" t="s">
        <v>18</v>
      </c>
      <c r="J11" s="683"/>
      <c r="K11" s="175" t="s">
        <v>64</v>
      </c>
      <c r="L11" s="175" t="s">
        <v>58</v>
      </c>
      <c r="M11" s="175"/>
      <c r="N11" s="177"/>
    </row>
    <row r="12" spans="1:14" x14ac:dyDescent="0.25">
      <c r="A12" s="194">
        <v>44844</v>
      </c>
      <c r="B12" s="177" t="s">
        <v>155</v>
      </c>
      <c r="C12" s="177" t="s">
        <v>157</v>
      </c>
      <c r="D12" s="177" t="s">
        <v>119</v>
      </c>
      <c r="E12" s="182">
        <v>25000</v>
      </c>
      <c r="F12" s="182"/>
      <c r="G12" s="181">
        <f t="shared" si="0"/>
        <v>60000</v>
      </c>
      <c r="H12" s="189" t="s">
        <v>147</v>
      </c>
      <c r="I12" s="198" t="s">
        <v>18</v>
      </c>
      <c r="J12" s="683"/>
      <c r="K12" s="175" t="s">
        <v>64</v>
      </c>
      <c r="L12" s="175" t="s">
        <v>58</v>
      </c>
      <c r="M12" s="175"/>
      <c r="N12" s="177"/>
    </row>
    <row r="13" spans="1:14" x14ac:dyDescent="0.25">
      <c r="A13" s="194">
        <v>44844</v>
      </c>
      <c r="B13" s="177" t="s">
        <v>156</v>
      </c>
      <c r="C13" s="177" t="s">
        <v>157</v>
      </c>
      <c r="D13" s="187" t="s">
        <v>119</v>
      </c>
      <c r="E13" s="182">
        <v>25000</v>
      </c>
      <c r="F13" s="182"/>
      <c r="G13" s="181">
        <f t="shared" si="0"/>
        <v>35000</v>
      </c>
      <c r="H13" s="189" t="s">
        <v>144</v>
      </c>
      <c r="I13" s="198" t="s">
        <v>18</v>
      </c>
      <c r="J13" s="683"/>
      <c r="K13" s="175" t="s">
        <v>64</v>
      </c>
      <c r="L13" s="175" t="s">
        <v>58</v>
      </c>
      <c r="M13" s="175"/>
      <c r="N13" s="177"/>
    </row>
    <row r="14" spans="1:14" x14ac:dyDescent="0.25">
      <c r="A14" s="194">
        <v>44844</v>
      </c>
      <c r="B14" s="175" t="s">
        <v>137</v>
      </c>
      <c r="C14" s="177" t="s">
        <v>157</v>
      </c>
      <c r="D14" s="187" t="s">
        <v>118</v>
      </c>
      <c r="E14" s="182">
        <v>20000</v>
      </c>
      <c r="F14" s="182"/>
      <c r="G14" s="181">
        <f t="shared" si="0"/>
        <v>15000</v>
      </c>
      <c r="H14" s="189" t="s">
        <v>132</v>
      </c>
      <c r="I14" s="198" t="s">
        <v>18</v>
      </c>
      <c r="J14" s="683"/>
      <c r="K14" s="175" t="s">
        <v>64</v>
      </c>
      <c r="L14" s="175" t="s">
        <v>58</v>
      </c>
      <c r="M14" s="175"/>
      <c r="N14" s="177"/>
    </row>
    <row r="15" spans="1:14" x14ac:dyDescent="0.25">
      <c r="A15" s="560">
        <v>44852</v>
      </c>
      <c r="B15" s="566" t="s">
        <v>115</v>
      </c>
      <c r="C15" s="574" t="s">
        <v>49</v>
      </c>
      <c r="D15" s="591" t="s">
        <v>14</v>
      </c>
      <c r="E15" s="570"/>
      <c r="F15" s="570">
        <v>110000</v>
      </c>
      <c r="G15" s="592">
        <f t="shared" si="0"/>
        <v>125000</v>
      </c>
      <c r="H15" s="593"/>
      <c r="I15" s="579" t="s">
        <v>18</v>
      </c>
      <c r="J15" s="646"/>
      <c r="K15" s="566" t="s">
        <v>64</v>
      </c>
      <c r="L15" s="566" t="s">
        <v>58</v>
      </c>
      <c r="M15" s="566"/>
      <c r="N15" s="574"/>
    </row>
    <row r="16" spans="1:14" x14ac:dyDescent="0.25">
      <c r="A16" s="194">
        <v>44852</v>
      </c>
      <c r="B16" s="177" t="s">
        <v>129</v>
      </c>
      <c r="C16" s="177" t="s">
        <v>157</v>
      </c>
      <c r="D16" s="187" t="s">
        <v>14</v>
      </c>
      <c r="E16" s="182">
        <v>40000</v>
      </c>
      <c r="F16" s="182"/>
      <c r="G16" s="181">
        <f t="shared" si="0"/>
        <v>85000</v>
      </c>
      <c r="H16" s="189" t="s">
        <v>42</v>
      </c>
      <c r="I16" s="621" t="s">
        <v>18</v>
      </c>
      <c r="J16" s="452" t="s">
        <v>460</v>
      </c>
      <c r="K16" s="175" t="s">
        <v>64</v>
      </c>
      <c r="L16" s="175" t="s">
        <v>58</v>
      </c>
      <c r="M16" s="175"/>
      <c r="N16" s="177"/>
    </row>
    <row r="17" spans="1:14" x14ac:dyDescent="0.25">
      <c r="A17" s="194">
        <v>44852</v>
      </c>
      <c r="B17" s="177" t="s">
        <v>155</v>
      </c>
      <c r="C17" s="177" t="s">
        <v>157</v>
      </c>
      <c r="D17" s="187" t="s">
        <v>119</v>
      </c>
      <c r="E17" s="182">
        <v>25000</v>
      </c>
      <c r="F17" s="182"/>
      <c r="G17" s="181">
        <f t="shared" si="0"/>
        <v>60000</v>
      </c>
      <c r="H17" s="189" t="s">
        <v>147</v>
      </c>
      <c r="I17" s="198" t="s">
        <v>18</v>
      </c>
      <c r="J17" s="452" t="s">
        <v>460</v>
      </c>
      <c r="K17" s="175" t="s">
        <v>64</v>
      </c>
      <c r="L17" s="175" t="s">
        <v>58</v>
      </c>
      <c r="M17" s="175"/>
      <c r="N17" s="177"/>
    </row>
    <row r="18" spans="1:14" x14ac:dyDescent="0.25">
      <c r="A18" s="194">
        <v>44852</v>
      </c>
      <c r="B18" s="177" t="s">
        <v>156</v>
      </c>
      <c r="C18" s="177" t="s">
        <v>157</v>
      </c>
      <c r="D18" s="187" t="s">
        <v>119</v>
      </c>
      <c r="E18" s="182">
        <v>25000</v>
      </c>
      <c r="F18" s="182"/>
      <c r="G18" s="181">
        <f t="shared" si="0"/>
        <v>35000</v>
      </c>
      <c r="H18" s="189" t="s">
        <v>144</v>
      </c>
      <c r="I18" s="198" t="s">
        <v>18</v>
      </c>
      <c r="J18" s="452" t="s">
        <v>460</v>
      </c>
      <c r="K18" s="175" t="s">
        <v>64</v>
      </c>
      <c r="L18" s="175" t="s">
        <v>58</v>
      </c>
      <c r="M18" s="175"/>
      <c r="N18" s="177"/>
    </row>
    <row r="19" spans="1:14" x14ac:dyDescent="0.25">
      <c r="A19" s="194">
        <v>44852</v>
      </c>
      <c r="B19" s="175" t="s">
        <v>137</v>
      </c>
      <c r="C19" s="177" t="s">
        <v>157</v>
      </c>
      <c r="D19" s="177" t="s">
        <v>118</v>
      </c>
      <c r="E19" s="182">
        <v>20000</v>
      </c>
      <c r="F19" s="182"/>
      <c r="G19" s="181">
        <f t="shared" si="0"/>
        <v>15000</v>
      </c>
      <c r="H19" s="513" t="s">
        <v>132</v>
      </c>
      <c r="I19" s="198" t="s">
        <v>18</v>
      </c>
      <c r="J19" s="452" t="s">
        <v>460</v>
      </c>
      <c r="K19" s="175" t="s">
        <v>64</v>
      </c>
      <c r="L19" s="175" t="s">
        <v>58</v>
      </c>
      <c r="M19" s="175"/>
      <c r="N19" s="177"/>
    </row>
    <row r="20" spans="1:14" x14ac:dyDescent="0.25">
      <c r="A20" s="560">
        <v>44860</v>
      </c>
      <c r="B20" s="574" t="s">
        <v>115</v>
      </c>
      <c r="C20" s="574" t="s">
        <v>49</v>
      </c>
      <c r="D20" s="591" t="s">
        <v>14</v>
      </c>
      <c r="E20" s="570"/>
      <c r="F20" s="570">
        <v>55000</v>
      </c>
      <c r="G20" s="592">
        <f t="shared" si="0"/>
        <v>70000</v>
      </c>
      <c r="H20" s="735"/>
      <c r="I20" s="579" t="s">
        <v>18</v>
      </c>
      <c r="J20" s="573"/>
      <c r="K20" s="566" t="s">
        <v>64</v>
      </c>
      <c r="L20" s="566" t="s">
        <v>58</v>
      </c>
      <c r="M20" s="566"/>
      <c r="N20" s="574"/>
    </row>
    <row r="21" spans="1:14" x14ac:dyDescent="0.25">
      <c r="A21" s="194">
        <v>44860</v>
      </c>
      <c r="B21" s="177" t="s">
        <v>129</v>
      </c>
      <c r="C21" s="177" t="s">
        <v>157</v>
      </c>
      <c r="D21" s="187" t="s">
        <v>14</v>
      </c>
      <c r="E21" s="182">
        <v>40000</v>
      </c>
      <c r="F21" s="182"/>
      <c r="G21" s="181">
        <f t="shared" si="0"/>
        <v>30000</v>
      </c>
      <c r="H21" s="513" t="s">
        <v>42</v>
      </c>
      <c r="I21" s="198" t="s">
        <v>18</v>
      </c>
      <c r="J21" s="210"/>
      <c r="K21" s="175" t="s">
        <v>64</v>
      </c>
      <c r="L21" s="175" t="s">
        <v>58</v>
      </c>
      <c r="M21" s="175"/>
      <c r="N21" s="177"/>
    </row>
    <row r="22" spans="1:14" x14ac:dyDescent="0.25">
      <c r="A22" s="194">
        <v>44860</v>
      </c>
      <c r="B22" s="175" t="s">
        <v>156</v>
      </c>
      <c r="C22" s="177" t="s">
        <v>157</v>
      </c>
      <c r="D22" s="187" t="s">
        <v>119</v>
      </c>
      <c r="E22" s="182">
        <v>30000</v>
      </c>
      <c r="F22" s="182"/>
      <c r="G22" s="181">
        <f t="shared" si="0"/>
        <v>0</v>
      </c>
      <c r="H22" s="513" t="s">
        <v>144</v>
      </c>
      <c r="I22" s="198" t="s">
        <v>18</v>
      </c>
      <c r="J22" s="210"/>
      <c r="K22" s="175" t="s">
        <v>64</v>
      </c>
      <c r="L22" s="175" t="s">
        <v>58</v>
      </c>
      <c r="M22" s="175"/>
      <c r="N22" s="177"/>
    </row>
    <row r="23" spans="1:14" x14ac:dyDescent="0.25">
      <c r="A23" s="560">
        <v>44865</v>
      </c>
      <c r="B23" s="574" t="s">
        <v>115</v>
      </c>
      <c r="C23" s="574" t="s">
        <v>49</v>
      </c>
      <c r="D23" s="591" t="s">
        <v>14</v>
      </c>
      <c r="E23" s="570"/>
      <c r="F23" s="570">
        <v>55000</v>
      </c>
      <c r="G23" s="592">
        <f t="shared" si="0"/>
        <v>55000</v>
      </c>
      <c r="H23" s="735"/>
      <c r="I23" s="579" t="s">
        <v>18</v>
      </c>
      <c r="J23" s="573"/>
      <c r="K23" s="566" t="s">
        <v>64</v>
      </c>
      <c r="L23" s="566" t="s">
        <v>58</v>
      </c>
      <c r="M23" s="566"/>
      <c r="N23" s="574"/>
    </row>
    <row r="24" spans="1:14" x14ac:dyDescent="0.25">
      <c r="A24" s="194">
        <v>44865</v>
      </c>
      <c r="B24" s="177" t="s">
        <v>129</v>
      </c>
      <c r="C24" s="177" t="s">
        <v>157</v>
      </c>
      <c r="D24" s="187" t="s">
        <v>14</v>
      </c>
      <c r="E24" s="182">
        <v>30000</v>
      </c>
      <c r="F24" s="182"/>
      <c r="G24" s="181">
        <f t="shared" si="0"/>
        <v>25000</v>
      </c>
      <c r="H24" s="513" t="s">
        <v>42</v>
      </c>
      <c r="I24" s="198" t="s">
        <v>18</v>
      </c>
      <c r="J24" s="210"/>
      <c r="K24" s="175" t="s">
        <v>64</v>
      </c>
      <c r="L24" s="175" t="s">
        <v>58</v>
      </c>
      <c r="M24" s="175"/>
      <c r="N24" s="177"/>
    </row>
    <row r="25" spans="1:14" ht="15.75" thickBot="1" x14ac:dyDescent="0.3">
      <c r="A25" s="194">
        <v>44865</v>
      </c>
      <c r="B25" s="175" t="s">
        <v>156</v>
      </c>
      <c r="C25" s="177" t="s">
        <v>157</v>
      </c>
      <c r="D25" s="187" t="s">
        <v>119</v>
      </c>
      <c r="E25" s="182">
        <v>25000</v>
      </c>
      <c r="F25" s="182"/>
      <c r="G25" s="181">
        <f t="shared" si="0"/>
        <v>0</v>
      </c>
      <c r="H25" s="513" t="s">
        <v>144</v>
      </c>
      <c r="I25" s="198" t="s">
        <v>18</v>
      </c>
      <c r="J25" s="210"/>
      <c r="K25" s="175" t="s">
        <v>64</v>
      </c>
      <c r="L25" s="175" t="s">
        <v>58</v>
      </c>
      <c r="M25" s="175"/>
      <c r="N25" s="177"/>
    </row>
    <row r="26" spans="1:14" ht="15.75" thickBot="1" x14ac:dyDescent="0.3">
      <c r="A26" s="123"/>
      <c r="B26" s="123"/>
      <c r="C26" s="513"/>
      <c r="D26" s="594"/>
      <c r="E26" s="658">
        <f>SUM(E5:E25)</f>
        <v>470000</v>
      </c>
      <c r="F26" s="658">
        <f>SUM(F5:F25)</f>
        <v>470000</v>
      </c>
      <c r="G26" s="497">
        <f>F26-E26</f>
        <v>0</v>
      </c>
      <c r="H26" s="513"/>
      <c r="I26" s="175"/>
      <c r="J26" s="210"/>
      <c r="K26" s="175"/>
      <c r="L26" s="175"/>
      <c r="M26" s="474"/>
      <c r="N26" s="475"/>
    </row>
    <row r="27" spans="1:14" x14ac:dyDescent="0.25">
      <c r="A27"/>
      <c r="B27"/>
      <c r="C27" s="189"/>
      <c r="D27" s="187"/>
      <c r="E27" s="199"/>
      <c r="F27" s="199"/>
      <c r="G27" s="552"/>
      <c r="H27" s="189"/>
      <c r="I27" s="175"/>
      <c r="J27" s="210"/>
      <c r="K27" s="175"/>
      <c r="L27" s="175"/>
      <c r="M27" s="175"/>
      <c r="N27" s="177"/>
    </row>
    <row r="28" spans="1:14" x14ac:dyDescent="0.25">
      <c r="A28" s="472" t="s">
        <v>106</v>
      </c>
      <c r="B28" t="s">
        <v>109</v>
      </c>
      <c r="C28" s="498"/>
      <c r="D28" s="499"/>
      <c r="E28" s="500"/>
      <c r="F28" s="500"/>
      <c r="G28" s="501"/>
      <c r="H28" s="189"/>
      <c r="I28" s="474"/>
      <c r="J28" s="210"/>
      <c r="K28" s="175"/>
      <c r="L28" s="175"/>
      <c r="M28" s="474"/>
      <c r="N28" s="475"/>
    </row>
    <row r="29" spans="1:14" x14ac:dyDescent="0.25">
      <c r="A29" s="202" t="s">
        <v>132</v>
      </c>
      <c r="B29" s="473">
        <v>60000</v>
      </c>
      <c r="C29" s="189"/>
      <c r="D29" s="187"/>
      <c r="E29" s="182"/>
      <c r="F29" s="182"/>
      <c r="G29" s="181"/>
      <c r="H29" s="189"/>
      <c r="I29" s="175"/>
      <c r="J29" s="210"/>
      <c r="K29" s="175"/>
      <c r="L29" s="175"/>
      <c r="M29" s="175"/>
      <c r="N29" s="177"/>
    </row>
    <row r="30" spans="1:14" x14ac:dyDescent="0.25">
      <c r="A30" s="202" t="s">
        <v>121</v>
      </c>
      <c r="B30" s="473">
        <v>25000</v>
      </c>
      <c r="C30" s="189"/>
      <c r="D30" s="187"/>
      <c r="E30" s="182"/>
      <c r="F30" s="182"/>
      <c r="G30" s="181"/>
      <c r="H30" s="189"/>
      <c r="I30" s="175"/>
      <c r="J30" s="210"/>
      <c r="K30" s="175"/>
      <c r="L30" s="175"/>
      <c r="M30" s="175"/>
      <c r="N30" s="177"/>
    </row>
    <row r="31" spans="1:14" x14ac:dyDescent="0.25">
      <c r="A31" s="202" t="s">
        <v>147</v>
      </c>
      <c r="B31" s="473">
        <v>75000</v>
      </c>
      <c r="C31" s="189"/>
      <c r="D31" s="187"/>
      <c r="E31" s="182"/>
      <c r="F31" s="182"/>
      <c r="G31" s="181"/>
      <c r="H31" s="189"/>
      <c r="I31" s="175"/>
      <c r="J31" s="210"/>
      <c r="K31" s="175"/>
      <c r="L31" s="175"/>
      <c r="M31" s="175"/>
      <c r="N31" s="177"/>
    </row>
    <row r="32" spans="1:14" x14ac:dyDescent="0.25">
      <c r="A32" s="202" t="s">
        <v>144</v>
      </c>
      <c r="B32" s="473">
        <v>130000</v>
      </c>
      <c r="C32" s="189"/>
      <c r="D32" s="187"/>
      <c r="E32" s="182"/>
      <c r="F32" s="182"/>
      <c r="G32" s="181"/>
      <c r="H32" s="189"/>
      <c r="I32" s="175"/>
      <c r="J32" s="210"/>
      <c r="K32" s="175"/>
      <c r="L32" s="175"/>
      <c r="M32" s="175"/>
      <c r="N32" s="177"/>
    </row>
    <row r="33" spans="1:14" x14ac:dyDescent="0.25">
      <c r="A33" s="202" t="s">
        <v>42</v>
      </c>
      <c r="B33" s="473">
        <v>180000</v>
      </c>
      <c r="C33" s="189"/>
      <c r="D33" s="187"/>
      <c r="E33" s="182"/>
      <c r="F33" s="182"/>
      <c r="G33" s="181"/>
      <c r="H33" s="189"/>
      <c r="I33" s="175"/>
      <c r="J33" s="210"/>
      <c r="K33" s="175"/>
      <c r="L33" s="175"/>
      <c r="M33" s="175"/>
      <c r="N33" s="177"/>
    </row>
    <row r="34" spans="1:14" x14ac:dyDescent="0.25">
      <c r="A34" s="202" t="s">
        <v>107</v>
      </c>
      <c r="B34" s="473"/>
      <c r="C34" s="189"/>
      <c r="D34" s="187"/>
      <c r="E34" s="182"/>
      <c r="F34" s="182"/>
      <c r="G34" s="181"/>
      <c r="H34" s="189"/>
      <c r="I34" s="175"/>
      <c r="J34" s="210"/>
      <c r="K34" s="175"/>
      <c r="L34" s="175"/>
      <c r="M34" s="175"/>
      <c r="N34" s="177"/>
    </row>
    <row r="35" spans="1:14" x14ac:dyDescent="0.25">
      <c r="A35" s="202" t="s">
        <v>108</v>
      </c>
      <c r="B35" s="473">
        <v>470000</v>
      </c>
      <c r="C35" s="189"/>
      <c r="D35" s="187"/>
      <c r="E35" s="182"/>
      <c r="F35" s="182"/>
      <c r="G35" s="181"/>
      <c r="H35" s="189"/>
      <c r="I35" s="175"/>
      <c r="J35" s="429"/>
      <c r="K35" s="175"/>
      <c r="L35" s="175"/>
      <c r="M35" s="175"/>
      <c r="N35" s="177"/>
    </row>
    <row r="36" spans="1:14" x14ac:dyDescent="0.25">
      <c r="A36"/>
      <c r="B36"/>
      <c r="C36" s="189"/>
      <c r="D36" s="175"/>
      <c r="E36" s="199"/>
      <c r="F36" s="199"/>
      <c r="G36" s="181"/>
      <c r="H36" s="175"/>
      <c r="I36" s="175"/>
      <c r="J36" s="429"/>
      <c r="K36" s="175"/>
      <c r="L36" s="175"/>
      <c r="M36" s="175"/>
      <c r="N36" s="177"/>
    </row>
    <row r="37" spans="1:14" x14ac:dyDescent="0.25">
      <c r="A37"/>
      <c r="B37"/>
      <c r="C37" s="189"/>
      <c r="D37" s="175"/>
      <c r="E37" s="182"/>
      <c r="F37" s="182"/>
      <c r="G37" s="181"/>
      <c r="H37" s="175"/>
      <c r="I37" s="175"/>
      <c r="J37" s="429"/>
      <c r="K37" s="175"/>
      <c r="L37" s="175"/>
      <c r="M37" s="175"/>
      <c r="N37" s="177"/>
    </row>
    <row r="38" spans="1:14" x14ac:dyDescent="0.25">
      <c r="A38"/>
      <c r="B38"/>
      <c r="C38" s="189"/>
      <c r="D38" s="175"/>
      <c r="E38" s="182"/>
      <c r="F38" s="182"/>
      <c r="G38" s="181"/>
      <c r="H38" s="175"/>
      <c r="I38" s="175"/>
      <c r="J38" s="429"/>
      <c r="K38" s="175"/>
      <c r="L38" s="175"/>
      <c r="M38" s="175"/>
      <c r="N38" s="177"/>
    </row>
    <row r="39" spans="1:14" x14ac:dyDescent="0.25">
      <c r="A39" s="202"/>
      <c r="B39" s="473"/>
      <c r="C39" s="189"/>
      <c r="D39" s="175"/>
      <c r="E39" s="182"/>
      <c r="F39" s="182"/>
      <c r="G39" s="181"/>
      <c r="H39" s="175"/>
      <c r="I39" s="175"/>
      <c r="J39" s="177"/>
      <c r="K39" s="175"/>
      <c r="L39" s="175"/>
      <c r="M39" s="175"/>
      <c r="N39" s="177"/>
    </row>
    <row r="40" spans="1:14" x14ac:dyDescent="0.25">
      <c r="A40" s="208"/>
      <c r="B40" s="175"/>
      <c r="C40" s="189"/>
      <c r="D40" s="175"/>
      <c r="E40" s="181"/>
      <c r="F40" s="181"/>
      <c r="G40" s="181"/>
      <c r="H40" s="175"/>
      <c r="I40" s="175"/>
      <c r="J40" s="177"/>
      <c r="K40" s="175"/>
      <c r="L40" s="175"/>
      <c r="M40" s="175"/>
      <c r="N40" s="177"/>
    </row>
    <row r="41" spans="1:14" x14ac:dyDescent="0.25">
      <c r="A41" s="208"/>
      <c r="B41" s="175"/>
      <c r="C41" s="189"/>
      <c r="D41" s="187"/>
      <c r="E41" s="182"/>
      <c r="F41" s="182"/>
      <c r="G41" s="181"/>
      <c r="H41" s="189"/>
      <c r="I41" s="175"/>
      <c r="J41" s="177"/>
      <c r="K41" s="175"/>
      <c r="L41" s="175"/>
      <c r="M41" s="175"/>
      <c r="N41" s="177"/>
    </row>
    <row r="42" spans="1:14" x14ac:dyDescent="0.25">
      <c r="A42" s="208"/>
      <c r="B42" s="175"/>
      <c r="C42" s="189"/>
      <c r="D42" s="187"/>
      <c r="E42" s="182"/>
      <c r="F42" s="182"/>
      <c r="G42" s="181"/>
      <c r="H42" s="189"/>
      <c r="I42" s="175"/>
      <c r="J42" s="177"/>
      <c r="K42" s="175"/>
      <c r="L42" s="175"/>
      <c r="M42" s="175"/>
      <c r="N42" s="177"/>
    </row>
    <row r="43" spans="1:14" x14ac:dyDescent="0.25">
      <c r="A43" s="208"/>
      <c r="B43" s="175"/>
      <c r="C43" s="189"/>
      <c r="D43" s="187"/>
      <c r="E43" s="182"/>
      <c r="F43" s="182"/>
      <c r="G43" s="181"/>
      <c r="H43" s="189"/>
      <c r="I43" s="175"/>
      <c r="J43" s="177"/>
      <c r="K43" s="175"/>
      <c r="L43" s="175"/>
      <c r="M43" s="175"/>
      <c r="N43" s="177"/>
    </row>
    <row r="44" spans="1:14" x14ac:dyDescent="0.25">
      <c r="A44" s="208"/>
      <c r="B44" s="175"/>
      <c r="C44" s="189"/>
      <c r="D44" s="187"/>
      <c r="E44" s="181"/>
      <c r="F44" s="181"/>
      <c r="G44" s="181"/>
      <c r="H44" s="189"/>
      <c r="I44" s="175"/>
      <c r="J44" s="177"/>
      <c r="K44" s="175"/>
      <c r="L44" s="175"/>
      <c r="M44" s="175"/>
      <c r="N44" s="177"/>
    </row>
    <row r="45" spans="1:14" x14ac:dyDescent="0.25">
      <c r="A45" s="176"/>
      <c r="B45" s="177"/>
      <c r="C45" s="177"/>
      <c r="D45" s="177"/>
      <c r="E45" s="464"/>
      <c r="F45" s="182"/>
      <c r="G45" s="181"/>
      <c r="H45" s="189"/>
      <c r="I45" s="175"/>
      <c r="J45" s="175"/>
      <c r="K45" s="175"/>
      <c r="L45" s="175"/>
      <c r="M45" s="175"/>
      <c r="N45" s="177"/>
    </row>
    <row r="46" spans="1:14" x14ac:dyDescent="0.25">
      <c r="A46" s="208"/>
      <c r="B46" s="430"/>
      <c r="C46" s="175"/>
      <c r="D46" s="175"/>
      <c r="E46" s="172"/>
      <c r="F46" s="175"/>
      <c r="G46" s="182"/>
      <c r="H46" s="175"/>
      <c r="I46" s="175"/>
      <c r="J46" s="175"/>
      <c r="K46" s="175"/>
      <c r="L46" s="175"/>
      <c r="M46" s="175"/>
      <c r="N46" s="177"/>
    </row>
    <row r="47" spans="1:14" x14ac:dyDescent="0.25">
      <c r="A47" s="208"/>
      <c r="B47" s="430"/>
      <c r="C47" s="175"/>
      <c r="D47" s="175"/>
      <c r="E47" s="172"/>
      <c r="F47" s="175"/>
      <c r="G47" s="182"/>
      <c r="H47" s="175"/>
      <c r="I47" s="175"/>
      <c r="J47" s="175"/>
      <c r="K47" s="175"/>
      <c r="L47" s="175"/>
      <c r="M47" s="175"/>
      <c r="N47" s="177"/>
    </row>
    <row r="48" spans="1:14" x14ac:dyDescent="0.25">
      <c r="A48" s="208"/>
      <c r="B48" s="430"/>
      <c r="C48" s="175"/>
      <c r="D48" s="175"/>
      <c r="E48" s="172"/>
      <c r="F48" s="175"/>
      <c r="G48" s="182"/>
      <c r="H48" s="175"/>
      <c r="I48" s="175"/>
      <c r="J48" s="175"/>
      <c r="K48" s="175"/>
      <c r="L48" s="175"/>
      <c r="M48" s="175"/>
      <c r="N48" s="177"/>
    </row>
    <row r="49" spans="1:14" ht="15.75" x14ac:dyDescent="0.25">
      <c r="A49" s="208"/>
      <c r="B49" s="462"/>
      <c r="C49" s="175"/>
      <c r="D49" s="453"/>
      <c r="E49" s="172"/>
      <c r="F49" s="175"/>
      <c r="G49" s="182"/>
      <c r="H49" s="453"/>
      <c r="I49" s="453"/>
      <c r="J49" s="453"/>
      <c r="K49" s="453"/>
      <c r="L49" s="453"/>
      <c r="M49" s="453"/>
      <c r="N49" s="454"/>
    </row>
    <row r="50" spans="1:14" x14ac:dyDescent="0.25">
      <c r="A50" s="208"/>
      <c r="B50" s="430"/>
      <c r="C50" s="175"/>
      <c r="D50" s="175"/>
      <c r="E50" s="172"/>
      <c r="F50" s="175"/>
      <c r="G50" s="182"/>
      <c r="H50" s="175"/>
      <c r="I50" s="175"/>
      <c r="J50" s="175"/>
      <c r="K50" s="175"/>
      <c r="L50" s="175"/>
      <c r="M50" s="175"/>
      <c r="N50" s="177"/>
    </row>
    <row r="51" spans="1:14" x14ac:dyDescent="0.25">
      <c r="A51" s="208"/>
      <c r="B51" s="430"/>
      <c r="C51" s="175"/>
      <c r="D51" s="175"/>
      <c r="E51" s="172"/>
      <c r="F51" s="175"/>
      <c r="G51" s="182"/>
      <c r="H51" s="175"/>
      <c r="I51" s="175"/>
      <c r="J51" s="175"/>
      <c r="K51" s="175"/>
      <c r="L51" s="175"/>
      <c r="M51" s="175"/>
      <c r="N51" s="177"/>
    </row>
    <row r="52" spans="1:14" ht="15.75" thickBot="1" x14ac:dyDescent="0.3">
      <c r="A52" s="208"/>
      <c r="B52" s="430"/>
      <c r="C52" s="175"/>
      <c r="D52" s="175"/>
      <c r="E52" s="181"/>
      <c r="F52" s="183"/>
      <c r="G52" s="181"/>
      <c r="H52" s="175"/>
      <c r="I52" s="175"/>
      <c r="J52" s="175"/>
      <c r="K52" s="175"/>
      <c r="L52" s="175"/>
      <c r="M52" s="175"/>
      <c r="N52" s="177"/>
    </row>
    <row r="53" spans="1:14" ht="15.75" thickBot="1" x14ac:dyDescent="0.3">
      <c r="A53" s="463"/>
      <c r="B53" s="463"/>
      <c r="C53" s="465"/>
      <c r="D53" s="466"/>
      <c r="E53" s="467"/>
      <c r="F53" s="468"/>
      <c r="G53" s="469"/>
      <c r="H53" s="466"/>
      <c r="I53" s="466"/>
      <c r="J53" s="466"/>
      <c r="K53" s="466"/>
      <c r="L53" s="466"/>
      <c r="M53" s="466"/>
      <c r="N53" s="470"/>
    </row>
    <row r="54" spans="1:14" x14ac:dyDescent="0.25">
      <c r="A54" s="463"/>
      <c r="B54" s="463"/>
      <c r="C54" s="465"/>
      <c r="D54" s="466"/>
      <c r="E54" s="466"/>
      <c r="F54" s="466"/>
      <c r="G54" s="471"/>
      <c r="H54" s="466"/>
      <c r="I54" s="466"/>
      <c r="J54" s="466"/>
      <c r="K54" s="466"/>
      <c r="L54" s="466"/>
      <c r="M54" s="466"/>
      <c r="N54" s="470"/>
    </row>
    <row r="55" spans="1:14" x14ac:dyDescent="0.25">
      <c r="A55"/>
      <c r="B55" s="321"/>
      <c r="C55"/>
      <c r="G55" s="444"/>
    </row>
    <row r="56" spans="1:14" x14ac:dyDescent="0.25">
      <c r="G56" s="444"/>
    </row>
    <row r="57" spans="1:14" x14ac:dyDescent="0.25">
      <c r="G57" s="444"/>
    </row>
    <row r="58" spans="1:14" x14ac:dyDescent="0.25">
      <c r="G58" s="444"/>
    </row>
    <row r="59" spans="1:14" x14ac:dyDescent="0.25">
      <c r="G59" s="444"/>
    </row>
    <row r="60" spans="1:14" x14ac:dyDescent="0.25">
      <c r="G60" s="444"/>
    </row>
    <row r="61" spans="1:14" x14ac:dyDescent="0.25">
      <c r="A61"/>
      <c r="B61"/>
      <c r="C61" s="294"/>
      <c r="G61" s="444"/>
    </row>
    <row r="62" spans="1:14" x14ac:dyDescent="0.25">
      <c r="A62"/>
      <c r="B62"/>
    </row>
    <row r="63" spans="1:14" x14ac:dyDescent="0.25">
      <c r="A63"/>
      <c r="B63"/>
    </row>
    <row r="64" spans="1:14"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sheetData>
  <autoFilter ref="A1:N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N496"/>
  <sheetViews>
    <sheetView topLeftCell="A478" zoomScaleNormal="100" workbookViewId="0">
      <selection activeCell="E499" sqref="E499"/>
    </sheetView>
  </sheetViews>
  <sheetFormatPr defaultColWidth="10.85546875" defaultRowHeight="15" x14ac:dyDescent="0.25"/>
  <cols>
    <col min="1" max="1" width="12.42578125" style="74" customWidth="1"/>
    <col min="2" max="2" width="33.5703125" style="73" customWidth="1"/>
    <col min="3" max="3" width="17.28515625" style="73" customWidth="1"/>
    <col min="4" max="4" width="17.5703125" style="72" customWidth="1"/>
    <col min="5" max="5" width="17.42578125" style="72" customWidth="1"/>
    <col min="6" max="6" width="15" style="70" customWidth="1"/>
    <col min="7" max="7" width="18.42578125" style="71" customWidth="1"/>
    <col min="8" max="8" width="16.5703125" style="72" customWidth="1"/>
    <col min="9" max="9" width="17" style="73" customWidth="1"/>
    <col min="10" max="10" width="25.42578125" style="73" customWidth="1"/>
    <col min="11" max="11" width="13.140625" style="73" customWidth="1"/>
    <col min="12" max="12" width="12.42578125" style="73" customWidth="1"/>
    <col min="13" max="13" width="19.140625" style="73" customWidth="1"/>
    <col min="14" max="14" width="37.140625" style="75" customWidth="1"/>
    <col min="15" max="15" width="11" style="1" customWidth="1"/>
    <col min="16" max="16384" width="10.85546875" style="1"/>
  </cols>
  <sheetData>
    <row r="1" spans="1:14" ht="18.75" x14ac:dyDescent="0.25">
      <c r="A1" s="752" t="s">
        <v>189</v>
      </c>
      <c r="B1" s="752"/>
      <c r="C1" s="752"/>
      <c r="D1" s="752"/>
      <c r="E1" s="752"/>
      <c r="F1" s="752"/>
      <c r="G1" s="752"/>
      <c r="H1" s="752"/>
      <c r="I1" s="752"/>
      <c r="J1" s="752"/>
      <c r="K1" s="752"/>
      <c r="L1" s="752"/>
      <c r="M1" s="752"/>
      <c r="N1" s="752"/>
    </row>
    <row r="2" spans="1:14" s="2" customFormat="1" ht="69.95" customHeight="1" x14ac:dyDescent="0.25">
      <c r="A2" s="330" t="s">
        <v>0</v>
      </c>
      <c r="B2" s="324" t="s">
        <v>5</v>
      </c>
      <c r="C2" s="324" t="s">
        <v>10</v>
      </c>
      <c r="D2" s="325" t="s">
        <v>8</v>
      </c>
      <c r="E2" s="325" t="s">
        <v>13</v>
      </c>
      <c r="F2" s="326" t="s">
        <v>7</v>
      </c>
      <c r="G2" s="327" t="s">
        <v>6</v>
      </c>
      <c r="H2" s="325" t="s">
        <v>2</v>
      </c>
      <c r="I2" s="325" t="s">
        <v>114</v>
      </c>
      <c r="J2" s="324" t="s">
        <v>9</v>
      </c>
      <c r="K2" s="324" t="s">
        <v>1</v>
      </c>
      <c r="L2" s="324" t="s">
        <v>4</v>
      </c>
      <c r="M2" s="328" t="s">
        <v>12</v>
      </c>
      <c r="N2" s="329" t="s">
        <v>11</v>
      </c>
    </row>
    <row r="3" spans="1:14" s="2" customFormat="1" ht="15" customHeight="1" x14ac:dyDescent="0.25">
      <c r="A3" s="194">
        <v>44835</v>
      </c>
      <c r="B3" s="195" t="s">
        <v>123</v>
      </c>
      <c r="C3" s="195" t="s">
        <v>124</v>
      </c>
      <c r="D3" s="196" t="s">
        <v>119</v>
      </c>
      <c r="E3" s="531">
        <v>10000</v>
      </c>
      <c r="F3" s="368">
        <v>3770</v>
      </c>
      <c r="G3" s="332">
        <f>E3/F3</f>
        <v>2.6525198938992043</v>
      </c>
      <c r="H3" s="209" t="s">
        <v>147</v>
      </c>
      <c r="I3" s="196" t="s">
        <v>18</v>
      </c>
      <c r="J3" s="452" t="s">
        <v>181</v>
      </c>
      <c r="K3" s="195" t="s">
        <v>64</v>
      </c>
      <c r="L3" s="195" t="s">
        <v>45</v>
      </c>
      <c r="M3" s="457"/>
      <c r="N3" s="369"/>
    </row>
    <row r="4" spans="1:14" s="2" customFormat="1" ht="15" customHeight="1" x14ac:dyDescent="0.25">
      <c r="A4" s="194">
        <v>44835</v>
      </c>
      <c r="B4" s="195" t="s">
        <v>123</v>
      </c>
      <c r="C4" s="195" t="s">
        <v>124</v>
      </c>
      <c r="D4" s="196" t="s">
        <v>119</v>
      </c>
      <c r="E4" s="531">
        <v>10000</v>
      </c>
      <c r="F4" s="368">
        <v>3770</v>
      </c>
      <c r="G4" s="332">
        <f t="shared" ref="G4:G72" si="0">E4/F4</f>
        <v>2.6525198938992043</v>
      </c>
      <c r="H4" s="209" t="s">
        <v>147</v>
      </c>
      <c r="I4" s="196" t="s">
        <v>18</v>
      </c>
      <c r="J4" s="452" t="s">
        <v>181</v>
      </c>
      <c r="K4" s="195" t="s">
        <v>64</v>
      </c>
      <c r="L4" s="195" t="s">
        <v>45</v>
      </c>
      <c r="M4" s="457"/>
      <c r="N4" s="369"/>
    </row>
    <row r="5" spans="1:14" s="2" customFormat="1" ht="15" customHeight="1" x14ac:dyDescent="0.25">
      <c r="A5" s="194">
        <v>44835</v>
      </c>
      <c r="B5" s="195" t="s">
        <v>123</v>
      </c>
      <c r="C5" s="195" t="s">
        <v>124</v>
      </c>
      <c r="D5" s="196" t="s">
        <v>119</v>
      </c>
      <c r="E5" s="531">
        <v>10000</v>
      </c>
      <c r="F5" s="368">
        <v>3770</v>
      </c>
      <c r="G5" s="332">
        <f t="shared" si="0"/>
        <v>2.6525198938992043</v>
      </c>
      <c r="H5" s="209" t="s">
        <v>121</v>
      </c>
      <c r="I5" s="196" t="s">
        <v>18</v>
      </c>
      <c r="J5" s="452" t="s">
        <v>187</v>
      </c>
      <c r="K5" s="195" t="s">
        <v>64</v>
      </c>
      <c r="L5" s="195" t="s">
        <v>45</v>
      </c>
      <c r="M5" s="457"/>
      <c r="N5" s="369"/>
    </row>
    <row r="6" spans="1:14" s="2" customFormat="1" ht="15" customHeight="1" x14ac:dyDescent="0.25">
      <c r="A6" s="194">
        <v>44835</v>
      </c>
      <c r="B6" s="195" t="s">
        <v>123</v>
      </c>
      <c r="C6" s="195" t="s">
        <v>124</v>
      </c>
      <c r="D6" s="196" t="s">
        <v>119</v>
      </c>
      <c r="E6" s="531">
        <v>10000</v>
      </c>
      <c r="F6" s="368">
        <v>3770</v>
      </c>
      <c r="G6" s="332">
        <f t="shared" si="0"/>
        <v>2.6525198938992043</v>
      </c>
      <c r="H6" s="209" t="s">
        <v>121</v>
      </c>
      <c r="I6" s="196" t="s">
        <v>18</v>
      </c>
      <c r="J6" s="452" t="s">
        <v>187</v>
      </c>
      <c r="K6" s="195" t="s">
        <v>64</v>
      </c>
      <c r="L6" s="195" t="s">
        <v>45</v>
      </c>
      <c r="M6" s="457"/>
      <c r="N6" s="369"/>
    </row>
    <row r="7" spans="1:14" s="2" customFormat="1" ht="15" customHeight="1" x14ac:dyDescent="0.25">
      <c r="A7" s="194">
        <v>44835</v>
      </c>
      <c r="B7" s="195" t="s">
        <v>123</v>
      </c>
      <c r="C7" s="195" t="s">
        <v>124</v>
      </c>
      <c r="D7" s="196" t="s">
        <v>118</v>
      </c>
      <c r="E7" s="531">
        <v>10000</v>
      </c>
      <c r="F7" s="368">
        <v>3770</v>
      </c>
      <c r="G7" s="332">
        <f t="shared" si="0"/>
        <v>2.6525198938992043</v>
      </c>
      <c r="H7" s="209" t="s">
        <v>132</v>
      </c>
      <c r="I7" s="196" t="s">
        <v>18</v>
      </c>
      <c r="J7" s="452" t="s">
        <v>185</v>
      </c>
      <c r="K7" s="195" t="s">
        <v>64</v>
      </c>
      <c r="L7" s="195" t="s">
        <v>45</v>
      </c>
      <c r="M7" s="457"/>
      <c r="N7" s="369"/>
    </row>
    <row r="8" spans="1:14" s="2" customFormat="1" ht="15" customHeight="1" x14ac:dyDescent="0.25">
      <c r="A8" s="194">
        <v>44835</v>
      </c>
      <c r="B8" s="195" t="s">
        <v>123</v>
      </c>
      <c r="C8" s="195" t="s">
        <v>124</v>
      </c>
      <c r="D8" s="196" t="s">
        <v>118</v>
      </c>
      <c r="E8" s="531">
        <v>10000</v>
      </c>
      <c r="F8" s="368">
        <v>3770</v>
      </c>
      <c r="G8" s="332">
        <f t="shared" si="0"/>
        <v>2.6525198938992043</v>
      </c>
      <c r="H8" s="209" t="s">
        <v>132</v>
      </c>
      <c r="I8" s="196" t="s">
        <v>18</v>
      </c>
      <c r="J8" s="452" t="s">
        <v>185</v>
      </c>
      <c r="K8" s="195" t="s">
        <v>64</v>
      </c>
      <c r="L8" s="195" t="s">
        <v>45</v>
      </c>
      <c r="M8" s="457"/>
      <c r="N8" s="369"/>
    </row>
    <row r="9" spans="1:14" s="2" customFormat="1" ht="15" customHeight="1" x14ac:dyDescent="0.25">
      <c r="A9" s="194">
        <v>44835</v>
      </c>
      <c r="B9" s="195" t="s">
        <v>123</v>
      </c>
      <c r="C9" s="195" t="s">
        <v>124</v>
      </c>
      <c r="D9" s="196" t="s">
        <v>119</v>
      </c>
      <c r="E9" s="531">
        <v>8000</v>
      </c>
      <c r="F9" s="368">
        <v>3770</v>
      </c>
      <c r="G9" s="332">
        <f t="shared" si="0"/>
        <v>2.1220159151193636</v>
      </c>
      <c r="H9" s="209" t="s">
        <v>144</v>
      </c>
      <c r="I9" s="196" t="s">
        <v>18</v>
      </c>
      <c r="J9" s="614" t="s">
        <v>186</v>
      </c>
      <c r="K9" s="195" t="s">
        <v>64</v>
      </c>
      <c r="L9" s="195" t="s">
        <v>45</v>
      </c>
      <c r="M9" s="457"/>
      <c r="N9" s="369"/>
    </row>
    <row r="10" spans="1:14" s="2" customFormat="1" ht="15" customHeight="1" x14ac:dyDescent="0.25">
      <c r="A10" s="194">
        <v>44835</v>
      </c>
      <c r="B10" s="195" t="s">
        <v>123</v>
      </c>
      <c r="C10" s="195" t="s">
        <v>124</v>
      </c>
      <c r="D10" s="196" t="s">
        <v>119</v>
      </c>
      <c r="E10" s="531">
        <v>9000</v>
      </c>
      <c r="F10" s="368">
        <v>3770</v>
      </c>
      <c r="G10" s="332">
        <f t="shared" si="0"/>
        <v>2.3872679045092839</v>
      </c>
      <c r="H10" s="209" t="s">
        <v>144</v>
      </c>
      <c r="I10" s="196" t="s">
        <v>18</v>
      </c>
      <c r="J10" s="614" t="s">
        <v>186</v>
      </c>
      <c r="K10" s="195" t="s">
        <v>64</v>
      </c>
      <c r="L10" s="195" t="s">
        <v>45</v>
      </c>
      <c r="M10" s="457"/>
      <c r="N10" s="369"/>
    </row>
    <row r="11" spans="1:14" s="2" customFormat="1" ht="15" customHeight="1" x14ac:dyDescent="0.25">
      <c r="A11" s="194">
        <v>44835</v>
      </c>
      <c r="B11" s="195" t="s">
        <v>194</v>
      </c>
      <c r="C11" s="195" t="s">
        <v>133</v>
      </c>
      <c r="D11" s="196" t="s">
        <v>135</v>
      </c>
      <c r="E11" s="725">
        <v>2000</v>
      </c>
      <c r="F11" s="368">
        <v>3770</v>
      </c>
      <c r="G11" s="332">
        <f t="shared" si="0"/>
        <v>0.5305039787798409</v>
      </c>
      <c r="H11" s="209" t="s">
        <v>42</v>
      </c>
      <c r="I11" s="196" t="s">
        <v>18</v>
      </c>
      <c r="J11" s="452" t="s">
        <v>205</v>
      </c>
      <c r="K11" s="195" t="s">
        <v>64</v>
      </c>
      <c r="L11" s="195" t="s">
        <v>45</v>
      </c>
      <c r="M11" s="457"/>
      <c r="N11" s="369"/>
    </row>
    <row r="12" spans="1:14" s="2" customFormat="1" ht="15" customHeight="1" x14ac:dyDescent="0.25">
      <c r="A12" s="194">
        <v>44835</v>
      </c>
      <c r="B12" s="195" t="s">
        <v>195</v>
      </c>
      <c r="C12" s="195" t="s">
        <v>133</v>
      </c>
      <c r="D12" s="196" t="s">
        <v>135</v>
      </c>
      <c r="E12" s="531">
        <v>10000</v>
      </c>
      <c r="F12" s="368">
        <v>3770</v>
      </c>
      <c r="G12" s="332">
        <f t="shared" si="0"/>
        <v>2.6525198938992043</v>
      </c>
      <c r="H12" s="209" t="s">
        <v>42</v>
      </c>
      <c r="I12" s="196" t="s">
        <v>18</v>
      </c>
      <c r="J12" s="452" t="s">
        <v>205</v>
      </c>
      <c r="K12" s="195" t="s">
        <v>64</v>
      </c>
      <c r="L12" s="195" t="s">
        <v>45</v>
      </c>
      <c r="M12" s="457"/>
      <c r="N12" s="369"/>
    </row>
    <row r="13" spans="1:14" s="2" customFormat="1" ht="15" customHeight="1" x14ac:dyDescent="0.25">
      <c r="A13" s="194">
        <v>44835</v>
      </c>
      <c r="B13" s="195" t="s">
        <v>196</v>
      </c>
      <c r="C13" s="195" t="s">
        <v>133</v>
      </c>
      <c r="D13" s="196" t="s">
        <v>135</v>
      </c>
      <c r="E13" s="531">
        <v>10000</v>
      </c>
      <c r="F13" s="368">
        <v>3770</v>
      </c>
      <c r="G13" s="332">
        <f t="shared" si="0"/>
        <v>2.6525198938992043</v>
      </c>
      <c r="H13" s="209" t="s">
        <v>42</v>
      </c>
      <c r="I13" s="196" t="s">
        <v>18</v>
      </c>
      <c r="J13" s="452" t="s">
        <v>205</v>
      </c>
      <c r="K13" s="195" t="s">
        <v>64</v>
      </c>
      <c r="L13" s="195" t="s">
        <v>45</v>
      </c>
      <c r="M13" s="457"/>
      <c r="N13" s="369"/>
    </row>
    <row r="14" spans="1:14" s="2" customFormat="1" ht="15" customHeight="1" x14ac:dyDescent="0.25">
      <c r="A14" s="194">
        <v>44835</v>
      </c>
      <c r="B14" s="195" t="s">
        <v>197</v>
      </c>
      <c r="C14" s="195" t="s">
        <v>133</v>
      </c>
      <c r="D14" s="196" t="s">
        <v>135</v>
      </c>
      <c r="E14" s="531">
        <v>4000</v>
      </c>
      <c r="F14" s="368">
        <v>3770</v>
      </c>
      <c r="G14" s="332">
        <f t="shared" si="0"/>
        <v>1.0610079575596818</v>
      </c>
      <c r="H14" s="209" t="s">
        <v>42</v>
      </c>
      <c r="I14" s="196" t="s">
        <v>18</v>
      </c>
      <c r="J14" s="452" t="s">
        <v>205</v>
      </c>
      <c r="K14" s="195" t="s">
        <v>64</v>
      </c>
      <c r="L14" s="195" t="s">
        <v>45</v>
      </c>
      <c r="M14" s="457"/>
      <c r="N14" s="369"/>
    </row>
    <row r="15" spans="1:14" s="2" customFormat="1" ht="15" customHeight="1" x14ac:dyDescent="0.25">
      <c r="A15" s="194">
        <v>44835</v>
      </c>
      <c r="B15" s="195" t="s">
        <v>198</v>
      </c>
      <c r="C15" s="195" t="s">
        <v>133</v>
      </c>
      <c r="D15" s="196" t="s">
        <v>135</v>
      </c>
      <c r="E15" s="725">
        <v>10000</v>
      </c>
      <c r="F15" s="368">
        <v>3770</v>
      </c>
      <c r="G15" s="332">
        <f t="shared" si="0"/>
        <v>2.6525198938992043</v>
      </c>
      <c r="H15" s="209" t="s">
        <v>42</v>
      </c>
      <c r="I15" s="196" t="s">
        <v>18</v>
      </c>
      <c r="J15" s="452" t="s">
        <v>205</v>
      </c>
      <c r="K15" s="195" t="s">
        <v>64</v>
      </c>
      <c r="L15" s="195" t="s">
        <v>45</v>
      </c>
      <c r="M15" s="457"/>
      <c r="N15" s="369"/>
    </row>
    <row r="16" spans="1:14" s="2" customFormat="1" ht="15" customHeight="1" x14ac:dyDescent="0.25">
      <c r="A16" s="194">
        <v>44835</v>
      </c>
      <c r="B16" s="195" t="s">
        <v>199</v>
      </c>
      <c r="C16" s="195" t="s">
        <v>133</v>
      </c>
      <c r="D16" s="196" t="s">
        <v>135</v>
      </c>
      <c r="E16" s="725">
        <v>10000</v>
      </c>
      <c r="F16" s="368">
        <v>3770</v>
      </c>
      <c r="G16" s="332">
        <f t="shared" si="0"/>
        <v>2.6525198938992043</v>
      </c>
      <c r="H16" s="209" t="s">
        <v>42</v>
      </c>
      <c r="I16" s="196" t="s">
        <v>18</v>
      </c>
      <c r="J16" s="452" t="s">
        <v>205</v>
      </c>
      <c r="K16" s="195" t="s">
        <v>64</v>
      </c>
      <c r="L16" s="195" t="s">
        <v>45</v>
      </c>
      <c r="M16" s="457"/>
      <c r="N16" s="369"/>
    </row>
    <row r="17" spans="1:14" s="2" customFormat="1" ht="15" customHeight="1" x14ac:dyDescent="0.25">
      <c r="A17" s="194">
        <v>44835</v>
      </c>
      <c r="B17" s="205" t="s">
        <v>200</v>
      </c>
      <c r="C17" s="195" t="s">
        <v>133</v>
      </c>
      <c r="D17" s="196" t="s">
        <v>135</v>
      </c>
      <c r="E17" s="201">
        <v>8500</v>
      </c>
      <c r="F17" s="368">
        <v>3770</v>
      </c>
      <c r="G17" s="332">
        <f t="shared" si="0"/>
        <v>2.2546419098143238</v>
      </c>
      <c r="H17" s="209" t="s">
        <v>42</v>
      </c>
      <c r="I17" s="196" t="s">
        <v>18</v>
      </c>
      <c r="J17" s="452" t="s">
        <v>205</v>
      </c>
      <c r="K17" s="195" t="s">
        <v>64</v>
      </c>
      <c r="L17" s="195" t="s">
        <v>45</v>
      </c>
      <c r="M17" s="457"/>
      <c r="N17" s="369"/>
    </row>
    <row r="18" spans="1:14" s="2" customFormat="1" ht="15" customHeight="1" x14ac:dyDescent="0.25">
      <c r="A18" s="194">
        <v>44835</v>
      </c>
      <c r="B18" s="205" t="s">
        <v>201</v>
      </c>
      <c r="C18" s="195" t="s">
        <v>133</v>
      </c>
      <c r="D18" s="196" t="s">
        <v>135</v>
      </c>
      <c r="E18" s="201">
        <v>10000</v>
      </c>
      <c r="F18" s="368">
        <v>3770</v>
      </c>
      <c r="G18" s="332">
        <f t="shared" si="0"/>
        <v>2.6525198938992043</v>
      </c>
      <c r="H18" s="209" t="s">
        <v>42</v>
      </c>
      <c r="I18" s="196" t="s">
        <v>18</v>
      </c>
      <c r="J18" s="452" t="s">
        <v>205</v>
      </c>
      <c r="K18" s="195" t="s">
        <v>64</v>
      </c>
      <c r="L18" s="195" t="s">
        <v>45</v>
      </c>
      <c r="M18" s="457"/>
      <c r="N18" s="369"/>
    </row>
    <row r="19" spans="1:14" s="2" customFormat="1" ht="15" customHeight="1" x14ac:dyDescent="0.25">
      <c r="A19" s="194">
        <v>44835</v>
      </c>
      <c r="B19" s="205" t="s">
        <v>202</v>
      </c>
      <c r="C19" s="195" t="s">
        <v>133</v>
      </c>
      <c r="D19" s="196" t="s">
        <v>135</v>
      </c>
      <c r="E19" s="201">
        <v>7500</v>
      </c>
      <c r="F19" s="368">
        <v>3770</v>
      </c>
      <c r="G19" s="332">
        <f t="shared" si="0"/>
        <v>1.9893899204244032</v>
      </c>
      <c r="H19" s="209" t="s">
        <v>42</v>
      </c>
      <c r="I19" s="196" t="s">
        <v>18</v>
      </c>
      <c r="J19" s="452" t="s">
        <v>205</v>
      </c>
      <c r="K19" s="195" t="s">
        <v>64</v>
      </c>
      <c r="L19" s="195" t="s">
        <v>45</v>
      </c>
      <c r="M19" s="457"/>
      <c r="N19" s="369"/>
    </row>
    <row r="20" spans="1:14" s="2" customFormat="1" ht="15" customHeight="1" x14ac:dyDescent="0.25">
      <c r="A20" s="194">
        <v>44835</v>
      </c>
      <c r="B20" s="205" t="s">
        <v>575</v>
      </c>
      <c r="C20" s="195" t="s">
        <v>133</v>
      </c>
      <c r="D20" s="196" t="s">
        <v>135</v>
      </c>
      <c r="E20" s="743">
        <v>90000</v>
      </c>
      <c r="F20" s="368">
        <v>3770</v>
      </c>
      <c r="G20" s="332">
        <f t="shared" si="0"/>
        <v>23.872679045092838</v>
      </c>
      <c r="H20" s="209" t="s">
        <v>42</v>
      </c>
      <c r="I20" s="196" t="s">
        <v>18</v>
      </c>
      <c r="J20" s="452" t="s">
        <v>206</v>
      </c>
      <c r="K20" s="195" t="s">
        <v>64</v>
      </c>
      <c r="L20" s="195" t="s">
        <v>45</v>
      </c>
      <c r="M20" s="457"/>
      <c r="N20" s="369"/>
    </row>
    <row r="21" spans="1:14" s="2" customFormat="1" ht="15" customHeight="1" x14ac:dyDescent="0.25">
      <c r="A21" s="194">
        <v>44835</v>
      </c>
      <c r="B21" s="195" t="s">
        <v>576</v>
      </c>
      <c r="C21" s="195" t="s">
        <v>133</v>
      </c>
      <c r="D21" s="196" t="s">
        <v>135</v>
      </c>
      <c r="E21" s="725">
        <v>80000</v>
      </c>
      <c r="F21" s="368">
        <v>3770</v>
      </c>
      <c r="G21" s="332">
        <f t="shared" si="0"/>
        <v>21.220159151193634</v>
      </c>
      <c r="H21" s="209" t="s">
        <v>42</v>
      </c>
      <c r="I21" s="196" t="s">
        <v>18</v>
      </c>
      <c r="J21" s="452" t="s">
        <v>206</v>
      </c>
      <c r="K21" s="195" t="s">
        <v>64</v>
      </c>
      <c r="L21" s="195" t="s">
        <v>45</v>
      </c>
      <c r="M21" s="457"/>
      <c r="N21" s="369"/>
    </row>
    <row r="22" spans="1:14" s="2" customFormat="1" ht="15" customHeight="1" x14ac:dyDescent="0.25">
      <c r="A22" s="194">
        <v>44835</v>
      </c>
      <c r="B22" s="195" t="s">
        <v>577</v>
      </c>
      <c r="C22" s="195" t="s">
        <v>133</v>
      </c>
      <c r="D22" s="196" t="s">
        <v>135</v>
      </c>
      <c r="E22" s="725">
        <v>20000</v>
      </c>
      <c r="F22" s="368">
        <v>3770</v>
      </c>
      <c r="G22" s="332">
        <f t="shared" si="0"/>
        <v>5.3050397877984086</v>
      </c>
      <c r="H22" s="209" t="s">
        <v>42</v>
      </c>
      <c r="I22" s="196" t="s">
        <v>18</v>
      </c>
      <c r="J22" s="452" t="s">
        <v>206</v>
      </c>
      <c r="K22" s="195" t="s">
        <v>64</v>
      </c>
      <c r="L22" s="195" t="s">
        <v>45</v>
      </c>
      <c r="M22" s="457"/>
      <c r="N22" s="369"/>
    </row>
    <row r="23" spans="1:14" s="2" customFormat="1" ht="15" customHeight="1" x14ac:dyDescent="0.25">
      <c r="A23" s="194">
        <v>44835</v>
      </c>
      <c r="B23" s="195" t="s">
        <v>203</v>
      </c>
      <c r="C23" s="195" t="s">
        <v>133</v>
      </c>
      <c r="D23" s="196" t="s">
        <v>135</v>
      </c>
      <c r="E23" s="725">
        <v>15000</v>
      </c>
      <c r="F23" s="368">
        <v>3770</v>
      </c>
      <c r="G23" s="332">
        <f t="shared" si="0"/>
        <v>3.9787798408488064</v>
      </c>
      <c r="H23" s="209" t="s">
        <v>42</v>
      </c>
      <c r="I23" s="196" t="s">
        <v>18</v>
      </c>
      <c r="J23" s="452" t="s">
        <v>206</v>
      </c>
      <c r="K23" s="195" t="s">
        <v>64</v>
      </c>
      <c r="L23" s="195" t="s">
        <v>45</v>
      </c>
      <c r="M23" s="457"/>
      <c r="N23" s="369"/>
    </row>
    <row r="24" spans="1:14" s="2" customFormat="1" ht="15" customHeight="1" x14ac:dyDescent="0.25">
      <c r="A24" s="194">
        <v>44835</v>
      </c>
      <c r="B24" s="195" t="s">
        <v>578</v>
      </c>
      <c r="C24" s="195" t="s">
        <v>133</v>
      </c>
      <c r="D24" s="196" t="s">
        <v>135</v>
      </c>
      <c r="E24" s="725">
        <v>60000</v>
      </c>
      <c r="F24" s="368">
        <v>3770</v>
      </c>
      <c r="G24" s="332">
        <f t="shared" si="0"/>
        <v>15.915119363395226</v>
      </c>
      <c r="H24" s="209" t="s">
        <v>42</v>
      </c>
      <c r="I24" s="196" t="s">
        <v>18</v>
      </c>
      <c r="J24" s="452" t="s">
        <v>206</v>
      </c>
      <c r="K24" s="195" t="s">
        <v>64</v>
      </c>
      <c r="L24" s="195" t="s">
        <v>45</v>
      </c>
      <c r="M24" s="457"/>
      <c r="N24" s="369"/>
    </row>
    <row r="25" spans="1:14" s="2" customFormat="1" ht="15" customHeight="1" x14ac:dyDescent="0.25">
      <c r="A25" s="194">
        <v>44835</v>
      </c>
      <c r="B25" s="195" t="s">
        <v>204</v>
      </c>
      <c r="C25" s="195" t="s">
        <v>124</v>
      </c>
      <c r="D25" s="196" t="s">
        <v>14</v>
      </c>
      <c r="E25" s="725">
        <v>10000</v>
      </c>
      <c r="F25" s="368">
        <v>3770</v>
      </c>
      <c r="G25" s="332">
        <f t="shared" si="0"/>
        <v>2.6525198938992043</v>
      </c>
      <c r="H25" s="209" t="s">
        <v>42</v>
      </c>
      <c r="I25" s="196" t="s">
        <v>18</v>
      </c>
      <c r="J25" s="452" t="s">
        <v>206</v>
      </c>
      <c r="K25" s="195" t="s">
        <v>64</v>
      </c>
      <c r="L25" s="195" t="s">
        <v>45</v>
      </c>
      <c r="M25" s="457"/>
      <c r="N25" s="369"/>
    </row>
    <row r="26" spans="1:14" s="2" customFormat="1" ht="15" customHeight="1" x14ac:dyDescent="0.25">
      <c r="A26" s="194">
        <v>44835</v>
      </c>
      <c r="B26" s="177" t="s">
        <v>204</v>
      </c>
      <c r="C26" s="177" t="s">
        <v>124</v>
      </c>
      <c r="D26" s="203" t="s">
        <v>14</v>
      </c>
      <c r="E26" s="725">
        <v>10000</v>
      </c>
      <c r="F26" s="368">
        <v>3770</v>
      </c>
      <c r="G26" s="332">
        <f t="shared" si="0"/>
        <v>2.6525198938992043</v>
      </c>
      <c r="H26" s="209" t="s">
        <v>42</v>
      </c>
      <c r="I26" s="196" t="s">
        <v>18</v>
      </c>
      <c r="J26" s="452" t="s">
        <v>206</v>
      </c>
      <c r="K26" s="195" t="s">
        <v>64</v>
      </c>
      <c r="L26" s="195" t="s">
        <v>45</v>
      </c>
      <c r="M26" s="457"/>
      <c r="N26" s="369"/>
    </row>
    <row r="27" spans="1:14" s="2" customFormat="1" ht="15" customHeight="1" x14ac:dyDescent="0.25">
      <c r="A27" s="194">
        <v>44835</v>
      </c>
      <c r="B27" s="177" t="s">
        <v>204</v>
      </c>
      <c r="C27" s="177" t="s">
        <v>124</v>
      </c>
      <c r="D27" s="203" t="s">
        <v>14</v>
      </c>
      <c r="E27" s="725">
        <v>10000</v>
      </c>
      <c r="F27" s="368">
        <v>3770</v>
      </c>
      <c r="G27" s="332">
        <f t="shared" si="0"/>
        <v>2.6525198938992043</v>
      </c>
      <c r="H27" s="209" t="s">
        <v>42</v>
      </c>
      <c r="I27" s="196" t="s">
        <v>18</v>
      </c>
      <c r="J27" s="452" t="s">
        <v>206</v>
      </c>
      <c r="K27" s="195" t="s">
        <v>64</v>
      </c>
      <c r="L27" s="195" t="s">
        <v>45</v>
      </c>
      <c r="M27" s="457"/>
      <c r="N27" s="369"/>
    </row>
    <row r="28" spans="1:14" s="2" customFormat="1" ht="15" customHeight="1" x14ac:dyDescent="0.25">
      <c r="A28" s="194">
        <v>44837</v>
      </c>
      <c r="B28" s="195" t="s">
        <v>123</v>
      </c>
      <c r="C28" s="195" t="s">
        <v>124</v>
      </c>
      <c r="D28" s="196" t="s">
        <v>119</v>
      </c>
      <c r="E28" s="531">
        <v>8000</v>
      </c>
      <c r="F28" s="368">
        <v>3770</v>
      </c>
      <c r="G28" s="332">
        <f t="shared" si="0"/>
        <v>2.1220159151193636</v>
      </c>
      <c r="H28" s="209" t="s">
        <v>144</v>
      </c>
      <c r="I28" s="196" t="s">
        <v>18</v>
      </c>
      <c r="J28" s="614" t="s">
        <v>215</v>
      </c>
      <c r="K28" s="195" t="s">
        <v>64</v>
      </c>
      <c r="L28" s="195" t="s">
        <v>45</v>
      </c>
      <c r="M28" s="457"/>
      <c r="N28" s="369"/>
    </row>
    <row r="29" spans="1:14" s="2" customFormat="1" ht="15" customHeight="1" x14ac:dyDescent="0.25">
      <c r="A29" s="194">
        <v>44837</v>
      </c>
      <c r="B29" s="195" t="s">
        <v>123</v>
      </c>
      <c r="C29" s="195" t="s">
        <v>124</v>
      </c>
      <c r="D29" s="196" t="s">
        <v>119</v>
      </c>
      <c r="E29" s="531">
        <v>13000</v>
      </c>
      <c r="F29" s="368">
        <v>3770</v>
      </c>
      <c r="G29" s="332">
        <f t="shared" si="0"/>
        <v>3.4482758620689653</v>
      </c>
      <c r="H29" s="209" t="s">
        <v>144</v>
      </c>
      <c r="I29" s="196" t="s">
        <v>18</v>
      </c>
      <c r="J29" s="614" t="s">
        <v>215</v>
      </c>
      <c r="K29" s="195" t="s">
        <v>64</v>
      </c>
      <c r="L29" s="195" t="s">
        <v>45</v>
      </c>
      <c r="M29" s="457"/>
      <c r="N29" s="369"/>
    </row>
    <row r="30" spans="1:14" s="2" customFormat="1" ht="15" customHeight="1" x14ac:dyDescent="0.25">
      <c r="A30" s="194">
        <v>44837</v>
      </c>
      <c r="B30" s="195" t="s">
        <v>123</v>
      </c>
      <c r="C30" s="195" t="s">
        <v>124</v>
      </c>
      <c r="D30" s="196" t="s">
        <v>119</v>
      </c>
      <c r="E30" s="725">
        <v>13000</v>
      </c>
      <c r="F30" s="368">
        <v>3770</v>
      </c>
      <c r="G30" s="332">
        <f t="shared" si="0"/>
        <v>3.4482758620689653</v>
      </c>
      <c r="H30" s="209" t="s">
        <v>144</v>
      </c>
      <c r="I30" s="196" t="s">
        <v>18</v>
      </c>
      <c r="J30" s="614" t="s">
        <v>215</v>
      </c>
      <c r="K30" s="195" t="s">
        <v>64</v>
      </c>
      <c r="L30" s="195" t="s">
        <v>45</v>
      </c>
      <c r="M30" s="457"/>
      <c r="N30" s="369"/>
    </row>
    <row r="31" spans="1:14" s="2" customFormat="1" ht="15" customHeight="1" x14ac:dyDescent="0.25">
      <c r="A31" s="194">
        <v>44837</v>
      </c>
      <c r="B31" s="195" t="s">
        <v>123</v>
      </c>
      <c r="C31" s="195" t="s">
        <v>124</v>
      </c>
      <c r="D31" s="196" t="s">
        <v>119</v>
      </c>
      <c r="E31" s="725">
        <v>14000</v>
      </c>
      <c r="F31" s="368">
        <v>3770</v>
      </c>
      <c r="G31" s="332">
        <f t="shared" si="0"/>
        <v>3.7135278514588861</v>
      </c>
      <c r="H31" s="209" t="s">
        <v>144</v>
      </c>
      <c r="I31" s="196" t="s">
        <v>18</v>
      </c>
      <c r="J31" s="614" t="s">
        <v>215</v>
      </c>
      <c r="K31" s="195" t="s">
        <v>64</v>
      </c>
      <c r="L31" s="195" t="s">
        <v>45</v>
      </c>
      <c r="M31" s="457"/>
      <c r="N31" s="369"/>
    </row>
    <row r="32" spans="1:14" s="2" customFormat="1" ht="15" customHeight="1" x14ac:dyDescent="0.25">
      <c r="A32" s="194">
        <v>44837</v>
      </c>
      <c r="B32" s="195" t="s">
        <v>123</v>
      </c>
      <c r="C32" s="195" t="s">
        <v>124</v>
      </c>
      <c r="D32" s="196" t="s">
        <v>119</v>
      </c>
      <c r="E32" s="725">
        <v>15000</v>
      </c>
      <c r="F32" s="368">
        <v>3770</v>
      </c>
      <c r="G32" s="332">
        <f t="shared" si="0"/>
        <v>3.9787798408488064</v>
      </c>
      <c r="H32" s="209" t="s">
        <v>144</v>
      </c>
      <c r="I32" s="196" t="s">
        <v>18</v>
      </c>
      <c r="J32" s="614" t="s">
        <v>215</v>
      </c>
      <c r="K32" s="195" t="s">
        <v>64</v>
      </c>
      <c r="L32" s="195" t="s">
        <v>45</v>
      </c>
      <c r="M32" s="457"/>
      <c r="N32" s="369"/>
    </row>
    <row r="33" spans="1:14" s="2" customFormat="1" ht="15" customHeight="1" x14ac:dyDescent="0.25">
      <c r="A33" s="194">
        <v>44837</v>
      </c>
      <c r="B33" s="195" t="s">
        <v>122</v>
      </c>
      <c r="C33" s="195" t="s">
        <v>122</v>
      </c>
      <c r="D33" s="196" t="s">
        <v>119</v>
      </c>
      <c r="E33" s="725">
        <v>5000</v>
      </c>
      <c r="F33" s="368">
        <v>3770</v>
      </c>
      <c r="G33" s="332">
        <f t="shared" si="0"/>
        <v>1.3262599469496021</v>
      </c>
      <c r="H33" s="209" t="s">
        <v>144</v>
      </c>
      <c r="I33" s="196" t="s">
        <v>18</v>
      </c>
      <c r="J33" s="614" t="s">
        <v>215</v>
      </c>
      <c r="K33" s="195" t="s">
        <v>64</v>
      </c>
      <c r="L33" s="195" t="s">
        <v>45</v>
      </c>
      <c r="M33" s="457"/>
      <c r="N33" s="369"/>
    </row>
    <row r="34" spans="1:14" s="2" customFormat="1" ht="15" customHeight="1" x14ac:dyDescent="0.25">
      <c r="A34" s="194">
        <v>44837</v>
      </c>
      <c r="B34" s="195" t="s">
        <v>122</v>
      </c>
      <c r="C34" s="195" t="s">
        <v>122</v>
      </c>
      <c r="D34" s="196" t="s">
        <v>119</v>
      </c>
      <c r="E34" s="201">
        <v>5000</v>
      </c>
      <c r="F34" s="368">
        <v>3770</v>
      </c>
      <c r="G34" s="332">
        <f t="shared" si="0"/>
        <v>1.3262599469496021</v>
      </c>
      <c r="H34" s="209" t="s">
        <v>144</v>
      </c>
      <c r="I34" s="196" t="s">
        <v>18</v>
      </c>
      <c r="J34" s="614" t="s">
        <v>215</v>
      </c>
      <c r="K34" s="195" t="s">
        <v>64</v>
      </c>
      <c r="L34" s="195" t="s">
        <v>45</v>
      </c>
      <c r="M34" s="457"/>
      <c r="N34" s="369"/>
    </row>
    <row r="35" spans="1:14" s="2" customFormat="1" ht="15" customHeight="1" x14ac:dyDescent="0.25">
      <c r="A35" s="194">
        <v>44837</v>
      </c>
      <c r="B35" s="195" t="s">
        <v>123</v>
      </c>
      <c r="C35" s="195" t="s">
        <v>124</v>
      </c>
      <c r="D35" s="196" t="s">
        <v>119</v>
      </c>
      <c r="E35" s="531">
        <v>10000</v>
      </c>
      <c r="F35" s="368">
        <v>3770</v>
      </c>
      <c r="G35" s="332">
        <f t="shared" si="0"/>
        <v>2.6525198938992043</v>
      </c>
      <c r="H35" s="209" t="s">
        <v>147</v>
      </c>
      <c r="I35" s="196" t="s">
        <v>18</v>
      </c>
      <c r="J35" s="452" t="s">
        <v>182</v>
      </c>
      <c r="K35" s="195" t="s">
        <v>64</v>
      </c>
      <c r="L35" s="195" t="s">
        <v>45</v>
      </c>
      <c r="M35" s="457"/>
      <c r="N35" s="369"/>
    </row>
    <row r="36" spans="1:14" s="2" customFormat="1" ht="15" customHeight="1" x14ac:dyDescent="0.25">
      <c r="A36" s="194">
        <v>44837</v>
      </c>
      <c r="B36" s="195" t="s">
        <v>123</v>
      </c>
      <c r="C36" s="195" t="s">
        <v>124</v>
      </c>
      <c r="D36" s="196" t="s">
        <v>119</v>
      </c>
      <c r="E36" s="531">
        <v>8000</v>
      </c>
      <c r="F36" s="368">
        <v>3770</v>
      </c>
      <c r="G36" s="332">
        <f t="shared" si="0"/>
        <v>2.1220159151193636</v>
      </c>
      <c r="H36" s="209" t="s">
        <v>147</v>
      </c>
      <c r="I36" s="196" t="s">
        <v>18</v>
      </c>
      <c r="J36" s="452" t="s">
        <v>182</v>
      </c>
      <c r="K36" s="195" t="s">
        <v>64</v>
      </c>
      <c r="L36" s="195" t="s">
        <v>45</v>
      </c>
      <c r="M36" s="457"/>
      <c r="N36" s="369"/>
    </row>
    <row r="37" spans="1:14" s="2" customFormat="1" ht="15" customHeight="1" x14ac:dyDescent="0.25">
      <c r="A37" s="194">
        <v>44837</v>
      </c>
      <c r="B37" s="195" t="s">
        <v>123</v>
      </c>
      <c r="C37" s="195" t="s">
        <v>124</v>
      </c>
      <c r="D37" s="196" t="s">
        <v>119</v>
      </c>
      <c r="E37" s="531">
        <v>17000</v>
      </c>
      <c r="F37" s="368">
        <v>3770</v>
      </c>
      <c r="G37" s="332">
        <f t="shared" si="0"/>
        <v>4.5092838196286475</v>
      </c>
      <c r="H37" s="209" t="s">
        <v>147</v>
      </c>
      <c r="I37" s="196" t="s">
        <v>18</v>
      </c>
      <c r="J37" s="452" t="s">
        <v>182</v>
      </c>
      <c r="K37" s="195" t="s">
        <v>64</v>
      </c>
      <c r="L37" s="195" t="s">
        <v>45</v>
      </c>
      <c r="M37" s="457"/>
      <c r="N37" s="369"/>
    </row>
    <row r="38" spans="1:14" s="2" customFormat="1" ht="15" customHeight="1" x14ac:dyDescent="0.25">
      <c r="A38" s="194">
        <v>44837</v>
      </c>
      <c r="B38" s="195" t="s">
        <v>123</v>
      </c>
      <c r="C38" s="195" t="s">
        <v>124</v>
      </c>
      <c r="D38" s="196" t="s">
        <v>119</v>
      </c>
      <c r="E38" s="531">
        <v>15000</v>
      </c>
      <c r="F38" s="368">
        <v>3770</v>
      </c>
      <c r="G38" s="332">
        <f t="shared" si="0"/>
        <v>3.9787798408488064</v>
      </c>
      <c r="H38" s="209" t="s">
        <v>147</v>
      </c>
      <c r="I38" s="196" t="s">
        <v>18</v>
      </c>
      <c r="J38" s="452" t="s">
        <v>182</v>
      </c>
      <c r="K38" s="195" t="s">
        <v>64</v>
      </c>
      <c r="L38" s="195" t="s">
        <v>45</v>
      </c>
      <c r="M38" s="457"/>
      <c r="N38" s="369"/>
    </row>
    <row r="39" spans="1:14" s="2" customFormat="1" ht="15" customHeight="1" x14ac:dyDescent="0.25">
      <c r="A39" s="194">
        <v>44837</v>
      </c>
      <c r="B39" s="195" t="s">
        <v>123</v>
      </c>
      <c r="C39" s="195" t="s">
        <v>124</v>
      </c>
      <c r="D39" s="196" t="s">
        <v>119</v>
      </c>
      <c r="E39" s="725">
        <v>10000</v>
      </c>
      <c r="F39" s="368">
        <v>3770</v>
      </c>
      <c r="G39" s="332">
        <f t="shared" si="0"/>
        <v>2.6525198938992043</v>
      </c>
      <c r="H39" s="209" t="s">
        <v>147</v>
      </c>
      <c r="I39" s="196" t="s">
        <v>18</v>
      </c>
      <c r="J39" s="452" t="s">
        <v>182</v>
      </c>
      <c r="K39" s="195" t="s">
        <v>64</v>
      </c>
      <c r="L39" s="195" t="s">
        <v>45</v>
      </c>
      <c r="M39" s="457"/>
      <c r="N39" s="369"/>
    </row>
    <row r="40" spans="1:14" s="2" customFormat="1" ht="15" customHeight="1" x14ac:dyDescent="0.25">
      <c r="A40" s="194">
        <v>44837</v>
      </c>
      <c r="B40" s="195" t="s">
        <v>122</v>
      </c>
      <c r="C40" s="195" t="s">
        <v>122</v>
      </c>
      <c r="D40" s="196" t="s">
        <v>119</v>
      </c>
      <c r="E40" s="725">
        <v>5000</v>
      </c>
      <c r="F40" s="368">
        <v>3770</v>
      </c>
      <c r="G40" s="332">
        <f t="shared" si="0"/>
        <v>1.3262599469496021</v>
      </c>
      <c r="H40" s="209" t="s">
        <v>147</v>
      </c>
      <c r="I40" s="196" t="s">
        <v>18</v>
      </c>
      <c r="J40" s="452" t="s">
        <v>182</v>
      </c>
      <c r="K40" s="195" t="s">
        <v>64</v>
      </c>
      <c r="L40" s="195" t="s">
        <v>45</v>
      </c>
      <c r="M40" s="457"/>
      <c r="N40" s="369"/>
    </row>
    <row r="41" spans="1:14" s="2" customFormat="1" ht="15" customHeight="1" x14ac:dyDescent="0.25">
      <c r="A41" s="194">
        <v>44837</v>
      </c>
      <c r="B41" s="195" t="s">
        <v>122</v>
      </c>
      <c r="C41" s="195" t="s">
        <v>122</v>
      </c>
      <c r="D41" s="196" t="s">
        <v>119</v>
      </c>
      <c r="E41" s="725">
        <v>5000</v>
      </c>
      <c r="F41" s="368">
        <v>3770</v>
      </c>
      <c r="G41" s="332">
        <f t="shared" si="0"/>
        <v>1.3262599469496021</v>
      </c>
      <c r="H41" s="209" t="s">
        <v>147</v>
      </c>
      <c r="I41" s="196" t="s">
        <v>18</v>
      </c>
      <c r="J41" s="452" t="s">
        <v>182</v>
      </c>
      <c r="K41" s="195" t="s">
        <v>64</v>
      </c>
      <c r="L41" s="195" t="s">
        <v>45</v>
      </c>
      <c r="M41" s="457"/>
      <c r="N41" s="369"/>
    </row>
    <row r="42" spans="1:14" s="2" customFormat="1" ht="15" customHeight="1" x14ac:dyDescent="0.25">
      <c r="A42" s="194">
        <v>44837</v>
      </c>
      <c r="B42" s="195" t="s">
        <v>123</v>
      </c>
      <c r="C42" s="195" t="s">
        <v>124</v>
      </c>
      <c r="D42" s="196" t="s">
        <v>119</v>
      </c>
      <c r="E42" s="531">
        <v>8000</v>
      </c>
      <c r="F42" s="368">
        <v>3770</v>
      </c>
      <c r="G42" s="332">
        <f t="shared" si="0"/>
        <v>2.1220159151193636</v>
      </c>
      <c r="H42" s="209" t="s">
        <v>121</v>
      </c>
      <c r="I42" s="196" t="s">
        <v>18</v>
      </c>
      <c r="J42" s="452" t="s">
        <v>220</v>
      </c>
      <c r="K42" s="195" t="s">
        <v>64</v>
      </c>
      <c r="L42" s="195" t="s">
        <v>45</v>
      </c>
      <c r="M42" s="457"/>
      <c r="N42" s="369"/>
    </row>
    <row r="43" spans="1:14" s="2" customFormat="1" ht="15" customHeight="1" x14ac:dyDescent="0.25">
      <c r="A43" s="194">
        <v>44837</v>
      </c>
      <c r="B43" s="195" t="s">
        <v>123</v>
      </c>
      <c r="C43" s="195" t="s">
        <v>124</v>
      </c>
      <c r="D43" s="196" t="s">
        <v>119</v>
      </c>
      <c r="E43" s="531">
        <v>10000</v>
      </c>
      <c r="F43" s="368">
        <v>3770</v>
      </c>
      <c r="G43" s="332">
        <f t="shared" si="0"/>
        <v>2.6525198938992043</v>
      </c>
      <c r="H43" s="209" t="s">
        <v>121</v>
      </c>
      <c r="I43" s="196" t="s">
        <v>18</v>
      </c>
      <c r="J43" s="452" t="s">
        <v>220</v>
      </c>
      <c r="K43" s="195" t="s">
        <v>64</v>
      </c>
      <c r="L43" s="195" t="s">
        <v>45</v>
      </c>
      <c r="M43" s="457"/>
      <c r="N43" s="369"/>
    </row>
    <row r="44" spans="1:14" s="2" customFormat="1" ht="15" customHeight="1" x14ac:dyDescent="0.25">
      <c r="A44" s="194">
        <v>44837</v>
      </c>
      <c r="B44" s="195" t="s">
        <v>123</v>
      </c>
      <c r="C44" s="195" t="s">
        <v>124</v>
      </c>
      <c r="D44" s="196" t="s">
        <v>119</v>
      </c>
      <c r="E44" s="531">
        <v>18000</v>
      </c>
      <c r="F44" s="368">
        <v>3770</v>
      </c>
      <c r="G44" s="332">
        <f t="shared" si="0"/>
        <v>4.7745358090185679</v>
      </c>
      <c r="H44" s="209" t="s">
        <v>121</v>
      </c>
      <c r="I44" s="196" t="s">
        <v>18</v>
      </c>
      <c r="J44" s="452" t="s">
        <v>220</v>
      </c>
      <c r="K44" s="195" t="s">
        <v>64</v>
      </c>
      <c r="L44" s="195" t="s">
        <v>45</v>
      </c>
      <c r="M44" s="457"/>
      <c r="N44" s="369"/>
    </row>
    <row r="45" spans="1:14" s="2" customFormat="1" ht="15" customHeight="1" x14ac:dyDescent="0.25">
      <c r="A45" s="194">
        <v>44837</v>
      </c>
      <c r="B45" s="195" t="s">
        <v>123</v>
      </c>
      <c r="C45" s="195" t="s">
        <v>124</v>
      </c>
      <c r="D45" s="196" t="s">
        <v>119</v>
      </c>
      <c r="E45" s="531">
        <v>20000</v>
      </c>
      <c r="F45" s="368">
        <v>3770</v>
      </c>
      <c r="G45" s="332">
        <f t="shared" si="0"/>
        <v>5.3050397877984086</v>
      </c>
      <c r="H45" s="209" t="s">
        <v>121</v>
      </c>
      <c r="I45" s="196" t="s">
        <v>18</v>
      </c>
      <c r="J45" s="452" t="s">
        <v>220</v>
      </c>
      <c r="K45" s="195" t="s">
        <v>64</v>
      </c>
      <c r="L45" s="195" t="s">
        <v>45</v>
      </c>
      <c r="M45" s="457"/>
      <c r="N45" s="369"/>
    </row>
    <row r="46" spans="1:14" s="2" customFormat="1" ht="15" customHeight="1" x14ac:dyDescent="0.25">
      <c r="A46" s="194">
        <v>44837</v>
      </c>
      <c r="B46" s="195" t="s">
        <v>123</v>
      </c>
      <c r="C46" s="195" t="s">
        <v>124</v>
      </c>
      <c r="D46" s="196" t="s">
        <v>119</v>
      </c>
      <c r="E46" s="725">
        <v>8000</v>
      </c>
      <c r="F46" s="368">
        <v>3770</v>
      </c>
      <c r="G46" s="332">
        <f t="shared" si="0"/>
        <v>2.1220159151193636</v>
      </c>
      <c r="H46" s="209" t="s">
        <v>121</v>
      </c>
      <c r="I46" s="196" t="s">
        <v>18</v>
      </c>
      <c r="J46" s="452" t="s">
        <v>220</v>
      </c>
      <c r="K46" s="195" t="s">
        <v>64</v>
      </c>
      <c r="L46" s="195" t="s">
        <v>45</v>
      </c>
      <c r="M46" s="457"/>
      <c r="N46" s="369"/>
    </row>
    <row r="47" spans="1:14" s="2" customFormat="1" ht="15" customHeight="1" x14ac:dyDescent="0.25">
      <c r="A47" s="194">
        <v>44837</v>
      </c>
      <c r="B47" s="195" t="s">
        <v>122</v>
      </c>
      <c r="C47" s="195" t="s">
        <v>122</v>
      </c>
      <c r="D47" s="196" t="s">
        <v>119</v>
      </c>
      <c r="E47" s="725">
        <v>5000</v>
      </c>
      <c r="F47" s="368">
        <v>3770</v>
      </c>
      <c r="G47" s="332">
        <f t="shared" si="0"/>
        <v>1.3262599469496021</v>
      </c>
      <c r="H47" s="209" t="s">
        <v>121</v>
      </c>
      <c r="I47" s="196" t="s">
        <v>18</v>
      </c>
      <c r="J47" s="452" t="s">
        <v>220</v>
      </c>
      <c r="K47" s="195" t="s">
        <v>64</v>
      </c>
      <c r="L47" s="195" t="s">
        <v>45</v>
      </c>
      <c r="M47" s="457"/>
      <c r="N47" s="369"/>
    </row>
    <row r="48" spans="1:14" s="2" customFormat="1" ht="15" customHeight="1" x14ac:dyDescent="0.25">
      <c r="A48" s="194">
        <v>44837</v>
      </c>
      <c r="B48" s="195" t="s">
        <v>122</v>
      </c>
      <c r="C48" s="195" t="s">
        <v>122</v>
      </c>
      <c r="D48" s="196" t="s">
        <v>119</v>
      </c>
      <c r="E48" s="725">
        <v>5000</v>
      </c>
      <c r="F48" s="368">
        <v>3770</v>
      </c>
      <c r="G48" s="332">
        <f t="shared" si="0"/>
        <v>1.3262599469496021</v>
      </c>
      <c r="H48" s="209" t="s">
        <v>121</v>
      </c>
      <c r="I48" s="196" t="s">
        <v>18</v>
      </c>
      <c r="J48" s="452" t="s">
        <v>220</v>
      </c>
      <c r="K48" s="195" t="s">
        <v>64</v>
      </c>
      <c r="L48" s="195" t="s">
        <v>45</v>
      </c>
      <c r="M48" s="457"/>
      <c r="N48" s="369"/>
    </row>
    <row r="49" spans="1:14" s="2" customFormat="1" ht="15" customHeight="1" x14ac:dyDescent="0.25">
      <c r="A49" s="194">
        <v>44837</v>
      </c>
      <c r="B49" s="205" t="s">
        <v>123</v>
      </c>
      <c r="C49" s="205" t="s">
        <v>124</v>
      </c>
      <c r="D49" s="532" t="s">
        <v>118</v>
      </c>
      <c r="E49" s="201">
        <v>10000</v>
      </c>
      <c r="F49" s="368">
        <v>3770</v>
      </c>
      <c r="G49" s="332">
        <f t="shared" si="0"/>
        <v>2.6525198938992043</v>
      </c>
      <c r="H49" s="209" t="s">
        <v>132</v>
      </c>
      <c r="I49" s="196" t="s">
        <v>18</v>
      </c>
      <c r="J49" s="452" t="s">
        <v>224</v>
      </c>
      <c r="K49" s="195" t="s">
        <v>64</v>
      </c>
      <c r="L49" s="195" t="s">
        <v>45</v>
      </c>
      <c r="M49" s="457"/>
      <c r="N49" s="369"/>
    </row>
    <row r="50" spans="1:14" s="2" customFormat="1" ht="15" customHeight="1" x14ac:dyDescent="0.25">
      <c r="A50" s="194">
        <v>44837</v>
      </c>
      <c r="B50" s="205" t="s">
        <v>123</v>
      </c>
      <c r="C50" s="205" t="s">
        <v>124</v>
      </c>
      <c r="D50" s="532" t="s">
        <v>118</v>
      </c>
      <c r="E50" s="531">
        <v>9000</v>
      </c>
      <c r="F50" s="368">
        <v>3770</v>
      </c>
      <c r="G50" s="332">
        <f t="shared" si="0"/>
        <v>2.3872679045092839</v>
      </c>
      <c r="H50" s="209" t="s">
        <v>132</v>
      </c>
      <c r="I50" s="196" t="s">
        <v>18</v>
      </c>
      <c r="J50" s="452" t="s">
        <v>224</v>
      </c>
      <c r="K50" s="195" t="s">
        <v>64</v>
      </c>
      <c r="L50" s="195" t="s">
        <v>45</v>
      </c>
      <c r="M50" s="457"/>
      <c r="N50" s="369"/>
    </row>
    <row r="51" spans="1:14" s="2" customFormat="1" ht="15" customHeight="1" x14ac:dyDescent="0.25">
      <c r="A51" s="194">
        <v>44837</v>
      </c>
      <c r="B51" s="205" t="s">
        <v>123</v>
      </c>
      <c r="C51" s="205" t="s">
        <v>124</v>
      </c>
      <c r="D51" s="532" t="s">
        <v>118</v>
      </c>
      <c r="E51" s="531">
        <v>8000</v>
      </c>
      <c r="F51" s="368">
        <v>3770</v>
      </c>
      <c r="G51" s="332">
        <f t="shared" si="0"/>
        <v>2.1220159151193636</v>
      </c>
      <c r="H51" s="209" t="s">
        <v>132</v>
      </c>
      <c r="I51" s="196" t="s">
        <v>18</v>
      </c>
      <c r="J51" s="452" t="s">
        <v>224</v>
      </c>
      <c r="K51" s="195" t="s">
        <v>64</v>
      </c>
      <c r="L51" s="195" t="s">
        <v>45</v>
      </c>
      <c r="M51" s="457"/>
      <c r="N51" s="369"/>
    </row>
    <row r="52" spans="1:14" s="2" customFormat="1" ht="15" customHeight="1" x14ac:dyDescent="0.25">
      <c r="A52" s="194">
        <v>44837</v>
      </c>
      <c r="B52" s="205" t="s">
        <v>123</v>
      </c>
      <c r="C52" s="205" t="s">
        <v>124</v>
      </c>
      <c r="D52" s="532" t="s">
        <v>118</v>
      </c>
      <c r="E52" s="531">
        <v>12000</v>
      </c>
      <c r="F52" s="368">
        <v>3770</v>
      </c>
      <c r="G52" s="332">
        <f t="shared" si="0"/>
        <v>3.183023872679045</v>
      </c>
      <c r="H52" s="209" t="s">
        <v>132</v>
      </c>
      <c r="I52" s="196" t="s">
        <v>18</v>
      </c>
      <c r="J52" s="452" t="s">
        <v>224</v>
      </c>
      <c r="K52" s="195" t="s">
        <v>64</v>
      </c>
      <c r="L52" s="195" t="s">
        <v>45</v>
      </c>
      <c r="M52" s="457"/>
      <c r="N52" s="369"/>
    </row>
    <row r="53" spans="1:14" s="2" customFormat="1" ht="15" customHeight="1" x14ac:dyDescent="0.25">
      <c r="A53" s="194">
        <v>44837</v>
      </c>
      <c r="B53" s="205" t="s">
        <v>123</v>
      </c>
      <c r="C53" s="205" t="s">
        <v>124</v>
      </c>
      <c r="D53" s="532" t="s">
        <v>118</v>
      </c>
      <c r="E53" s="725">
        <v>3000</v>
      </c>
      <c r="F53" s="368">
        <v>3770</v>
      </c>
      <c r="G53" s="332">
        <f t="shared" si="0"/>
        <v>0.79575596816976124</v>
      </c>
      <c r="H53" s="209" t="s">
        <v>132</v>
      </c>
      <c r="I53" s="196" t="s">
        <v>18</v>
      </c>
      <c r="J53" s="452" t="s">
        <v>224</v>
      </c>
      <c r="K53" s="195" t="s">
        <v>64</v>
      </c>
      <c r="L53" s="195" t="s">
        <v>45</v>
      </c>
      <c r="M53" s="457"/>
      <c r="N53" s="369"/>
    </row>
    <row r="54" spans="1:14" s="2" customFormat="1" ht="15" customHeight="1" x14ac:dyDescent="0.25">
      <c r="A54" s="194">
        <v>44837</v>
      </c>
      <c r="B54" s="205" t="s">
        <v>123</v>
      </c>
      <c r="C54" s="205" t="s">
        <v>124</v>
      </c>
      <c r="D54" s="532" t="s">
        <v>118</v>
      </c>
      <c r="E54" s="725">
        <v>15000</v>
      </c>
      <c r="F54" s="368">
        <v>3770</v>
      </c>
      <c r="G54" s="332">
        <f t="shared" si="0"/>
        <v>3.9787798408488064</v>
      </c>
      <c r="H54" s="209" t="s">
        <v>132</v>
      </c>
      <c r="I54" s="196" t="s">
        <v>18</v>
      </c>
      <c r="J54" s="452" t="s">
        <v>224</v>
      </c>
      <c r="K54" s="195" t="s">
        <v>64</v>
      </c>
      <c r="L54" s="195" t="s">
        <v>45</v>
      </c>
      <c r="M54" s="457"/>
      <c r="N54" s="369"/>
    </row>
    <row r="55" spans="1:14" s="2" customFormat="1" ht="15" customHeight="1" x14ac:dyDescent="0.25">
      <c r="A55" s="194">
        <v>44837</v>
      </c>
      <c r="B55" s="205" t="s">
        <v>123</v>
      </c>
      <c r="C55" s="205" t="s">
        <v>124</v>
      </c>
      <c r="D55" s="532" t="s">
        <v>118</v>
      </c>
      <c r="E55" s="725">
        <v>8000</v>
      </c>
      <c r="F55" s="368">
        <v>3770</v>
      </c>
      <c r="G55" s="332">
        <f t="shared" si="0"/>
        <v>2.1220159151193636</v>
      </c>
      <c r="H55" s="209" t="s">
        <v>132</v>
      </c>
      <c r="I55" s="196" t="s">
        <v>18</v>
      </c>
      <c r="J55" s="452" t="s">
        <v>224</v>
      </c>
      <c r="K55" s="195" t="s">
        <v>64</v>
      </c>
      <c r="L55" s="195" t="s">
        <v>45</v>
      </c>
      <c r="M55" s="457"/>
      <c r="N55" s="369"/>
    </row>
    <row r="56" spans="1:14" s="2" customFormat="1" ht="15" customHeight="1" x14ac:dyDescent="0.25">
      <c r="A56" s="194">
        <v>44837</v>
      </c>
      <c r="B56" s="205" t="s">
        <v>123</v>
      </c>
      <c r="C56" s="205" t="s">
        <v>124</v>
      </c>
      <c r="D56" s="532" t="s">
        <v>118</v>
      </c>
      <c r="E56" s="725">
        <v>7000</v>
      </c>
      <c r="F56" s="368">
        <v>3770</v>
      </c>
      <c r="G56" s="332">
        <f t="shared" si="0"/>
        <v>1.856763925729443</v>
      </c>
      <c r="H56" s="209" t="s">
        <v>132</v>
      </c>
      <c r="I56" s="196" t="s">
        <v>18</v>
      </c>
      <c r="J56" s="452" t="s">
        <v>224</v>
      </c>
      <c r="K56" s="195" t="s">
        <v>64</v>
      </c>
      <c r="L56" s="195" t="s">
        <v>45</v>
      </c>
      <c r="M56" s="457"/>
      <c r="N56" s="369"/>
    </row>
    <row r="57" spans="1:14" s="2" customFormat="1" ht="15" customHeight="1" x14ac:dyDescent="0.25">
      <c r="A57" s="194">
        <v>44837</v>
      </c>
      <c r="B57" s="205" t="s">
        <v>254</v>
      </c>
      <c r="C57" s="205" t="s">
        <v>140</v>
      </c>
      <c r="D57" s="532" t="s">
        <v>81</v>
      </c>
      <c r="E57" s="725">
        <v>1888000</v>
      </c>
      <c r="F57" s="368">
        <v>3770</v>
      </c>
      <c r="G57" s="332">
        <f t="shared" si="0"/>
        <v>500.79575596816977</v>
      </c>
      <c r="H57" s="209" t="s">
        <v>251</v>
      </c>
      <c r="I57" s="196" t="s">
        <v>18</v>
      </c>
      <c r="J57" s="452" t="s">
        <v>242</v>
      </c>
      <c r="K57" s="195" t="s">
        <v>64</v>
      </c>
      <c r="L57" s="195" t="s">
        <v>45</v>
      </c>
      <c r="M57" s="457"/>
      <c r="N57" s="369"/>
    </row>
    <row r="58" spans="1:14" s="2" customFormat="1" ht="15" customHeight="1" x14ac:dyDescent="0.25">
      <c r="A58" s="194">
        <v>44837</v>
      </c>
      <c r="B58" s="205" t="s">
        <v>130</v>
      </c>
      <c r="C58" s="205" t="s">
        <v>131</v>
      </c>
      <c r="D58" s="532" t="s">
        <v>81</v>
      </c>
      <c r="E58" s="725">
        <v>3000</v>
      </c>
      <c r="F58" s="368">
        <v>3770</v>
      </c>
      <c r="G58" s="332">
        <f t="shared" si="0"/>
        <v>0.79575596816976124</v>
      </c>
      <c r="H58" s="209" t="s">
        <v>251</v>
      </c>
      <c r="I58" s="196" t="s">
        <v>18</v>
      </c>
      <c r="J58" s="452" t="s">
        <v>255</v>
      </c>
      <c r="K58" s="195" t="s">
        <v>64</v>
      </c>
      <c r="L58" s="195" t="s">
        <v>45</v>
      </c>
      <c r="M58" s="457"/>
      <c r="N58" s="369"/>
    </row>
    <row r="59" spans="1:14" s="2" customFormat="1" ht="15" customHeight="1" x14ac:dyDescent="0.25">
      <c r="A59" s="194">
        <v>44837</v>
      </c>
      <c r="B59" s="205" t="s">
        <v>130</v>
      </c>
      <c r="C59" s="205" t="s">
        <v>131</v>
      </c>
      <c r="D59" s="532" t="s">
        <v>81</v>
      </c>
      <c r="E59" s="725">
        <f>G59*F59</f>
        <v>2111.2000000000003</v>
      </c>
      <c r="F59" s="368">
        <v>3770</v>
      </c>
      <c r="G59" s="332">
        <v>0.56000000000000005</v>
      </c>
      <c r="H59" s="209" t="s">
        <v>175</v>
      </c>
      <c r="I59" s="196" t="s">
        <v>18</v>
      </c>
      <c r="J59" s="452" t="s">
        <v>257</v>
      </c>
      <c r="K59" s="195" t="s">
        <v>64</v>
      </c>
      <c r="L59" s="195" t="s">
        <v>45</v>
      </c>
      <c r="M59" s="457"/>
      <c r="N59" s="369"/>
    </row>
    <row r="60" spans="1:14" s="2" customFormat="1" ht="15" customHeight="1" x14ac:dyDescent="0.25">
      <c r="A60" s="194">
        <v>44838</v>
      </c>
      <c r="B60" s="195" t="s">
        <v>123</v>
      </c>
      <c r="C60" s="195" t="s">
        <v>124</v>
      </c>
      <c r="D60" s="196" t="s">
        <v>119</v>
      </c>
      <c r="E60" s="725">
        <v>8000</v>
      </c>
      <c r="F60" s="368">
        <v>3770</v>
      </c>
      <c r="G60" s="332">
        <f t="shared" si="0"/>
        <v>2.1220159151193636</v>
      </c>
      <c r="H60" s="209" t="s">
        <v>144</v>
      </c>
      <c r="I60" s="196" t="s">
        <v>18</v>
      </c>
      <c r="J60" s="614" t="s">
        <v>231</v>
      </c>
      <c r="K60" s="195" t="s">
        <v>64</v>
      </c>
      <c r="L60" s="195" t="s">
        <v>45</v>
      </c>
      <c r="M60" s="457"/>
      <c r="N60" s="369"/>
    </row>
    <row r="61" spans="1:14" s="2" customFormat="1" ht="15" customHeight="1" x14ac:dyDescent="0.25">
      <c r="A61" s="194">
        <v>44838</v>
      </c>
      <c r="B61" s="195" t="s">
        <v>123</v>
      </c>
      <c r="C61" s="195" t="s">
        <v>124</v>
      </c>
      <c r="D61" s="196" t="s">
        <v>119</v>
      </c>
      <c r="E61" s="725">
        <v>12000</v>
      </c>
      <c r="F61" s="368">
        <v>3770</v>
      </c>
      <c r="G61" s="332">
        <f t="shared" si="0"/>
        <v>3.183023872679045</v>
      </c>
      <c r="H61" s="209" t="s">
        <v>144</v>
      </c>
      <c r="I61" s="196" t="s">
        <v>18</v>
      </c>
      <c r="J61" s="614" t="s">
        <v>231</v>
      </c>
      <c r="K61" s="195" t="s">
        <v>64</v>
      </c>
      <c r="L61" s="195" t="s">
        <v>45</v>
      </c>
      <c r="M61" s="457"/>
      <c r="N61" s="369"/>
    </row>
    <row r="62" spans="1:14" s="2" customFormat="1" ht="15" customHeight="1" x14ac:dyDescent="0.25">
      <c r="A62" s="194">
        <v>44838</v>
      </c>
      <c r="B62" s="195" t="s">
        <v>123</v>
      </c>
      <c r="C62" s="195" t="s">
        <v>124</v>
      </c>
      <c r="D62" s="196" t="s">
        <v>119</v>
      </c>
      <c r="E62" s="725">
        <v>4000</v>
      </c>
      <c r="F62" s="368">
        <v>3770</v>
      </c>
      <c r="G62" s="332">
        <f t="shared" si="0"/>
        <v>1.0610079575596818</v>
      </c>
      <c r="H62" s="209" t="s">
        <v>144</v>
      </c>
      <c r="I62" s="196" t="s">
        <v>18</v>
      </c>
      <c r="J62" s="614" t="s">
        <v>231</v>
      </c>
      <c r="K62" s="195" t="s">
        <v>64</v>
      </c>
      <c r="L62" s="195" t="s">
        <v>45</v>
      </c>
      <c r="M62" s="457"/>
      <c r="N62" s="369"/>
    </row>
    <row r="63" spans="1:14" s="2" customFormat="1" ht="15" customHeight="1" x14ac:dyDescent="0.25">
      <c r="A63" s="194">
        <v>44838</v>
      </c>
      <c r="B63" s="195" t="s">
        <v>123</v>
      </c>
      <c r="C63" s="195" t="s">
        <v>124</v>
      </c>
      <c r="D63" s="196" t="s">
        <v>119</v>
      </c>
      <c r="E63" s="725">
        <v>17000</v>
      </c>
      <c r="F63" s="368">
        <v>3770</v>
      </c>
      <c r="G63" s="332">
        <f t="shared" si="0"/>
        <v>4.5092838196286475</v>
      </c>
      <c r="H63" s="209" t="s">
        <v>144</v>
      </c>
      <c r="I63" s="196" t="s">
        <v>18</v>
      </c>
      <c r="J63" s="614" t="s">
        <v>231</v>
      </c>
      <c r="K63" s="195" t="s">
        <v>64</v>
      </c>
      <c r="L63" s="195" t="s">
        <v>45</v>
      </c>
      <c r="M63" s="457"/>
      <c r="N63" s="369"/>
    </row>
    <row r="64" spans="1:14" s="2" customFormat="1" ht="15" customHeight="1" x14ac:dyDescent="0.25">
      <c r="A64" s="194">
        <v>44838</v>
      </c>
      <c r="B64" s="195" t="s">
        <v>123</v>
      </c>
      <c r="C64" s="195" t="s">
        <v>124</v>
      </c>
      <c r="D64" s="196" t="s">
        <v>119</v>
      </c>
      <c r="E64" s="725">
        <v>8000</v>
      </c>
      <c r="F64" s="368">
        <v>3770</v>
      </c>
      <c r="G64" s="332">
        <f t="shared" si="0"/>
        <v>2.1220159151193636</v>
      </c>
      <c r="H64" s="209" t="s">
        <v>144</v>
      </c>
      <c r="I64" s="196" t="s">
        <v>18</v>
      </c>
      <c r="J64" s="614" t="s">
        <v>231</v>
      </c>
      <c r="K64" s="195" t="s">
        <v>64</v>
      </c>
      <c r="L64" s="195" t="s">
        <v>45</v>
      </c>
      <c r="M64" s="457"/>
      <c r="N64" s="369"/>
    </row>
    <row r="65" spans="1:14" s="2" customFormat="1" ht="15" customHeight="1" x14ac:dyDescent="0.25">
      <c r="A65" s="194">
        <v>44838</v>
      </c>
      <c r="B65" s="195" t="s">
        <v>123</v>
      </c>
      <c r="C65" s="195" t="s">
        <v>124</v>
      </c>
      <c r="D65" s="196" t="s">
        <v>119</v>
      </c>
      <c r="E65" s="201">
        <v>9000</v>
      </c>
      <c r="F65" s="368">
        <v>3770</v>
      </c>
      <c r="G65" s="332">
        <f t="shared" si="0"/>
        <v>2.3872679045092839</v>
      </c>
      <c r="H65" s="209" t="s">
        <v>144</v>
      </c>
      <c r="I65" s="196" t="s">
        <v>18</v>
      </c>
      <c r="J65" s="614" t="s">
        <v>231</v>
      </c>
      <c r="K65" s="195" t="s">
        <v>64</v>
      </c>
      <c r="L65" s="195" t="s">
        <v>45</v>
      </c>
      <c r="M65" s="457"/>
      <c r="N65" s="369"/>
    </row>
    <row r="66" spans="1:14" s="2" customFormat="1" ht="15" customHeight="1" x14ac:dyDescent="0.25">
      <c r="A66" s="194">
        <v>44838</v>
      </c>
      <c r="B66" s="195" t="s">
        <v>122</v>
      </c>
      <c r="C66" s="195" t="s">
        <v>122</v>
      </c>
      <c r="D66" s="196" t="s">
        <v>119</v>
      </c>
      <c r="E66" s="201">
        <v>5000</v>
      </c>
      <c r="F66" s="368">
        <v>3770</v>
      </c>
      <c r="G66" s="332">
        <f t="shared" si="0"/>
        <v>1.3262599469496021</v>
      </c>
      <c r="H66" s="209" t="s">
        <v>144</v>
      </c>
      <c r="I66" s="196" t="s">
        <v>18</v>
      </c>
      <c r="J66" s="614" t="s">
        <v>231</v>
      </c>
      <c r="K66" s="195" t="s">
        <v>64</v>
      </c>
      <c r="L66" s="195" t="s">
        <v>45</v>
      </c>
      <c r="M66" s="457"/>
      <c r="N66" s="369"/>
    </row>
    <row r="67" spans="1:14" s="2" customFormat="1" ht="15" customHeight="1" x14ac:dyDescent="0.25">
      <c r="A67" s="194">
        <v>44838</v>
      </c>
      <c r="B67" s="195" t="s">
        <v>122</v>
      </c>
      <c r="C67" s="195" t="s">
        <v>122</v>
      </c>
      <c r="D67" s="196" t="s">
        <v>119</v>
      </c>
      <c r="E67" s="743">
        <v>5000</v>
      </c>
      <c r="F67" s="368">
        <v>3770</v>
      </c>
      <c r="G67" s="332">
        <f t="shared" si="0"/>
        <v>1.3262599469496021</v>
      </c>
      <c r="H67" s="209" t="s">
        <v>144</v>
      </c>
      <c r="I67" s="196" t="s">
        <v>18</v>
      </c>
      <c r="J67" s="614" t="s">
        <v>231</v>
      </c>
      <c r="K67" s="195" t="s">
        <v>64</v>
      </c>
      <c r="L67" s="195" t="s">
        <v>45</v>
      </c>
      <c r="M67" s="457"/>
      <c r="N67" s="369"/>
    </row>
    <row r="68" spans="1:14" s="2" customFormat="1" ht="15" customHeight="1" x14ac:dyDescent="0.25">
      <c r="A68" s="194">
        <v>44838</v>
      </c>
      <c r="B68" s="195" t="s">
        <v>123</v>
      </c>
      <c r="C68" s="195" t="s">
        <v>124</v>
      </c>
      <c r="D68" s="196" t="s">
        <v>119</v>
      </c>
      <c r="E68" s="201">
        <v>8000</v>
      </c>
      <c r="F68" s="368">
        <v>3770</v>
      </c>
      <c r="G68" s="332">
        <f t="shared" si="0"/>
        <v>2.1220159151193636</v>
      </c>
      <c r="H68" s="209" t="s">
        <v>121</v>
      </c>
      <c r="I68" s="196" t="s">
        <v>18</v>
      </c>
      <c r="J68" s="452" t="s">
        <v>232</v>
      </c>
      <c r="K68" s="195" t="s">
        <v>64</v>
      </c>
      <c r="L68" s="195" t="s">
        <v>45</v>
      </c>
      <c r="M68" s="457"/>
      <c r="N68" s="369"/>
    </row>
    <row r="69" spans="1:14" s="2" customFormat="1" ht="15" customHeight="1" x14ac:dyDescent="0.25">
      <c r="A69" s="194">
        <v>44838</v>
      </c>
      <c r="B69" s="195" t="s">
        <v>123</v>
      </c>
      <c r="C69" s="195" t="s">
        <v>124</v>
      </c>
      <c r="D69" s="196" t="s">
        <v>119</v>
      </c>
      <c r="E69" s="725">
        <v>22000</v>
      </c>
      <c r="F69" s="368">
        <v>3770</v>
      </c>
      <c r="G69" s="332">
        <f t="shared" si="0"/>
        <v>5.8355437665782492</v>
      </c>
      <c r="H69" s="209" t="s">
        <v>121</v>
      </c>
      <c r="I69" s="196" t="s">
        <v>18</v>
      </c>
      <c r="J69" s="452" t="s">
        <v>232</v>
      </c>
      <c r="K69" s="195" t="s">
        <v>64</v>
      </c>
      <c r="L69" s="195" t="s">
        <v>45</v>
      </c>
      <c r="M69" s="457"/>
      <c r="N69" s="369"/>
    </row>
    <row r="70" spans="1:14" s="2" customFormat="1" ht="15" customHeight="1" x14ac:dyDescent="0.25">
      <c r="A70" s="194">
        <v>44838</v>
      </c>
      <c r="B70" s="195" t="s">
        <v>123</v>
      </c>
      <c r="C70" s="195" t="s">
        <v>124</v>
      </c>
      <c r="D70" s="196" t="s">
        <v>119</v>
      </c>
      <c r="E70" s="725">
        <v>20000</v>
      </c>
      <c r="F70" s="368">
        <v>3770</v>
      </c>
      <c r="G70" s="332">
        <f t="shared" si="0"/>
        <v>5.3050397877984086</v>
      </c>
      <c r="H70" s="209" t="s">
        <v>121</v>
      </c>
      <c r="I70" s="196" t="s">
        <v>18</v>
      </c>
      <c r="J70" s="452" t="s">
        <v>232</v>
      </c>
      <c r="K70" s="195" t="s">
        <v>64</v>
      </c>
      <c r="L70" s="195" t="s">
        <v>45</v>
      </c>
      <c r="M70" s="457"/>
      <c r="N70" s="369"/>
    </row>
    <row r="71" spans="1:14" s="2" customFormat="1" ht="15" customHeight="1" x14ac:dyDescent="0.25">
      <c r="A71" s="194">
        <v>44838</v>
      </c>
      <c r="B71" s="195" t="s">
        <v>123</v>
      </c>
      <c r="C71" s="195" t="s">
        <v>124</v>
      </c>
      <c r="D71" s="196" t="s">
        <v>119</v>
      </c>
      <c r="E71" s="725">
        <v>8000</v>
      </c>
      <c r="F71" s="368">
        <v>3770</v>
      </c>
      <c r="G71" s="332">
        <f t="shared" si="0"/>
        <v>2.1220159151193636</v>
      </c>
      <c r="H71" s="209" t="s">
        <v>121</v>
      </c>
      <c r="I71" s="196" t="s">
        <v>18</v>
      </c>
      <c r="J71" s="452" t="s">
        <v>232</v>
      </c>
      <c r="K71" s="195" t="s">
        <v>64</v>
      </c>
      <c r="L71" s="195" t="s">
        <v>45</v>
      </c>
      <c r="M71" s="457"/>
      <c r="N71" s="369"/>
    </row>
    <row r="72" spans="1:14" s="2" customFormat="1" ht="15" customHeight="1" x14ac:dyDescent="0.25">
      <c r="A72" s="194">
        <v>44838</v>
      </c>
      <c r="B72" s="195" t="s">
        <v>123</v>
      </c>
      <c r="C72" s="195" t="s">
        <v>124</v>
      </c>
      <c r="D72" s="196" t="s">
        <v>119</v>
      </c>
      <c r="E72" s="725">
        <v>8000</v>
      </c>
      <c r="F72" s="368">
        <v>3770</v>
      </c>
      <c r="G72" s="332">
        <f t="shared" si="0"/>
        <v>2.1220159151193636</v>
      </c>
      <c r="H72" s="209" t="s">
        <v>121</v>
      </c>
      <c r="I72" s="196" t="s">
        <v>18</v>
      </c>
      <c r="J72" s="452" t="s">
        <v>232</v>
      </c>
      <c r="K72" s="195" t="s">
        <v>64</v>
      </c>
      <c r="L72" s="195" t="s">
        <v>45</v>
      </c>
      <c r="M72" s="457"/>
      <c r="N72" s="369"/>
    </row>
    <row r="73" spans="1:14" s="2" customFormat="1" ht="15" customHeight="1" x14ac:dyDescent="0.25">
      <c r="A73" s="194">
        <v>44838</v>
      </c>
      <c r="B73" s="195" t="s">
        <v>122</v>
      </c>
      <c r="C73" s="195" t="s">
        <v>122</v>
      </c>
      <c r="D73" s="524" t="s">
        <v>119</v>
      </c>
      <c r="E73" s="725">
        <v>5000</v>
      </c>
      <c r="F73" s="368">
        <v>3770</v>
      </c>
      <c r="G73" s="332">
        <f t="shared" ref="G73:G136" si="1">E73/F73</f>
        <v>1.3262599469496021</v>
      </c>
      <c r="H73" s="209" t="s">
        <v>121</v>
      </c>
      <c r="I73" s="196" t="s">
        <v>18</v>
      </c>
      <c r="J73" s="452" t="s">
        <v>232</v>
      </c>
      <c r="K73" s="195" t="s">
        <v>64</v>
      </c>
      <c r="L73" s="195" t="s">
        <v>45</v>
      </c>
      <c r="M73" s="457"/>
      <c r="N73" s="369"/>
    </row>
    <row r="74" spans="1:14" s="2" customFormat="1" ht="15" customHeight="1" x14ac:dyDescent="0.25">
      <c r="A74" s="194">
        <v>44838</v>
      </c>
      <c r="B74" s="195" t="s">
        <v>122</v>
      </c>
      <c r="C74" s="195" t="s">
        <v>122</v>
      </c>
      <c r="D74" s="524" t="s">
        <v>119</v>
      </c>
      <c r="E74" s="725">
        <v>5000</v>
      </c>
      <c r="F74" s="368">
        <v>3770</v>
      </c>
      <c r="G74" s="332">
        <f t="shared" si="1"/>
        <v>1.3262599469496021</v>
      </c>
      <c r="H74" s="209" t="s">
        <v>121</v>
      </c>
      <c r="I74" s="196" t="s">
        <v>18</v>
      </c>
      <c r="J74" s="452" t="s">
        <v>232</v>
      </c>
      <c r="K74" s="195" t="s">
        <v>64</v>
      </c>
      <c r="L74" s="195" t="s">
        <v>45</v>
      </c>
      <c r="M74" s="457"/>
      <c r="N74" s="369"/>
    </row>
    <row r="75" spans="1:14" s="2" customFormat="1" ht="15" customHeight="1" x14ac:dyDescent="0.25">
      <c r="A75" s="194">
        <v>44838</v>
      </c>
      <c r="B75" s="195" t="s">
        <v>123</v>
      </c>
      <c r="C75" s="195" t="s">
        <v>124</v>
      </c>
      <c r="D75" s="196" t="s">
        <v>119</v>
      </c>
      <c r="E75" s="201">
        <v>10000</v>
      </c>
      <c r="F75" s="368">
        <v>3770</v>
      </c>
      <c r="G75" s="332">
        <f t="shared" si="1"/>
        <v>2.6525198938992043</v>
      </c>
      <c r="H75" s="209" t="s">
        <v>147</v>
      </c>
      <c r="I75" s="196" t="s">
        <v>18</v>
      </c>
      <c r="J75" s="452" t="s">
        <v>232</v>
      </c>
      <c r="K75" s="195" t="s">
        <v>64</v>
      </c>
      <c r="L75" s="195" t="s">
        <v>45</v>
      </c>
      <c r="M75" s="457"/>
      <c r="N75" s="369"/>
    </row>
    <row r="76" spans="1:14" s="2" customFormat="1" ht="15" customHeight="1" x14ac:dyDescent="0.25">
      <c r="A76" s="194">
        <v>44838</v>
      </c>
      <c r="B76" s="195" t="s">
        <v>123</v>
      </c>
      <c r="C76" s="195" t="s">
        <v>124</v>
      </c>
      <c r="D76" s="196" t="s">
        <v>119</v>
      </c>
      <c r="E76" s="201">
        <v>16000</v>
      </c>
      <c r="F76" s="368">
        <v>3770</v>
      </c>
      <c r="G76" s="332">
        <f t="shared" si="1"/>
        <v>4.2440318302387272</v>
      </c>
      <c r="H76" s="209" t="s">
        <v>147</v>
      </c>
      <c r="I76" s="196" t="s">
        <v>18</v>
      </c>
      <c r="J76" s="452" t="s">
        <v>232</v>
      </c>
      <c r="K76" s="195" t="s">
        <v>64</v>
      </c>
      <c r="L76" s="195" t="s">
        <v>45</v>
      </c>
      <c r="M76" s="457"/>
      <c r="N76" s="369"/>
    </row>
    <row r="77" spans="1:14" s="2" customFormat="1" ht="15" customHeight="1" x14ac:dyDescent="0.25">
      <c r="A77" s="194">
        <v>44838</v>
      </c>
      <c r="B77" s="195" t="s">
        <v>123</v>
      </c>
      <c r="C77" s="195" t="s">
        <v>124</v>
      </c>
      <c r="D77" s="196" t="s">
        <v>119</v>
      </c>
      <c r="E77" s="725">
        <v>14000</v>
      </c>
      <c r="F77" s="368">
        <v>3770</v>
      </c>
      <c r="G77" s="332">
        <f t="shared" si="1"/>
        <v>3.7135278514588861</v>
      </c>
      <c r="H77" s="209" t="s">
        <v>147</v>
      </c>
      <c r="I77" s="196" t="s">
        <v>18</v>
      </c>
      <c r="J77" s="452" t="s">
        <v>232</v>
      </c>
      <c r="K77" s="195" t="s">
        <v>64</v>
      </c>
      <c r="L77" s="195" t="s">
        <v>45</v>
      </c>
      <c r="M77" s="457"/>
      <c r="N77" s="369"/>
    </row>
    <row r="78" spans="1:14" s="2" customFormat="1" ht="15" customHeight="1" x14ac:dyDescent="0.25">
      <c r="A78" s="194">
        <v>44838</v>
      </c>
      <c r="B78" s="195" t="s">
        <v>123</v>
      </c>
      <c r="C78" s="195" t="s">
        <v>124</v>
      </c>
      <c r="D78" s="196" t="s">
        <v>119</v>
      </c>
      <c r="E78" s="725">
        <v>8000</v>
      </c>
      <c r="F78" s="368">
        <v>3770</v>
      </c>
      <c r="G78" s="332">
        <f t="shared" si="1"/>
        <v>2.1220159151193636</v>
      </c>
      <c r="H78" s="209" t="s">
        <v>147</v>
      </c>
      <c r="I78" s="196" t="s">
        <v>18</v>
      </c>
      <c r="J78" s="452" t="s">
        <v>232</v>
      </c>
      <c r="K78" s="195" t="s">
        <v>64</v>
      </c>
      <c r="L78" s="195" t="s">
        <v>45</v>
      </c>
      <c r="M78" s="457"/>
      <c r="N78" s="369"/>
    </row>
    <row r="79" spans="1:14" ht="14.25" customHeight="1" x14ac:dyDescent="0.25">
      <c r="A79" s="194">
        <v>44838</v>
      </c>
      <c r="B79" s="195" t="s">
        <v>123</v>
      </c>
      <c r="C79" s="195" t="s">
        <v>124</v>
      </c>
      <c r="D79" s="196" t="s">
        <v>119</v>
      </c>
      <c r="E79" s="725">
        <v>5000</v>
      </c>
      <c r="F79" s="368">
        <v>3770</v>
      </c>
      <c r="G79" s="332">
        <f t="shared" si="1"/>
        <v>1.3262599469496021</v>
      </c>
      <c r="H79" s="209" t="s">
        <v>147</v>
      </c>
      <c r="I79" s="196" t="s">
        <v>18</v>
      </c>
      <c r="J79" s="452" t="s">
        <v>232</v>
      </c>
      <c r="K79" s="542" t="s">
        <v>64</v>
      </c>
      <c r="L79" s="542" t="s">
        <v>45</v>
      </c>
      <c r="M79" s="541"/>
      <c r="N79" s="543"/>
    </row>
    <row r="80" spans="1:14" x14ac:dyDescent="0.25">
      <c r="A80" s="194">
        <v>44838</v>
      </c>
      <c r="B80" s="195" t="s">
        <v>122</v>
      </c>
      <c r="C80" s="195" t="s">
        <v>122</v>
      </c>
      <c r="D80" s="196" t="s">
        <v>119</v>
      </c>
      <c r="E80" s="725">
        <v>2000</v>
      </c>
      <c r="F80" s="368">
        <v>3770</v>
      </c>
      <c r="G80" s="332">
        <f t="shared" si="1"/>
        <v>0.5305039787798409</v>
      </c>
      <c r="H80" s="209" t="s">
        <v>147</v>
      </c>
      <c r="I80" s="196" t="s">
        <v>18</v>
      </c>
      <c r="J80" s="452" t="s">
        <v>232</v>
      </c>
      <c r="K80" s="542" t="s">
        <v>64</v>
      </c>
      <c r="L80" s="542" t="s">
        <v>45</v>
      </c>
      <c r="M80" s="495"/>
      <c r="N80" s="496"/>
    </row>
    <row r="81" spans="1:14" x14ac:dyDescent="0.25">
      <c r="A81" s="194">
        <v>44838</v>
      </c>
      <c r="B81" s="195" t="s">
        <v>122</v>
      </c>
      <c r="C81" s="195" t="s">
        <v>122</v>
      </c>
      <c r="D81" s="196" t="s">
        <v>119</v>
      </c>
      <c r="E81" s="725">
        <v>8000</v>
      </c>
      <c r="F81" s="368">
        <v>3770</v>
      </c>
      <c r="G81" s="332">
        <f t="shared" si="1"/>
        <v>2.1220159151193636</v>
      </c>
      <c r="H81" s="209" t="s">
        <v>147</v>
      </c>
      <c r="I81" s="196" t="s">
        <v>18</v>
      </c>
      <c r="J81" s="452" t="s">
        <v>232</v>
      </c>
      <c r="K81" s="542" t="s">
        <v>64</v>
      </c>
      <c r="L81" s="542" t="s">
        <v>45</v>
      </c>
      <c r="M81" s="495"/>
      <c r="N81" s="496"/>
    </row>
    <row r="82" spans="1:14" x14ac:dyDescent="0.25">
      <c r="A82" s="194">
        <v>44838</v>
      </c>
      <c r="B82" s="195" t="s">
        <v>123</v>
      </c>
      <c r="C82" s="195" t="s">
        <v>124</v>
      </c>
      <c r="D82" s="196" t="s">
        <v>118</v>
      </c>
      <c r="E82" s="201">
        <v>10000</v>
      </c>
      <c r="F82" s="368">
        <v>3770</v>
      </c>
      <c r="G82" s="332">
        <f t="shared" si="1"/>
        <v>2.6525198938992043</v>
      </c>
      <c r="H82" s="209" t="s">
        <v>132</v>
      </c>
      <c r="I82" s="196" t="s">
        <v>18</v>
      </c>
      <c r="J82" s="452" t="s">
        <v>240</v>
      </c>
      <c r="K82" s="542" t="s">
        <v>64</v>
      </c>
      <c r="L82" s="542" t="s">
        <v>45</v>
      </c>
      <c r="M82" s="495"/>
      <c r="N82" s="496"/>
    </row>
    <row r="83" spans="1:14" x14ac:dyDescent="0.25">
      <c r="A83" s="194">
        <v>44838</v>
      </c>
      <c r="B83" s="195" t="s">
        <v>123</v>
      </c>
      <c r="C83" s="195" t="s">
        <v>124</v>
      </c>
      <c r="D83" s="196" t="s">
        <v>118</v>
      </c>
      <c r="E83" s="725">
        <v>10000</v>
      </c>
      <c r="F83" s="368">
        <v>3770</v>
      </c>
      <c r="G83" s="332">
        <f t="shared" si="1"/>
        <v>2.6525198938992043</v>
      </c>
      <c r="H83" s="544" t="s">
        <v>132</v>
      </c>
      <c r="I83" s="196" t="s">
        <v>18</v>
      </c>
      <c r="J83" s="452" t="s">
        <v>240</v>
      </c>
      <c r="K83" s="542" t="s">
        <v>64</v>
      </c>
      <c r="L83" s="542" t="s">
        <v>45</v>
      </c>
      <c r="M83" s="495"/>
      <c r="N83" s="496"/>
    </row>
    <row r="84" spans="1:14" x14ac:dyDescent="0.25">
      <c r="A84" s="194">
        <v>44838</v>
      </c>
      <c r="B84" s="177" t="s">
        <v>129</v>
      </c>
      <c r="C84" s="177" t="s">
        <v>157</v>
      </c>
      <c r="D84" s="203" t="s">
        <v>14</v>
      </c>
      <c r="E84" s="725">
        <v>30000</v>
      </c>
      <c r="F84" s="368">
        <v>3770</v>
      </c>
      <c r="G84" s="332">
        <f t="shared" si="1"/>
        <v>7.9575596816976129</v>
      </c>
      <c r="H84" s="544" t="s">
        <v>42</v>
      </c>
      <c r="I84" s="196" t="s">
        <v>18</v>
      </c>
      <c r="J84" s="452" t="s">
        <v>245</v>
      </c>
      <c r="K84" s="542" t="s">
        <v>64</v>
      </c>
      <c r="L84" s="542" t="s">
        <v>45</v>
      </c>
      <c r="M84" s="495"/>
      <c r="N84" s="496"/>
    </row>
    <row r="85" spans="1:14" x14ac:dyDescent="0.25">
      <c r="A85" s="194">
        <v>44838</v>
      </c>
      <c r="B85" s="177" t="s">
        <v>177</v>
      </c>
      <c r="C85" s="177" t="s">
        <v>157</v>
      </c>
      <c r="D85" s="177" t="s">
        <v>119</v>
      </c>
      <c r="E85" s="201">
        <v>25000</v>
      </c>
      <c r="F85" s="368">
        <v>3770</v>
      </c>
      <c r="G85" s="332">
        <f t="shared" si="1"/>
        <v>6.6312997347480103</v>
      </c>
      <c r="H85" s="544" t="s">
        <v>121</v>
      </c>
      <c r="I85" s="196" t="s">
        <v>18</v>
      </c>
      <c r="J85" s="452" t="s">
        <v>245</v>
      </c>
      <c r="K85" s="542" t="s">
        <v>64</v>
      </c>
      <c r="L85" s="542" t="s">
        <v>45</v>
      </c>
      <c r="M85" s="495"/>
      <c r="N85" s="496"/>
    </row>
    <row r="86" spans="1:14" x14ac:dyDescent="0.25">
      <c r="A86" s="194">
        <v>44838</v>
      </c>
      <c r="B86" s="177" t="s">
        <v>155</v>
      </c>
      <c r="C86" s="177" t="s">
        <v>157</v>
      </c>
      <c r="D86" s="177" t="s">
        <v>119</v>
      </c>
      <c r="E86" s="551">
        <v>25000</v>
      </c>
      <c r="F86" s="368">
        <v>3770</v>
      </c>
      <c r="G86" s="332">
        <f t="shared" si="1"/>
        <v>6.6312997347480103</v>
      </c>
      <c r="H86" s="544" t="s">
        <v>147</v>
      </c>
      <c r="I86" s="196" t="s">
        <v>18</v>
      </c>
      <c r="J86" s="452" t="s">
        <v>245</v>
      </c>
      <c r="K86" s="542" t="s">
        <v>64</v>
      </c>
      <c r="L86" s="542" t="s">
        <v>45</v>
      </c>
      <c r="M86" s="495"/>
      <c r="N86" s="496"/>
    </row>
    <row r="87" spans="1:14" x14ac:dyDescent="0.25">
      <c r="A87" s="194">
        <v>44838</v>
      </c>
      <c r="B87" s="175" t="s">
        <v>156</v>
      </c>
      <c r="C87" s="177" t="s">
        <v>157</v>
      </c>
      <c r="D87" s="187" t="s">
        <v>119</v>
      </c>
      <c r="E87" s="201">
        <v>25000</v>
      </c>
      <c r="F87" s="368">
        <v>3770</v>
      </c>
      <c r="G87" s="332">
        <f t="shared" si="1"/>
        <v>6.6312997347480103</v>
      </c>
      <c r="H87" s="544" t="s">
        <v>144</v>
      </c>
      <c r="I87" s="196" t="s">
        <v>18</v>
      </c>
      <c r="J87" s="452" t="s">
        <v>245</v>
      </c>
      <c r="K87" s="542" t="s">
        <v>64</v>
      </c>
      <c r="L87" s="542" t="s">
        <v>45</v>
      </c>
      <c r="M87" s="495"/>
      <c r="N87" s="496"/>
    </row>
    <row r="88" spans="1:14" x14ac:dyDescent="0.25">
      <c r="A88" s="194">
        <v>44838</v>
      </c>
      <c r="B88" s="177" t="s">
        <v>137</v>
      </c>
      <c r="C88" s="177" t="s">
        <v>157</v>
      </c>
      <c r="D88" s="203" t="s">
        <v>118</v>
      </c>
      <c r="E88" s="201">
        <v>20000</v>
      </c>
      <c r="F88" s="368">
        <v>3770</v>
      </c>
      <c r="G88" s="332">
        <f t="shared" si="1"/>
        <v>5.3050397877984086</v>
      </c>
      <c r="H88" s="544" t="s">
        <v>132</v>
      </c>
      <c r="I88" s="196" t="s">
        <v>18</v>
      </c>
      <c r="J88" s="452" t="s">
        <v>245</v>
      </c>
      <c r="K88" s="542" t="s">
        <v>64</v>
      </c>
      <c r="L88" s="542" t="s">
        <v>45</v>
      </c>
      <c r="M88" s="495"/>
      <c r="N88" s="496"/>
    </row>
    <row r="89" spans="1:14" x14ac:dyDescent="0.25">
      <c r="A89" s="194">
        <v>44838</v>
      </c>
      <c r="B89" s="195" t="s">
        <v>204</v>
      </c>
      <c r="C89" s="195" t="s">
        <v>124</v>
      </c>
      <c r="D89" s="196" t="s">
        <v>14</v>
      </c>
      <c r="E89" s="725">
        <v>7000</v>
      </c>
      <c r="F89" s="368">
        <v>3770</v>
      </c>
      <c r="G89" s="332">
        <f t="shared" si="1"/>
        <v>1.856763925729443</v>
      </c>
      <c r="H89" s="544" t="s">
        <v>42</v>
      </c>
      <c r="I89" s="196" t="s">
        <v>18</v>
      </c>
      <c r="J89" s="452" t="s">
        <v>244</v>
      </c>
      <c r="K89" s="542" t="s">
        <v>64</v>
      </c>
      <c r="L89" s="542" t="s">
        <v>45</v>
      </c>
      <c r="M89" s="495"/>
      <c r="N89" s="496"/>
    </row>
    <row r="90" spans="1:14" x14ac:dyDescent="0.25">
      <c r="A90" s="194">
        <v>44838</v>
      </c>
      <c r="B90" s="195" t="s">
        <v>204</v>
      </c>
      <c r="C90" s="195" t="s">
        <v>124</v>
      </c>
      <c r="D90" s="196" t="s">
        <v>14</v>
      </c>
      <c r="E90" s="725">
        <v>7000</v>
      </c>
      <c r="F90" s="368">
        <v>3770</v>
      </c>
      <c r="G90" s="332">
        <f t="shared" si="1"/>
        <v>1.856763925729443</v>
      </c>
      <c r="H90" s="544" t="s">
        <v>42</v>
      </c>
      <c r="I90" s="196" t="s">
        <v>18</v>
      </c>
      <c r="J90" s="452" t="s">
        <v>244</v>
      </c>
      <c r="K90" s="542" t="s">
        <v>64</v>
      </c>
      <c r="L90" s="542" t="s">
        <v>45</v>
      </c>
      <c r="M90" s="495"/>
      <c r="N90" s="496"/>
    </row>
    <row r="91" spans="1:14" x14ac:dyDescent="0.25">
      <c r="A91" s="194">
        <v>44838</v>
      </c>
      <c r="B91" s="195" t="s">
        <v>246</v>
      </c>
      <c r="C91" s="195" t="s">
        <v>139</v>
      </c>
      <c r="D91" s="524" t="s">
        <v>81</v>
      </c>
      <c r="E91" s="201">
        <v>13000</v>
      </c>
      <c r="F91" s="368">
        <v>3770</v>
      </c>
      <c r="G91" s="332">
        <f t="shared" si="1"/>
        <v>3.4482758620689653</v>
      </c>
      <c r="H91" s="544" t="s">
        <v>42</v>
      </c>
      <c r="I91" s="196" t="s">
        <v>18</v>
      </c>
      <c r="J91" s="452" t="s">
        <v>249</v>
      </c>
      <c r="K91" s="542" t="s">
        <v>64</v>
      </c>
      <c r="L91" s="542" t="s">
        <v>45</v>
      </c>
      <c r="M91" s="495"/>
      <c r="N91" s="496"/>
    </row>
    <row r="92" spans="1:14" x14ac:dyDescent="0.25">
      <c r="A92" s="194">
        <v>44838</v>
      </c>
      <c r="B92" s="195" t="s">
        <v>248</v>
      </c>
      <c r="C92" s="195" t="s">
        <v>139</v>
      </c>
      <c r="D92" s="196" t="s">
        <v>81</v>
      </c>
      <c r="E92" s="725">
        <v>340000</v>
      </c>
      <c r="F92" s="368">
        <v>3770</v>
      </c>
      <c r="G92" s="332">
        <f t="shared" si="1"/>
        <v>90.185676392572944</v>
      </c>
      <c r="H92" s="544" t="s">
        <v>42</v>
      </c>
      <c r="I92" s="196" t="s">
        <v>18</v>
      </c>
      <c r="J92" s="452" t="s">
        <v>256</v>
      </c>
      <c r="K92" s="542" t="s">
        <v>64</v>
      </c>
      <c r="L92" s="542" t="s">
        <v>45</v>
      </c>
      <c r="M92" s="495"/>
      <c r="N92" s="496"/>
    </row>
    <row r="93" spans="1:14" x14ac:dyDescent="0.25">
      <c r="A93" s="194">
        <v>44838</v>
      </c>
      <c r="B93" s="195" t="s">
        <v>250</v>
      </c>
      <c r="C93" s="195" t="s">
        <v>131</v>
      </c>
      <c r="D93" s="524" t="s">
        <v>81</v>
      </c>
      <c r="E93" s="743">
        <v>1500</v>
      </c>
      <c r="F93" s="368">
        <v>3770</v>
      </c>
      <c r="G93" s="332">
        <f t="shared" si="1"/>
        <v>0.39787798408488062</v>
      </c>
      <c r="H93" s="544" t="s">
        <v>251</v>
      </c>
      <c r="I93" s="196" t="s">
        <v>18</v>
      </c>
      <c r="J93" s="452" t="s">
        <v>367</v>
      </c>
      <c r="K93" s="542" t="s">
        <v>64</v>
      </c>
      <c r="L93" s="542" t="s">
        <v>45</v>
      </c>
      <c r="M93" s="495"/>
      <c r="N93" s="496"/>
    </row>
    <row r="94" spans="1:14" x14ac:dyDescent="0.25">
      <c r="A94" s="194">
        <v>44839</v>
      </c>
      <c r="B94" s="195" t="s">
        <v>123</v>
      </c>
      <c r="C94" s="195" t="s">
        <v>124</v>
      </c>
      <c r="D94" s="524" t="s">
        <v>119</v>
      </c>
      <c r="E94" s="725">
        <v>8000</v>
      </c>
      <c r="F94" s="368">
        <v>3770</v>
      </c>
      <c r="G94" s="332">
        <f t="shared" si="1"/>
        <v>2.1220159151193636</v>
      </c>
      <c r="H94" s="544" t="s">
        <v>144</v>
      </c>
      <c r="I94" s="196" t="s">
        <v>18</v>
      </c>
      <c r="J94" s="614" t="s">
        <v>258</v>
      </c>
      <c r="K94" s="542" t="s">
        <v>64</v>
      </c>
      <c r="L94" s="542" t="s">
        <v>45</v>
      </c>
      <c r="M94" s="495"/>
      <c r="N94" s="496"/>
    </row>
    <row r="95" spans="1:14" x14ac:dyDescent="0.25">
      <c r="A95" s="194">
        <v>44839</v>
      </c>
      <c r="B95" s="195" t="s">
        <v>123</v>
      </c>
      <c r="C95" s="195" t="s">
        <v>124</v>
      </c>
      <c r="D95" s="524" t="s">
        <v>119</v>
      </c>
      <c r="E95" s="201">
        <v>12000</v>
      </c>
      <c r="F95" s="368">
        <v>3770</v>
      </c>
      <c r="G95" s="332">
        <f t="shared" si="1"/>
        <v>3.183023872679045</v>
      </c>
      <c r="H95" s="544" t="s">
        <v>144</v>
      </c>
      <c r="I95" s="196" t="s">
        <v>18</v>
      </c>
      <c r="J95" s="614" t="s">
        <v>258</v>
      </c>
      <c r="K95" s="542" t="s">
        <v>64</v>
      </c>
      <c r="L95" s="542" t="s">
        <v>45</v>
      </c>
      <c r="M95" s="495"/>
      <c r="N95" s="496"/>
    </row>
    <row r="96" spans="1:14" x14ac:dyDescent="0.25">
      <c r="A96" s="194">
        <v>44839</v>
      </c>
      <c r="B96" s="195" t="s">
        <v>123</v>
      </c>
      <c r="C96" s="195" t="s">
        <v>124</v>
      </c>
      <c r="D96" s="524" t="s">
        <v>119</v>
      </c>
      <c r="E96" s="201">
        <v>8000</v>
      </c>
      <c r="F96" s="368">
        <v>3770</v>
      </c>
      <c r="G96" s="332">
        <f t="shared" si="1"/>
        <v>2.1220159151193636</v>
      </c>
      <c r="H96" s="544" t="s">
        <v>144</v>
      </c>
      <c r="I96" s="196" t="s">
        <v>18</v>
      </c>
      <c r="J96" s="614" t="s">
        <v>258</v>
      </c>
      <c r="K96" s="542" t="s">
        <v>64</v>
      </c>
      <c r="L96" s="542" t="s">
        <v>45</v>
      </c>
      <c r="M96" s="495"/>
      <c r="N96" s="496"/>
    </row>
    <row r="97" spans="1:14" x14ac:dyDescent="0.25">
      <c r="A97" s="194">
        <v>44839</v>
      </c>
      <c r="B97" s="195" t="s">
        <v>123</v>
      </c>
      <c r="C97" s="195" t="s">
        <v>124</v>
      </c>
      <c r="D97" s="524" t="s">
        <v>119</v>
      </c>
      <c r="E97" s="201">
        <v>7000</v>
      </c>
      <c r="F97" s="368">
        <v>3770</v>
      </c>
      <c r="G97" s="332">
        <f t="shared" si="1"/>
        <v>1.856763925729443</v>
      </c>
      <c r="H97" s="544" t="s">
        <v>144</v>
      </c>
      <c r="I97" s="196" t="s">
        <v>18</v>
      </c>
      <c r="J97" s="614" t="s">
        <v>258</v>
      </c>
      <c r="K97" s="542" t="s">
        <v>64</v>
      </c>
      <c r="L97" s="542" t="s">
        <v>45</v>
      </c>
      <c r="M97" s="495"/>
      <c r="N97" s="496"/>
    </row>
    <row r="98" spans="1:14" x14ac:dyDescent="0.25">
      <c r="A98" s="194">
        <v>44839</v>
      </c>
      <c r="B98" s="195" t="s">
        <v>123</v>
      </c>
      <c r="C98" s="195" t="s">
        <v>124</v>
      </c>
      <c r="D98" s="524" t="s">
        <v>119</v>
      </c>
      <c r="E98" s="725">
        <v>5000</v>
      </c>
      <c r="F98" s="368">
        <v>3770</v>
      </c>
      <c r="G98" s="332">
        <f t="shared" si="1"/>
        <v>1.3262599469496021</v>
      </c>
      <c r="H98" s="544" t="s">
        <v>144</v>
      </c>
      <c r="I98" s="196" t="s">
        <v>18</v>
      </c>
      <c r="J98" s="614" t="s">
        <v>258</v>
      </c>
      <c r="K98" s="542" t="s">
        <v>64</v>
      </c>
      <c r="L98" s="542" t="s">
        <v>45</v>
      </c>
      <c r="M98" s="495"/>
      <c r="N98" s="496"/>
    </row>
    <row r="99" spans="1:14" x14ac:dyDescent="0.25">
      <c r="A99" s="194">
        <v>44839</v>
      </c>
      <c r="B99" s="195" t="s">
        <v>123</v>
      </c>
      <c r="C99" s="195" t="s">
        <v>124</v>
      </c>
      <c r="D99" s="524" t="s">
        <v>119</v>
      </c>
      <c r="E99" s="725">
        <v>5000</v>
      </c>
      <c r="F99" s="368">
        <v>3770</v>
      </c>
      <c r="G99" s="332">
        <f t="shared" si="1"/>
        <v>1.3262599469496021</v>
      </c>
      <c r="H99" s="544" t="s">
        <v>144</v>
      </c>
      <c r="I99" s="196" t="s">
        <v>18</v>
      </c>
      <c r="J99" s="614" t="s">
        <v>258</v>
      </c>
      <c r="K99" s="542" t="s">
        <v>64</v>
      </c>
      <c r="L99" s="542" t="s">
        <v>45</v>
      </c>
      <c r="M99" s="495"/>
      <c r="N99" s="496"/>
    </row>
    <row r="100" spans="1:14" x14ac:dyDescent="0.25">
      <c r="A100" s="194">
        <v>44839</v>
      </c>
      <c r="B100" s="195" t="s">
        <v>123</v>
      </c>
      <c r="C100" s="195" t="s">
        <v>124</v>
      </c>
      <c r="D100" s="524" t="s">
        <v>119</v>
      </c>
      <c r="E100" s="725">
        <v>8000</v>
      </c>
      <c r="F100" s="368">
        <v>3770</v>
      </c>
      <c r="G100" s="332">
        <f t="shared" si="1"/>
        <v>2.1220159151193636</v>
      </c>
      <c r="H100" s="544" t="s">
        <v>144</v>
      </c>
      <c r="I100" s="196" t="s">
        <v>18</v>
      </c>
      <c r="J100" s="614" t="s">
        <v>258</v>
      </c>
      <c r="K100" s="542" t="s">
        <v>64</v>
      </c>
      <c r="L100" s="542" t="s">
        <v>45</v>
      </c>
      <c r="M100" s="495"/>
      <c r="N100" s="496"/>
    </row>
    <row r="101" spans="1:14" x14ac:dyDescent="0.25">
      <c r="A101" s="194">
        <v>44839</v>
      </c>
      <c r="B101" s="195" t="s">
        <v>123</v>
      </c>
      <c r="C101" s="195" t="s">
        <v>124</v>
      </c>
      <c r="D101" s="524" t="s">
        <v>119</v>
      </c>
      <c r="E101" s="725">
        <v>15000</v>
      </c>
      <c r="F101" s="368">
        <v>3770</v>
      </c>
      <c r="G101" s="332">
        <f t="shared" si="1"/>
        <v>3.9787798408488064</v>
      </c>
      <c r="H101" s="544" t="s">
        <v>144</v>
      </c>
      <c r="I101" s="196" t="s">
        <v>18</v>
      </c>
      <c r="J101" s="614" t="s">
        <v>258</v>
      </c>
      <c r="K101" s="542" t="s">
        <v>64</v>
      </c>
      <c r="L101" s="542" t="s">
        <v>45</v>
      </c>
      <c r="M101" s="495"/>
      <c r="N101" s="496"/>
    </row>
    <row r="102" spans="1:14" ht="20.25" customHeight="1" x14ac:dyDescent="0.25">
      <c r="A102" s="194">
        <v>44839</v>
      </c>
      <c r="B102" s="205" t="s">
        <v>122</v>
      </c>
      <c r="C102" s="205" t="s">
        <v>122</v>
      </c>
      <c r="D102" s="532" t="s">
        <v>119</v>
      </c>
      <c r="E102" s="201">
        <v>5000</v>
      </c>
      <c r="F102" s="368">
        <v>3770</v>
      </c>
      <c r="G102" s="332">
        <f t="shared" si="1"/>
        <v>1.3262599469496021</v>
      </c>
      <c r="H102" s="544" t="s">
        <v>144</v>
      </c>
      <c r="I102" s="532" t="s">
        <v>18</v>
      </c>
      <c r="J102" s="614" t="s">
        <v>258</v>
      </c>
      <c r="K102" s="542" t="s">
        <v>64</v>
      </c>
      <c r="L102" s="542" t="s">
        <v>45</v>
      </c>
      <c r="M102" s="553"/>
      <c r="N102" s="543"/>
    </row>
    <row r="103" spans="1:14" ht="18.75" customHeight="1" x14ac:dyDescent="0.25">
      <c r="A103" s="194">
        <v>44839</v>
      </c>
      <c r="B103" s="205" t="s">
        <v>122</v>
      </c>
      <c r="C103" s="205" t="s">
        <v>122</v>
      </c>
      <c r="D103" s="532" t="s">
        <v>119</v>
      </c>
      <c r="E103" s="201">
        <v>5000</v>
      </c>
      <c r="F103" s="368">
        <v>3770</v>
      </c>
      <c r="G103" s="332">
        <f t="shared" si="1"/>
        <v>1.3262599469496021</v>
      </c>
      <c r="H103" s="544" t="s">
        <v>144</v>
      </c>
      <c r="I103" s="532" t="s">
        <v>18</v>
      </c>
      <c r="J103" s="614" t="s">
        <v>258</v>
      </c>
      <c r="K103" s="542" t="s">
        <v>64</v>
      </c>
      <c r="L103" s="542" t="s">
        <v>45</v>
      </c>
      <c r="M103" s="553"/>
      <c r="N103" s="543"/>
    </row>
    <row r="104" spans="1:14" x14ac:dyDescent="0.25">
      <c r="A104" s="534">
        <v>44839</v>
      </c>
      <c r="B104" s="195" t="s">
        <v>123</v>
      </c>
      <c r="C104" s="195" t="s">
        <v>124</v>
      </c>
      <c r="D104" s="524" t="s">
        <v>119</v>
      </c>
      <c r="E104" s="201">
        <v>10000</v>
      </c>
      <c r="F104" s="368">
        <v>3770</v>
      </c>
      <c r="G104" s="332">
        <f t="shared" si="1"/>
        <v>2.6525198938992043</v>
      </c>
      <c r="H104" s="544" t="s">
        <v>147</v>
      </c>
      <c r="I104" s="532" t="s">
        <v>18</v>
      </c>
      <c r="J104" s="452" t="s">
        <v>184</v>
      </c>
      <c r="K104" s="542" t="s">
        <v>64</v>
      </c>
      <c r="L104" s="542" t="s">
        <v>45</v>
      </c>
      <c r="M104" s="553"/>
      <c r="N104" s="543"/>
    </row>
    <row r="105" spans="1:14" x14ac:dyDescent="0.25">
      <c r="A105" s="534">
        <v>44839</v>
      </c>
      <c r="B105" s="195" t="s">
        <v>123</v>
      </c>
      <c r="C105" s="195" t="s">
        <v>124</v>
      </c>
      <c r="D105" s="524" t="s">
        <v>119</v>
      </c>
      <c r="E105" s="201">
        <v>15000</v>
      </c>
      <c r="F105" s="368">
        <v>3770</v>
      </c>
      <c r="G105" s="332">
        <f t="shared" si="1"/>
        <v>3.9787798408488064</v>
      </c>
      <c r="H105" s="544" t="s">
        <v>147</v>
      </c>
      <c r="I105" s="532" t="s">
        <v>18</v>
      </c>
      <c r="J105" s="452" t="s">
        <v>184</v>
      </c>
      <c r="K105" s="542" t="s">
        <v>64</v>
      </c>
      <c r="L105" s="542" t="s">
        <v>45</v>
      </c>
      <c r="M105" s="553"/>
      <c r="N105" s="543"/>
    </row>
    <row r="106" spans="1:14" x14ac:dyDescent="0.25">
      <c r="A106" s="534">
        <v>44839</v>
      </c>
      <c r="B106" s="195" t="s">
        <v>123</v>
      </c>
      <c r="C106" s="195" t="s">
        <v>124</v>
      </c>
      <c r="D106" s="524" t="s">
        <v>119</v>
      </c>
      <c r="E106" s="743">
        <v>10000</v>
      </c>
      <c r="F106" s="368">
        <v>3770</v>
      </c>
      <c r="G106" s="332">
        <f t="shared" si="1"/>
        <v>2.6525198938992043</v>
      </c>
      <c r="H106" s="544" t="s">
        <v>147</v>
      </c>
      <c r="I106" s="532" t="s">
        <v>18</v>
      </c>
      <c r="J106" s="452" t="s">
        <v>184</v>
      </c>
      <c r="K106" s="542" t="s">
        <v>64</v>
      </c>
      <c r="L106" s="542" t="s">
        <v>45</v>
      </c>
      <c r="M106" s="553"/>
      <c r="N106" s="543"/>
    </row>
    <row r="107" spans="1:14" x14ac:dyDescent="0.25">
      <c r="A107" s="534">
        <v>44839</v>
      </c>
      <c r="B107" s="195" t="s">
        <v>123</v>
      </c>
      <c r="C107" s="195" t="s">
        <v>124</v>
      </c>
      <c r="D107" s="524" t="s">
        <v>119</v>
      </c>
      <c r="E107" s="743">
        <v>8000</v>
      </c>
      <c r="F107" s="368">
        <v>3770</v>
      </c>
      <c r="G107" s="332">
        <f t="shared" si="1"/>
        <v>2.1220159151193636</v>
      </c>
      <c r="H107" s="544" t="s">
        <v>147</v>
      </c>
      <c r="I107" s="532" t="s">
        <v>18</v>
      </c>
      <c r="J107" s="452" t="s">
        <v>184</v>
      </c>
      <c r="K107" s="542" t="s">
        <v>64</v>
      </c>
      <c r="L107" s="542" t="s">
        <v>45</v>
      </c>
      <c r="M107" s="553"/>
      <c r="N107" s="543"/>
    </row>
    <row r="108" spans="1:14" x14ac:dyDescent="0.25">
      <c r="A108" s="534">
        <v>44839</v>
      </c>
      <c r="B108" s="195" t="s">
        <v>123</v>
      </c>
      <c r="C108" s="195" t="s">
        <v>124</v>
      </c>
      <c r="D108" s="524" t="s">
        <v>119</v>
      </c>
      <c r="E108" s="743">
        <v>5000</v>
      </c>
      <c r="F108" s="368">
        <v>3770</v>
      </c>
      <c r="G108" s="332">
        <f t="shared" si="1"/>
        <v>1.3262599469496021</v>
      </c>
      <c r="H108" s="544" t="s">
        <v>147</v>
      </c>
      <c r="I108" s="532" t="s">
        <v>18</v>
      </c>
      <c r="J108" s="452" t="s">
        <v>184</v>
      </c>
      <c r="K108" s="542" t="s">
        <v>64</v>
      </c>
      <c r="L108" s="542" t="s">
        <v>45</v>
      </c>
      <c r="M108" s="553"/>
      <c r="N108" s="543"/>
    </row>
    <row r="109" spans="1:14" x14ac:dyDescent="0.25">
      <c r="A109" s="534">
        <v>44839</v>
      </c>
      <c r="B109" s="195" t="s">
        <v>123</v>
      </c>
      <c r="C109" s="195" t="s">
        <v>124</v>
      </c>
      <c r="D109" s="524" t="s">
        <v>119</v>
      </c>
      <c r="E109" s="725">
        <v>12000</v>
      </c>
      <c r="F109" s="368">
        <v>3770</v>
      </c>
      <c r="G109" s="332">
        <f t="shared" si="1"/>
        <v>3.183023872679045</v>
      </c>
      <c r="H109" s="544" t="s">
        <v>147</v>
      </c>
      <c r="I109" s="532" t="s">
        <v>18</v>
      </c>
      <c r="J109" s="452" t="s">
        <v>184</v>
      </c>
      <c r="K109" s="542" t="s">
        <v>64</v>
      </c>
      <c r="L109" s="542" t="s">
        <v>45</v>
      </c>
      <c r="M109" s="553"/>
      <c r="N109" s="543"/>
    </row>
    <row r="110" spans="1:14" x14ac:dyDescent="0.25">
      <c r="A110" s="534">
        <v>44839</v>
      </c>
      <c r="B110" s="195" t="s">
        <v>123</v>
      </c>
      <c r="C110" s="195" t="s">
        <v>124</v>
      </c>
      <c r="D110" s="524" t="s">
        <v>119</v>
      </c>
      <c r="E110" s="201">
        <v>16000</v>
      </c>
      <c r="F110" s="368">
        <v>3770</v>
      </c>
      <c r="G110" s="332">
        <f t="shared" si="1"/>
        <v>4.2440318302387272</v>
      </c>
      <c r="H110" s="544" t="s">
        <v>147</v>
      </c>
      <c r="I110" s="532" t="s">
        <v>18</v>
      </c>
      <c r="J110" s="452" t="s">
        <v>184</v>
      </c>
      <c r="K110" s="542" t="s">
        <v>64</v>
      </c>
      <c r="L110" s="542" t="s">
        <v>45</v>
      </c>
      <c r="M110" s="553"/>
      <c r="N110" s="543"/>
    </row>
    <row r="111" spans="1:14" x14ac:dyDescent="0.25">
      <c r="A111" s="534">
        <v>44839</v>
      </c>
      <c r="B111" s="195" t="s">
        <v>123</v>
      </c>
      <c r="C111" s="195" t="s">
        <v>124</v>
      </c>
      <c r="D111" s="524" t="s">
        <v>119</v>
      </c>
      <c r="E111" s="201">
        <v>10000</v>
      </c>
      <c r="F111" s="368">
        <v>3770</v>
      </c>
      <c r="G111" s="332">
        <f t="shared" si="1"/>
        <v>2.6525198938992043</v>
      </c>
      <c r="H111" s="544" t="s">
        <v>147</v>
      </c>
      <c r="I111" s="532" t="s">
        <v>18</v>
      </c>
      <c r="J111" s="452" t="s">
        <v>184</v>
      </c>
      <c r="K111" s="542" t="s">
        <v>64</v>
      </c>
      <c r="L111" s="542" t="s">
        <v>45</v>
      </c>
      <c r="M111" s="553"/>
      <c r="N111" s="543"/>
    </row>
    <row r="112" spans="1:14" x14ac:dyDescent="0.25">
      <c r="A112" s="194">
        <v>44839</v>
      </c>
      <c r="B112" s="195" t="s">
        <v>123</v>
      </c>
      <c r="C112" s="195" t="s">
        <v>124</v>
      </c>
      <c r="D112" s="196" t="s">
        <v>118</v>
      </c>
      <c r="E112" s="725">
        <v>10000</v>
      </c>
      <c r="F112" s="368">
        <v>3770</v>
      </c>
      <c r="G112" s="332">
        <f t="shared" si="1"/>
        <v>2.6525198938992043</v>
      </c>
      <c r="H112" s="554" t="s">
        <v>132</v>
      </c>
      <c r="I112" s="532" t="s">
        <v>18</v>
      </c>
      <c r="J112" s="452" t="s">
        <v>269</v>
      </c>
      <c r="K112" s="542" t="s">
        <v>64</v>
      </c>
      <c r="L112" s="542" t="s">
        <v>45</v>
      </c>
      <c r="M112" s="553"/>
      <c r="N112" s="543"/>
    </row>
    <row r="113" spans="1:14" x14ac:dyDescent="0.25">
      <c r="A113" s="194">
        <v>44839</v>
      </c>
      <c r="B113" s="195" t="s">
        <v>123</v>
      </c>
      <c r="C113" s="195" t="s">
        <v>124</v>
      </c>
      <c r="D113" s="196" t="s">
        <v>118</v>
      </c>
      <c r="E113" s="725">
        <v>15000</v>
      </c>
      <c r="F113" s="368">
        <v>3770</v>
      </c>
      <c r="G113" s="332">
        <f t="shared" si="1"/>
        <v>3.9787798408488064</v>
      </c>
      <c r="H113" s="554" t="s">
        <v>132</v>
      </c>
      <c r="I113" s="532" t="s">
        <v>18</v>
      </c>
      <c r="J113" s="452" t="s">
        <v>269</v>
      </c>
      <c r="K113" s="542" t="s">
        <v>64</v>
      </c>
      <c r="L113" s="542" t="s">
        <v>45</v>
      </c>
      <c r="M113" s="553"/>
      <c r="N113" s="543"/>
    </row>
    <row r="114" spans="1:14" x14ac:dyDescent="0.25">
      <c r="A114" s="194">
        <v>44839</v>
      </c>
      <c r="B114" s="195" t="s">
        <v>123</v>
      </c>
      <c r="C114" s="195" t="s">
        <v>124</v>
      </c>
      <c r="D114" s="196" t="s">
        <v>118</v>
      </c>
      <c r="E114" s="725">
        <v>17000</v>
      </c>
      <c r="F114" s="368">
        <v>3770</v>
      </c>
      <c r="G114" s="332">
        <f t="shared" si="1"/>
        <v>4.5092838196286475</v>
      </c>
      <c r="H114" s="554" t="s">
        <v>132</v>
      </c>
      <c r="I114" s="532" t="s">
        <v>18</v>
      </c>
      <c r="J114" s="452" t="s">
        <v>269</v>
      </c>
      <c r="K114" s="542" t="s">
        <v>64</v>
      </c>
      <c r="L114" s="542" t="s">
        <v>45</v>
      </c>
      <c r="M114" s="553"/>
      <c r="N114" s="543"/>
    </row>
    <row r="115" spans="1:14" x14ac:dyDescent="0.25">
      <c r="A115" s="194">
        <v>44839</v>
      </c>
      <c r="B115" s="195" t="s">
        <v>123</v>
      </c>
      <c r="C115" s="195" t="s">
        <v>124</v>
      </c>
      <c r="D115" s="196" t="s">
        <v>118</v>
      </c>
      <c r="E115" s="725">
        <v>18000</v>
      </c>
      <c r="F115" s="368">
        <v>3770</v>
      </c>
      <c r="G115" s="332">
        <f t="shared" si="1"/>
        <v>4.7745358090185679</v>
      </c>
      <c r="H115" s="554" t="s">
        <v>132</v>
      </c>
      <c r="I115" s="532" t="s">
        <v>18</v>
      </c>
      <c r="J115" s="452" t="s">
        <v>269</v>
      </c>
      <c r="K115" s="542" t="s">
        <v>64</v>
      </c>
      <c r="L115" s="542" t="s">
        <v>45</v>
      </c>
      <c r="M115" s="553"/>
      <c r="N115" s="543"/>
    </row>
    <row r="116" spans="1:14" x14ac:dyDescent="0.25">
      <c r="A116" s="194">
        <v>44839</v>
      </c>
      <c r="B116" s="195" t="s">
        <v>123</v>
      </c>
      <c r="C116" s="195" t="s">
        <v>124</v>
      </c>
      <c r="D116" s="196" t="s">
        <v>118</v>
      </c>
      <c r="E116" s="725">
        <v>20000</v>
      </c>
      <c r="F116" s="368">
        <v>3770</v>
      </c>
      <c r="G116" s="332">
        <f t="shared" si="1"/>
        <v>5.3050397877984086</v>
      </c>
      <c r="H116" s="554" t="s">
        <v>132</v>
      </c>
      <c r="I116" s="532" t="s">
        <v>18</v>
      </c>
      <c r="J116" s="452" t="s">
        <v>269</v>
      </c>
      <c r="K116" s="542" t="s">
        <v>64</v>
      </c>
      <c r="L116" s="542" t="s">
        <v>45</v>
      </c>
      <c r="M116" s="553"/>
      <c r="N116" s="543"/>
    </row>
    <row r="117" spans="1:14" x14ac:dyDescent="0.25">
      <c r="A117" s="194">
        <v>44839</v>
      </c>
      <c r="B117" s="177" t="s">
        <v>123</v>
      </c>
      <c r="C117" s="177" t="s">
        <v>124</v>
      </c>
      <c r="D117" s="203" t="s">
        <v>119</v>
      </c>
      <c r="E117" s="201">
        <v>15000</v>
      </c>
      <c r="F117" s="368">
        <v>3770</v>
      </c>
      <c r="G117" s="332">
        <f t="shared" si="1"/>
        <v>3.9787798408488064</v>
      </c>
      <c r="H117" s="554" t="s">
        <v>121</v>
      </c>
      <c r="I117" s="532" t="s">
        <v>18</v>
      </c>
      <c r="J117" s="452" t="s">
        <v>273</v>
      </c>
      <c r="K117" s="542" t="s">
        <v>64</v>
      </c>
      <c r="L117" s="542" t="s">
        <v>45</v>
      </c>
      <c r="M117" s="553"/>
      <c r="N117" s="543"/>
    </row>
    <row r="118" spans="1:14" x14ac:dyDescent="0.25">
      <c r="A118" s="194">
        <v>44839</v>
      </c>
      <c r="B118" s="177" t="s">
        <v>123</v>
      </c>
      <c r="C118" s="177" t="s">
        <v>124</v>
      </c>
      <c r="D118" s="203" t="s">
        <v>119</v>
      </c>
      <c r="E118" s="743">
        <v>13000</v>
      </c>
      <c r="F118" s="368">
        <v>3770</v>
      </c>
      <c r="G118" s="332">
        <f t="shared" si="1"/>
        <v>3.4482758620689653</v>
      </c>
      <c r="H118" s="554" t="s">
        <v>121</v>
      </c>
      <c r="I118" s="532" t="s">
        <v>18</v>
      </c>
      <c r="J118" s="452" t="s">
        <v>273</v>
      </c>
      <c r="K118" s="542" t="s">
        <v>64</v>
      </c>
      <c r="L118" s="542" t="s">
        <v>45</v>
      </c>
      <c r="M118" s="553"/>
      <c r="N118" s="543"/>
    </row>
    <row r="119" spans="1:14" x14ac:dyDescent="0.25">
      <c r="A119" s="194">
        <v>44839</v>
      </c>
      <c r="B119" s="177" t="s">
        <v>123</v>
      </c>
      <c r="C119" s="177" t="s">
        <v>124</v>
      </c>
      <c r="D119" s="203" t="s">
        <v>119</v>
      </c>
      <c r="E119" s="743">
        <v>15000</v>
      </c>
      <c r="F119" s="368">
        <v>3770</v>
      </c>
      <c r="G119" s="332">
        <f t="shared" si="1"/>
        <v>3.9787798408488064</v>
      </c>
      <c r="H119" s="554" t="s">
        <v>121</v>
      </c>
      <c r="I119" s="532" t="s">
        <v>18</v>
      </c>
      <c r="J119" s="452" t="s">
        <v>273</v>
      </c>
      <c r="K119" s="542" t="s">
        <v>64</v>
      </c>
      <c r="L119" s="542" t="s">
        <v>45</v>
      </c>
      <c r="M119" s="553"/>
      <c r="N119" s="543"/>
    </row>
    <row r="120" spans="1:14" x14ac:dyDescent="0.25">
      <c r="A120" s="194">
        <v>44839</v>
      </c>
      <c r="B120" s="177" t="s">
        <v>123</v>
      </c>
      <c r="C120" s="177" t="s">
        <v>124</v>
      </c>
      <c r="D120" s="203" t="s">
        <v>119</v>
      </c>
      <c r="E120" s="743">
        <v>15000</v>
      </c>
      <c r="F120" s="368">
        <v>3770</v>
      </c>
      <c r="G120" s="332">
        <f t="shared" si="1"/>
        <v>3.9787798408488064</v>
      </c>
      <c r="H120" s="554" t="s">
        <v>121</v>
      </c>
      <c r="I120" s="532" t="s">
        <v>18</v>
      </c>
      <c r="J120" s="452" t="s">
        <v>273</v>
      </c>
      <c r="K120" s="542" t="s">
        <v>64</v>
      </c>
      <c r="L120" s="542" t="s">
        <v>45</v>
      </c>
      <c r="M120" s="495"/>
      <c r="N120" s="496"/>
    </row>
    <row r="121" spans="1:14" x14ac:dyDescent="0.25">
      <c r="A121" s="194">
        <v>44839</v>
      </c>
      <c r="B121" s="177" t="s">
        <v>123</v>
      </c>
      <c r="C121" s="177" t="s">
        <v>124</v>
      </c>
      <c r="D121" s="203" t="s">
        <v>119</v>
      </c>
      <c r="E121" s="725">
        <v>10000</v>
      </c>
      <c r="F121" s="368">
        <v>3770</v>
      </c>
      <c r="G121" s="332">
        <f t="shared" si="1"/>
        <v>2.6525198938992043</v>
      </c>
      <c r="H121" s="554" t="s">
        <v>121</v>
      </c>
      <c r="I121" s="196" t="s">
        <v>18</v>
      </c>
      <c r="J121" s="452" t="s">
        <v>273</v>
      </c>
      <c r="K121" s="542" t="s">
        <v>64</v>
      </c>
      <c r="L121" s="542" t="s">
        <v>45</v>
      </c>
      <c r="M121" s="495"/>
      <c r="N121" s="496"/>
    </row>
    <row r="122" spans="1:14" x14ac:dyDescent="0.25">
      <c r="A122" s="194">
        <v>44839</v>
      </c>
      <c r="B122" s="177" t="s">
        <v>123</v>
      </c>
      <c r="C122" s="177" t="s">
        <v>124</v>
      </c>
      <c r="D122" s="203" t="s">
        <v>119</v>
      </c>
      <c r="E122" s="201">
        <v>8000</v>
      </c>
      <c r="F122" s="368">
        <v>3770</v>
      </c>
      <c r="G122" s="332">
        <f t="shared" si="1"/>
        <v>2.1220159151193636</v>
      </c>
      <c r="H122" s="554" t="s">
        <v>121</v>
      </c>
      <c r="I122" s="196" t="s">
        <v>18</v>
      </c>
      <c r="J122" s="452" t="s">
        <v>273</v>
      </c>
      <c r="K122" s="542" t="s">
        <v>64</v>
      </c>
      <c r="L122" s="542" t="s">
        <v>45</v>
      </c>
      <c r="M122" s="495"/>
      <c r="N122" s="496"/>
    </row>
    <row r="123" spans="1:14" x14ac:dyDescent="0.25">
      <c r="A123" s="194">
        <v>44840</v>
      </c>
      <c r="B123" s="205" t="s">
        <v>123</v>
      </c>
      <c r="C123" s="205" t="s">
        <v>124</v>
      </c>
      <c r="D123" s="532" t="s">
        <v>119</v>
      </c>
      <c r="E123" s="725">
        <v>10000</v>
      </c>
      <c r="F123" s="368">
        <v>3770</v>
      </c>
      <c r="G123" s="332">
        <f t="shared" si="1"/>
        <v>2.6525198938992043</v>
      </c>
      <c r="H123" s="544" t="s">
        <v>147</v>
      </c>
      <c r="I123" s="196" t="s">
        <v>18</v>
      </c>
      <c r="J123" s="452" t="s">
        <v>274</v>
      </c>
      <c r="K123" s="542" t="s">
        <v>64</v>
      </c>
      <c r="L123" s="542" t="s">
        <v>45</v>
      </c>
      <c r="M123" s="495"/>
      <c r="N123" s="496"/>
    </row>
    <row r="124" spans="1:14" x14ac:dyDescent="0.25">
      <c r="A124" s="194">
        <v>44840</v>
      </c>
      <c r="B124" s="205" t="s">
        <v>123</v>
      </c>
      <c r="C124" s="205" t="s">
        <v>124</v>
      </c>
      <c r="D124" s="532" t="s">
        <v>119</v>
      </c>
      <c r="E124" s="725">
        <v>16000</v>
      </c>
      <c r="F124" s="368">
        <v>3770</v>
      </c>
      <c r="G124" s="332">
        <f t="shared" si="1"/>
        <v>4.2440318302387272</v>
      </c>
      <c r="H124" s="544" t="s">
        <v>147</v>
      </c>
      <c r="I124" s="196" t="s">
        <v>18</v>
      </c>
      <c r="J124" s="452" t="s">
        <v>274</v>
      </c>
      <c r="K124" s="542" t="s">
        <v>64</v>
      </c>
      <c r="L124" s="542" t="s">
        <v>45</v>
      </c>
      <c r="M124" s="495"/>
      <c r="N124" s="496"/>
    </row>
    <row r="125" spans="1:14" x14ac:dyDescent="0.25">
      <c r="A125" s="194">
        <v>44840</v>
      </c>
      <c r="B125" s="205" t="s">
        <v>123</v>
      </c>
      <c r="C125" s="205" t="s">
        <v>124</v>
      </c>
      <c r="D125" s="532" t="s">
        <v>119</v>
      </c>
      <c r="E125" s="725">
        <v>18000</v>
      </c>
      <c r="F125" s="368">
        <v>3770</v>
      </c>
      <c r="G125" s="332">
        <f t="shared" si="1"/>
        <v>4.7745358090185679</v>
      </c>
      <c r="H125" s="544" t="s">
        <v>147</v>
      </c>
      <c r="I125" s="196" t="s">
        <v>18</v>
      </c>
      <c r="J125" s="452" t="s">
        <v>274</v>
      </c>
      <c r="K125" s="542" t="s">
        <v>64</v>
      </c>
      <c r="L125" s="542" t="s">
        <v>45</v>
      </c>
      <c r="M125" s="495"/>
      <c r="N125" s="496"/>
    </row>
    <row r="126" spans="1:14" x14ac:dyDescent="0.25">
      <c r="A126" s="194">
        <v>44840</v>
      </c>
      <c r="B126" s="205" t="s">
        <v>123</v>
      </c>
      <c r="C126" s="205" t="s">
        <v>124</v>
      </c>
      <c r="D126" s="532" t="s">
        <v>119</v>
      </c>
      <c r="E126" s="725">
        <v>14000</v>
      </c>
      <c r="F126" s="368">
        <v>3770</v>
      </c>
      <c r="G126" s="332">
        <f t="shared" si="1"/>
        <v>3.7135278514588861</v>
      </c>
      <c r="H126" s="544" t="s">
        <v>147</v>
      </c>
      <c r="I126" s="196" t="s">
        <v>18</v>
      </c>
      <c r="J126" s="452" t="s">
        <v>274</v>
      </c>
      <c r="K126" s="542" t="s">
        <v>64</v>
      </c>
      <c r="L126" s="542" t="s">
        <v>45</v>
      </c>
      <c r="M126" s="495"/>
      <c r="N126" s="496"/>
    </row>
    <row r="127" spans="1:14" x14ac:dyDescent="0.25">
      <c r="A127" s="194">
        <v>44840</v>
      </c>
      <c r="B127" s="205" t="s">
        <v>123</v>
      </c>
      <c r="C127" s="205" t="s">
        <v>124</v>
      </c>
      <c r="D127" s="532" t="s">
        <v>119</v>
      </c>
      <c r="E127" s="201">
        <v>10000</v>
      </c>
      <c r="F127" s="368">
        <v>3770</v>
      </c>
      <c r="G127" s="332">
        <f t="shared" si="1"/>
        <v>2.6525198938992043</v>
      </c>
      <c r="H127" s="544" t="s">
        <v>147</v>
      </c>
      <c r="I127" s="196" t="s">
        <v>18</v>
      </c>
      <c r="J127" s="452" t="s">
        <v>274</v>
      </c>
      <c r="K127" s="542" t="s">
        <v>64</v>
      </c>
      <c r="L127" s="542" t="s">
        <v>45</v>
      </c>
      <c r="M127" s="495"/>
      <c r="N127" s="496"/>
    </row>
    <row r="128" spans="1:14" x14ac:dyDescent="0.25">
      <c r="A128" s="194">
        <v>44840</v>
      </c>
      <c r="B128" s="177" t="s">
        <v>123</v>
      </c>
      <c r="C128" s="177" t="s">
        <v>124</v>
      </c>
      <c r="D128" s="203" t="s">
        <v>119</v>
      </c>
      <c r="E128" s="201">
        <v>8000</v>
      </c>
      <c r="F128" s="368">
        <v>3770</v>
      </c>
      <c r="G128" s="332">
        <f t="shared" si="1"/>
        <v>2.1220159151193636</v>
      </c>
      <c r="H128" s="544" t="s">
        <v>144</v>
      </c>
      <c r="I128" s="196" t="s">
        <v>18</v>
      </c>
      <c r="J128" s="614" t="s">
        <v>277</v>
      </c>
      <c r="K128" s="542" t="s">
        <v>64</v>
      </c>
      <c r="L128" s="542" t="s">
        <v>45</v>
      </c>
      <c r="M128" s="495"/>
      <c r="N128" s="496"/>
    </row>
    <row r="129" spans="1:14" x14ac:dyDescent="0.25">
      <c r="A129" s="194">
        <v>44840</v>
      </c>
      <c r="B129" s="177" t="s">
        <v>123</v>
      </c>
      <c r="C129" s="177" t="s">
        <v>124</v>
      </c>
      <c r="D129" s="203" t="s">
        <v>119</v>
      </c>
      <c r="E129" s="201">
        <v>15000</v>
      </c>
      <c r="F129" s="368">
        <v>3770</v>
      </c>
      <c r="G129" s="332">
        <f t="shared" si="1"/>
        <v>3.9787798408488064</v>
      </c>
      <c r="H129" s="544" t="s">
        <v>144</v>
      </c>
      <c r="I129" s="196" t="s">
        <v>18</v>
      </c>
      <c r="J129" s="614" t="s">
        <v>277</v>
      </c>
      <c r="K129" s="542" t="s">
        <v>64</v>
      </c>
      <c r="L129" s="542" t="s">
        <v>45</v>
      </c>
      <c r="M129" s="495"/>
      <c r="N129" s="496"/>
    </row>
    <row r="130" spans="1:14" x14ac:dyDescent="0.25">
      <c r="A130" s="194">
        <v>44840</v>
      </c>
      <c r="B130" s="177" t="s">
        <v>123</v>
      </c>
      <c r="C130" s="177" t="s">
        <v>124</v>
      </c>
      <c r="D130" s="203" t="s">
        <v>119</v>
      </c>
      <c r="E130" s="201">
        <v>5000</v>
      </c>
      <c r="F130" s="368">
        <v>3770</v>
      </c>
      <c r="G130" s="332">
        <f t="shared" si="1"/>
        <v>1.3262599469496021</v>
      </c>
      <c r="H130" s="544" t="s">
        <v>144</v>
      </c>
      <c r="I130" s="196" t="s">
        <v>18</v>
      </c>
      <c r="J130" s="614" t="s">
        <v>277</v>
      </c>
      <c r="K130" s="542" t="s">
        <v>64</v>
      </c>
      <c r="L130" s="542" t="s">
        <v>45</v>
      </c>
      <c r="M130" s="495"/>
      <c r="N130" s="496"/>
    </row>
    <row r="131" spans="1:14" x14ac:dyDescent="0.25">
      <c r="A131" s="194">
        <v>44840</v>
      </c>
      <c r="B131" s="177" t="s">
        <v>123</v>
      </c>
      <c r="C131" s="177" t="s">
        <v>124</v>
      </c>
      <c r="D131" s="203" t="s">
        <v>119</v>
      </c>
      <c r="E131" s="725">
        <v>7000</v>
      </c>
      <c r="F131" s="368">
        <v>3770</v>
      </c>
      <c r="G131" s="332">
        <f t="shared" si="1"/>
        <v>1.856763925729443</v>
      </c>
      <c r="H131" s="544" t="s">
        <v>144</v>
      </c>
      <c r="I131" s="196" t="s">
        <v>18</v>
      </c>
      <c r="J131" s="614" t="s">
        <v>277</v>
      </c>
      <c r="K131" s="542" t="s">
        <v>64</v>
      </c>
      <c r="L131" s="542" t="s">
        <v>45</v>
      </c>
      <c r="M131" s="495"/>
      <c r="N131" s="496"/>
    </row>
    <row r="132" spans="1:14" x14ac:dyDescent="0.25">
      <c r="A132" s="194">
        <v>44840</v>
      </c>
      <c r="B132" s="177" t="s">
        <v>123</v>
      </c>
      <c r="C132" s="177" t="s">
        <v>124</v>
      </c>
      <c r="D132" s="203" t="s">
        <v>119</v>
      </c>
      <c r="E132" s="725">
        <v>8000</v>
      </c>
      <c r="F132" s="368">
        <v>3770</v>
      </c>
      <c r="G132" s="332">
        <f t="shared" si="1"/>
        <v>2.1220159151193636</v>
      </c>
      <c r="H132" s="544" t="s">
        <v>144</v>
      </c>
      <c r="I132" s="196" t="s">
        <v>18</v>
      </c>
      <c r="J132" s="614" t="s">
        <v>277</v>
      </c>
      <c r="K132" s="542" t="s">
        <v>64</v>
      </c>
      <c r="L132" s="542" t="s">
        <v>45</v>
      </c>
      <c r="M132" s="495"/>
      <c r="N132" s="496"/>
    </row>
    <row r="133" spans="1:14" x14ac:dyDescent="0.25">
      <c r="A133" s="194">
        <v>44840</v>
      </c>
      <c r="B133" s="177" t="s">
        <v>123</v>
      </c>
      <c r="C133" s="177" t="s">
        <v>124</v>
      </c>
      <c r="D133" s="203" t="s">
        <v>119</v>
      </c>
      <c r="E133" s="201">
        <v>8000</v>
      </c>
      <c r="F133" s="368">
        <v>3770</v>
      </c>
      <c r="G133" s="332">
        <f t="shared" si="1"/>
        <v>2.1220159151193636</v>
      </c>
      <c r="H133" s="544" t="s">
        <v>144</v>
      </c>
      <c r="I133" s="196" t="s">
        <v>18</v>
      </c>
      <c r="J133" s="614" t="s">
        <v>277</v>
      </c>
      <c r="K133" s="542" t="s">
        <v>64</v>
      </c>
      <c r="L133" s="542" t="s">
        <v>45</v>
      </c>
      <c r="M133" s="495"/>
      <c r="N133" s="496"/>
    </row>
    <row r="134" spans="1:14" x14ac:dyDescent="0.25">
      <c r="A134" s="194">
        <v>44840</v>
      </c>
      <c r="B134" s="177" t="s">
        <v>123</v>
      </c>
      <c r="C134" s="177" t="s">
        <v>124</v>
      </c>
      <c r="D134" s="203" t="s">
        <v>119</v>
      </c>
      <c r="E134" s="725">
        <v>10000</v>
      </c>
      <c r="F134" s="368">
        <v>3770</v>
      </c>
      <c r="G134" s="332">
        <f t="shared" si="1"/>
        <v>2.6525198938992043</v>
      </c>
      <c r="H134" s="544" t="s">
        <v>144</v>
      </c>
      <c r="I134" s="196" t="s">
        <v>18</v>
      </c>
      <c r="J134" s="614" t="s">
        <v>277</v>
      </c>
      <c r="K134" s="640" t="s">
        <v>64</v>
      </c>
      <c r="L134" s="640" t="s">
        <v>45</v>
      </c>
      <c r="M134" s="495"/>
      <c r="N134" s="496"/>
    </row>
    <row r="135" spans="1:14" x14ac:dyDescent="0.25">
      <c r="A135" s="194">
        <v>44840</v>
      </c>
      <c r="B135" s="205" t="s">
        <v>123</v>
      </c>
      <c r="C135" s="205" t="s">
        <v>124</v>
      </c>
      <c r="D135" s="532" t="s">
        <v>119</v>
      </c>
      <c r="E135" s="201">
        <v>5000</v>
      </c>
      <c r="F135" s="368">
        <v>3770</v>
      </c>
      <c r="G135" s="332">
        <f t="shared" si="1"/>
        <v>1.3262599469496021</v>
      </c>
      <c r="H135" s="452" t="s">
        <v>121</v>
      </c>
      <c r="I135" s="196" t="s">
        <v>18</v>
      </c>
      <c r="J135" s="452" t="s">
        <v>284</v>
      </c>
      <c r="K135" s="542" t="s">
        <v>64</v>
      </c>
      <c r="L135" s="542" t="s">
        <v>45</v>
      </c>
      <c r="M135" s="495"/>
      <c r="N135" s="496"/>
    </row>
    <row r="136" spans="1:14" x14ac:dyDescent="0.25">
      <c r="A136" s="194">
        <v>44840</v>
      </c>
      <c r="B136" s="205" t="s">
        <v>123</v>
      </c>
      <c r="C136" s="205" t="s">
        <v>124</v>
      </c>
      <c r="D136" s="532" t="s">
        <v>119</v>
      </c>
      <c r="E136" s="725">
        <v>26000</v>
      </c>
      <c r="F136" s="368">
        <v>3770</v>
      </c>
      <c r="G136" s="332">
        <f t="shared" si="1"/>
        <v>6.8965517241379306</v>
      </c>
      <c r="H136" s="452" t="s">
        <v>121</v>
      </c>
      <c r="I136" s="196" t="s">
        <v>18</v>
      </c>
      <c r="J136" s="452" t="s">
        <v>284</v>
      </c>
      <c r="K136" s="542" t="s">
        <v>64</v>
      </c>
      <c r="L136" s="542" t="s">
        <v>45</v>
      </c>
      <c r="M136" s="495"/>
      <c r="N136" s="496"/>
    </row>
    <row r="137" spans="1:14" x14ac:dyDescent="0.25">
      <c r="A137" s="194">
        <v>44840</v>
      </c>
      <c r="B137" s="205" t="s">
        <v>123</v>
      </c>
      <c r="C137" s="205" t="s">
        <v>124</v>
      </c>
      <c r="D137" s="532" t="s">
        <v>119</v>
      </c>
      <c r="E137" s="725">
        <v>24000</v>
      </c>
      <c r="F137" s="368">
        <v>3770</v>
      </c>
      <c r="G137" s="332">
        <f t="shared" ref="G137:G237" si="2">E137/F137</f>
        <v>6.3660477453580899</v>
      </c>
      <c r="H137" s="452" t="s">
        <v>121</v>
      </c>
      <c r="I137" s="196" t="s">
        <v>18</v>
      </c>
      <c r="J137" s="452" t="s">
        <v>284</v>
      </c>
      <c r="K137" s="542" t="s">
        <v>64</v>
      </c>
      <c r="L137" s="542" t="s">
        <v>45</v>
      </c>
      <c r="M137" s="495"/>
      <c r="N137" s="496"/>
    </row>
    <row r="138" spans="1:14" x14ac:dyDescent="0.25">
      <c r="A138" s="194">
        <v>44840</v>
      </c>
      <c r="B138" s="205" t="s">
        <v>123</v>
      </c>
      <c r="C138" s="205" t="s">
        <v>124</v>
      </c>
      <c r="D138" s="532" t="s">
        <v>119</v>
      </c>
      <c r="E138" s="725">
        <v>18000</v>
      </c>
      <c r="F138" s="368">
        <v>3770</v>
      </c>
      <c r="G138" s="332">
        <f t="shared" si="2"/>
        <v>4.7745358090185679</v>
      </c>
      <c r="H138" s="452" t="s">
        <v>121</v>
      </c>
      <c r="I138" s="196" t="s">
        <v>18</v>
      </c>
      <c r="J138" s="452" t="s">
        <v>284</v>
      </c>
      <c r="K138" s="542" t="s">
        <v>64</v>
      </c>
      <c r="L138" s="542" t="s">
        <v>45</v>
      </c>
      <c r="M138" s="495"/>
      <c r="N138" s="496"/>
    </row>
    <row r="139" spans="1:14" x14ac:dyDescent="0.25">
      <c r="A139" s="194">
        <v>44840</v>
      </c>
      <c r="B139" s="205" t="s">
        <v>123</v>
      </c>
      <c r="C139" s="205" t="s">
        <v>124</v>
      </c>
      <c r="D139" s="532" t="s">
        <v>119</v>
      </c>
      <c r="E139" s="725">
        <v>8000</v>
      </c>
      <c r="F139" s="368">
        <v>3770</v>
      </c>
      <c r="G139" s="332">
        <f t="shared" si="2"/>
        <v>2.1220159151193636</v>
      </c>
      <c r="H139" s="452" t="s">
        <v>121</v>
      </c>
      <c r="I139" s="196" t="s">
        <v>18</v>
      </c>
      <c r="J139" s="452" t="s">
        <v>284</v>
      </c>
      <c r="K139" s="542" t="s">
        <v>64</v>
      </c>
      <c r="L139" s="542" t="s">
        <v>45</v>
      </c>
      <c r="M139" s="495"/>
      <c r="N139" s="496"/>
    </row>
    <row r="140" spans="1:14" x14ac:dyDescent="0.25">
      <c r="A140" s="194">
        <v>44840</v>
      </c>
      <c r="B140" s="195" t="s">
        <v>123</v>
      </c>
      <c r="C140" s="195" t="s">
        <v>124</v>
      </c>
      <c r="D140" s="524" t="s">
        <v>118</v>
      </c>
      <c r="E140" s="201">
        <v>10000</v>
      </c>
      <c r="F140" s="368">
        <v>3770</v>
      </c>
      <c r="G140" s="332">
        <f t="shared" si="2"/>
        <v>2.6525198938992043</v>
      </c>
      <c r="H140" s="452" t="s">
        <v>132</v>
      </c>
      <c r="I140" s="532" t="s">
        <v>18</v>
      </c>
      <c r="J140" s="452" t="s">
        <v>288</v>
      </c>
      <c r="K140" s="542" t="s">
        <v>64</v>
      </c>
      <c r="L140" s="542" t="s">
        <v>45</v>
      </c>
      <c r="M140" s="495"/>
      <c r="N140" s="496"/>
    </row>
    <row r="141" spans="1:14" x14ac:dyDescent="0.25">
      <c r="A141" s="194">
        <v>44840</v>
      </c>
      <c r="B141" s="195" t="s">
        <v>123</v>
      </c>
      <c r="C141" s="195" t="s">
        <v>124</v>
      </c>
      <c r="D141" s="524" t="s">
        <v>118</v>
      </c>
      <c r="E141" s="743">
        <v>20000</v>
      </c>
      <c r="F141" s="368">
        <v>3770</v>
      </c>
      <c r="G141" s="332">
        <f t="shared" si="2"/>
        <v>5.3050397877984086</v>
      </c>
      <c r="H141" s="452" t="s">
        <v>132</v>
      </c>
      <c r="I141" s="532" t="s">
        <v>18</v>
      </c>
      <c r="J141" s="452" t="s">
        <v>288</v>
      </c>
      <c r="K141" s="542" t="s">
        <v>64</v>
      </c>
      <c r="L141" s="542" t="s">
        <v>45</v>
      </c>
      <c r="M141" s="495"/>
      <c r="N141" s="496"/>
    </row>
    <row r="142" spans="1:14" x14ac:dyDescent="0.25">
      <c r="A142" s="194">
        <v>44840</v>
      </c>
      <c r="B142" s="195" t="s">
        <v>123</v>
      </c>
      <c r="C142" s="195" t="s">
        <v>124</v>
      </c>
      <c r="D142" s="524" t="s">
        <v>118</v>
      </c>
      <c r="E142" s="743">
        <v>15000</v>
      </c>
      <c r="F142" s="368">
        <v>3770</v>
      </c>
      <c r="G142" s="332">
        <f t="shared" si="2"/>
        <v>3.9787798408488064</v>
      </c>
      <c r="H142" s="452" t="s">
        <v>132</v>
      </c>
      <c r="I142" s="532" t="s">
        <v>18</v>
      </c>
      <c r="J142" s="452" t="s">
        <v>288</v>
      </c>
      <c r="K142" s="542" t="s">
        <v>64</v>
      </c>
      <c r="L142" s="542" t="s">
        <v>45</v>
      </c>
      <c r="M142" s="495"/>
      <c r="N142" s="496"/>
    </row>
    <row r="143" spans="1:14" x14ac:dyDescent="0.25">
      <c r="A143" s="194">
        <v>44840</v>
      </c>
      <c r="B143" s="195" t="s">
        <v>123</v>
      </c>
      <c r="C143" s="195" t="s">
        <v>124</v>
      </c>
      <c r="D143" s="524" t="s">
        <v>118</v>
      </c>
      <c r="E143" s="743">
        <v>20000</v>
      </c>
      <c r="F143" s="368">
        <v>3770</v>
      </c>
      <c r="G143" s="332">
        <f t="shared" si="2"/>
        <v>5.3050397877984086</v>
      </c>
      <c r="H143" s="452" t="s">
        <v>132</v>
      </c>
      <c r="I143" s="532" t="s">
        <v>18</v>
      </c>
      <c r="J143" s="452" t="s">
        <v>288</v>
      </c>
      <c r="K143" s="542" t="s">
        <v>64</v>
      </c>
      <c r="L143" s="542" t="s">
        <v>45</v>
      </c>
      <c r="M143" s="495"/>
      <c r="N143" s="496"/>
    </row>
    <row r="144" spans="1:14" x14ac:dyDescent="0.25">
      <c r="A144" s="194">
        <v>44840</v>
      </c>
      <c r="B144" s="195" t="s">
        <v>123</v>
      </c>
      <c r="C144" s="195" t="s">
        <v>124</v>
      </c>
      <c r="D144" s="524" t="s">
        <v>118</v>
      </c>
      <c r="E144" s="201">
        <v>10000</v>
      </c>
      <c r="F144" s="368">
        <v>3770</v>
      </c>
      <c r="G144" s="332">
        <f t="shared" si="2"/>
        <v>2.6525198938992043</v>
      </c>
      <c r="H144" s="452" t="s">
        <v>132</v>
      </c>
      <c r="I144" s="532" t="s">
        <v>18</v>
      </c>
      <c r="J144" s="452" t="s">
        <v>288</v>
      </c>
      <c r="K144" s="542" t="s">
        <v>64</v>
      </c>
      <c r="L144" s="542" t="s">
        <v>45</v>
      </c>
      <c r="M144" s="495"/>
      <c r="N144" s="496"/>
    </row>
    <row r="145" spans="1:14" x14ac:dyDescent="0.25">
      <c r="A145" s="194">
        <v>44840</v>
      </c>
      <c r="B145" s="195" t="s">
        <v>123</v>
      </c>
      <c r="C145" s="195" t="s">
        <v>124</v>
      </c>
      <c r="D145" s="524" t="s">
        <v>118</v>
      </c>
      <c r="E145" s="201">
        <v>8000</v>
      </c>
      <c r="F145" s="368">
        <v>3770</v>
      </c>
      <c r="G145" s="332">
        <f t="shared" si="2"/>
        <v>2.1220159151193636</v>
      </c>
      <c r="H145" s="452" t="s">
        <v>132</v>
      </c>
      <c r="I145" s="532" t="s">
        <v>18</v>
      </c>
      <c r="J145" s="452" t="s">
        <v>288</v>
      </c>
      <c r="K145" s="542" t="s">
        <v>64</v>
      </c>
      <c r="L145" s="542" t="s">
        <v>45</v>
      </c>
      <c r="M145" s="495"/>
      <c r="N145" s="496"/>
    </row>
    <row r="146" spans="1:14" x14ac:dyDescent="0.25">
      <c r="A146" s="194">
        <v>44841</v>
      </c>
      <c r="B146" s="177" t="s">
        <v>123</v>
      </c>
      <c r="C146" s="177" t="s">
        <v>124</v>
      </c>
      <c r="D146" s="203" t="s">
        <v>119</v>
      </c>
      <c r="E146" s="725">
        <v>8000</v>
      </c>
      <c r="F146" s="368">
        <v>3770</v>
      </c>
      <c r="G146" s="332">
        <f t="shared" si="2"/>
        <v>2.1220159151193636</v>
      </c>
      <c r="H146" s="452" t="s">
        <v>144</v>
      </c>
      <c r="I146" s="532" t="s">
        <v>18</v>
      </c>
      <c r="J146" s="614" t="s">
        <v>294</v>
      </c>
      <c r="K146" s="542" t="s">
        <v>64</v>
      </c>
      <c r="L146" s="542" t="s">
        <v>45</v>
      </c>
      <c r="M146" s="495"/>
      <c r="N146" s="496"/>
    </row>
    <row r="147" spans="1:14" x14ac:dyDescent="0.25">
      <c r="A147" s="194">
        <v>44841</v>
      </c>
      <c r="B147" s="177" t="s">
        <v>123</v>
      </c>
      <c r="C147" s="177" t="s">
        <v>124</v>
      </c>
      <c r="D147" s="203" t="s">
        <v>119</v>
      </c>
      <c r="E147" s="725">
        <v>15000</v>
      </c>
      <c r="F147" s="368">
        <v>3770</v>
      </c>
      <c r="G147" s="332">
        <f t="shared" si="2"/>
        <v>3.9787798408488064</v>
      </c>
      <c r="H147" s="452" t="s">
        <v>144</v>
      </c>
      <c r="I147" s="532" t="s">
        <v>18</v>
      </c>
      <c r="J147" s="614" t="s">
        <v>294</v>
      </c>
      <c r="K147" s="542" t="s">
        <v>64</v>
      </c>
      <c r="L147" s="542" t="s">
        <v>45</v>
      </c>
      <c r="M147" s="495"/>
      <c r="N147" s="496"/>
    </row>
    <row r="148" spans="1:14" x14ac:dyDescent="0.25">
      <c r="A148" s="194">
        <v>44841</v>
      </c>
      <c r="B148" s="177" t="s">
        <v>123</v>
      </c>
      <c r="C148" s="177" t="s">
        <v>124</v>
      </c>
      <c r="D148" s="203" t="s">
        <v>119</v>
      </c>
      <c r="E148" s="725">
        <v>10000</v>
      </c>
      <c r="F148" s="368">
        <v>3770</v>
      </c>
      <c r="G148" s="332">
        <f t="shared" si="2"/>
        <v>2.6525198938992043</v>
      </c>
      <c r="H148" s="452" t="s">
        <v>144</v>
      </c>
      <c r="I148" s="532" t="s">
        <v>18</v>
      </c>
      <c r="J148" s="614" t="s">
        <v>294</v>
      </c>
      <c r="K148" s="542" t="s">
        <v>64</v>
      </c>
      <c r="L148" s="542" t="s">
        <v>45</v>
      </c>
      <c r="M148" s="495"/>
      <c r="N148" s="496"/>
    </row>
    <row r="149" spans="1:14" x14ac:dyDescent="0.25">
      <c r="A149" s="194">
        <v>44841</v>
      </c>
      <c r="B149" s="177" t="s">
        <v>123</v>
      </c>
      <c r="C149" s="177" t="s">
        <v>124</v>
      </c>
      <c r="D149" s="203" t="s">
        <v>119</v>
      </c>
      <c r="E149" s="725">
        <v>15000</v>
      </c>
      <c r="F149" s="368">
        <v>3770</v>
      </c>
      <c r="G149" s="332">
        <f t="shared" si="2"/>
        <v>3.9787798408488064</v>
      </c>
      <c r="H149" s="452" t="s">
        <v>144</v>
      </c>
      <c r="I149" s="532" t="s">
        <v>18</v>
      </c>
      <c r="J149" s="614" t="s">
        <v>294</v>
      </c>
      <c r="K149" s="542" t="s">
        <v>64</v>
      </c>
      <c r="L149" s="542" t="s">
        <v>45</v>
      </c>
      <c r="M149" s="495"/>
      <c r="N149" s="496"/>
    </row>
    <row r="150" spans="1:14" x14ac:dyDescent="0.25">
      <c r="A150" s="194">
        <v>44841</v>
      </c>
      <c r="B150" s="177" t="s">
        <v>123</v>
      </c>
      <c r="C150" s="177" t="s">
        <v>124</v>
      </c>
      <c r="D150" s="203" t="s">
        <v>119</v>
      </c>
      <c r="E150" s="201">
        <v>7000</v>
      </c>
      <c r="F150" s="368">
        <v>3770</v>
      </c>
      <c r="G150" s="332">
        <f t="shared" si="2"/>
        <v>1.856763925729443</v>
      </c>
      <c r="H150" s="452" t="s">
        <v>144</v>
      </c>
      <c r="I150" s="532" t="s">
        <v>18</v>
      </c>
      <c r="J150" s="614" t="s">
        <v>294</v>
      </c>
      <c r="K150" s="542" t="s">
        <v>64</v>
      </c>
      <c r="L150" s="542" t="s">
        <v>45</v>
      </c>
      <c r="M150" s="495"/>
      <c r="N150" s="496"/>
    </row>
    <row r="151" spans="1:14" x14ac:dyDescent="0.25">
      <c r="A151" s="194">
        <v>44841</v>
      </c>
      <c r="B151" s="177" t="s">
        <v>123</v>
      </c>
      <c r="C151" s="177" t="s">
        <v>124</v>
      </c>
      <c r="D151" s="203" t="s">
        <v>119</v>
      </c>
      <c r="E151" s="201">
        <v>5000</v>
      </c>
      <c r="F151" s="368">
        <v>3770</v>
      </c>
      <c r="G151" s="332">
        <f t="shared" si="2"/>
        <v>1.3262599469496021</v>
      </c>
      <c r="H151" s="452" t="s">
        <v>144</v>
      </c>
      <c r="I151" s="532" t="s">
        <v>18</v>
      </c>
      <c r="J151" s="614" t="s">
        <v>294</v>
      </c>
      <c r="K151" s="542" t="s">
        <v>64</v>
      </c>
      <c r="L151" s="542" t="s">
        <v>45</v>
      </c>
      <c r="M151" s="495"/>
      <c r="N151" s="496"/>
    </row>
    <row r="152" spans="1:14" x14ac:dyDescent="0.25">
      <c r="A152" s="194">
        <v>44841</v>
      </c>
      <c r="B152" s="177" t="s">
        <v>122</v>
      </c>
      <c r="C152" s="177" t="s">
        <v>122</v>
      </c>
      <c r="D152" s="203" t="s">
        <v>119</v>
      </c>
      <c r="E152" s="201">
        <v>5000</v>
      </c>
      <c r="F152" s="368">
        <v>3770</v>
      </c>
      <c r="G152" s="332">
        <f t="shared" si="2"/>
        <v>1.3262599469496021</v>
      </c>
      <c r="H152" s="452" t="s">
        <v>144</v>
      </c>
      <c r="I152" s="532" t="s">
        <v>18</v>
      </c>
      <c r="J152" s="614" t="s">
        <v>294</v>
      </c>
      <c r="K152" s="542" t="s">
        <v>64</v>
      </c>
      <c r="L152" s="542" t="s">
        <v>45</v>
      </c>
      <c r="M152" s="495"/>
      <c r="N152" s="496"/>
    </row>
    <row r="153" spans="1:14" x14ac:dyDescent="0.25">
      <c r="A153" s="194">
        <v>44841</v>
      </c>
      <c r="B153" s="177" t="s">
        <v>122</v>
      </c>
      <c r="C153" s="177" t="s">
        <v>122</v>
      </c>
      <c r="D153" s="203" t="s">
        <v>119</v>
      </c>
      <c r="E153" s="201">
        <v>4000</v>
      </c>
      <c r="F153" s="368">
        <v>3770</v>
      </c>
      <c r="G153" s="332">
        <f t="shared" si="2"/>
        <v>1.0610079575596818</v>
      </c>
      <c r="H153" s="452" t="s">
        <v>144</v>
      </c>
      <c r="I153" s="532" t="s">
        <v>18</v>
      </c>
      <c r="J153" s="614" t="s">
        <v>294</v>
      </c>
      <c r="K153" s="542" t="s">
        <v>64</v>
      </c>
      <c r="L153" s="542" t="s">
        <v>45</v>
      </c>
      <c r="M153" s="495"/>
      <c r="N153" s="496"/>
    </row>
    <row r="154" spans="1:14" x14ac:dyDescent="0.25">
      <c r="A154" s="194">
        <v>44841</v>
      </c>
      <c r="B154" s="205" t="s">
        <v>123</v>
      </c>
      <c r="C154" s="205" t="s">
        <v>124</v>
      </c>
      <c r="D154" s="532" t="s">
        <v>119</v>
      </c>
      <c r="E154" s="725">
        <v>10000</v>
      </c>
      <c r="F154" s="368">
        <v>3770</v>
      </c>
      <c r="G154" s="332">
        <f t="shared" si="2"/>
        <v>2.6525198938992043</v>
      </c>
      <c r="H154" s="544" t="s">
        <v>147</v>
      </c>
      <c r="I154" s="196" t="s">
        <v>18</v>
      </c>
      <c r="J154" s="452" t="s">
        <v>298</v>
      </c>
      <c r="K154" s="542" t="s">
        <v>64</v>
      </c>
      <c r="L154" s="542" t="s">
        <v>45</v>
      </c>
      <c r="M154" s="495"/>
      <c r="N154" s="496"/>
    </row>
    <row r="155" spans="1:14" x14ac:dyDescent="0.25">
      <c r="A155" s="194">
        <v>44841</v>
      </c>
      <c r="B155" s="205" t="s">
        <v>123</v>
      </c>
      <c r="C155" s="205" t="s">
        <v>124</v>
      </c>
      <c r="D155" s="532" t="s">
        <v>119</v>
      </c>
      <c r="E155" s="201">
        <v>16000</v>
      </c>
      <c r="F155" s="368">
        <v>3770</v>
      </c>
      <c r="G155" s="332">
        <f t="shared" si="2"/>
        <v>4.2440318302387272</v>
      </c>
      <c r="H155" s="544" t="s">
        <v>147</v>
      </c>
      <c r="I155" s="196" t="s">
        <v>18</v>
      </c>
      <c r="J155" s="452" t="s">
        <v>298</v>
      </c>
      <c r="K155" s="542" t="s">
        <v>64</v>
      </c>
      <c r="L155" s="542" t="s">
        <v>45</v>
      </c>
      <c r="M155" s="495"/>
      <c r="N155" s="496"/>
    </row>
    <row r="156" spans="1:14" x14ac:dyDescent="0.25">
      <c r="A156" s="194">
        <v>44841</v>
      </c>
      <c r="B156" s="205" t="s">
        <v>123</v>
      </c>
      <c r="C156" s="205" t="s">
        <v>124</v>
      </c>
      <c r="D156" s="532" t="s">
        <v>119</v>
      </c>
      <c r="E156" s="201">
        <v>16000</v>
      </c>
      <c r="F156" s="368">
        <v>3770</v>
      </c>
      <c r="G156" s="332">
        <f t="shared" si="2"/>
        <v>4.2440318302387272</v>
      </c>
      <c r="H156" s="544" t="s">
        <v>147</v>
      </c>
      <c r="I156" s="196" t="s">
        <v>18</v>
      </c>
      <c r="J156" s="452" t="s">
        <v>298</v>
      </c>
      <c r="K156" s="542" t="s">
        <v>64</v>
      </c>
      <c r="L156" s="542" t="s">
        <v>45</v>
      </c>
      <c r="M156" s="495"/>
      <c r="N156" s="496"/>
    </row>
    <row r="157" spans="1:14" x14ac:dyDescent="0.25">
      <c r="A157" s="194">
        <v>44841</v>
      </c>
      <c r="B157" s="205" t="s">
        <v>123</v>
      </c>
      <c r="C157" s="205" t="s">
        <v>124</v>
      </c>
      <c r="D157" s="532" t="s">
        <v>119</v>
      </c>
      <c r="E157" s="201">
        <v>8000</v>
      </c>
      <c r="F157" s="368">
        <v>3770</v>
      </c>
      <c r="G157" s="332">
        <f t="shared" si="2"/>
        <v>2.1220159151193636</v>
      </c>
      <c r="H157" s="544" t="s">
        <v>147</v>
      </c>
      <c r="I157" s="196" t="s">
        <v>18</v>
      </c>
      <c r="J157" s="452" t="s">
        <v>298</v>
      </c>
      <c r="K157" s="542" t="s">
        <v>64</v>
      </c>
      <c r="L157" s="542" t="s">
        <v>45</v>
      </c>
      <c r="M157" s="495"/>
      <c r="N157" s="496"/>
    </row>
    <row r="158" spans="1:14" x14ac:dyDescent="0.25">
      <c r="A158" s="194">
        <v>44841</v>
      </c>
      <c r="B158" s="205" t="s">
        <v>123</v>
      </c>
      <c r="C158" s="205" t="s">
        <v>124</v>
      </c>
      <c r="D158" s="532" t="s">
        <v>119</v>
      </c>
      <c r="E158" s="725">
        <v>10000</v>
      </c>
      <c r="F158" s="368">
        <v>3770</v>
      </c>
      <c r="G158" s="332">
        <f t="shared" si="2"/>
        <v>2.6525198938992043</v>
      </c>
      <c r="H158" s="544" t="s">
        <v>147</v>
      </c>
      <c r="I158" s="196" t="s">
        <v>18</v>
      </c>
      <c r="J158" s="452" t="s">
        <v>298</v>
      </c>
      <c r="K158" s="542" t="s">
        <v>64</v>
      </c>
      <c r="L158" s="542" t="s">
        <v>45</v>
      </c>
      <c r="M158" s="495"/>
      <c r="N158" s="496"/>
    </row>
    <row r="159" spans="1:14" x14ac:dyDescent="0.25">
      <c r="A159" s="194">
        <v>44841</v>
      </c>
      <c r="B159" s="205" t="s">
        <v>122</v>
      </c>
      <c r="C159" s="205" t="s">
        <v>122</v>
      </c>
      <c r="D159" s="532" t="s">
        <v>119</v>
      </c>
      <c r="E159" s="725">
        <v>5000</v>
      </c>
      <c r="F159" s="368">
        <v>3770</v>
      </c>
      <c r="G159" s="332">
        <f t="shared" si="2"/>
        <v>1.3262599469496021</v>
      </c>
      <c r="H159" s="544" t="s">
        <v>147</v>
      </c>
      <c r="I159" s="196" t="s">
        <v>18</v>
      </c>
      <c r="J159" s="452" t="s">
        <v>298</v>
      </c>
      <c r="K159" s="542" t="s">
        <v>64</v>
      </c>
      <c r="L159" s="542" t="s">
        <v>45</v>
      </c>
      <c r="M159" s="495"/>
      <c r="N159" s="496"/>
    </row>
    <row r="160" spans="1:14" x14ac:dyDescent="0.25">
      <c r="A160" s="194">
        <v>44841</v>
      </c>
      <c r="B160" s="205" t="s">
        <v>122</v>
      </c>
      <c r="C160" s="205" t="s">
        <v>122</v>
      </c>
      <c r="D160" s="532" t="s">
        <v>119</v>
      </c>
      <c r="E160" s="201">
        <v>5000</v>
      </c>
      <c r="F160" s="368">
        <v>3770</v>
      </c>
      <c r="G160" s="332">
        <f t="shared" si="2"/>
        <v>1.3262599469496021</v>
      </c>
      <c r="H160" s="544" t="s">
        <v>147</v>
      </c>
      <c r="I160" s="196" t="s">
        <v>18</v>
      </c>
      <c r="J160" s="452" t="s">
        <v>298</v>
      </c>
      <c r="K160" s="542" t="s">
        <v>64</v>
      </c>
      <c r="L160" s="542" t="s">
        <v>45</v>
      </c>
      <c r="M160" s="495"/>
      <c r="N160" s="496"/>
    </row>
    <row r="161" spans="1:14" x14ac:dyDescent="0.25">
      <c r="A161" s="194">
        <v>44841</v>
      </c>
      <c r="B161" s="205" t="s">
        <v>123</v>
      </c>
      <c r="C161" s="205" t="s">
        <v>124</v>
      </c>
      <c r="D161" s="532" t="s">
        <v>118</v>
      </c>
      <c r="E161" s="201">
        <v>10000</v>
      </c>
      <c r="F161" s="368">
        <v>3770</v>
      </c>
      <c r="G161" s="332">
        <f t="shared" si="2"/>
        <v>2.6525198938992043</v>
      </c>
      <c r="H161" s="544" t="s">
        <v>132</v>
      </c>
      <c r="I161" s="196" t="s">
        <v>18</v>
      </c>
      <c r="J161" s="452" t="s">
        <v>303</v>
      </c>
      <c r="K161" s="542" t="s">
        <v>64</v>
      </c>
      <c r="L161" s="542" t="s">
        <v>45</v>
      </c>
      <c r="M161" s="495"/>
      <c r="N161" s="496"/>
    </row>
    <row r="162" spans="1:14" x14ac:dyDescent="0.25">
      <c r="A162" s="194">
        <v>44841</v>
      </c>
      <c r="B162" s="205" t="s">
        <v>123</v>
      </c>
      <c r="C162" s="205" t="s">
        <v>124</v>
      </c>
      <c r="D162" s="532" t="s">
        <v>118</v>
      </c>
      <c r="E162" s="725">
        <v>10000</v>
      </c>
      <c r="F162" s="368">
        <v>3770</v>
      </c>
      <c r="G162" s="332">
        <f t="shared" si="2"/>
        <v>2.6525198938992043</v>
      </c>
      <c r="H162" s="544" t="s">
        <v>132</v>
      </c>
      <c r="I162" s="196" t="s">
        <v>18</v>
      </c>
      <c r="J162" s="452" t="s">
        <v>303</v>
      </c>
      <c r="K162" s="542" t="s">
        <v>64</v>
      </c>
      <c r="L162" s="542" t="s">
        <v>45</v>
      </c>
      <c r="M162" s="495"/>
      <c r="N162" s="496"/>
    </row>
    <row r="163" spans="1:14" x14ac:dyDescent="0.25">
      <c r="A163" s="194">
        <v>44841</v>
      </c>
      <c r="B163" s="205" t="s">
        <v>123</v>
      </c>
      <c r="C163" s="205" t="s">
        <v>124</v>
      </c>
      <c r="D163" s="532" t="s">
        <v>119</v>
      </c>
      <c r="E163" s="201">
        <v>8000</v>
      </c>
      <c r="F163" s="368">
        <v>3770</v>
      </c>
      <c r="G163" s="332">
        <f t="shared" si="2"/>
        <v>2.1220159151193636</v>
      </c>
      <c r="H163" s="544" t="s">
        <v>121</v>
      </c>
      <c r="I163" s="196" t="s">
        <v>18</v>
      </c>
      <c r="J163" s="452" t="s">
        <v>583</v>
      </c>
      <c r="K163" s="542" t="s">
        <v>64</v>
      </c>
      <c r="L163" s="542" t="s">
        <v>45</v>
      </c>
      <c r="M163" s="495"/>
      <c r="N163" s="496"/>
    </row>
    <row r="164" spans="1:14" x14ac:dyDescent="0.25">
      <c r="A164" s="194">
        <v>44841</v>
      </c>
      <c r="B164" s="205" t="s">
        <v>123</v>
      </c>
      <c r="C164" s="205" t="s">
        <v>124</v>
      </c>
      <c r="D164" s="532" t="s">
        <v>119</v>
      </c>
      <c r="E164" s="201">
        <v>10000</v>
      </c>
      <c r="F164" s="368">
        <v>3770</v>
      </c>
      <c r="G164" s="332">
        <f t="shared" si="2"/>
        <v>2.6525198938992043</v>
      </c>
      <c r="H164" s="544" t="s">
        <v>121</v>
      </c>
      <c r="I164" s="196" t="s">
        <v>18</v>
      </c>
      <c r="J164" s="452" t="s">
        <v>583</v>
      </c>
      <c r="K164" s="542" t="s">
        <v>64</v>
      </c>
      <c r="L164" s="542" t="s">
        <v>45</v>
      </c>
      <c r="M164" s="495"/>
      <c r="N164" s="496"/>
    </row>
    <row r="165" spans="1:14" x14ac:dyDescent="0.25">
      <c r="A165" s="194">
        <v>44841</v>
      </c>
      <c r="B165" s="205" t="s">
        <v>123</v>
      </c>
      <c r="C165" s="205" t="s">
        <v>124</v>
      </c>
      <c r="D165" s="532" t="s">
        <v>119</v>
      </c>
      <c r="E165" s="725">
        <v>18000</v>
      </c>
      <c r="F165" s="368">
        <v>3770</v>
      </c>
      <c r="G165" s="332">
        <f t="shared" si="2"/>
        <v>4.7745358090185679</v>
      </c>
      <c r="H165" s="544" t="s">
        <v>121</v>
      </c>
      <c r="I165" s="196" t="s">
        <v>18</v>
      </c>
      <c r="J165" s="452" t="s">
        <v>583</v>
      </c>
      <c r="K165" s="542" t="s">
        <v>64</v>
      </c>
      <c r="L165" s="542" t="s">
        <v>45</v>
      </c>
      <c r="M165" s="495"/>
      <c r="N165" s="496"/>
    </row>
    <row r="166" spans="1:14" x14ac:dyDescent="0.25">
      <c r="A166" s="194">
        <v>44841</v>
      </c>
      <c r="B166" s="205" t="s">
        <v>123</v>
      </c>
      <c r="C166" s="205" t="s">
        <v>124</v>
      </c>
      <c r="D166" s="532" t="s">
        <v>119</v>
      </c>
      <c r="E166" s="201">
        <v>21000</v>
      </c>
      <c r="F166" s="368">
        <v>3770</v>
      </c>
      <c r="G166" s="332">
        <f t="shared" si="2"/>
        <v>5.5702917771883289</v>
      </c>
      <c r="H166" s="544" t="s">
        <v>121</v>
      </c>
      <c r="I166" s="196" t="s">
        <v>18</v>
      </c>
      <c r="J166" s="452" t="s">
        <v>583</v>
      </c>
      <c r="K166" s="542" t="s">
        <v>64</v>
      </c>
      <c r="L166" s="542" t="s">
        <v>45</v>
      </c>
      <c r="M166" s="495"/>
      <c r="N166" s="496"/>
    </row>
    <row r="167" spans="1:14" x14ac:dyDescent="0.25">
      <c r="A167" s="194">
        <v>44841</v>
      </c>
      <c r="B167" s="205" t="s">
        <v>123</v>
      </c>
      <c r="C167" s="205" t="s">
        <v>124</v>
      </c>
      <c r="D167" s="532" t="s">
        <v>119</v>
      </c>
      <c r="E167" s="201">
        <v>9000</v>
      </c>
      <c r="F167" s="368">
        <v>3770</v>
      </c>
      <c r="G167" s="332">
        <f t="shared" si="2"/>
        <v>2.3872679045092839</v>
      </c>
      <c r="H167" s="544" t="s">
        <v>121</v>
      </c>
      <c r="I167" s="196" t="s">
        <v>18</v>
      </c>
      <c r="J167" s="452" t="s">
        <v>583</v>
      </c>
      <c r="K167" s="542" t="s">
        <v>64</v>
      </c>
      <c r="L167" s="542" t="s">
        <v>45</v>
      </c>
      <c r="M167" s="495"/>
      <c r="N167" s="496"/>
    </row>
    <row r="168" spans="1:14" x14ac:dyDescent="0.25">
      <c r="A168" s="194">
        <v>44841</v>
      </c>
      <c r="B168" s="177" t="s">
        <v>122</v>
      </c>
      <c r="C168" s="177" t="s">
        <v>122</v>
      </c>
      <c r="D168" s="203" t="s">
        <v>119</v>
      </c>
      <c r="E168" s="201">
        <v>5000</v>
      </c>
      <c r="F168" s="368">
        <v>3770</v>
      </c>
      <c r="G168" s="332">
        <f t="shared" si="2"/>
        <v>1.3262599469496021</v>
      </c>
      <c r="H168" s="544" t="s">
        <v>121</v>
      </c>
      <c r="I168" s="196" t="s">
        <v>18</v>
      </c>
      <c r="J168" s="452" t="s">
        <v>583</v>
      </c>
      <c r="K168" s="542" t="s">
        <v>64</v>
      </c>
      <c r="L168" s="542" t="s">
        <v>45</v>
      </c>
      <c r="M168" s="495"/>
      <c r="N168" s="496"/>
    </row>
    <row r="169" spans="1:14" x14ac:dyDescent="0.25">
      <c r="A169" s="194">
        <v>44841</v>
      </c>
      <c r="B169" s="177" t="s">
        <v>122</v>
      </c>
      <c r="C169" s="177" t="s">
        <v>122</v>
      </c>
      <c r="D169" s="203" t="s">
        <v>119</v>
      </c>
      <c r="E169" s="725">
        <v>5000</v>
      </c>
      <c r="F169" s="368">
        <v>3770</v>
      </c>
      <c r="G169" s="332">
        <f t="shared" si="2"/>
        <v>1.3262599469496021</v>
      </c>
      <c r="H169" s="544" t="s">
        <v>121</v>
      </c>
      <c r="I169" s="196" t="s">
        <v>18</v>
      </c>
      <c r="J169" s="452" t="s">
        <v>583</v>
      </c>
      <c r="K169" s="542" t="s">
        <v>64</v>
      </c>
      <c r="L169" s="542" t="s">
        <v>45</v>
      </c>
      <c r="M169" s="495"/>
      <c r="N169" s="496"/>
    </row>
    <row r="170" spans="1:14" x14ac:dyDescent="0.25">
      <c r="A170" s="194">
        <v>44842</v>
      </c>
      <c r="B170" s="177" t="s">
        <v>123</v>
      </c>
      <c r="C170" s="177" t="s">
        <v>124</v>
      </c>
      <c r="D170" s="203" t="s">
        <v>119</v>
      </c>
      <c r="E170" s="725">
        <v>30000</v>
      </c>
      <c r="F170" s="368">
        <v>3770</v>
      </c>
      <c r="G170" s="332">
        <f t="shared" si="2"/>
        <v>7.9575596816976129</v>
      </c>
      <c r="H170" s="544" t="s">
        <v>121</v>
      </c>
      <c r="I170" s="196" t="s">
        <v>18</v>
      </c>
      <c r="J170" s="452" t="s">
        <v>588</v>
      </c>
      <c r="K170" s="542" t="s">
        <v>64</v>
      </c>
      <c r="L170" s="542" t="s">
        <v>45</v>
      </c>
      <c r="M170" s="495"/>
      <c r="N170" s="496"/>
    </row>
    <row r="171" spans="1:14" x14ac:dyDescent="0.25">
      <c r="A171" s="194">
        <v>44842</v>
      </c>
      <c r="B171" s="177" t="s">
        <v>123</v>
      </c>
      <c r="C171" s="177" t="s">
        <v>124</v>
      </c>
      <c r="D171" s="203" t="s">
        <v>119</v>
      </c>
      <c r="E171" s="201">
        <v>30000</v>
      </c>
      <c r="F171" s="368">
        <v>3770</v>
      </c>
      <c r="G171" s="332">
        <f t="shared" si="2"/>
        <v>7.9575596816976129</v>
      </c>
      <c r="H171" s="544" t="s">
        <v>121</v>
      </c>
      <c r="I171" s="196" t="s">
        <v>18</v>
      </c>
      <c r="J171" s="452" t="s">
        <v>588</v>
      </c>
      <c r="K171" s="542" t="s">
        <v>64</v>
      </c>
      <c r="L171" s="542" t="s">
        <v>45</v>
      </c>
      <c r="M171" s="495"/>
      <c r="N171" s="496"/>
    </row>
    <row r="172" spans="1:14" x14ac:dyDescent="0.25">
      <c r="A172" s="194">
        <v>44842</v>
      </c>
      <c r="B172" s="177" t="s">
        <v>122</v>
      </c>
      <c r="C172" s="177" t="s">
        <v>122</v>
      </c>
      <c r="D172" s="203" t="s">
        <v>119</v>
      </c>
      <c r="E172" s="725">
        <v>5000</v>
      </c>
      <c r="F172" s="368">
        <v>3770</v>
      </c>
      <c r="G172" s="332">
        <f t="shared" si="2"/>
        <v>1.3262599469496021</v>
      </c>
      <c r="H172" s="544" t="s">
        <v>121</v>
      </c>
      <c r="I172" s="196" t="s">
        <v>18</v>
      </c>
      <c r="J172" s="452" t="s">
        <v>588</v>
      </c>
      <c r="K172" s="542" t="s">
        <v>64</v>
      </c>
      <c r="L172" s="542" t="s">
        <v>45</v>
      </c>
      <c r="M172" s="495"/>
      <c r="N172" s="496"/>
    </row>
    <row r="173" spans="1:14" x14ac:dyDescent="0.25">
      <c r="A173" s="194">
        <v>44842</v>
      </c>
      <c r="B173" s="195" t="s">
        <v>122</v>
      </c>
      <c r="C173" s="195" t="s">
        <v>122</v>
      </c>
      <c r="D173" s="203" t="s">
        <v>119</v>
      </c>
      <c r="E173" s="725">
        <v>5000</v>
      </c>
      <c r="F173" s="368">
        <v>3770</v>
      </c>
      <c r="G173" s="332">
        <f t="shared" si="2"/>
        <v>1.3262599469496021</v>
      </c>
      <c r="H173" s="544" t="s">
        <v>121</v>
      </c>
      <c r="I173" s="196" t="s">
        <v>18</v>
      </c>
      <c r="J173" s="452" t="s">
        <v>588</v>
      </c>
      <c r="K173" s="542" t="s">
        <v>64</v>
      </c>
      <c r="L173" s="542" t="s">
        <v>45</v>
      </c>
      <c r="M173" s="495"/>
      <c r="N173" s="496"/>
    </row>
    <row r="174" spans="1:14" x14ac:dyDescent="0.25">
      <c r="A174" s="194">
        <v>44844</v>
      </c>
      <c r="B174" s="195" t="s">
        <v>123</v>
      </c>
      <c r="C174" s="195" t="s">
        <v>124</v>
      </c>
      <c r="D174" s="203" t="s">
        <v>119</v>
      </c>
      <c r="E174" s="725">
        <v>10000</v>
      </c>
      <c r="F174" s="368">
        <v>3770</v>
      </c>
      <c r="G174" s="332">
        <f t="shared" si="2"/>
        <v>2.6525198938992043</v>
      </c>
      <c r="H174" s="544" t="s">
        <v>147</v>
      </c>
      <c r="I174" s="196" t="s">
        <v>18</v>
      </c>
      <c r="J174" s="452" t="s">
        <v>305</v>
      </c>
      <c r="K174" s="542" t="s">
        <v>64</v>
      </c>
      <c r="L174" s="542" t="s">
        <v>45</v>
      </c>
      <c r="M174" s="495"/>
      <c r="N174" s="496"/>
    </row>
    <row r="175" spans="1:14" x14ac:dyDescent="0.25">
      <c r="A175" s="194">
        <v>44844</v>
      </c>
      <c r="B175" s="195" t="s">
        <v>123</v>
      </c>
      <c r="C175" s="195" t="s">
        <v>124</v>
      </c>
      <c r="D175" s="203" t="s">
        <v>119</v>
      </c>
      <c r="E175" s="201">
        <v>10000</v>
      </c>
      <c r="F175" s="368">
        <v>3770</v>
      </c>
      <c r="G175" s="332">
        <f t="shared" si="2"/>
        <v>2.6525198938992043</v>
      </c>
      <c r="H175" s="544" t="s">
        <v>147</v>
      </c>
      <c r="I175" s="196" t="s">
        <v>18</v>
      </c>
      <c r="J175" s="452" t="s">
        <v>305</v>
      </c>
      <c r="K175" s="542" t="s">
        <v>64</v>
      </c>
      <c r="L175" s="542" t="s">
        <v>45</v>
      </c>
      <c r="M175" s="495"/>
      <c r="N175" s="496"/>
    </row>
    <row r="176" spans="1:14" ht="17.25" customHeight="1" x14ac:dyDescent="0.25">
      <c r="A176" s="194">
        <v>44844</v>
      </c>
      <c r="B176" s="195" t="s">
        <v>123</v>
      </c>
      <c r="C176" s="195" t="s">
        <v>124</v>
      </c>
      <c r="D176" s="203" t="s">
        <v>119</v>
      </c>
      <c r="E176" s="725">
        <v>18000</v>
      </c>
      <c r="F176" s="368">
        <v>3770</v>
      </c>
      <c r="G176" s="332">
        <f t="shared" si="2"/>
        <v>4.7745358090185679</v>
      </c>
      <c r="H176" s="544" t="s">
        <v>147</v>
      </c>
      <c r="I176" s="532" t="s">
        <v>18</v>
      </c>
      <c r="J176" s="452" t="s">
        <v>305</v>
      </c>
      <c r="K176" s="542" t="s">
        <v>64</v>
      </c>
      <c r="L176" s="542" t="s">
        <v>45</v>
      </c>
      <c r="M176" s="553"/>
      <c r="N176" s="543"/>
    </row>
    <row r="177" spans="1:14" ht="16.5" customHeight="1" x14ac:dyDescent="0.25">
      <c r="A177" s="194">
        <v>44844</v>
      </c>
      <c r="B177" s="195" t="s">
        <v>123</v>
      </c>
      <c r="C177" s="195" t="s">
        <v>124</v>
      </c>
      <c r="D177" s="203" t="s">
        <v>119</v>
      </c>
      <c r="E177" s="725">
        <v>17000</v>
      </c>
      <c r="F177" s="368">
        <v>3770</v>
      </c>
      <c r="G177" s="332">
        <f t="shared" si="2"/>
        <v>4.5092838196286475</v>
      </c>
      <c r="H177" s="544" t="s">
        <v>147</v>
      </c>
      <c r="I177" s="532" t="s">
        <v>18</v>
      </c>
      <c r="J177" s="452" t="s">
        <v>305</v>
      </c>
      <c r="K177" s="542" t="s">
        <v>64</v>
      </c>
      <c r="L177" s="542" t="s">
        <v>45</v>
      </c>
      <c r="M177" s="553"/>
      <c r="N177" s="543"/>
    </row>
    <row r="178" spans="1:14" x14ac:dyDescent="0.25">
      <c r="A178" s="194">
        <v>44844</v>
      </c>
      <c r="B178" s="195" t="s">
        <v>123</v>
      </c>
      <c r="C178" s="195" t="s">
        <v>124</v>
      </c>
      <c r="D178" s="203" t="s">
        <v>119</v>
      </c>
      <c r="E178" s="725">
        <v>5000</v>
      </c>
      <c r="F178" s="368">
        <v>3770</v>
      </c>
      <c r="G178" s="332">
        <f t="shared" si="2"/>
        <v>1.3262599469496021</v>
      </c>
      <c r="H178" s="544" t="s">
        <v>147</v>
      </c>
      <c r="I178" s="532" t="s">
        <v>18</v>
      </c>
      <c r="J178" s="452" t="s">
        <v>305</v>
      </c>
      <c r="K178" s="542" t="s">
        <v>64</v>
      </c>
      <c r="L178" s="542" t="s">
        <v>45</v>
      </c>
      <c r="M178" s="553"/>
      <c r="N178" s="543"/>
    </row>
    <row r="179" spans="1:14" ht="15" customHeight="1" x14ac:dyDescent="0.25">
      <c r="A179" s="194">
        <v>44844</v>
      </c>
      <c r="B179" s="195" t="s">
        <v>122</v>
      </c>
      <c r="C179" s="195" t="s">
        <v>122</v>
      </c>
      <c r="D179" s="203" t="s">
        <v>119</v>
      </c>
      <c r="E179" s="725">
        <v>5000</v>
      </c>
      <c r="F179" s="368">
        <v>3770</v>
      </c>
      <c r="G179" s="332">
        <f t="shared" si="2"/>
        <v>1.3262599469496021</v>
      </c>
      <c r="H179" s="544" t="s">
        <v>147</v>
      </c>
      <c r="I179" s="532" t="s">
        <v>18</v>
      </c>
      <c r="J179" s="452" t="s">
        <v>305</v>
      </c>
      <c r="K179" s="542" t="s">
        <v>64</v>
      </c>
      <c r="L179" s="542" t="s">
        <v>45</v>
      </c>
      <c r="M179" s="553"/>
      <c r="N179" s="543"/>
    </row>
    <row r="180" spans="1:14" x14ac:dyDescent="0.25">
      <c r="A180" s="668">
        <v>44844</v>
      </c>
      <c r="B180" s="177" t="s">
        <v>123</v>
      </c>
      <c r="C180" s="177" t="s">
        <v>124</v>
      </c>
      <c r="D180" s="203" t="s">
        <v>119</v>
      </c>
      <c r="E180" s="551">
        <v>8000</v>
      </c>
      <c r="F180" s="368">
        <v>3770</v>
      </c>
      <c r="G180" s="332">
        <f t="shared" si="2"/>
        <v>2.1220159151193636</v>
      </c>
      <c r="H180" s="554" t="s">
        <v>144</v>
      </c>
      <c r="I180" s="196" t="s">
        <v>18</v>
      </c>
      <c r="J180" s="614" t="s">
        <v>310</v>
      </c>
      <c r="K180" s="542" t="s">
        <v>64</v>
      </c>
      <c r="L180" s="542" t="s">
        <v>45</v>
      </c>
      <c r="M180" s="495"/>
      <c r="N180" s="496"/>
    </row>
    <row r="181" spans="1:14" x14ac:dyDescent="0.25">
      <c r="A181" s="668">
        <v>44844</v>
      </c>
      <c r="B181" s="177" t="s">
        <v>123</v>
      </c>
      <c r="C181" s="177" t="s">
        <v>124</v>
      </c>
      <c r="D181" s="203" t="s">
        <v>119</v>
      </c>
      <c r="E181" s="531">
        <v>16000</v>
      </c>
      <c r="F181" s="368">
        <v>3770</v>
      </c>
      <c r="G181" s="332">
        <f t="shared" si="2"/>
        <v>4.2440318302387272</v>
      </c>
      <c r="H181" s="544" t="s">
        <v>144</v>
      </c>
      <c r="I181" s="196" t="s">
        <v>18</v>
      </c>
      <c r="J181" s="614" t="s">
        <v>310</v>
      </c>
      <c r="K181" s="542" t="s">
        <v>64</v>
      </c>
      <c r="L181" s="542" t="s">
        <v>45</v>
      </c>
      <c r="M181" s="495"/>
      <c r="N181" s="496"/>
    </row>
    <row r="182" spans="1:14" x14ac:dyDescent="0.25">
      <c r="A182" s="668">
        <v>44844</v>
      </c>
      <c r="B182" s="177" t="s">
        <v>123</v>
      </c>
      <c r="C182" s="177" t="s">
        <v>124</v>
      </c>
      <c r="D182" s="203" t="s">
        <v>119</v>
      </c>
      <c r="E182" s="725">
        <v>10000</v>
      </c>
      <c r="F182" s="368">
        <v>3770</v>
      </c>
      <c r="G182" s="332">
        <f t="shared" si="2"/>
        <v>2.6525198938992043</v>
      </c>
      <c r="H182" s="544" t="s">
        <v>144</v>
      </c>
      <c r="I182" s="196" t="s">
        <v>18</v>
      </c>
      <c r="J182" s="614" t="s">
        <v>310</v>
      </c>
      <c r="K182" s="542" t="s">
        <v>64</v>
      </c>
      <c r="L182" s="542" t="s">
        <v>45</v>
      </c>
      <c r="M182" s="495"/>
      <c r="N182" s="496"/>
    </row>
    <row r="183" spans="1:14" x14ac:dyDescent="0.25">
      <c r="A183" s="668">
        <v>44844</v>
      </c>
      <c r="B183" s="177" t="s">
        <v>123</v>
      </c>
      <c r="C183" s="177" t="s">
        <v>124</v>
      </c>
      <c r="D183" s="203" t="s">
        <v>119</v>
      </c>
      <c r="E183" s="725">
        <v>15000</v>
      </c>
      <c r="F183" s="368">
        <v>3770</v>
      </c>
      <c r="G183" s="332">
        <f t="shared" si="2"/>
        <v>3.9787798408488064</v>
      </c>
      <c r="H183" s="544" t="s">
        <v>144</v>
      </c>
      <c r="I183" s="196" t="s">
        <v>18</v>
      </c>
      <c r="J183" s="614" t="s">
        <v>310</v>
      </c>
      <c r="K183" s="542" t="s">
        <v>64</v>
      </c>
      <c r="L183" s="542" t="s">
        <v>45</v>
      </c>
      <c r="M183" s="495"/>
      <c r="N183" s="496"/>
    </row>
    <row r="184" spans="1:14" x14ac:dyDescent="0.25">
      <c r="A184" s="668">
        <v>44844</v>
      </c>
      <c r="B184" s="177" t="s">
        <v>123</v>
      </c>
      <c r="C184" s="177" t="s">
        <v>124</v>
      </c>
      <c r="D184" s="203" t="s">
        <v>119</v>
      </c>
      <c r="E184" s="725">
        <v>20000</v>
      </c>
      <c r="F184" s="368">
        <v>3770</v>
      </c>
      <c r="G184" s="332">
        <f t="shared" si="2"/>
        <v>5.3050397877984086</v>
      </c>
      <c r="H184" s="544" t="s">
        <v>144</v>
      </c>
      <c r="I184" s="196" t="s">
        <v>18</v>
      </c>
      <c r="J184" s="614" t="s">
        <v>310</v>
      </c>
      <c r="K184" s="542" t="s">
        <v>64</v>
      </c>
      <c r="L184" s="542" t="s">
        <v>45</v>
      </c>
      <c r="M184" s="495"/>
      <c r="N184" s="496"/>
    </row>
    <row r="185" spans="1:14" x14ac:dyDescent="0.25">
      <c r="A185" s="194">
        <v>44844</v>
      </c>
      <c r="B185" s="205" t="s">
        <v>123</v>
      </c>
      <c r="C185" s="205" t="s">
        <v>124</v>
      </c>
      <c r="D185" s="532" t="s">
        <v>118</v>
      </c>
      <c r="E185" s="744">
        <v>10000</v>
      </c>
      <c r="F185" s="368">
        <v>3770</v>
      </c>
      <c r="G185" s="332">
        <f t="shared" si="2"/>
        <v>2.6525198938992043</v>
      </c>
      <c r="H185" s="544" t="s">
        <v>132</v>
      </c>
      <c r="I185" s="196" t="s">
        <v>18</v>
      </c>
      <c r="J185" s="452" t="s">
        <v>315</v>
      </c>
      <c r="K185" s="542" t="s">
        <v>64</v>
      </c>
      <c r="L185" s="542" t="s">
        <v>45</v>
      </c>
      <c r="M185" s="495"/>
      <c r="N185" s="496"/>
    </row>
    <row r="186" spans="1:14" x14ac:dyDescent="0.25">
      <c r="A186" s="194">
        <v>44844</v>
      </c>
      <c r="B186" s="205" t="s">
        <v>123</v>
      </c>
      <c r="C186" s="205" t="s">
        <v>124</v>
      </c>
      <c r="D186" s="532" t="s">
        <v>118</v>
      </c>
      <c r="E186" s="744">
        <v>10000</v>
      </c>
      <c r="F186" s="368">
        <v>3770</v>
      </c>
      <c r="G186" s="332">
        <f t="shared" si="2"/>
        <v>2.6525198938992043</v>
      </c>
      <c r="H186" s="544" t="s">
        <v>132</v>
      </c>
      <c r="I186" s="196" t="s">
        <v>18</v>
      </c>
      <c r="J186" s="452" t="s">
        <v>315</v>
      </c>
      <c r="K186" s="542" t="s">
        <v>64</v>
      </c>
      <c r="L186" s="542" t="s">
        <v>45</v>
      </c>
      <c r="M186" s="495"/>
      <c r="N186" s="496"/>
    </row>
    <row r="187" spans="1:14" x14ac:dyDescent="0.25">
      <c r="A187" s="668">
        <v>44844</v>
      </c>
      <c r="B187" s="177" t="s">
        <v>123</v>
      </c>
      <c r="C187" s="177" t="s">
        <v>124</v>
      </c>
      <c r="D187" s="203" t="s">
        <v>119</v>
      </c>
      <c r="E187" s="725">
        <v>15000</v>
      </c>
      <c r="F187" s="368">
        <v>3770</v>
      </c>
      <c r="G187" s="332">
        <f t="shared" si="2"/>
        <v>3.9787798408488064</v>
      </c>
      <c r="H187" s="544" t="s">
        <v>144</v>
      </c>
      <c r="I187" s="196" t="s">
        <v>18</v>
      </c>
      <c r="J187" s="25" t="s">
        <v>316</v>
      </c>
      <c r="K187" s="542" t="s">
        <v>64</v>
      </c>
      <c r="L187" s="542" t="s">
        <v>45</v>
      </c>
      <c r="M187" s="495"/>
      <c r="N187" s="496"/>
    </row>
    <row r="188" spans="1:14" x14ac:dyDescent="0.25">
      <c r="A188" s="194">
        <v>44844</v>
      </c>
      <c r="B188" s="177" t="s">
        <v>129</v>
      </c>
      <c r="C188" s="177" t="s">
        <v>157</v>
      </c>
      <c r="D188" s="177" t="s">
        <v>14</v>
      </c>
      <c r="E188" s="201">
        <v>40000</v>
      </c>
      <c r="F188" s="368">
        <v>3770</v>
      </c>
      <c r="G188" s="332">
        <f t="shared" si="2"/>
        <v>10.610079575596817</v>
      </c>
      <c r="H188" s="544" t="s">
        <v>42</v>
      </c>
      <c r="I188" s="196" t="s">
        <v>18</v>
      </c>
      <c r="J188" s="452" t="s">
        <v>245</v>
      </c>
      <c r="K188" s="542" t="s">
        <v>64</v>
      </c>
      <c r="L188" s="542" t="s">
        <v>45</v>
      </c>
      <c r="M188" s="495"/>
      <c r="N188" s="496"/>
    </row>
    <row r="189" spans="1:14" x14ac:dyDescent="0.25">
      <c r="A189" s="194">
        <v>44844</v>
      </c>
      <c r="B189" s="177" t="s">
        <v>155</v>
      </c>
      <c r="C189" s="177" t="s">
        <v>157</v>
      </c>
      <c r="D189" s="177" t="s">
        <v>119</v>
      </c>
      <c r="E189" s="201">
        <v>25000</v>
      </c>
      <c r="F189" s="368">
        <v>3770</v>
      </c>
      <c r="G189" s="332">
        <f t="shared" si="2"/>
        <v>6.6312997347480103</v>
      </c>
      <c r="H189" s="544" t="s">
        <v>147</v>
      </c>
      <c r="I189" s="196" t="s">
        <v>18</v>
      </c>
      <c r="J189" s="452" t="s">
        <v>245</v>
      </c>
      <c r="K189" s="542" t="s">
        <v>64</v>
      </c>
      <c r="L189" s="542" t="s">
        <v>45</v>
      </c>
      <c r="M189" s="495"/>
      <c r="N189" s="496"/>
    </row>
    <row r="190" spans="1:14" x14ac:dyDescent="0.25">
      <c r="A190" s="194">
        <v>44844</v>
      </c>
      <c r="B190" s="177" t="s">
        <v>156</v>
      </c>
      <c r="C190" s="177" t="s">
        <v>157</v>
      </c>
      <c r="D190" s="187" t="s">
        <v>119</v>
      </c>
      <c r="E190" s="201">
        <v>25000</v>
      </c>
      <c r="F190" s="368">
        <v>3770</v>
      </c>
      <c r="G190" s="332">
        <f t="shared" si="2"/>
        <v>6.6312997347480103</v>
      </c>
      <c r="H190" s="544" t="s">
        <v>144</v>
      </c>
      <c r="I190" s="196" t="s">
        <v>18</v>
      </c>
      <c r="J190" s="452" t="s">
        <v>245</v>
      </c>
      <c r="K190" s="542" t="s">
        <v>64</v>
      </c>
      <c r="L190" s="542" t="s">
        <v>45</v>
      </c>
      <c r="M190" s="495"/>
      <c r="N190" s="496"/>
    </row>
    <row r="191" spans="1:14" x14ac:dyDescent="0.25">
      <c r="A191" s="194">
        <v>44844</v>
      </c>
      <c r="B191" s="175" t="s">
        <v>137</v>
      </c>
      <c r="C191" s="177" t="s">
        <v>157</v>
      </c>
      <c r="D191" s="187" t="s">
        <v>118</v>
      </c>
      <c r="E191" s="201">
        <v>20000</v>
      </c>
      <c r="F191" s="368">
        <v>3770</v>
      </c>
      <c r="G191" s="332">
        <f t="shared" si="2"/>
        <v>5.3050397877984086</v>
      </c>
      <c r="H191" s="544" t="s">
        <v>132</v>
      </c>
      <c r="I191" s="196" t="s">
        <v>18</v>
      </c>
      <c r="J191" s="452" t="s">
        <v>245</v>
      </c>
      <c r="K191" s="542" t="s">
        <v>64</v>
      </c>
      <c r="L191" s="542" t="s">
        <v>45</v>
      </c>
      <c r="M191" s="495"/>
      <c r="N191" s="496"/>
    </row>
    <row r="192" spans="1:14" x14ac:dyDescent="0.25">
      <c r="A192" s="194">
        <v>44845</v>
      </c>
      <c r="B192" s="195" t="s">
        <v>123</v>
      </c>
      <c r="C192" s="195" t="s">
        <v>124</v>
      </c>
      <c r="D192" s="203" t="s">
        <v>119</v>
      </c>
      <c r="E192" s="201">
        <v>10000</v>
      </c>
      <c r="F192" s="368">
        <v>3770</v>
      </c>
      <c r="G192" s="332">
        <f t="shared" si="2"/>
        <v>2.6525198938992043</v>
      </c>
      <c r="H192" s="544" t="s">
        <v>147</v>
      </c>
      <c r="I192" s="196" t="s">
        <v>18</v>
      </c>
      <c r="J192" s="452" t="s">
        <v>318</v>
      </c>
      <c r="K192" s="542" t="s">
        <v>64</v>
      </c>
      <c r="L192" s="542" t="s">
        <v>45</v>
      </c>
      <c r="M192" s="495"/>
      <c r="N192" s="496"/>
    </row>
    <row r="193" spans="1:14" x14ac:dyDescent="0.25">
      <c r="A193" s="194">
        <v>44845</v>
      </c>
      <c r="B193" s="195" t="s">
        <v>123</v>
      </c>
      <c r="C193" s="195" t="s">
        <v>124</v>
      </c>
      <c r="D193" s="203" t="s">
        <v>119</v>
      </c>
      <c r="E193" s="201">
        <v>13000</v>
      </c>
      <c r="F193" s="368">
        <v>3770</v>
      </c>
      <c r="G193" s="332">
        <f t="shared" si="2"/>
        <v>3.4482758620689653</v>
      </c>
      <c r="H193" s="544" t="s">
        <v>147</v>
      </c>
      <c r="I193" s="196" t="s">
        <v>18</v>
      </c>
      <c r="J193" s="452" t="s">
        <v>318</v>
      </c>
      <c r="K193" s="542" t="s">
        <v>64</v>
      </c>
      <c r="L193" s="542" t="s">
        <v>45</v>
      </c>
      <c r="M193" s="495"/>
      <c r="N193" s="496"/>
    </row>
    <row r="194" spans="1:14" x14ac:dyDescent="0.25">
      <c r="A194" s="194">
        <v>44845</v>
      </c>
      <c r="B194" s="195" t="s">
        <v>123</v>
      </c>
      <c r="C194" s="195" t="s">
        <v>124</v>
      </c>
      <c r="D194" s="203" t="s">
        <v>119</v>
      </c>
      <c r="E194" s="201">
        <v>5000</v>
      </c>
      <c r="F194" s="368">
        <v>3770</v>
      </c>
      <c r="G194" s="332">
        <f t="shared" si="2"/>
        <v>1.3262599469496021</v>
      </c>
      <c r="H194" s="544" t="s">
        <v>147</v>
      </c>
      <c r="I194" s="196" t="s">
        <v>18</v>
      </c>
      <c r="J194" s="452" t="s">
        <v>318</v>
      </c>
      <c r="K194" s="542" t="s">
        <v>64</v>
      </c>
      <c r="L194" s="542" t="s">
        <v>45</v>
      </c>
      <c r="M194" s="495"/>
      <c r="N194" s="496"/>
    </row>
    <row r="195" spans="1:14" x14ac:dyDescent="0.25">
      <c r="A195" s="194">
        <v>44845</v>
      </c>
      <c r="B195" s="195" t="s">
        <v>123</v>
      </c>
      <c r="C195" s="195" t="s">
        <v>124</v>
      </c>
      <c r="D195" s="203" t="s">
        <v>119</v>
      </c>
      <c r="E195" s="201">
        <v>12000</v>
      </c>
      <c r="F195" s="368">
        <v>3770</v>
      </c>
      <c r="G195" s="332">
        <f t="shared" si="2"/>
        <v>3.183023872679045</v>
      </c>
      <c r="H195" s="544" t="s">
        <v>147</v>
      </c>
      <c r="I195" s="196" t="s">
        <v>18</v>
      </c>
      <c r="J195" s="452" t="s">
        <v>318</v>
      </c>
      <c r="K195" s="542" t="s">
        <v>64</v>
      </c>
      <c r="L195" s="542" t="s">
        <v>45</v>
      </c>
      <c r="M195" s="495"/>
      <c r="N195" s="496"/>
    </row>
    <row r="196" spans="1:14" x14ac:dyDescent="0.25">
      <c r="A196" s="194">
        <v>44845</v>
      </c>
      <c r="B196" s="195" t="s">
        <v>123</v>
      </c>
      <c r="C196" s="195" t="s">
        <v>124</v>
      </c>
      <c r="D196" s="203" t="s">
        <v>119</v>
      </c>
      <c r="E196" s="551">
        <v>10000</v>
      </c>
      <c r="F196" s="368">
        <v>3770</v>
      </c>
      <c r="G196" s="332">
        <f t="shared" si="2"/>
        <v>2.6525198938992043</v>
      </c>
      <c r="H196" s="544" t="s">
        <v>147</v>
      </c>
      <c r="I196" s="196" t="s">
        <v>18</v>
      </c>
      <c r="J196" s="452" t="s">
        <v>318</v>
      </c>
      <c r="K196" s="542" t="s">
        <v>64</v>
      </c>
      <c r="L196" s="542" t="s">
        <v>45</v>
      </c>
      <c r="M196" s="495"/>
      <c r="N196" s="496"/>
    </row>
    <row r="197" spans="1:14" x14ac:dyDescent="0.25">
      <c r="A197" s="194">
        <v>44845</v>
      </c>
      <c r="B197" s="195" t="s">
        <v>122</v>
      </c>
      <c r="C197" s="195" t="s">
        <v>122</v>
      </c>
      <c r="D197" s="196" t="s">
        <v>119</v>
      </c>
      <c r="E197" s="531">
        <v>10000</v>
      </c>
      <c r="F197" s="368">
        <v>3770</v>
      </c>
      <c r="G197" s="332">
        <f t="shared" si="2"/>
        <v>2.6525198938992043</v>
      </c>
      <c r="H197" s="544" t="s">
        <v>147</v>
      </c>
      <c r="I197" s="196" t="s">
        <v>18</v>
      </c>
      <c r="J197" s="452" t="s">
        <v>318</v>
      </c>
      <c r="K197" s="542" t="s">
        <v>64</v>
      </c>
      <c r="L197" s="542" t="s">
        <v>45</v>
      </c>
      <c r="M197" s="495"/>
      <c r="N197" s="496"/>
    </row>
    <row r="198" spans="1:14" x14ac:dyDescent="0.25">
      <c r="A198" s="194">
        <v>44845</v>
      </c>
      <c r="B198" s="177" t="s">
        <v>123</v>
      </c>
      <c r="C198" s="177" t="s">
        <v>124</v>
      </c>
      <c r="D198" s="203" t="s">
        <v>119</v>
      </c>
      <c r="E198" s="725">
        <v>8000</v>
      </c>
      <c r="F198" s="190">
        <v>3770</v>
      </c>
      <c r="G198" s="332">
        <f t="shared" si="2"/>
        <v>2.1220159151193636</v>
      </c>
      <c r="H198" s="544" t="s">
        <v>144</v>
      </c>
      <c r="I198" s="196" t="s">
        <v>18</v>
      </c>
      <c r="J198" s="614" t="s">
        <v>323</v>
      </c>
      <c r="K198" s="542" t="s">
        <v>64</v>
      </c>
      <c r="L198" s="542" t="s">
        <v>45</v>
      </c>
      <c r="M198" s="495"/>
      <c r="N198" s="496"/>
    </row>
    <row r="199" spans="1:14" x14ac:dyDescent="0.25">
      <c r="A199" s="194">
        <v>44845</v>
      </c>
      <c r="B199" s="177" t="s">
        <v>123</v>
      </c>
      <c r="C199" s="177" t="s">
        <v>124</v>
      </c>
      <c r="D199" s="203" t="s">
        <v>119</v>
      </c>
      <c r="E199" s="725">
        <v>12000</v>
      </c>
      <c r="F199" s="190">
        <v>3770</v>
      </c>
      <c r="G199" s="332">
        <f t="shared" si="2"/>
        <v>3.183023872679045</v>
      </c>
      <c r="H199" s="544" t="s">
        <v>144</v>
      </c>
      <c r="I199" s="196" t="s">
        <v>18</v>
      </c>
      <c r="J199" s="614" t="s">
        <v>323</v>
      </c>
      <c r="K199" s="542" t="s">
        <v>64</v>
      </c>
      <c r="L199" s="542" t="s">
        <v>45</v>
      </c>
      <c r="M199" s="495"/>
      <c r="N199" s="496"/>
    </row>
    <row r="200" spans="1:14" x14ac:dyDescent="0.25">
      <c r="A200" s="194">
        <v>44845</v>
      </c>
      <c r="B200" s="177" t="s">
        <v>123</v>
      </c>
      <c r="C200" s="177" t="s">
        <v>124</v>
      </c>
      <c r="D200" s="203" t="s">
        <v>119</v>
      </c>
      <c r="E200" s="701">
        <v>2000</v>
      </c>
      <c r="F200" s="190">
        <v>3770</v>
      </c>
      <c r="G200" s="332">
        <f t="shared" si="2"/>
        <v>0.5305039787798409</v>
      </c>
      <c r="H200" s="544" t="s">
        <v>144</v>
      </c>
      <c r="I200" s="196" t="s">
        <v>18</v>
      </c>
      <c r="J200" s="614" t="s">
        <v>323</v>
      </c>
      <c r="K200" s="542" t="s">
        <v>64</v>
      </c>
      <c r="L200" s="542" t="s">
        <v>45</v>
      </c>
      <c r="M200" s="495"/>
      <c r="N200" s="496"/>
    </row>
    <row r="201" spans="1:14" x14ac:dyDescent="0.25">
      <c r="A201" s="194">
        <v>44845</v>
      </c>
      <c r="B201" s="177" t="s">
        <v>123</v>
      </c>
      <c r="C201" s="177" t="s">
        <v>124</v>
      </c>
      <c r="D201" s="203" t="s">
        <v>119</v>
      </c>
      <c r="E201" s="725">
        <v>8000</v>
      </c>
      <c r="F201" s="190">
        <v>5000</v>
      </c>
      <c r="G201" s="332">
        <f t="shared" si="2"/>
        <v>1.6</v>
      </c>
      <c r="H201" s="544" t="s">
        <v>144</v>
      </c>
      <c r="I201" s="196" t="s">
        <v>18</v>
      </c>
      <c r="J201" s="614" t="s">
        <v>323</v>
      </c>
      <c r="K201" s="542" t="s">
        <v>64</v>
      </c>
      <c r="L201" s="542" t="s">
        <v>45</v>
      </c>
      <c r="M201" s="495"/>
      <c r="N201" s="496"/>
    </row>
    <row r="202" spans="1:14" x14ac:dyDescent="0.25">
      <c r="A202" s="194">
        <v>44845</v>
      </c>
      <c r="B202" s="177" t="s">
        <v>123</v>
      </c>
      <c r="C202" s="177" t="s">
        <v>124</v>
      </c>
      <c r="D202" s="203" t="s">
        <v>119</v>
      </c>
      <c r="E202" s="725">
        <v>8000</v>
      </c>
      <c r="F202" s="368">
        <v>3770</v>
      </c>
      <c r="G202" s="332">
        <f t="shared" si="2"/>
        <v>2.1220159151193636</v>
      </c>
      <c r="H202" s="544" t="s">
        <v>144</v>
      </c>
      <c r="I202" s="196" t="s">
        <v>18</v>
      </c>
      <c r="J202" s="614" t="s">
        <v>323</v>
      </c>
      <c r="K202" s="542" t="s">
        <v>64</v>
      </c>
      <c r="L202" s="542" t="s">
        <v>45</v>
      </c>
      <c r="M202" s="495"/>
      <c r="N202" s="496"/>
    </row>
    <row r="203" spans="1:14" x14ac:dyDescent="0.25">
      <c r="A203" s="194">
        <v>44845</v>
      </c>
      <c r="B203" s="177" t="s">
        <v>123</v>
      </c>
      <c r="C203" s="177" t="s">
        <v>124</v>
      </c>
      <c r="D203" s="203" t="s">
        <v>119</v>
      </c>
      <c r="E203" s="701">
        <v>5000</v>
      </c>
      <c r="F203" s="368">
        <v>3770</v>
      </c>
      <c r="G203" s="332">
        <f t="shared" si="2"/>
        <v>1.3262599469496021</v>
      </c>
      <c r="H203" s="544" t="s">
        <v>144</v>
      </c>
      <c r="I203" s="196" t="s">
        <v>18</v>
      </c>
      <c r="J203" s="614" t="s">
        <v>323</v>
      </c>
      <c r="K203" s="542" t="s">
        <v>64</v>
      </c>
      <c r="L203" s="542" t="s">
        <v>45</v>
      </c>
      <c r="M203" s="495"/>
      <c r="N203" s="496"/>
    </row>
    <row r="204" spans="1:14" x14ac:dyDescent="0.25">
      <c r="A204" s="194">
        <v>44845</v>
      </c>
      <c r="B204" s="177" t="s">
        <v>123</v>
      </c>
      <c r="C204" s="177" t="s">
        <v>124</v>
      </c>
      <c r="D204" s="203" t="s">
        <v>119</v>
      </c>
      <c r="E204" s="701">
        <v>12000</v>
      </c>
      <c r="F204" s="368">
        <v>3770</v>
      </c>
      <c r="G204" s="332">
        <f t="shared" si="2"/>
        <v>3.183023872679045</v>
      </c>
      <c r="H204" s="544" t="s">
        <v>144</v>
      </c>
      <c r="I204" s="196" t="s">
        <v>18</v>
      </c>
      <c r="J204" s="614" t="s">
        <v>323</v>
      </c>
      <c r="K204" s="542" t="s">
        <v>64</v>
      </c>
      <c r="L204" s="542" t="s">
        <v>45</v>
      </c>
      <c r="M204" s="495"/>
      <c r="N204" s="496"/>
    </row>
    <row r="205" spans="1:14" x14ac:dyDescent="0.25">
      <c r="A205" s="194">
        <v>44845</v>
      </c>
      <c r="B205" s="175" t="s">
        <v>122</v>
      </c>
      <c r="C205" s="175" t="s">
        <v>122</v>
      </c>
      <c r="D205" s="175" t="s">
        <v>119</v>
      </c>
      <c r="E205" s="701">
        <v>5000</v>
      </c>
      <c r="F205" s="368">
        <v>3770</v>
      </c>
      <c r="G205" s="332">
        <f t="shared" si="2"/>
        <v>1.3262599469496021</v>
      </c>
      <c r="H205" s="544" t="s">
        <v>144</v>
      </c>
      <c r="I205" s="196" t="s">
        <v>18</v>
      </c>
      <c r="J205" s="614" t="s">
        <v>323</v>
      </c>
      <c r="K205" s="542" t="s">
        <v>64</v>
      </c>
      <c r="L205" s="542" t="s">
        <v>45</v>
      </c>
      <c r="M205" s="495"/>
      <c r="N205" s="496"/>
    </row>
    <row r="206" spans="1:14" x14ac:dyDescent="0.25">
      <c r="A206" s="194">
        <v>44845</v>
      </c>
      <c r="B206" s="175" t="s">
        <v>122</v>
      </c>
      <c r="C206" s="175" t="s">
        <v>122</v>
      </c>
      <c r="D206" s="175" t="s">
        <v>119</v>
      </c>
      <c r="E206" s="701">
        <v>5000</v>
      </c>
      <c r="F206" s="368">
        <v>3770</v>
      </c>
      <c r="G206" s="332">
        <f t="shared" si="2"/>
        <v>1.3262599469496021</v>
      </c>
      <c r="H206" s="544" t="s">
        <v>144</v>
      </c>
      <c r="I206" s="196" t="s">
        <v>18</v>
      </c>
      <c r="J206" s="614" t="s">
        <v>323</v>
      </c>
      <c r="K206" s="542" t="s">
        <v>64</v>
      </c>
      <c r="L206" s="542" t="s">
        <v>45</v>
      </c>
      <c r="M206" s="495"/>
      <c r="N206" s="496"/>
    </row>
    <row r="207" spans="1:14" x14ac:dyDescent="0.25">
      <c r="A207" s="194">
        <v>44845</v>
      </c>
      <c r="B207" s="177" t="s">
        <v>204</v>
      </c>
      <c r="C207" s="195" t="s">
        <v>124</v>
      </c>
      <c r="D207" s="196" t="s">
        <v>14</v>
      </c>
      <c r="E207" s="725">
        <v>15000</v>
      </c>
      <c r="F207" s="368">
        <v>3770</v>
      </c>
      <c r="G207" s="332">
        <f t="shared" si="2"/>
        <v>3.9787798408488064</v>
      </c>
      <c r="H207" s="544" t="s">
        <v>42</v>
      </c>
      <c r="I207" s="196" t="s">
        <v>18</v>
      </c>
      <c r="J207" s="452" t="s">
        <v>336</v>
      </c>
      <c r="K207" s="542" t="s">
        <v>64</v>
      </c>
      <c r="L207" s="542" t="s">
        <v>45</v>
      </c>
      <c r="M207" s="495"/>
      <c r="N207" s="496"/>
    </row>
    <row r="208" spans="1:14" x14ac:dyDescent="0.25">
      <c r="A208" s="194">
        <v>44845</v>
      </c>
      <c r="B208" s="177" t="s">
        <v>204</v>
      </c>
      <c r="C208" s="195" t="s">
        <v>124</v>
      </c>
      <c r="D208" s="196" t="s">
        <v>14</v>
      </c>
      <c r="E208" s="725">
        <v>10000</v>
      </c>
      <c r="F208" s="368">
        <v>3770</v>
      </c>
      <c r="G208" s="332">
        <f t="shared" si="2"/>
        <v>2.6525198938992043</v>
      </c>
      <c r="H208" s="544" t="s">
        <v>42</v>
      </c>
      <c r="I208" s="196" t="s">
        <v>18</v>
      </c>
      <c r="J208" s="452" t="s">
        <v>336</v>
      </c>
      <c r="K208" s="542" t="s">
        <v>64</v>
      </c>
      <c r="L208" s="542" t="s">
        <v>45</v>
      </c>
      <c r="M208" s="495"/>
      <c r="N208" s="496"/>
    </row>
    <row r="209" spans="1:14" x14ac:dyDescent="0.25">
      <c r="A209" s="194">
        <v>44845</v>
      </c>
      <c r="B209" s="195" t="s">
        <v>204</v>
      </c>
      <c r="C209" s="195" t="s">
        <v>124</v>
      </c>
      <c r="D209" s="196" t="s">
        <v>14</v>
      </c>
      <c r="E209" s="201">
        <v>20000</v>
      </c>
      <c r="F209" s="368">
        <v>3770</v>
      </c>
      <c r="G209" s="332">
        <f t="shared" si="2"/>
        <v>5.3050397877984086</v>
      </c>
      <c r="H209" s="544" t="s">
        <v>42</v>
      </c>
      <c r="I209" s="196" t="s">
        <v>18</v>
      </c>
      <c r="J209" s="452" t="s">
        <v>336</v>
      </c>
      <c r="K209" s="542" t="s">
        <v>64</v>
      </c>
      <c r="L209" s="542" t="s">
        <v>45</v>
      </c>
      <c r="M209" s="495"/>
      <c r="N209" s="496"/>
    </row>
    <row r="210" spans="1:14" x14ac:dyDescent="0.25">
      <c r="A210" s="194">
        <v>44845</v>
      </c>
      <c r="B210" s="195" t="s">
        <v>204</v>
      </c>
      <c r="C210" s="195" t="s">
        <v>124</v>
      </c>
      <c r="D210" s="196" t="s">
        <v>14</v>
      </c>
      <c r="E210" s="201">
        <v>15000</v>
      </c>
      <c r="F210" s="368">
        <v>3770</v>
      </c>
      <c r="G210" s="332">
        <f t="shared" si="2"/>
        <v>3.9787798408488064</v>
      </c>
      <c r="H210" s="544" t="s">
        <v>42</v>
      </c>
      <c r="I210" s="196" t="s">
        <v>18</v>
      </c>
      <c r="J210" s="452" t="s">
        <v>336</v>
      </c>
      <c r="K210" s="542" t="s">
        <v>64</v>
      </c>
      <c r="L210" s="542" t="s">
        <v>45</v>
      </c>
      <c r="M210" s="495"/>
      <c r="N210" s="496"/>
    </row>
    <row r="211" spans="1:14" x14ac:dyDescent="0.25">
      <c r="A211" s="194">
        <v>44845</v>
      </c>
      <c r="B211" s="195" t="s">
        <v>204</v>
      </c>
      <c r="C211" s="195" t="s">
        <v>124</v>
      </c>
      <c r="D211" s="524" t="s">
        <v>14</v>
      </c>
      <c r="E211" s="201">
        <v>8000</v>
      </c>
      <c r="F211" s="368">
        <v>3770</v>
      </c>
      <c r="G211" s="332">
        <f t="shared" si="2"/>
        <v>2.1220159151193636</v>
      </c>
      <c r="H211" s="544" t="s">
        <v>42</v>
      </c>
      <c r="I211" s="196" t="s">
        <v>18</v>
      </c>
      <c r="J211" s="452" t="s">
        <v>336</v>
      </c>
      <c r="K211" s="542" t="s">
        <v>64</v>
      </c>
      <c r="L211" s="542" t="s">
        <v>45</v>
      </c>
      <c r="M211" s="495"/>
      <c r="N211" s="496"/>
    </row>
    <row r="212" spans="1:14" x14ac:dyDescent="0.25">
      <c r="A212" s="194">
        <v>44845</v>
      </c>
      <c r="B212" s="205" t="s">
        <v>123</v>
      </c>
      <c r="C212" s="205" t="s">
        <v>124</v>
      </c>
      <c r="D212" s="532" t="s">
        <v>118</v>
      </c>
      <c r="E212" s="744">
        <v>10000</v>
      </c>
      <c r="F212" s="368">
        <v>3770</v>
      </c>
      <c r="G212" s="332">
        <f t="shared" si="2"/>
        <v>2.6525198938992043</v>
      </c>
      <c r="H212" s="544" t="s">
        <v>132</v>
      </c>
      <c r="I212" s="196" t="s">
        <v>18</v>
      </c>
      <c r="J212" s="452" t="s">
        <v>338</v>
      </c>
      <c r="K212" s="542" t="s">
        <v>64</v>
      </c>
      <c r="L212" s="542" t="s">
        <v>45</v>
      </c>
      <c r="M212" s="495"/>
      <c r="N212" s="496"/>
    </row>
    <row r="213" spans="1:14" x14ac:dyDescent="0.25">
      <c r="A213" s="194">
        <v>44845</v>
      </c>
      <c r="B213" s="205" t="s">
        <v>123</v>
      </c>
      <c r="C213" s="205" t="s">
        <v>124</v>
      </c>
      <c r="D213" s="532" t="s">
        <v>118</v>
      </c>
      <c r="E213" s="744">
        <v>4000</v>
      </c>
      <c r="F213" s="368">
        <v>3770</v>
      </c>
      <c r="G213" s="332">
        <f t="shared" si="2"/>
        <v>1.0610079575596818</v>
      </c>
      <c r="H213" s="544" t="s">
        <v>132</v>
      </c>
      <c r="I213" s="196" t="s">
        <v>18</v>
      </c>
      <c r="J213" s="452" t="s">
        <v>338</v>
      </c>
      <c r="K213" s="542" t="s">
        <v>64</v>
      </c>
      <c r="L213" s="542" t="s">
        <v>45</v>
      </c>
      <c r="M213" s="495"/>
      <c r="N213" s="496"/>
    </row>
    <row r="214" spans="1:14" x14ac:dyDescent="0.25">
      <c r="A214" s="194">
        <v>44845</v>
      </c>
      <c r="B214" s="205" t="s">
        <v>123</v>
      </c>
      <c r="C214" s="205" t="s">
        <v>124</v>
      </c>
      <c r="D214" s="532" t="s">
        <v>118</v>
      </c>
      <c r="E214" s="744">
        <v>12000</v>
      </c>
      <c r="F214" s="368">
        <v>3770</v>
      </c>
      <c r="G214" s="332">
        <f t="shared" si="2"/>
        <v>3.183023872679045</v>
      </c>
      <c r="H214" s="544" t="s">
        <v>132</v>
      </c>
      <c r="I214" s="196" t="s">
        <v>18</v>
      </c>
      <c r="J214" s="452" t="s">
        <v>338</v>
      </c>
      <c r="K214" s="542" t="s">
        <v>64</v>
      </c>
      <c r="L214" s="542" t="s">
        <v>45</v>
      </c>
      <c r="M214" s="495"/>
      <c r="N214" s="496"/>
    </row>
    <row r="215" spans="1:14" x14ac:dyDescent="0.25">
      <c r="A215" s="194">
        <v>44845</v>
      </c>
      <c r="B215" s="205" t="s">
        <v>123</v>
      </c>
      <c r="C215" s="205" t="s">
        <v>124</v>
      </c>
      <c r="D215" s="532" t="s">
        <v>118</v>
      </c>
      <c r="E215" s="744">
        <v>10000</v>
      </c>
      <c r="F215" s="368">
        <v>3770</v>
      </c>
      <c r="G215" s="332">
        <f t="shared" si="2"/>
        <v>2.6525198938992043</v>
      </c>
      <c r="H215" s="544" t="s">
        <v>132</v>
      </c>
      <c r="I215" s="196" t="s">
        <v>18</v>
      </c>
      <c r="J215" s="452" t="s">
        <v>338</v>
      </c>
      <c r="K215" s="542" t="s">
        <v>64</v>
      </c>
      <c r="L215" s="542" t="s">
        <v>45</v>
      </c>
      <c r="M215" s="495"/>
      <c r="N215" s="496"/>
    </row>
    <row r="216" spans="1:14" x14ac:dyDescent="0.25">
      <c r="A216" s="194">
        <v>44845</v>
      </c>
      <c r="B216" s="205" t="s">
        <v>123</v>
      </c>
      <c r="C216" s="205" t="s">
        <v>124</v>
      </c>
      <c r="D216" s="532" t="s">
        <v>118</v>
      </c>
      <c r="E216" s="201">
        <v>4000</v>
      </c>
      <c r="F216" s="368">
        <v>3770</v>
      </c>
      <c r="G216" s="332">
        <f t="shared" si="2"/>
        <v>1.0610079575596818</v>
      </c>
      <c r="H216" s="544" t="s">
        <v>132</v>
      </c>
      <c r="I216" s="196" t="s">
        <v>18</v>
      </c>
      <c r="J216" s="452" t="s">
        <v>338</v>
      </c>
      <c r="K216" s="542" t="s">
        <v>64</v>
      </c>
      <c r="L216" s="542" t="s">
        <v>45</v>
      </c>
      <c r="M216" s="495"/>
      <c r="N216" s="496"/>
    </row>
    <row r="217" spans="1:14" x14ac:dyDescent="0.25">
      <c r="A217" s="194">
        <v>44845</v>
      </c>
      <c r="B217" s="205" t="s">
        <v>123</v>
      </c>
      <c r="C217" s="205" t="s">
        <v>124</v>
      </c>
      <c r="D217" s="532" t="s">
        <v>118</v>
      </c>
      <c r="E217" s="201">
        <v>10000</v>
      </c>
      <c r="F217" s="368">
        <v>3770</v>
      </c>
      <c r="G217" s="332">
        <f t="shared" si="2"/>
        <v>2.6525198938992043</v>
      </c>
      <c r="H217" s="544" t="s">
        <v>132</v>
      </c>
      <c r="I217" s="196" t="s">
        <v>18</v>
      </c>
      <c r="J217" s="452" t="s">
        <v>338</v>
      </c>
      <c r="K217" s="542" t="s">
        <v>64</v>
      </c>
      <c r="L217" s="542" t="s">
        <v>45</v>
      </c>
      <c r="M217" s="495"/>
      <c r="N217" s="496"/>
    </row>
    <row r="218" spans="1:14" x14ac:dyDescent="0.25">
      <c r="A218" s="194">
        <v>44845</v>
      </c>
      <c r="B218" s="205" t="s">
        <v>123</v>
      </c>
      <c r="C218" s="205" t="s">
        <v>124</v>
      </c>
      <c r="D218" s="532" t="s">
        <v>118</v>
      </c>
      <c r="E218" s="201">
        <v>10000</v>
      </c>
      <c r="F218" s="368">
        <v>3770</v>
      </c>
      <c r="G218" s="332">
        <f t="shared" si="2"/>
        <v>2.6525198938992043</v>
      </c>
      <c r="H218" s="544" t="s">
        <v>132</v>
      </c>
      <c r="I218" s="196" t="s">
        <v>18</v>
      </c>
      <c r="J218" s="452" t="s">
        <v>338</v>
      </c>
      <c r="K218" s="542" t="s">
        <v>64</v>
      </c>
      <c r="L218" s="542" t="s">
        <v>45</v>
      </c>
      <c r="M218" s="495"/>
      <c r="N218" s="496"/>
    </row>
    <row r="219" spans="1:14" x14ac:dyDescent="0.25">
      <c r="A219" s="194">
        <v>44845</v>
      </c>
      <c r="B219" s="205" t="s">
        <v>123</v>
      </c>
      <c r="C219" s="205" t="s">
        <v>124</v>
      </c>
      <c r="D219" s="532" t="s">
        <v>118</v>
      </c>
      <c r="E219" s="201">
        <v>20000</v>
      </c>
      <c r="F219" s="368">
        <v>3770</v>
      </c>
      <c r="G219" s="332">
        <f t="shared" si="2"/>
        <v>5.3050397877984086</v>
      </c>
      <c r="H219" s="544" t="s">
        <v>132</v>
      </c>
      <c r="I219" s="196" t="s">
        <v>18</v>
      </c>
      <c r="J219" s="452" t="s">
        <v>338</v>
      </c>
      <c r="K219" s="542" t="s">
        <v>64</v>
      </c>
      <c r="L219" s="542" t="s">
        <v>45</v>
      </c>
      <c r="M219" s="495"/>
      <c r="N219" s="496"/>
    </row>
    <row r="220" spans="1:14" x14ac:dyDescent="0.25">
      <c r="A220" s="194">
        <v>44846</v>
      </c>
      <c r="B220" s="205" t="s">
        <v>204</v>
      </c>
      <c r="C220" s="205" t="s">
        <v>124</v>
      </c>
      <c r="D220" s="532" t="s">
        <v>14</v>
      </c>
      <c r="E220" s="743">
        <v>20000</v>
      </c>
      <c r="F220" s="368">
        <v>3770</v>
      </c>
      <c r="G220" s="332">
        <f t="shared" si="2"/>
        <v>5.3050397877984086</v>
      </c>
      <c r="H220" s="544" t="s">
        <v>42</v>
      </c>
      <c r="I220" s="196" t="s">
        <v>18</v>
      </c>
      <c r="J220" s="452" t="s">
        <v>349</v>
      </c>
      <c r="K220" s="542" t="s">
        <v>64</v>
      </c>
      <c r="L220" s="542" t="s">
        <v>45</v>
      </c>
      <c r="M220" s="495"/>
      <c r="N220" s="496"/>
    </row>
    <row r="221" spans="1:14" x14ac:dyDescent="0.25">
      <c r="A221" s="194">
        <v>44846</v>
      </c>
      <c r="B221" s="205" t="s">
        <v>204</v>
      </c>
      <c r="C221" s="205" t="s">
        <v>124</v>
      </c>
      <c r="D221" s="532" t="s">
        <v>14</v>
      </c>
      <c r="E221" s="201">
        <v>10000</v>
      </c>
      <c r="F221" s="368">
        <v>3770</v>
      </c>
      <c r="G221" s="332">
        <f t="shared" si="2"/>
        <v>2.6525198938992043</v>
      </c>
      <c r="H221" s="544" t="s">
        <v>42</v>
      </c>
      <c r="I221" s="196" t="s">
        <v>18</v>
      </c>
      <c r="J221" s="452" t="s">
        <v>349</v>
      </c>
      <c r="K221" s="542" t="s">
        <v>64</v>
      </c>
      <c r="L221" s="542" t="s">
        <v>45</v>
      </c>
      <c r="M221" s="495"/>
      <c r="N221" s="496"/>
    </row>
    <row r="222" spans="1:14" x14ac:dyDescent="0.25">
      <c r="A222" s="194">
        <v>44846</v>
      </c>
      <c r="B222" s="205" t="s">
        <v>204</v>
      </c>
      <c r="C222" s="205" t="s">
        <v>124</v>
      </c>
      <c r="D222" s="532" t="s">
        <v>14</v>
      </c>
      <c r="E222" s="201">
        <v>2000</v>
      </c>
      <c r="F222" s="368">
        <v>3770</v>
      </c>
      <c r="G222" s="332">
        <f t="shared" si="2"/>
        <v>0.5305039787798409</v>
      </c>
      <c r="H222" s="544" t="s">
        <v>42</v>
      </c>
      <c r="I222" s="196" t="s">
        <v>18</v>
      </c>
      <c r="J222" s="452" t="s">
        <v>349</v>
      </c>
      <c r="K222" s="542" t="s">
        <v>64</v>
      </c>
      <c r="L222" s="542" t="s">
        <v>45</v>
      </c>
      <c r="M222" s="495"/>
      <c r="N222" s="496"/>
    </row>
    <row r="223" spans="1:14" x14ac:dyDescent="0.25">
      <c r="A223" s="194">
        <v>44846</v>
      </c>
      <c r="B223" s="205" t="s">
        <v>204</v>
      </c>
      <c r="C223" s="205" t="s">
        <v>124</v>
      </c>
      <c r="D223" s="532" t="s">
        <v>14</v>
      </c>
      <c r="E223" s="201">
        <v>20000</v>
      </c>
      <c r="F223" s="368">
        <v>3770</v>
      </c>
      <c r="G223" s="332">
        <f t="shared" si="2"/>
        <v>5.3050397877984086</v>
      </c>
      <c r="H223" s="544" t="s">
        <v>42</v>
      </c>
      <c r="I223" s="196" t="s">
        <v>18</v>
      </c>
      <c r="J223" s="452" t="s">
        <v>349</v>
      </c>
      <c r="K223" s="542" t="s">
        <v>64</v>
      </c>
      <c r="L223" s="542" t="s">
        <v>45</v>
      </c>
      <c r="M223" s="495"/>
      <c r="N223" s="496"/>
    </row>
    <row r="224" spans="1:14" x14ac:dyDescent="0.25">
      <c r="A224" s="194">
        <v>44846</v>
      </c>
      <c r="B224" s="177" t="s">
        <v>123</v>
      </c>
      <c r="C224" s="177" t="s">
        <v>124</v>
      </c>
      <c r="D224" s="203" t="s">
        <v>119</v>
      </c>
      <c r="E224" s="725">
        <v>10000</v>
      </c>
      <c r="F224" s="368">
        <v>3770</v>
      </c>
      <c r="G224" s="332">
        <f t="shared" si="2"/>
        <v>2.6525198938992043</v>
      </c>
      <c r="H224" s="544" t="s">
        <v>147</v>
      </c>
      <c r="I224" s="196" t="s">
        <v>18</v>
      </c>
      <c r="J224" s="452" t="s">
        <v>350</v>
      </c>
      <c r="K224" s="542" t="s">
        <v>64</v>
      </c>
      <c r="L224" s="542" t="s">
        <v>45</v>
      </c>
      <c r="M224" s="495"/>
      <c r="N224" s="496"/>
    </row>
    <row r="225" spans="1:14" x14ac:dyDescent="0.25">
      <c r="A225" s="194">
        <v>44846</v>
      </c>
      <c r="B225" s="177" t="s">
        <v>123</v>
      </c>
      <c r="C225" s="177" t="s">
        <v>124</v>
      </c>
      <c r="D225" s="203" t="s">
        <v>119</v>
      </c>
      <c r="E225" s="725">
        <v>10000</v>
      </c>
      <c r="F225" s="368">
        <v>3770</v>
      </c>
      <c r="G225" s="332">
        <f t="shared" si="2"/>
        <v>2.6525198938992043</v>
      </c>
      <c r="H225" s="544" t="s">
        <v>147</v>
      </c>
      <c r="I225" s="196" t="s">
        <v>18</v>
      </c>
      <c r="J225" s="452" t="s">
        <v>350</v>
      </c>
      <c r="K225" s="542" t="s">
        <v>64</v>
      </c>
      <c r="L225" s="542" t="s">
        <v>45</v>
      </c>
      <c r="M225" s="495"/>
      <c r="N225" s="496"/>
    </row>
    <row r="226" spans="1:14" x14ac:dyDescent="0.25">
      <c r="A226" s="194">
        <v>44846</v>
      </c>
      <c r="B226" s="177" t="s">
        <v>123</v>
      </c>
      <c r="C226" s="177" t="s">
        <v>124</v>
      </c>
      <c r="D226" s="203" t="s">
        <v>119</v>
      </c>
      <c r="E226" s="725">
        <v>15000</v>
      </c>
      <c r="F226" s="368">
        <v>3770</v>
      </c>
      <c r="G226" s="332">
        <f t="shared" si="2"/>
        <v>3.9787798408488064</v>
      </c>
      <c r="H226" s="544" t="s">
        <v>147</v>
      </c>
      <c r="I226" s="196" t="s">
        <v>18</v>
      </c>
      <c r="J226" s="452" t="s">
        <v>350</v>
      </c>
      <c r="K226" s="542" t="s">
        <v>64</v>
      </c>
      <c r="L226" s="542" t="s">
        <v>45</v>
      </c>
      <c r="M226" s="495"/>
      <c r="N226" s="496"/>
    </row>
    <row r="227" spans="1:14" x14ac:dyDescent="0.25">
      <c r="A227" s="194">
        <v>44846</v>
      </c>
      <c r="B227" s="177" t="s">
        <v>123</v>
      </c>
      <c r="C227" s="177" t="s">
        <v>124</v>
      </c>
      <c r="D227" s="203" t="s">
        <v>119</v>
      </c>
      <c r="E227" s="725">
        <v>15000</v>
      </c>
      <c r="F227" s="368">
        <v>3770</v>
      </c>
      <c r="G227" s="332">
        <f t="shared" si="2"/>
        <v>3.9787798408488064</v>
      </c>
      <c r="H227" s="544" t="s">
        <v>147</v>
      </c>
      <c r="I227" s="196" t="s">
        <v>18</v>
      </c>
      <c r="J227" s="452" t="s">
        <v>350</v>
      </c>
      <c r="K227" s="542" t="s">
        <v>64</v>
      </c>
      <c r="L227" s="542" t="s">
        <v>45</v>
      </c>
      <c r="M227" s="495"/>
      <c r="N227" s="496"/>
    </row>
    <row r="228" spans="1:14" x14ac:dyDescent="0.25">
      <c r="A228" s="194">
        <v>44846</v>
      </c>
      <c r="B228" s="177" t="s">
        <v>123</v>
      </c>
      <c r="C228" s="177" t="s">
        <v>124</v>
      </c>
      <c r="D228" s="203" t="s">
        <v>119</v>
      </c>
      <c r="E228" s="725">
        <v>10000</v>
      </c>
      <c r="F228" s="368">
        <v>3770</v>
      </c>
      <c r="G228" s="332">
        <f t="shared" si="2"/>
        <v>2.6525198938992043</v>
      </c>
      <c r="H228" s="544" t="s">
        <v>147</v>
      </c>
      <c r="I228" s="196" t="s">
        <v>18</v>
      </c>
      <c r="J228" s="452" t="s">
        <v>350</v>
      </c>
      <c r="K228" s="542" t="s">
        <v>64</v>
      </c>
      <c r="L228" s="542" t="s">
        <v>45</v>
      </c>
      <c r="M228" s="495"/>
      <c r="N228" s="496"/>
    </row>
    <row r="229" spans="1:14" x14ac:dyDescent="0.25">
      <c r="A229" s="194">
        <v>44846</v>
      </c>
      <c r="B229" s="177" t="s">
        <v>122</v>
      </c>
      <c r="C229" s="177" t="s">
        <v>122</v>
      </c>
      <c r="D229" s="177" t="s">
        <v>119</v>
      </c>
      <c r="E229" s="725">
        <v>5000</v>
      </c>
      <c r="F229" s="368">
        <v>3770</v>
      </c>
      <c r="G229" s="332">
        <f t="shared" si="2"/>
        <v>1.3262599469496021</v>
      </c>
      <c r="H229" s="544" t="s">
        <v>147</v>
      </c>
      <c r="I229" s="196" t="s">
        <v>18</v>
      </c>
      <c r="J229" s="452" t="s">
        <v>350</v>
      </c>
      <c r="K229" s="542" t="s">
        <v>64</v>
      </c>
      <c r="L229" s="542" t="s">
        <v>45</v>
      </c>
      <c r="M229" s="495"/>
      <c r="N229" s="496"/>
    </row>
    <row r="230" spans="1:14" x14ac:dyDescent="0.25">
      <c r="A230" s="194">
        <v>44846</v>
      </c>
      <c r="B230" s="177" t="s">
        <v>122</v>
      </c>
      <c r="C230" s="177" t="s">
        <v>122</v>
      </c>
      <c r="D230" s="177" t="s">
        <v>119</v>
      </c>
      <c r="E230" s="701">
        <v>5000</v>
      </c>
      <c r="F230" s="368">
        <v>3770</v>
      </c>
      <c r="G230" s="332">
        <f t="shared" si="2"/>
        <v>1.3262599469496021</v>
      </c>
      <c r="H230" s="544" t="s">
        <v>147</v>
      </c>
      <c r="I230" s="196" t="s">
        <v>18</v>
      </c>
      <c r="J230" s="452" t="s">
        <v>350</v>
      </c>
      <c r="K230" s="542" t="s">
        <v>64</v>
      </c>
      <c r="L230" s="542" t="s">
        <v>45</v>
      </c>
      <c r="M230" s="495"/>
      <c r="N230" s="496"/>
    </row>
    <row r="231" spans="1:14" x14ac:dyDescent="0.25">
      <c r="A231" s="180">
        <v>44846</v>
      </c>
      <c r="B231" s="175" t="s">
        <v>123</v>
      </c>
      <c r="C231" s="175" t="s">
        <v>124</v>
      </c>
      <c r="D231" s="175" t="s">
        <v>119</v>
      </c>
      <c r="E231" s="701">
        <v>8000</v>
      </c>
      <c r="F231" s="368">
        <v>3770</v>
      </c>
      <c r="G231" s="332">
        <f t="shared" si="2"/>
        <v>2.1220159151193636</v>
      </c>
      <c r="H231" s="708" t="s">
        <v>144</v>
      </c>
      <c r="I231" s="196" t="s">
        <v>18</v>
      </c>
      <c r="J231" s="614" t="s">
        <v>354</v>
      </c>
      <c r="K231" s="542" t="s">
        <v>64</v>
      </c>
      <c r="L231" s="542" t="s">
        <v>45</v>
      </c>
      <c r="M231" s="495"/>
      <c r="N231" s="496"/>
    </row>
    <row r="232" spans="1:14" x14ac:dyDescent="0.25">
      <c r="A232" s="180">
        <v>44846</v>
      </c>
      <c r="B232" s="175" t="s">
        <v>123</v>
      </c>
      <c r="C232" s="175" t="s">
        <v>124</v>
      </c>
      <c r="D232" s="175" t="s">
        <v>119</v>
      </c>
      <c r="E232" s="701">
        <v>8000</v>
      </c>
      <c r="F232" s="368">
        <v>3770</v>
      </c>
      <c r="G232" s="332">
        <f t="shared" si="2"/>
        <v>2.1220159151193636</v>
      </c>
      <c r="H232" s="708" t="s">
        <v>144</v>
      </c>
      <c r="I232" s="196" t="s">
        <v>18</v>
      </c>
      <c r="J232" s="614" t="s">
        <v>354</v>
      </c>
      <c r="K232" s="542" t="s">
        <v>64</v>
      </c>
      <c r="L232" s="542" t="s">
        <v>45</v>
      </c>
      <c r="M232" s="495"/>
      <c r="N232" s="496"/>
    </row>
    <row r="233" spans="1:14" x14ac:dyDescent="0.25">
      <c r="A233" s="180">
        <v>44846</v>
      </c>
      <c r="B233" s="175" t="s">
        <v>123</v>
      </c>
      <c r="C233" s="175" t="s">
        <v>124</v>
      </c>
      <c r="D233" s="175" t="s">
        <v>119</v>
      </c>
      <c r="E233" s="701">
        <v>15000</v>
      </c>
      <c r="F233" s="368">
        <v>3770</v>
      </c>
      <c r="G233" s="332">
        <f t="shared" si="2"/>
        <v>3.9787798408488064</v>
      </c>
      <c r="H233" s="708" t="s">
        <v>144</v>
      </c>
      <c r="I233" s="196" t="s">
        <v>18</v>
      </c>
      <c r="J233" s="614" t="s">
        <v>354</v>
      </c>
      <c r="K233" s="542" t="s">
        <v>64</v>
      </c>
      <c r="L233" s="542" t="s">
        <v>45</v>
      </c>
      <c r="M233" s="495"/>
      <c r="N233" s="496"/>
    </row>
    <row r="234" spans="1:14" x14ac:dyDescent="0.25">
      <c r="A234" s="180">
        <v>44846</v>
      </c>
      <c r="B234" s="175" t="s">
        <v>123</v>
      </c>
      <c r="C234" s="175" t="s">
        <v>124</v>
      </c>
      <c r="D234" s="175" t="s">
        <v>119</v>
      </c>
      <c r="E234" s="701">
        <v>6000</v>
      </c>
      <c r="F234" s="368">
        <v>3770</v>
      </c>
      <c r="G234" s="332">
        <f t="shared" si="2"/>
        <v>1.5915119363395225</v>
      </c>
      <c r="H234" s="708" t="s">
        <v>144</v>
      </c>
      <c r="I234" s="196" t="s">
        <v>18</v>
      </c>
      <c r="J234" s="614" t="s">
        <v>354</v>
      </c>
      <c r="K234" s="542" t="s">
        <v>64</v>
      </c>
      <c r="L234" s="542" t="s">
        <v>45</v>
      </c>
      <c r="M234" s="495"/>
      <c r="N234" s="496"/>
    </row>
    <row r="235" spans="1:14" x14ac:dyDescent="0.25">
      <c r="A235" s="180">
        <v>44846</v>
      </c>
      <c r="B235" s="175" t="s">
        <v>123</v>
      </c>
      <c r="C235" s="175" t="s">
        <v>124</v>
      </c>
      <c r="D235" s="175" t="s">
        <v>119</v>
      </c>
      <c r="E235" s="701">
        <v>15000</v>
      </c>
      <c r="F235" s="368">
        <v>3770</v>
      </c>
      <c r="G235" s="332">
        <f t="shared" si="2"/>
        <v>3.9787798408488064</v>
      </c>
      <c r="H235" s="708" t="s">
        <v>144</v>
      </c>
      <c r="I235" s="196" t="s">
        <v>18</v>
      </c>
      <c r="J235" s="614" t="s">
        <v>354</v>
      </c>
      <c r="K235" s="542" t="s">
        <v>64</v>
      </c>
      <c r="L235" s="542" t="s">
        <v>45</v>
      </c>
      <c r="M235" s="495"/>
      <c r="N235" s="496"/>
    </row>
    <row r="236" spans="1:14" x14ac:dyDescent="0.25">
      <c r="A236" s="180">
        <v>44846</v>
      </c>
      <c r="B236" s="175" t="s">
        <v>123</v>
      </c>
      <c r="C236" s="175" t="s">
        <v>124</v>
      </c>
      <c r="D236" s="175" t="s">
        <v>119</v>
      </c>
      <c r="E236" s="725">
        <v>7000</v>
      </c>
      <c r="F236" s="368">
        <v>3770</v>
      </c>
      <c r="G236" s="332">
        <f t="shared" si="2"/>
        <v>1.856763925729443</v>
      </c>
      <c r="H236" s="708" t="s">
        <v>144</v>
      </c>
      <c r="I236" s="196" t="s">
        <v>18</v>
      </c>
      <c r="J236" s="614" t="s">
        <v>354</v>
      </c>
      <c r="K236" s="542" t="s">
        <v>64</v>
      </c>
      <c r="L236" s="542" t="s">
        <v>45</v>
      </c>
      <c r="M236" s="495"/>
      <c r="N236" s="496"/>
    </row>
    <row r="237" spans="1:14" x14ac:dyDescent="0.25">
      <c r="A237" s="180">
        <v>44846</v>
      </c>
      <c r="B237" s="175" t="s">
        <v>122</v>
      </c>
      <c r="C237" s="175" t="s">
        <v>122</v>
      </c>
      <c r="D237" s="175" t="s">
        <v>119</v>
      </c>
      <c r="E237" s="725">
        <v>5000</v>
      </c>
      <c r="F237" s="368">
        <v>3770</v>
      </c>
      <c r="G237" s="332">
        <f t="shared" si="2"/>
        <v>1.3262599469496021</v>
      </c>
      <c r="H237" s="708" t="s">
        <v>144</v>
      </c>
      <c r="I237" s="196" t="s">
        <v>18</v>
      </c>
      <c r="J237" s="614" t="s">
        <v>354</v>
      </c>
      <c r="K237" s="542" t="s">
        <v>64</v>
      </c>
      <c r="L237" s="542" t="s">
        <v>45</v>
      </c>
      <c r="M237" s="495"/>
      <c r="N237" s="496"/>
    </row>
    <row r="238" spans="1:14" x14ac:dyDescent="0.25">
      <c r="A238" s="180">
        <v>44846</v>
      </c>
      <c r="B238" s="175" t="s">
        <v>122</v>
      </c>
      <c r="C238" s="175" t="s">
        <v>122</v>
      </c>
      <c r="D238" s="175" t="s">
        <v>119</v>
      </c>
      <c r="E238" s="725">
        <v>3000</v>
      </c>
      <c r="F238" s="368">
        <v>3770</v>
      </c>
      <c r="G238" s="332">
        <f t="shared" ref="G238:G302" si="3">E238/F238</f>
        <v>0.79575596816976124</v>
      </c>
      <c r="H238" s="708" t="s">
        <v>144</v>
      </c>
      <c r="I238" s="196" t="s">
        <v>18</v>
      </c>
      <c r="J238" s="614" t="s">
        <v>354</v>
      </c>
      <c r="K238" s="542" t="s">
        <v>64</v>
      </c>
      <c r="L238" s="542" t="s">
        <v>45</v>
      </c>
      <c r="M238" s="495"/>
      <c r="N238" s="496"/>
    </row>
    <row r="239" spans="1:14" x14ac:dyDescent="0.25">
      <c r="A239" s="194">
        <v>44846</v>
      </c>
      <c r="B239" s="205" t="s">
        <v>123</v>
      </c>
      <c r="C239" s="205" t="s">
        <v>124</v>
      </c>
      <c r="D239" s="532" t="s">
        <v>118</v>
      </c>
      <c r="E239" s="725">
        <v>10000</v>
      </c>
      <c r="F239" s="368">
        <v>3770</v>
      </c>
      <c r="G239" s="332">
        <f t="shared" si="3"/>
        <v>2.6525198938992043</v>
      </c>
      <c r="H239" s="544" t="s">
        <v>132</v>
      </c>
      <c r="I239" s="196" t="s">
        <v>18</v>
      </c>
      <c r="J239" s="452" t="s">
        <v>360</v>
      </c>
      <c r="K239" s="542" t="s">
        <v>64</v>
      </c>
      <c r="L239" s="542" t="s">
        <v>45</v>
      </c>
      <c r="M239" s="495"/>
      <c r="N239" s="496"/>
    </row>
    <row r="240" spans="1:14" x14ac:dyDescent="0.25">
      <c r="A240" s="194">
        <v>44846</v>
      </c>
      <c r="B240" s="205" t="s">
        <v>123</v>
      </c>
      <c r="C240" s="205" t="s">
        <v>124</v>
      </c>
      <c r="D240" s="532" t="s">
        <v>118</v>
      </c>
      <c r="E240" s="744">
        <v>15000</v>
      </c>
      <c r="F240" s="368">
        <v>3770</v>
      </c>
      <c r="G240" s="332">
        <f t="shared" si="3"/>
        <v>3.9787798408488064</v>
      </c>
      <c r="H240" s="544" t="s">
        <v>132</v>
      </c>
      <c r="I240" s="196" t="s">
        <v>18</v>
      </c>
      <c r="J240" s="452" t="s">
        <v>360</v>
      </c>
      <c r="K240" s="542" t="s">
        <v>64</v>
      </c>
      <c r="L240" s="542" t="s">
        <v>45</v>
      </c>
      <c r="M240" s="495"/>
      <c r="N240" s="496"/>
    </row>
    <row r="241" spans="1:14" x14ac:dyDescent="0.25">
      <c r="A241" s="194">
        <v>44846</v>
      </c>
      <c r="B241" s="205" t="s">
        <v>123</v>
      </c>
      <c r="C241" s="205" t="s">
        <v>124</v>
      </c>
      <c r="D241" s="532" t="s">
        <v>118</v>
      </c>
      <c r="E241" s="744">
        <v>12000</v>
      </c>
      <c r="F241" s="368">
        <v>3770</v>
      </c>
      <c r="G241" s="332">
        <f t="shared" si="3"/>
        <v>3.183023872679045</v>
      </c>
      <c r="H241" s="544" t="s">
        <v>132</v>
      </c>
      <c r="I241" s="196" t="s">
        <v>18</v>
      </c>
      <c r="J241" s="452" t="s">
        <v>360</v>
      </c>
      <c r="K241" s="542" t="s">
        <v>64</v>
      </c>
      <c r="L241" s="542" t="s">
        <v>45</v>
      </c>
      <c r="M241" s="495"/>
      <c r="N241" s="496"/>
    </row>
    <row r="242" spans="1:14" x14ac:dyDescent="0.25">
      <c r="A242" s="194">
        <v>44846</v>
      </c>
      <c r="B242" s="205" t="s">
        <v>123</v>
      </c>
      <c r="C242" s="205" t="s">
        <v>124</v>
      </c>
      <c r="D242" s="532" t="s">
        <v>118</v>
      </c>
      <c r="E242" s="744">
        <v>8000</v>
      </c>
      <c r="F242" s="368">
        <v>3770</v>
      </c>
      <c r="G242" s="332">
        <f t="shared" si="3"/>
        <v>2.1220159151193636</v>
      </c>
      <c r="H242" s="544" t="s">
        <v>132</v>
      </c>
      <c r="I242" s="196" t="s">
        <v>18</v>
      </c>
      <c r="J242" s="452" t="s">
        <v>360</v>
      </c>
      <c r="K242" s="542" t="s">
        <v>64</v>
      </c>
      <c r="L242" s="542" t="s">
        <v>45</v>
      </c>
      <c r="M242" s="495"/>
      <c r="N242" s="496"/>
    </row>
    <row r="243" spans="1:14" x14ac:dyDescent="0.25">
      <c r="A243" s="194">
        <v>44846</v>
      </c>
      <c r="B243" s="205" t="s">
        <v>123</v>
      </c>
      <c r="C243" s="205" t="s">
        <v>124</v>
      </c>
      <c r="D243" s="532" t="s">
        <v>118</v>
      </c>
      <c r="E243" s="744">
        <v>10000</v>
      </c>
      <c r="F243" s="368">
        <v>3770</v>
      </c>
      <c r="G243" s="332">
        <f t="shared" si="3"/>
        <v>2.6525198938992043</v>
      </c>
      <c r="H243" s="544" t="s">
        <v>132</v>
      </c>
      <c r="I243" s="196" t="s">
        <v>18</v>
      </c>
      <c r="J243" s="452" t="s">
        <v>360</v>
      </c>
      <c r="K243" s="542" t="s">
        <v>64</v>
      </c>
      <c r="L243" s="542" t="s">
        <v>45</v>
      </c>
      <c r="M243" s="495"/>
      <c r="N243" s="496"/>
    </row>
    <row r="244" spans="1:14" x14ac:dyDescent="0.25">
      <c r="A244" s="194">
        <v>44846</v>
      </c>
      <c r="B244" s="205" t="s">
        <v>123</v>
      </c>
      <c r="C244" s="205" t="s">
        <v>124</v>
      </c>
      <c r="D244" s="532" t="s">
        <v>118</v>
      </c>
      <c r="E244" s="744">
        <v>10000</v>
      </c>
      <c r="F244" s="368">
        <v>3770</v>
      </c>
      <c r="G244" s="332">
        <f t="shared" si="3"/>
        <v>2.6525198938992043</v>
      </c>
      <c r="H244" s="544" t="s">
        <v>132</v>
      </c>
      <c r="I244" s="196" t="s">
        <v>18</v>
      </c>
      <c r="J244" s="452" t="s">
        <v>360</v>
      </c>
      <c r="K244" s="542" t="s">
        <v>64</v>
      </c>
      <c r="L244" s="542" t="s">
        <v>45</v>
      </c>
      <c r="M244" s="495"/>
      <c r="N244" s="496"/>
    </row>
    <row r="245" spans="1:14" x14ac:dyDescent="0.25">
      <c r="A245" s="194">
        <v>44846</v>
      </c>
      <c r="B245" s="205" t="s">
        <v>123</v>
      </c>
      <c r="C245" s="205" t="s">
        <v>124</v>
      </c>
      <c r="D245" s="532" t="s">
        <v>118</v>
      </c>
      <c r="E245" s="744">
        <v>15000</v>
      </c>
      <c r="F245" s="368">
        <v>3770</v>
      </c>
      <c r="G245" s="332">
        <f t="shared" si="3"/>
        <v>3.9787798408488064</v>
      </c>
      <c r="H245" s="544" t="s">
        <v>132</v>
      </c>
      <c r="I245" s="196" t="s">
        <v>18</v>
      </c>
      <c r="J245" s="452" t="s">
        <v>360</v>
      </c>
      <c r="K245" s="542" t="s">
        <v>64</v>
      </c>
      <c r="L245" s="542" t="s">
        <v>45</v>
      </c>
      <c r="M245" s="495"/>
      <c r="N245" s="496"/>
    </row>
    <row r="246" spans="1:14" x14ac:dyDescent="0.25">
      <c r="A246" s="194">
        <v>44846</v>
      </c>
      <c r="B246" s="177" t="s">
        <v>130</v>
      </c>
      <c r="C246" s="177" t="s">
        <v>131</v>
      </c>
      <c r="D246" s="203" t="s">
        <v>81</v>
      </c>
      <c r="E246" s="201">
        <v>2000</v>
      </c>
      <c r="F246" s="368">
        <v>3770</v>
      </c>
      <c r="G246" s="332">
        <f t="shared" si="3"/>
        <v>0.5305039787798409</v>
      </c>
      <c r="H246" s="544" t="s">
        <v>76</v>
      </c>
      <c r="I246" s="196" t="s">
        <v>18</v>
      </c>
      <c r="J246" s="25" t="s">
        <v>597</v>
      </c>
      <c r="K246" s="542" t="s">
        <v>64</v>
      </c>
      <c r="L246" s="542" t="s">
        <v>45</v>
      </c>
      <c r="M246" s="495"/>
      <c r="N246" s="496"/>
    </row>
    <row r="247" spans="1:14" x14ac:dyDescent="0.25">
      <c r="A247" s="194">
        <v>44847</v>
      </c>
      <c r="B247" s="195" t="s">
        <v>204</v>
      </c>
      <c r="C247" s="177" t="s">
        <v>124</v>
      </c>
      <c r="D247" s="203" t="s">
        <v>14</v>
      </c>
      <c r="E247" s="725">
        <v>7000</v>
      </c>
      <c r="F247" s="368">
        <v>3770</v>
      </c>
      <c r="G247" s="332">
        <f t="shared" si="3"/>
        <v>1.856763925729443</v>
      </c>
      <c r="H247" s="544" t="s">
        <v>42</v>
      </c>
      <c r="I247" s="196" t="s">
        <v>18</v>
      </c>
      <c r="J247" s="452" t="s">
        <v>368</v>
      </c>
      <c r="K247" s="542" t="s">
        <v>64</v>
      </c>
      <c r="L247" s="542" t="s">
        <v>45</v>
      </c>
      <c r="M247" s="495"/>
      <c r="N247" s="496"/>
    </row>
    <row r="248" spans="1:14" x14ac:dyDescent="0.25">
      <c r="A248" s="194">
        <v>44847</v>
      </c>
      <c r="B248" s="195" t="s">
        <v>204</v>
      </c>
      <c r="C248" s="177" t="s">
        <v>124</v>
      </c>
      <c r="D248" s="203" t="s">
        <v>14</v>
      </c>
      <c r="E248" s="725">
        <v>4000</v>
      </c>
      <c r="F248" s="368">
        <v>3770</v>
      </c>
      <c r="G248" s="332">
        <f t="shared" si="3"/>
        <v>1.0610079575596818</v>
      </c>
      <c r="H248" s="544" t="s">
        <v>42</v>
      </c>
      <c r="I248" s="196" t="s">
        <v>18</v>
      </c>
      <c r="J248" s="452" t="s">
        <v>368</v>
      </c>
      <c r="K248" s="542" t="s">
        <v>64</v>
      </c>
      <c r="L248" s="542" t="s">
        <v>45</v>
      </c>
      <c r="M248" s="495"/>
      <c r="N248" s="496"/>
    </row>
    <row r="249" spans="1:14" x14ac:dyDescent="0.25">
      <c r="A249" s="194">
        <v>44847</v>
      </c>
      <c r="B249" s="195" t="s">
        <v>204</v>
      </c>
      <c r="C249" s="177" t="s">
        <v>124</v>
      </c>
      <c r="D249" s="203" t="s">
        <v>14</v>
      </c>
      <c r="E249" s="725">
        <v>10000</v>
      </c>
      <c r="F249" s="368">
        <v>3770</v>
      </c>
      <c r="G249" s="332">
        <f t="shared" si="3"/>
        <v>2.6525198938992043</v>
      </c>
      <c r="H249" s="544" t="s">
        <v>42</v>
      </c>
      <c r="I249" s="196" t="s">
        <v>18</v>
      </c>
      <c r="J249" s="452" t="s">
        <v>368</v>
      </c>
      <c r="K249" s="542" t="s">
        <v>64</v>
      </c>
      <c r="L249" s="542" t="s">
        <v>45</v>
      </c>
      <c r="M249" s="495"/>
      <c r="N249" s="496"/>
    </row>
    <row r="250" spans="1:14" x14ac:dyDescent="0.25">
      <c r="A250" s="180">
        <v>44847</v>
      </c>
      <c r="B250" s="175" t="s">
        <v>123</v>
      </c>
      <c r="C250" s="175" t="s">
        <v>124</v>
      </c>
      <c r="D250" s="175" t="s">
        <v>119</v>
      </c>
      <c r="E250" s="725">
        <v>8000</v>
      </c>
      <c r="F250" s="368">
        <v>3770</v>
      </c>
      <c r="G250" s="332">
        <f t="shared" si="3"/>
        <v>2.1220159151193636</v>
      </c>
      <c r="H250" s="544" t="s">
        <v>144</v>
      </c>
      <c r="I250" s="196" t="s">
        <v>18</v>
      </c>
      <c r="J250" s="614" t="s">
        <v>368</v>
      </c>
      <c r="K250" s="542" t="s">
        <v>64</v>
      </c>
      <c r="L250" s="542" t="s">
        <v>45</v>
      </c>
      <c r="M250" s="495"/>
      <c r="N250" s="496"/>
    </row>
    <row r="251" spans="1:14" x14ac:dyDescent="0.25">
      <c r="A251" s="180">
        <v>44847</v>
      </c>
      <c r="B251" s="175" t="s">
        <v>123</v>
      </c>
      <c r="C251" s="175" t="s">
        <v>124</v>
      </c>
      <c r="D251" s="175" t="s">
        <v>119</v>
      </c>
      <c r="E251" s="725">
        <v>15000</v>
      </c>
      <c r="F251" s="368">
        <v>3770</v>
      </c>
      <c r="G251" s="332">
        <f t="shared" si="3"/>
        <v>3.9787798408488064</v>
      </c>
      <c r="H251" s="544" t="s">
        <v>144</v>
      </c>
      <c r="I251" s="196" t="s">
        <v>18</v>
      </c>
      <c r="J251" s="25" t="s">
        <v>371</v>
      </c>
      <c r="K251" s="542" t="s">
        <v>64</v>
      </c>
      <c r="L251" s="542" t="s">
        <v>45</v>
      </c>
      <c r="M251" s="495"/>
      <c r="N251" s="496"/>
    </row>
    <row r="252" spans="1:14" x14ac:dyDescent="0.25">
      <c r="A252" s="180">
        <v>44847</v>
      </c>
      <c r="B252" s="175" t="s">
        <v>123</v>
      </c>
      <c r="C252" s="175" t="s">
        <v>124</v>
      </c>
      <c r="D252" s="175" t="s">
        <v>119</v>
      </c>
      <c r="E252" s="725">
        <v>8000</v>
      </c>
      <c r="F252" s="368">
        <v>3770</v>
      </c>
      <c r="G252" s="332">
        <f t="shared" si="3"/>
        <v>2.1220159151193636</v>
      </c>
      <c r="H252" s="544" t="s">
        <v>144</v>
      </c>
      <c r="I252" s="196" t="s">
        <v>18</v>
      </c>
      <c r="J252" s="25" t="s">
        <v>371</v>
      </c>
      <c r="K252" s="542" t="s">
        <v>64</v>
      </c>
      <c r="L252" s="542" t="s">
        <v>45</v>
      </c>
      <c r="M252" s="495"/>
      <c r="N252" s="496"/>
    </row>
    <row r="253" spans="1:14" x14ac:dyDescent="0.25">
      <c r="A253" s="180">
        <v>44847</v>
      </c>
      <c r="B253" s="175" t="s">
        <v>123</v>
      </c>
      <c r="C253" s="175" t="s">
        <v>124</v>
      </c>
      <c r="D253" s="175" t="s">
        <v>119</v>
      </c>
      <c r="E253" s="725">
        <v>12000</v>
      </c>
      <c r="F253" s="368">
        <v>3770</v>
      </c>
      <c r="G253" s="332">
        <f t="shared" si="3"/>
        <v>3.183023872679045</v>
      </c>
      <c r="H253" s="544" t="s">
        <v>144</v>
      </c>
      <c r="I253" s="196" t="s">
        <v>18</v>
      </c>
      <c r="J253" s="25" t="s">
        <v>371</v>
      </c>
      <c r="K253" s="542" t="s">
        <v>64</v>
      </c>
      <c r="L253" s="542" t="s">
        <v>45</v>
      </c>
      <c r="M253" s="495"/>
      <c r="N253" s="496"/>
    </row>
    <row r="254" spans="1:14" x14ac:dyDescent="0.25">
      <c r="A254" s="180">
        <v>44847</v>
      </c>
      <c r="B254" s="175" t="s">
        <v>123</v>
      </c>
      <c r="C254" s="175" t="s">
        <v>124</v>
      </c>
      <c r="D254" s="175" t="s">
        <v>119</v>
      </c>
      <c r="E254" s="725">
        <v>8000</v>
      </c>
      <c r="F254" s="368">
        <v>3770</v>
      </c>
      <c r="G254" s="332">
        <f t="shared" si="3"/>
        <v>2.1220159151193636</v>
      </c>
      <c r="H254" s="544" t="s">
        <v>144</v>
      </c>
      <c r="I254" s="196" t="s">
        <v>18</v>
      </c>
      <c r="J254" s="25" t="s">
        <v>371</v>
      </c>
      <c r="K254" s="542" t="s">
        <v>64</v>
      </c>
      <c r="L254" s="542" t="s">
        <v>45</v>
      </c>
      <c r="M254" s="495"/>
      <c r="N254" s="496"/>
    </row>
    <row r="255" spans="1:14" x14ac:dyDescent="0.25">
      <c r="A255" s="180">
        <v>44847</v>
      </c>
      <c r="B255" s="175" t="s">
        <v>123</v>
      </c>
      <c r="C255" s="175" t="s">
        <v>124</v>
      </c>
      <c r="D255" s="175" t="s">
        <v>119</v>
      </c>
      <c r="E255" s="743">
        <v>6000</v>
      </c>
      <c r="F255" s="368">
        <v>3770</v>
      </c>
      <c r="G255" s="332">
        <f t="shared" si="3"/>
        <v>1.5915119363395225</v>
      </c>
      <c r="H255" s="544" t="s">
        <v>144</v>
      </c>
      <c r="I255" s="196" t="s">
        <v>18</v>
      </c>
      <c r="J255" s="25" t="s">
        <v>371</v>
      </c>
      <c r="K255" s="542" t="s">
        <v>64</v>
      </c>
      <c r="L255" s="542" t="s">
        <v>45</v>
      </c>
      <c r="M255" s="495"/>
      <c r="N255" s="496"/>
    </row>
    <row r="256" spans="1:14" x14ac:dyDescent="0.25">
      <c r="A256" s="180">
        <v>44847</v>
      </c>
      <c r="B256" s="177" t="s">
        <v>122</v>
      </c>
      <c r="C256" s="177" t="s">
        <v>122</v>
      </c>
      <c r="D256" s="203" t="s">
        <v>119</v>
      </c>
      <c r="E256" s="725">
        <v>5000</v>
      </c>
      <c r="F256" s="368">
        <v>3770</v>
      </c>
      <c r="G256" s="332">
        <f t="shared" si="3"/>
        <v>1.3262599469496021</v>
      </c>
      <c r="H256" s="544" t="s">
        <v>144</v>
      </c>
      <c r="I256" s="196" t="s">
        <v>18</v>
      </c>
      <c r="J256" s="25" t="s">
        <v>371</v>
      </c>
      <c r="K256" s="542" t="s">
        <v>64</v>
      </c>
      <c r="L256" s="542" t="s">
        <v>45</v>
      </c>
      <c r="M256" s="495"/>
      <c r="N256" s="496"/>
    </row>
    <row r="257" spans="1:14" x14ac:dyDescent="0.25">
      <c r="A257" s="180">
        <v>44847</v>
      </c>
      <c r="B257" s="177" t="s">
        <v>122</v>
      </c>
      <c r="C257" s="177" t="s">
        <v>122</v>
      </c>
      <c r="D257" s="203" t="s">
        <v>119</v>
      </c>
      <c r="E257" s="725">
        <v>5000</v>
      </c>
      <c r="F257" s="368">
        <v>3770</v>
      </c>
      <c r="G257" s="332">
        <f t="shared" si="3"/>
        <v>1.3262599469496021</v>
      </c>
      <c r="H257" s="544" t="s">
        <v>144</v>
      </c>
      <c r="I257" s="196" t="s">
        <v>18</v>
      </c>
      <c r="J257" s="25" t="s">
        <v>371</v>
      </c>
      <c r="K257" s="542" t="s">
        <v>64</v>
      </c>
      <c r="L257" s="542" t="s">
        <v>45</v>
      </c>
      <c r="M257" s="495"/>
      <c r="N257" s="496"/>
    </row>
    <row r="258" spans="1:14" x14ac:dyDescent="0.25">
      <c r="A258" s="194">
        <v>44847</v>
      </c>
      <c r="B258" s="205" t="s">
        <v>123</v>
      </c>
      <c r="C258" s="205" t="s">
        <v>124</v>
      </c>
      <c r="D258" s="600" t="s">
        <v>118</v>
      </c>
      <c r="E258" s="744">
        <v>10000</v>
      </c>
      <c r="F258" s="368">
        <v>3770</v>
      </c>
      <c r="G258" s="332">
        <f t="shared" si="3"/>
        <v>2.6525198938992043</v>
      </c>
      <c r="H258" s="544" t="s">
        <v>132</v>
      </c>
      <c r="I258" s="196" t="s">
        <v>18</v>
      </c>
      <c r="J258" s="452" t="s">
        <v>374</v>
      </c>
      <c r="K258" s="542" t="s">
        <v>64</v>
      </c>
      <c r="L258" s="542" t="s">
        <v>45</v>
      </c>
      <c r="M258" s="495"/>
      <c r="N258" s="496"/>
    </row>
    <row r="259" spans="1:14" x14ac:dyDescent="0.25">
      <c r="A259" s="194">
        <v>44847</v>
      </c>
      <c r="B259" s="205" t="s">
        <v>123</v>
      </c>
      <c r="C259" s="205" t="s">
        <v>124</v>
      </c>
      <c r="D259" s="600" t="s">
        <v>118</v>
      </c>
      <c r="E259" s="744">
        <v>9000</v>
      </c>
      <c r="F259" s="368">
        <v>3770</v>
      </c>
      <c r="G259" s="332">
        <f t="shared" si="3"/>
        <v>2.3872679045092839</v>
      </c>
      <c r="H259" s="544" t="s">
        <v>132</v>
      </c>
      <c r="I259" s="196" t="s">
        <v>18</v>
      </c>
      <c r="J259" s="452" t="s">
        <v>374</v>
      </c>
      <c r="K259" s="542" t="s">
        <v>64</v>
      </c>
      <c r="L259" s="542" t="s">
        <v>45</v>
      </c>
      <c r="M259" s="495"/>
      <c r="N259" s="496"/>
    </row>
    <row r="260" spans="1:14" x14ac:dyDescent="0.25">
      <c r="A260" s="194">
        <v>44847</v>
      </c>
      <c r="B260" s="177" t="s">
        <v>375</v>
      </c>
      <c r="C260" s="177" t="s">
        <v>332</v>
      </c>
      <c r="D260" s="203" t="s">
        <v>81</v>
      </c>
      <c r="E260" s="725">
        <v>13000</v>
      </c>
      <c r="F260" s="368">
        <v>3770</v>
      </c>
      <c r="G260" s="332">
        <f t="shared" si="3"/>
        <v>3.4482758620689653</v>
      </c>
      <c r="H260" s="544" t="s">
        <v>42</v>
      </c>
      <c r="I260" s="196" t="s">
        <v>18</v>
      </c>
      <c r="J260" s="452" t="s">
        <v>390</v>
      </c>
      <c r="K260" s="542" t="s">
        <v>64</v>
      </c>
      <c r="L260" s="542" t="s">
        <v>45</v>
      </c>
      <c r="M260" s="495"/>
      <c r="N260" s="496"/>
    </row>
    <row r="261" spans="1:14" x14ac:dyDescent="0.25">
      <c r="A261" s="194">
        <v>44847</v>
      </c>
      <c r="B261" s="177" t="s">
        <v>376</v>
      </c>
      <c r="C261" s="177" t="s">
        <v>169</v>
      </c>
      <c r="D261" s="196" t="s">
        <v>81</v>
      </c>
      <c r="E261" s="201">
        <v>30000</v>
      </c>
      <c r="F261" s="368">
        <v>3770</v>
      </c>
      <c r="G261" s="332">
        <f t="shared" si="3"/>
        <v>7.9575596816976129</v>
      </c>
      <c r="H261" s="544" t="s">
        <v>42</v>
      </c>
      <c r="I261" s="196" t="s">
        <v>18</v>
      </c>
      <c r="J261" s="452" t="s">
        <v>391</v>
      </c>
      <c r="K261" s="542" t="s">
        <v>64</v>
      </c>
      <c r="L261" s="542" t="s">
        <v>45</v>
      </c>
      <c r="M261" s="495"/>
      <c r="N261" s="496"/>
    </row>
    <row r="262" spans="1:14" x14ac:dyDescent="0.25">
      <c r="A262" s="194">
        <v>44847</v>
      </c>
      <c r="B262" s="195" t="s">
        <v>378</v>
      </c>
      <c r="C262" s="195" t="s">
        <v>332</v>
      </c>
      <c r="D262" s="196" t="s">
        <v>81</v>
      </c>
      <c r="E262" s="725">
        <v>40000</v>
      </c>
      <c r="F262" s="368">
        <v>3770</v>
      </c>
      <c r="G262" s="332">
        <f t="shared" si="3"/>
        <v>10.610079575596817</v>
      </c>
      <c r="H262" s="544" t="s">
        <v>42</v>
      </c>
      <c r="I262" s="196" t="s">
        <v>18</v>
      </c>
      <c r="J262" s="452" t="s">
        <v>392</v>
      </c>
      <c r="K262" s="542" t="s">
        <v>64</v>
      </c>
      <c r="L262" s="542" t="s">
        <v>45</v>
      </c>
      <c r="M262" s="495"/>
      <c r="N262" s="496"/>
    </row>
    <row r="263" spans="1:14" x14ac:dyDescent="0.25">
      <c r="A263" s="194">
        <v>44847</v>
      </c>
      <c r="B263" s="195" t="s">
        <v>382</v>
      </c>
      <c r="C263" s="195" t="s">
        <v>332</v>
      </c>
      <c r="D263" s="196" t="s">
        <v>81</v>
      </c>
      <c r="E263" s="725">
        <v>24000</v>
      </c>
      <c r="F263" s="368">
        <v>3770</v>
      </c>
      <c r="G263" s="332">
        <f t="shared" si="3"/>
        <v>6.3660477453580899</v>
      </c>
      <c r="H263" s="544" t="s">
        <v>42</v>
      </c>
      <c r="I263" s="196" t="s">
        <v>18</v>
      </c>
      <c r="J263" s="452" t="s">
        <v>393</v>
      </c>
      <c r="K263" s="542" t="s">
        <v>64</v>
      </c>
      <c r="L263" s="542" t="s">
        <v>45</v>
      </c>
      <c r="M263" s="495"/>
      <c r="N263" s="496"/>
    </row>
    <row r="264" spans="1:14" x14ac:dyDescent="0.25">
      <c r="A264" s="194">
        <v>44847</v>
      </c>
      <c r="B264" s="195" t="s">
        <v>383</v>
      </c>
      <c r="C264" s="195" t="s">
        <v>332</v>
      </c>
      <c r="D264" s="196" t="s">
        <v>81</v>
      </c>
      <c r="E264" s="725">
        <v>6600</v>
      </c>
      <c r="F264" s="368">
        <v>3770</v>
      </c>
      <c r="G264" s="332">
        <f t="shared" si="3"/>
        <v>1.7506631299734747</v>
      </c>
      <c r="H264" s="544" t="s">
        <v>42</v>
      </c>
      <c r="I264" s="196" t="s">
        <v>18</v>
      </c>
      <c r="J264" s="452" t="s">
        <v>393</v>
      </c>
      <c r="K264" s="542" t="s">
        <v>64</v>
      </c>
      <c r="L264" s="542" t="s">
        <v>45</v>
      </c>
      <c r="M264" s="495"/>
      <c r="N264" s="496"/>
    </row>
    <row r="265" spans="1:14" x14ac:dyDescent="0.25">
      <c r="A265" s="194">
        <v>44847</v>
      </c>
      <c r="B265" s="195" t="s">
        <v>384</v>
      </c>
      <c r="C265" s="195" t="s">
        <v>332</v>
      </c>
      <c r="D265" s="196" t="s">
        <v>81</v>
      </c>
      <c r="E265" s="201">
        <v>9000</v>
      </c>
      <c r="F265" s="368">
        <v>3770</v>
      </c>
      <c r="G265" s="332">
        <f t="shared" si="3"/>
        <v>2.3872679045092839</v>
      </c>
      <c r="H265" s="544" t="s">
        <v>42</v>
      </c>
      <c r="I265" s="196" t="s">
        <v>18</v>
      </c>
      <c r="J265" s="452" t="s">
        <v>393</v>
      </c>
      <c r="K265" s="542" t="s">
        <v>64</v>
      </c>
      <c r="L265" s="542" t="s">
        <v>45</v>
      </c>
      <c r="M265" s="495"/>
      <c r="N265" s="496"/>
    </row>
    <row r="266" spans="1:14" ht="19.5" customHeight="1" x14ac:dyDescent="0.25">
      <c r="A266" s="194">
        <v>44847</v>
      </c>
      <c r="B266" s="195" t="s">
        <v>379</v>
      </c>
      <c r="C266" s="195" t="s">
        <v>332</v>
      </c>
      <c r="D266" s="196" t="s">
        <v>81</v>
      </c>
      <c r="E266" s="725">
        <v>39000</v>
      </c>
      <c r="F266" s="368">
        <v>3770</v>
      </c>
      <c r="G266" s="332">
        <f t="shared" si="3"/>
        <v>10.344827586206897</v>
      </c>
      <c r="H266" s="544" t="s">
        <v>42</v>
      </c>
      <c r="I266" s="196" t="s">
        <v>18</v>
      </c>
      <c r="J266" s="452" t="s">
        <v>393</v>
      </c>
      <c r="K266" s="542" t="s">
        <v>64</v>
      </c>
      <c r="L266" s="542" t="s">
        <v>45</v>
      </c>
      <c r="M266" s="495"/>
      <c r="N266" s="496"/>
    </row>
    <row r="267" spans="1:14" x14ac:dyDescent="0.25">
      <c r="A267" s="194">
        <v>44847</v>
      </c>
      <c r="B267" s="177" t="s">
        <v>385</v>
      </c>
      <c r="C267" s="195" t="s">
        <v>332</v>
      </c>
      <c r="D267" s="196" t="s">
        <v>81</v>
      </c>
      <c r="E267" s="725">
        <v>11000</v>
      </c>
      <c r="F267" s="368">
        <v>3770</v>
      </c>
      <c r="G267" s="332">
        <f t="shared" si="3"/>
        <v>2.9177718832891246</v>
      </c>
      <c r="H267" s="544" t="s">
        <v>42</v>
      </c>
      <c r="I267" s="196" t="s">
        <v>18</v>
      </c>
      <c r="J267" s="452" t="s">
        <v>393</v>
      </c>
      <c r="K267" s="542" t="s">
        <v>64</v>
      </c>
      <c r="L267" s="542" t="s">
        <v>45</v>
      </c>
      <c r="M267" s="495"/>
      <c r="N267" s="496"/>
    </row>
    <row r="268" spans="1:14" x14ac:dyDescent="0.25">
      <c r="A268" s="194">
        <v>44847</v>
      </c>
      <c r="B268" s="177" t="s">
        <v>386</v>
      </c>
      <c r="C268" s="195" t="s">
        <v>332</v>
      </c>
      <c r="D268" s="196" t="s">
        <v>81</v>
      </c>
      <c r="E268" s="725">
        <v>14500</v>
      </c>
      <c r="F268" s="368">
        <v>3770</v>
      </c>
      <c r="G268" s="332">
        <f t="shared" si="3"/>
        <v>3.8461538461538463</v>
      </c>
      <c r="H268" s="544" t="s">
        <v>42</v>
      </c>
      <c r="I268" s="196" t="s">
        <v>18</v>
      </c>
      <c r="J268" s="452" t="s">
        <v>393</v>
      </c>
      <c r="K268" s="542" t="s">
        <v>64</v>
      </c>
      <c r="L268" s="542" t="s">
        <v>45</v>
      </c>
      <c r="M268" s="495"/>
      <c r="N268" s="496"/>
    </row>
    <row r="269" spans="1:14" x14ac:dyDescent="0.25">
      <c r="A269" s="194">
        <v>44847</v>
      </c>
      <c r="B269" s="177" t="s">
        <v>386</v>
      </c>
      <c r="C269" s="195" t="s">
        <v>332</v>
      </c>
      <c r="D269" s="196" t="s">
        <v>81</v>
      </c>
      <c r="E269" s="725">
        <v>14500</v>
      </c>
      <c r="F269" s="368">
        <v>3770</v>
      </c>
      <c r="G269" s="332">
        <f t="shared" si="3"/>
        <v>3.8461538461538463</v>
      </c>
      <c r="H269" s="544" t="s">
        <v>42</v>
      </c>
      <c r="I269" s="196" t="s">
        <v>18</v>
      </c>
      <c r="J269" s="452" t="s">
        <v>393</v>
      </c>
      <c r="K269" s="542" t="s">
        <v>64</v>
      </c>
      <c r="L269" s="542" t="s">
        <v>45</v>
      </c>
      <c r="M269" s="495"/>
      <c r="N269" s="496"/>
    </row>
    <row r="270" spans="1:14" x14ac:dyDescent="0.25">
      <c r="A270" s="194">
        <v>44847</v>
      </c>
      <c r="B270" s="177" t="s">
        <v>387</v>
      </c>
      <c r="C270" s="195" t="s">
        <v>332</v>
      </c>
      <c r="D270" s="196" t="s">
        <v>81</v>
      </c>
      <c r="E270" s="725">
        <v>10000</v>
      </c>
      <c r="F270" s="368">
        <v>3770</v>
      </c>
      <c r="G270" s="332">
        <f t="shared" si="3"/>
        <v>2.6525198938992043</v>
      </c>
      <c r="H270" s="544" t="s">
        <v>42</v>
      </c>
      <c r="I270" s="196" t="s">
        <v>18</v>
      </c>
      <c r="J270" s="452" t="s">
        <v>393</v>
      </c>
      <c r="K270" s="542" t="s">
        <v>64</v>
      </c>
      <c r="L270" s="542" t="s">
        <v>45</v>
      </c>
      <c r="M270" s="495"/>
      <c r="N270" s="496"/>
    </row>
    <row r="271" spans="1:14" x14ac:dyDescent="0.25">
      <c r="A271" s="194">
        <v>44847</v>
      </c>
      <c r="B271" s="177" t="s">
        <v>388</v>
      </c>
      <c r="C271" s="177" t="s">
        <v>332</v>
      </c>
      <c r="D271" s="203" t="s">
        <v>81</v>
      </c>
      <c r="E271" s="725">
        <v>10000</v>
      </c>
      <c r="F271" s="368">
        <v>3770</v>
      </c>
      <c r="G271" s="332">
        <f t="shared" si="3"/>
        <v>2.6525198938992043</v>
      </c>
      <c r="H271" s="544" t="s">
        <v>42</v>
      </c>
      <c r="I271" s="196" t="s">
        <v>18</v>
      </c>
      <c r="J271" s="452" t="s">
        <v>393</v>
      </c>
      <c r="K271" s="542" t="s">
        <v>64</v>
      </c>
      <c r="L271" s="542" t="s">
        <v>45</v>
      </c>
      <c r="M271" s="495"/>
      <c r="N271" s="496"/>
    </row>
    <row r="272" spans="1:14" x14ac:dyDescent="0.25">
      <c r="A272" s="194">
        <v>44847</v>
      </c>
      <c r="B272" s="177" t="s">
        <v>389</v>
      </c>
      <c r="C272" s="177" t="s">
        <v>332</v>
      </c>
      <c r="D272" s="203" t="s">
        <v>81</v>
      </c>
      <c r="E272" s="725">
        <v>10000</v>
      </c>
      <c r="F272" s="368">
        <v>3770</v>
      </c>
      <c r="G272" s="332">
        <f t="shared" si="3"/>
        <v>2.6525198938992043</v>
      </c>
      <c r="H272" s="544" t="s">
        <v>42</v>
      </c>
      <c r="I272" s="196" t="s">
        <v>18</v>
      </c>
      <c r="J272" s="452" t="s">
        <v>393</v>
      </c>
      <c r="K272" s="542" t="s">
        <v>64</v>
      </c>
      <c r="L272" s="542" t="s">
        <v>45</v>
      </c>
      <c r="M272" s="495"/>
      <c r="N272" s="496"/>
    </row>
    <row r="273" spans="1:14" x14ac:dyDescent="0.25">
      <c r="A273" s="194">
        <v>44847</v>
      </c>
      <c r="B273" s="177" t="s">
        <v>399</v>
      </c>
      <c r="C273" s="177" t="s">
        <v>133</v>
      </c>
      <c r="D273" s="203" t="s">
        <v>14</v>
      </c>
      <c r="E273" s="725">
        <v>1211440</v>
      </c>
      <c r="F273" s="368">
        <v>3770</v>
      </c>
      <c r="G273" s="332">
        <f t="shared" si="3"/>
        <v>321.33687002652522</v>
      </c>
      <c r="H273" s="544" t="s">
        <v>251</v>
      </c>
      <c r="I273" s="196" t="s">
        <v>18</v>
      </c>
      <c r="J273" s="452" t="s">
        <v>402</v>
      </c>
      <c r="K273" s="542" t="s">
        <v>64</v>
      </c>
      <c r="L273" s="542" t="s">
        <v>45</v>
      </c>
      <c r="M273" s="495"/>
      <c r="N273" s="496"/>
    </row>
    <row r="274" spans="1:14" x14ac:dyDescent="0.25">
      <c r="A274" s="194">
        <v>44847</v>
      </c>
      <c r="B274" s="177" t="s">
        <v>400</v>
      </c>
      <c r="C274" s="177" t="s">
        <v>131</v>
      </c>
      <c r="D274" s="203" t="s">
        <v>81</v>
      </c>
      <c r="E274" s="725">
        <v>2500</v>
      </c>
      <c r="F274" s="368">
        <v>3770</v>
      </c>
      <c r="G274" s="332">
        <f t="shared" si="3"/>
        <v>0.66312997347480107</v>
      </c>
      <c r="H274" s="544" t="s">
        <v>251</v>
      </c>
      <c r="I274" s="196" t="s">
        <v>18</v>
      </c>
      <c r="J274" s="452" t="s">
        <v>598</v>
      </c>
      <c r="K274" s="542" t="s">
        <v>64</v>
      </c>
      <c r="L274" s="542" t="s">
        <v>45</v>
      </c>
      <c r="M274" s="495"/>
      <c r="N274" s="496"/>
    </row>
    <row r="275" spans="1:14" x14ac:dyDescent="0.25">
      <c r="A275" s="194">
        <v>44847</v>
      </c>
      <c r="B275" s="177" t="s">
        <v>401</v>
      </c>
      <c r="C275" s="177" t="s">
        <v>133</v>
      </c>
      <c r="D275" s="203" t="s">
        <v>14</v>
      </c>
      <c r="E275" s="725">
        <v>654720</v>
      </c>
      <c r="F275" s="368">
        <v>3770</v>
      </c>
      <c r="G275" s="332">
        <f t="shared" si="3"/>
        <v>173.66578249336871</v>
      </c>
      <c r="H275" s="544" t="s">
        <v>251</v>
      </c>
      <c r="I275" s="196" t="s">
        <v>18</v>
      </c>
      <c r="J275" s="452" t="s">
        <v>403</v>
      </c>
      <c r="K275" s="542" t="s">
        <v>64</v>
      </c>
      <c r="L275" s="542" t="s">
        <v>45</v>
      </c>
      <c r="M275" s="495"/>
      <c r="N275" s="496"/>
    </row>
    <row r="276" spans="1:14" x14ac:dyDescent="0.25">
      <c r="A276" s="194">
        <v>44847</v>
      </c>
      <c r="B276" s="533" t="s">
        <v>130</v>
      </c>
      <c r="C276" s="205" t="s">
        <v>131</v>
      </c>
      <c r="D276" s="532" t="s">
        <v>81</v>
      </c>
      <c r="E276" s="743">
        <v>2000</v>
      </c>
      <c r="F276" s="368">
        <v>3770</v>
      </c>
      <c r="G276" s="332">
        <f t="shared" si="3"/>
        <v>0.5305039787798409</v>
      </c>
      <c r="H276" s="554" t="s">
        <v>251</v>
      </c>
      <c r="I276" s="532" t="s">
        <v>18</v>
      </c>
      <c r="J276" s="452" t="s">
        <v>404</v>
      </c>
      <c r="K276" s="542" t="s">
        <v>64</v>
      </c>
      <c r="L276" s="542" t="s">
        <v>45</v>
      </c>
      <c r="M276" s="553"/>
      <c r="N276" s="543"/>
    </row>
    <row r="277" spans="1:14" x14ac:dyDescent="0.25">
      <c r="A277" s="194">
        <v>44847</v>
      </c>
      <c r="B277" s="205" t="s">
        <v>130</v>
      </c>
      <c r="C277" s="205" t="s">
        <v>131</v>
      </c>
      <c r="D277" s="600" t="s">
        <v>81</v>
      </c>
      <c r="E277" s="744">
        <v>20000</v>
      </c>
      <c r="F277" s="368">
        <v>3770</v>
      </c>
      <c r="G277" s="332">
        <f t="shared" si="3"/>
        <v>5.3050397877984086</v>
      </c>
      <c r="H277" s="554" t="s">
        <v>251</v>
      </c>
      <c r="I277" s="532" t="s">
        <v>18</v>
      </c>
      <c r="J277" s="614" t="s">
        <v>599</v>
      </c>
      <c r="K277" s="542" t="s">
        <v>64</v>
      </c>
      <c r="L277" s="542" t="s">
        <v>45</v>
      </c>
      <c r="M277" s="553"/>
      <c r="N277" s="543"/>
    </row>
    <row r="278" spans="1:14" x14ac:dyDescent="0.25">
      <c r="A278" s="194">
        <v>44847</v>
      </c>
      <c r="B278" s="175" t="s">
        <v>123</v>
      </c>
      <c r="C278" s="175" t="s">
        <v>124</v>
      </c>
      <c r="D278" s="175" t="s">
        <v>119</v>
      </c>
      <c r="E278" s="725">
        <v>10000</v>
      </c>
      <c r="F278" s="368">
        <v>3770</v>
      </c>
      <c r="G278" s="332">
        <f t="shared" si="3"/>
        <v>2.6525198938992043</v>
      </c>
      <c r="H278" s="554" t="s">
        <v>147</v>
      </c>
      <c r="I278" s="532" t="s">
        <v>18</v>
      </c>
      <c r="J278" s="452" t="s">
        <v>408</v>
      </c>
      <c r="K278" s="542" t="s">
        <v>64</v>
      </c>
      <c r="L278" s="542" t="s">
        <v>45</v>
      </c>
      <c r="M278" s="553"/>
      <c r="N278" s="543"/>
    </row>
    <row r="279" spans="1:14" x14ac:dyDescent="0.25">
      <c r="A279" s="194">
        <v>44847</v>
      </c>
      <c r="B279" s="175" t="s">
        <v>123</v>
      </c>
      <c r="C279" s="175" t="s">
        <v>124</v>
      </c>
      <c r="D279" s="175" t="s">
        <v>119</v>
      </c>
      <c r="E279" s="701">
        <v>13000</v>
      </c>
      <c r="F279" s="368">
        <v>3770</v>
      </c>
      <c r="G279" s="332">
        <f t="shared" si="3"/>
        <v>3.4482758620689653</v>
      </c>
      <c r="H279" s="554" t="s">
        <v>147</v>
      </c>
      <c r="I279" s="532" t="s">
        <v>18</v>
      </c>
      <c r="J279" s="452" t="s">
        <v>408</v>
      </c>
      <c r="K279" s="542" t="s">
        <v>64</v>
      </c>
      <c r="L279" s="542" t="s">
        <v>45</v>
      </c>
      <c r="M279" s="553"/>
      <c r="N279" s="543"/>
    </row>
    <row r="280" spans="1:14" x14ac:dyDescent="0.25">
      <c r="A280" s="194">
        <v>44847</v>
      </c>
      <c r="B280" s="175" t="s">
        <v>123</v>
      </c>
      <c r="C280" s="175" t="s">
        <v>124</v>
      </c>
      <c r="D280" s="175" t="s">
        <v>119</v>
      </c>
      <c r="E280" s="701">
        <v>12000</v>
      </c>
      <c r="F280" s="368">
        <v>3770</v>
      </c>
      <c r="G280" s="332">
        <f t="shared" si="3"/>
        <v>3.183023872679045</v>
      </c>
      <c r="H280" s="554" t="s">
        <v>147</v>
      </c>
      <c r="I280" s="532" t="s">
        <v>18</v>
      </c>
      <c r="J280" s="452" t="s">
        <v>408</v>
      </c>
      <c r="K280" s="542" t="s">
        <v>64</v>
      </c>
      <c r="L280" s="542" t="s">
        <v>45</v>
      </c>
      <c r="M280" s="553"/>
      <c r="N280" s="543"/>
    </row>
    <row r="281" spans="1:14" x14ac:dyDescent="0.25">
      <c r="A281" s="194">
        <v>44847</v>
      </c>
      <c r="B281" s="175" t="s">
        <v>123</v>
      </c>
      <c r="C281" s="175" t="s">
        <v>124</v>
      </c>
      <c r="D281" s="175" t="s">
        <v>119</v>
      </c>
      <c r="E281" s="701">
        <v>15000</v>
      </c>
      <c r="F281" s="368">
        <v>3770</v>
      </c>
      <c r="G281" s="332">
        <f t="shared" si="3"/>
        <v>3.9787798408488064</v>
      </c>
      <c r="H281" s="554" t="s">
        <v>147</v>
      </c>
      <c r="I281" s="532" t="s">
        <v>18</v>
      </c>
      <c r="J281" s="452" t="s">
        <v>408</v>
      </c>
      <c r="K281" s="542" t="s">
        <v>64</v>
      </c>
      <c r="L281" s="542" t="s">
        <v>45</v>
      </c>
      <c r="M281" s="553"/>
      <c r="N281" s="543"/>
    </row>
    <row r="282" spans="1:14" x14ac:dyDescent="0.25">
      <c r="A282" s="194">
        <v>44847</v>
      </c>
      <c r="B282" s="175" t="s">
        <v>123</v>
      </c>
      <c r="C282" s="175" t="s">
        <v>124</v>
      </c>
      <c r="D282" s="175" t="s">
        <v>119</v>
      </c>
      <c r="E282" s="701">
        <v>10000</v>
      </c>
      <c r="F282" s="368">
        <v>3770</v>
      </c>
      <c r="G282" s="332">
        <f t="shared" si="3"/>
        <v>2.6525198938992043</v>
      </c>
      <c r="H282" s="554" t="s">
        <v>147</v>
      </c>
      <c r="I282" s="196" t="s">
        <v>18</v>
      </c>
      <c r="J282" s="452" t="s">
        <v>408</v>
      </c>
      <c r="K282" s="542" t="s">
        <v>64</v>
      </c>
      <c r="L282" s="542" t="s">
        <v>45</v>
      </c>
      <c r="M282" s="495"/>
      <c r="N282" s="496"/>
    </row>
    <row r="283" spans="1:14" x14ac:dyDescent="0.25">
      <c r="A283" s="194">
        <v>44847</v>
      </c>
      <c r="B283" s="175" t="s">
        <v>122</v>
      </c>
      <c r="C283" s="175" t="s">
        <v>122</v>
      </c>
      <c r="D283" s="175" t="s">
        <v>119</v>
      </c>
      <c r="E283" s="701">
        <v>5000</v>
      </c>
      <c r="F283" s="368">
        <v>3770</v>
      </c>
      <c r="G283" s="332">
        <f t="shared" si="3"/>
        <v>1.3262599469496021</v>
      </c>
      <c r="H283" s="554" t="s">
        <v>147</v>
      </c>
      <c r="I283" s="196" t="s">
        <v>18</v>
      </c>
      <c r="J283" s="452" t="s">
        <v>408</v>
      </c>
      <c r="K283" s="542" t="s">
        <v>64</v>
      </c>
      <c r="L283" s="542" t="s">
        <v>45</v>
      </c>
      <c r="M283" s="495"/>
      <c r="N283" s="496"/>
    </row>
    <row r="284" spans="1:14" x14ac:dyDescent="0.25">
      <c r="A284" s="194">
        <v>44847</v>
      </c>
      <c r="B284" s="175" t="s">
        <v>122</v>
      </c>
      <c r="C284" s="175" t="s">
        <v>122</v>
      </c>
      <c r="D284" s="175" t="s">
        <v>119</v>
      </c>
      <c r="E284" s="701">
        <v>5000</v>
      </c>
      <c r="F284" s="368">
        <v>3770</v>
      </c>
      <c r="G284" s="332">
        <f t="shared" si="3"/>
        <v>1.3262599469496021</v>
      </c>
      <c r="H284" s="554" t="s">
        <v>147</v>
      </c>
      <c r="I284" s="196" t="s">
        <v>18</v>
      </c>
      <c r="J284" s="614" t="s">
        <v>408</v>
      </c>
      <c r="K284" s="542" t="s">
        <v>64</v>
      </c>
      <c r="L284" s="542" t="s">
        <v>45</v>
      </c>
      <c r="M284" s="495"/>
      <c r="N284" s="496"/>
    </row>
    <row r="285" spans="1:14" x14ac:dyDescent="0.25">
      <c r="A285" s="194">
        <v>44848</v>
      </c>
      <c r="B285" s="177" t="s">
        <v>123</v>
      </c>
      <c r="C285" s="177" t="s">
        <v>124</v>
      </c>
      <c r="D285" s="203" t="s">
        <v>119</v>
      </c>
      <c r="E285" s="745">
        <v>8000</v>
      </c>
      <c r="F285" s="368">
        <v>3770</v>
      </c>
      <c r="G285" s="332">
        <f t="shared" si="3"/>
        <v>2.1220159151193636</v>
      </c>
      <c r="H285" s="544" t="s">
        <v>144</v>
      </c>
      <c r="I285" s="196" t="s">
        <v>18</v>
      </c>
      <c r="J285" s="25" t="s">
        <v>413</v>
      </c>
      <c r="K285" s="542" t="s">
        <v>64</v>
      </c>
      <c r="L285" s="542" t="s">
        <v>45</v>
      </c>
      <c r="M285" s="495"/>
      <c r="N285" s="496"/>
    </row>
    <row r="286" spans="1:14" x14ac:dyDescent="0.25">
      <c r="A286" s="194">
        <v>44848</v>
      </c>
      <c r="B286" s="177" t="s">
        <v>123</v>
      </c>
      <c r="C286" s="177" t="s">
        <v>124</v>
      </c>
      <c r="D286" s="203" t="s">
        <v>119</v>
      </c>
      <c r="E286" s="701">
        <v>15000</v>
      </c>
      <c r="F286" s="368">
        <v>3770</v>
      </c>
      <c r="G286" s="332">
        <f t="shared" si="3"/>
        <v>3.9787798408488064</v>
      </c>
      <c r="H286" s="544" t="s">
        <v>144</v>
      </c>
      <c r="I286" s="196" t="s">
        <v>18</v>
      </c>
      <c r="J286" s="25" t="s">
        <v>413</v>
      </c>
      <c r="K286" s="542" t="s">
        <v>64</v>
      </c>
      <c r="L286" s="542" t="s">
        <v>45</v>
      </c>
      <c r="M286" s="495"/>
      <c r="N286" s="496"/>
    </row>
    <row r="287" spans="1:14" x14ac:dyDescent="0.25">
      <c r="A287" s="194">
        <v>44848</v>
      </c>
      <c r="B287" s="177" t="s">
        <v>123</v>
      </c>
      <c r="C287" s="177" t="s">
        <v>124</v>
      </c>
      <c r="D287" s="203" t="s">
        <v>119</v>
      </c>
      <c r="E287" s="701">
        <v>5000</v>
      </c>
      <c r="F287" s="368">
        <v>3770</v>
      </c>
      <c r="G287" s="332">
        <f t="shared" si="3"/>
        <v>1.3262599469496021</v>
      </c>
      <c r="H287" s="544" t="s">
        <v>144</v>
      </c>
      <c r="I287" s="196" t="s">
        <v>18</v>
      </c>
      <c r="J287" s="25" t="s">
        <v>413</v>
      </c>
      <c r="K287" s="542" t="s">
        <v>64</v>
      </c>
      <c r="L287" s="542" t="s">
        <v>45</v>
      </c>
      <c r="M287" s="495"/>
      <c r="N287" s="496"/>
    </row>
    <row r="288" spans="1:14" x14ac:dyDescent="0.25">
      <c r="A288" s="194">
        <v>44848</v>
      </c>
      <c r="B288" s="177" t="s">
        <v>123</v>
      </c>
      <c r="C288" s="177" t="s">
        <v>124</v>
      </c>
      <c r="D288" s="203" t="s">
        <v>119</v>
      </c>
      <c r="E288" s="701">
        <v>7000</v>
      </c>
      <c r="F288" s="368">
        <v>3770</v>
      </c>
      <c r="G288" s="332">
        <f t="shared" si="3"/>
        <v>1.856763925729443</v>
      </c>
      <c r="H288" s="544" t="s">
        <v>144</v>
      </c>
      <c r="I288" s="196" t="s">
        <v>18</v>
      </c>
      <c r="J288" s="25" t="s">
        <v>413</v>
      </c>
      <c r="K288" s="542" t="s">
        <v>64</v>
      </c>
      <c r="L288" s="542" t="s">
        <v>45</v>
      </c>
      <c r="M288" s="495"/>
      <c r="N288" s="496"/>
    </row>
    <row r="289" spans="1:14" x14ac:dyDescent="0.25">
      <c r="A289" s="194">
        <v>44848</v>
      </c>
      <c r="B289" s="177" t="s">
        <v>123</v>
      </c>
      <c r="C289" s="177" t="s">
        <v>124</v>
      </c>
      <c r="D289" s="203" t="s">
        <v>119</v>
      </c>
      <c r="E289" s="701">
        <v>6000</v>
      </c>
      <c r="F289" s="368">
        <v>3770</v>
      </c>
      <c r="G289" s="332">
        <f t="shared" si="3"/>
        <v>1.5915119363395225</v>
      </c>
      <c r="H289" s="544" t="s">
        <v>144</v>
      </c>
      <c r="I289" s="196" t="s">
        <v>18</v>
      </c>
      <c r="J289" s="25" t="s">
        <v>413</v>
      </c>
      <c r="K289" s="542" t="s">
        <v>64</v>
      </c>
      <c r="L289" s="542" t="s">
        <v>45</v>
      </c>
      <c r="M289" s="495"/>
      <c r="N289" s="496"/>
    </row>
    <row r="290" spans="1:14" x14ac:dyDescent="0.25">
      <c r="A290" s="194">
        <v>44848</v>
      </c>
      <c r="B290" s="177" t="s">
        <v>123</v>
      </c>
      <c r="C290" s="177" t="s">
        <v>124</v>
      </c>
      <c r="D290" s="203" t="s">
        <v>119</v>
      </c>
      <c r="E290" s="701">
        <v>10000</v>
      </c>
      <c r="F290" s="368">
        <v>3770</v>
      </c>
      <c r="G290" s="332">
        <f t="shared" si="3"/>
        <v>2.6525198938992043</v>
      </c>
      <c r="H290" s="544" t="s">
        <v>144</v>
      </c>
      <c r="I290" s="196" t="s">
        <v>18</v>
      </c>
      <c r="J290" s="25" t="s">
        <v>413</v>
      </c>
      <c r="K290" s="542" t="s">
        <v>64</v>
      </c>
      <c r="L290" s="542" t="s">
        <v>45</v>
      </c>
      <c r="M290" s="495"/>
      <c r="N290" s="496"/>
    </row>
    <row r="291" spans="1:14" x14ac:dyDescent="0.25">
      <c r="A291" s="194">
        <v>44848</v>
      </c>
      <c r="B291" s="177" t="s">
        <v>123</v>
      </c>
      <c r="C291" s="177" t="s">
        <v>124</v>
      </c>
      <c r="D291" s="203" t="s">
        <v>119</v>
      </c>
      <c r="E291" s="701">
        <v>8000</v>
      </c>
      <c r="F291" s="368">
        <v>3770</v>
      </c>
      <c r="G291" s="332">
        <f t="shared" si="3"/>
        <v>2.1220159151193636</v>
      </c>
      <c r="H291" s="544" t="s">
        <v>144</v>
      </c>
      <c r="I291" s="196" t="s">
        <v>18</v>
      </c>
      <c r="J291" s="25" t="s">
        <v>413</v>
      </c>
      <c r="K291" s="542" t="s">
        <v>64</v>
      </c>
      <c r="L291" s="542" t="s">
        <v>45</v>
      </c>
      <c r="M291" s="495"/>
      <c r="N291" s="496"/>
    </row>
    <row r="292" spans="1:14" x14ac:dyDescent="0.25">
      <c r="A292" s="194">
        <v>44848</v>
      </c>
      <c r="B292" s="177" t="s">
        <v>123</v>
      </c>
      <c r="C292" s="177" t="s">
        <v>124</v>
      </c>
      <c r="D292" s="203" t="s">
        <v>119</v>
      </c>
      <c r="E292" s="701">
        <v>8000</v>
      </c>
      <c r="F292" s="368">
        <v>3770</v>
      </c>
      <c r="G292" s="332">
        <f t="shared" si="3"/>
        <v>2.1220159151193636</v>
      </c>
      <c r="H292" s="544" t="s">
        <v>144</v>
      </c>
      <c r="I292" s="196" t="s">
        <v>18</v>
      </c>
      <c r="J292" s="25" t="s">
        <v>413</v>
      </c>
      <c r="K292" s="542" t="s">
        <v>64</v>
      </c>
      <c r="L292" s="542" t="s">
        <v>45</v>
      </c>
      <c r="M292" s="495"/>
      <c r="N292" s="496"/>
    </row>
    <row r="293" spans="1:14" x14ac:dyDescent="0.25">
      <c r="A293" s="194">
        <v>44848</v>
      </c>
      <c r="B293" s="177" t="s">
        <v>123</v>
      </c>
      <c r="C293" s="177" t="s">
        <v>124</v>
      </c>
      <c r="D293" s="203" t="s">
        <v>119</v>
      </c>
      <c r="E293" s="701">
        <v>15000</v>
      </c>
      <c r="F293" s="368">
        <v>3770</v>
      </c>
      <c r="G293" s="332">
        <f t="shared" si="3"/>
        <v>3.9787798408488064</v>
      </c>
      <c r="H293" s="544" t="s">
        <v>144</v>
      </c>
      <c r="I293" s="196" t="s">
        <v>18</v>
      </c>
      <c r="J293" s="25" t="s">
        <v>413</v>
      </c>
      <c r="K293" s="542" t="s">
        <v>64</v>
      </c>
      <c r="L293" s="542" t="s">
        <v>45</v>
      </c>
      <c r="M293" s="495"/>
      <c r="N293" s="496"/>
    </row>
    <row r="294" spans="1:14" x14ac:dyDescent="0.25">
      <c r="A294" s="194">
        <v>44848</v>
      </c>
      <c r="B294" s="205" t="s">
        <v>123</v>
      </c>
      <c r="C294" s="205" t="s">
        <v>124</v>
      </c>
      <c r="D294" s="600" t="s">
        <v>118</v>
      </c>
      <c r="E294" s="744">
        <v>10000</v>
      </c>
      <c r="F294" s="368">
        <v>3770</v>
      </c>
      <c r="G294" s="332">
        <f t="shared" si="3"/>
        <v>2.6525198938992043</v>
      </c>
      <c r="H294" s="544" t="s">
        <v>132</v>
      </c>
      <c r="I294" s="196" t="s">
        <v>18</v>
      </c>
      <c r="J294" s="452" t="s">
        <v>421</v>
      </c>
      <c r="K294" s="542" t="s">
        <v>64</v>
      </c>
      <c r="L294" s="542" t="s">
        <v>45</v>
      </c>
      <c r="M294" s="495"/>
      <c r="N294" s="496"/>
    </row>
    <row r="295" spans="1:14" x14ac:dyDescent="0.25">
      <c r="A295" s="194">
        <v>44848</v>
      </c>
      <c r="B295" s="205" t="s">
        <v>123</v>
      </c>
      <c r="C295" s="205" t="s">
        <v>124</v>
      </c>
      <c r="D295" s="600" t="s">
        <v>118</v>
      </c>
      <c r="E295" s="744">
        <v>20000</v>
      </c>
      <c r="F295" s="368">
        <v>3770</v>
      </c>
      <c r="G295" s="332">
        <f t="shared" si="3"/>
        <v>5.3050397877984086</v>
      </c>
      <c r="H295" s="544" t="s">
        <v>132</v>
      </c>
      <c r="I295" s="196" t="s">
        <v>18</v>
      </c>
      <c r="J295" s="452" t="s">
        <v>421</v>
      </c>
      <c r="K295" s="542" t="s">
        <v>64</v>
      </c>
      <c r="L295" s="542" t="s">
        <v>45</v>
      </c>
      <c r="M295" s="495"/>
      <c r="N295" s="496"/>
    </row>
    <row r="296" spans="1:14" x14ac:dyDescent="0.25">
      <c r="A296" s="194">
        <v>44848</v>
      </c>
      <c r="B296" s="205" t="s">
        <v>123</v>
      </c>
      <c r="C296" s="205" t="s">
        <v>124</v>
      </c>
      <c r="D296" s="600" t="s">
        <v>118</v>
      </c>
      <c r="E296" s="744">
        <v>20000</v>
      </c>
      <c r="F296" s="368">
        <v>3770</v>
      </c>
      <c r="G296" s="332">
        <f t="shared" si="3"/>
        <v>5.3050397877984086</v>
      </c>
      <c r="H296" s="544" t="s">
        <v>132</v>
      </c>
      <c r="I296" s="196" t="s">
        <v>18</v>
      </c>
      <c r="J296" s="452" t="s">
        <v>421</v>
      </c>
      <c r="K296" s="542" t="s">
        <v>64</v>
      </c>
      <c r="L296" s="542" t="s">
        <v>45</v>
      </c>
      <c r="M296" s="495"/>
      <c r="N296" s="496"/>
    </row>
    <row r="297" spans="1:14" x14ac:dyDescent="0.25">
      <c r="A297" s="194">
        <v>44848</v>
      </c>
      <c r="B297" s="205" t="s">
        <v>123</v>
      </c>
      <c r="C297" s="205" t="s">
        <v>124</v>
      </c>
      <c r="D297" s="600" t="s">
        <v>118</v>
      </c>
      <c r="E297" s="744">
        <v>20000</v>
      </c>
      <c r="F297" s="368">
        <v>3770</v>
      </c>
      <c r="G297" s="332">
        <f t="shared" si="3"/>
        <v>5.3050397877984086</v>
      </c>
      <c r="H297" s="544" t="s">
        <v>132</v>
      </c>
      <c r="I297" s="196" t="s">
        <v>18</v>
      </c>
      <c r="J297" s="452" t="s">
        <v>421</v>
      </c>
      <c r="K297" s="542" t="s">
        <v>64</v>
      </c>
      <c r="L297" s="542" t="s">
        <v>45</v>
      </c>
      <c r="M297" s="495"/>
      <c r="N297" s="496"/>
    </row>
    <row r="298" spans="1:14" x14ac:dyDescent="0.25">
      <c r="A298" s="194">
        <v>44848</v>
      </c>
      <c r="B298" s="205" t="s">
        <v>123</v>
      </c>
      <c r="C298" s="205" t="s">
        <v>124</v>
      </c>
      <c r="D298" s="600" t="s">
        <v>118</v>
      </c>
      <c r="E298" s="744">
        <v>23000</v>
      </c>
      <c r="F298" s="368">
        <v>3770</v>
      </c>
      <c r="G298" s="332">
        <f t="shared" si="3"/>
        <v>6.1007957559681696</v>
      </c>
      <c r="H298" s="544" t="s">
        <v>132</v>
      </c>
      <c r="I298" s="196" t="s">
        <v>18</v>
      </c>
      <c r="J298" s="452" t="s">
        <v>421</v>
      </c>
      <c r="K298" s="542" t="s">
        <v>64</v>
      </c>
      <c r="L298" s="542" t="s">
        <v>45</v>
      </c>
      <c r="M298" s="495"/>
      <c r="N298" s="496"/>
    </row>
    <row r="299" spans="1:14" x14ac:dyDescent="0.25">
      <c r="A299" s="180">
        <v>44848</v>
      </c>
      <c r="B299" s="175" t="s">
        <v>123</v>
      </c>
      <c r="C299" s="175" t="s">
        <v>124</v>
      </c>
      <c r="D299" s="175" t="s">
        <v>119</v>
      </c>
      <c r="E299" s="701">
        <v>10000</v>
      </c>
      <c r="F299" s="368">
        <v>3770</v>
      </c>
      <c r="G299" s="332">
        <f t="shared" si="3"/>
        <v>2.6525198938992043</v>
      </c>
      <c r="H299" s="544" t="s">
        <v>147</v>
      </c>
      <c r="I299" s="196" t="s">
        <v>18</v>
      </c>
      <c r="J299" s="452" t="s">
        <v>432</v>
      </c>
      <c r="K299" s="542" t="s">
        <v>64</v>
      </c>
      <c r="L299" s="542" t="s">
        <v>45</v>
      </c>
      <c r="M299" s="495"/>
      <c r="N299" s="496"/>
    </row>
    <row r="300" spans="1:14" x14ac:dyDescent="0.25">
      <c r="A300" s="180">
        <v>44848</v>
      </c>
      <c r="B300" s="175" t="s">
        <v>123</v>
      </c>
      <c r="C300" s="175" t="s">
        <v>124</v>
      </c>
      <c r="D300" s="175" t="s">
        <v>119</v>
      </c>
      <c r="E300" s="701">
        <v>18000</v>
      </c>
      <c r="F300" s="368">
        <v>3770</v>
      </c>
      <c r="G300" s="332">
        <f t="shared" si="3"/>
        <v>4.7745358090185679</v>
      </c>
      <c r="H300" s="544" t="s">
        <v>147</v>
      </c>
      <c r="I300" s="196" t="s">
        <v>18</v>
      </c>
      <c r="J300" s="452" t="s">
        <v>432</v>
      </c>
      <c r="K300" s="542" t="s">
        <v>64</v>
      </c>
      <c r="L300" s="542" t="s">
        <v>45</v>
      </c>
      <c r="M300" s="495"/>
      <c r="N300" s="496"/>
    </row>
    <row r="301" spans="1:14" x14ac:dyDescent="0.25">
      <c r="A301" s="180">
        <v>44848</v>
      </c>
      <c r="B301" s="175" t="s">
        <v>123</v>
      </c>
      <c r="C301" s="175" t="s">
        <v>124</v>
      </c>
      <c r="D301" s="175" t="s">
        <v>119</v>
      </c>
      <c r="E301" s="701">
        <v>10000</v>
      </c>
      <c r="F301" s="368">
        <v>3770</v>
      </c>
      <c r="G301" s="332">
        <f t="shared" si="3"/>
        <v>2.6525198938992043</v>
      </c>
      <c r="H301" s="544" t="s">
        <v>147</v>
      </c>
      <c r="I301" s="196" t="s">
        <v>18</v>
      </c>
      <c r="J301" s="452" t="s">
        <v>432</v>
      </c>
      <c r="K301" s="542" t="s">
        <v>64</v>
      </c>
      <c r="L301" s="542" t="s">
        <v>45</v>
      </c>
      <c r="M301" s="495"/>
      <c r="N301" s="496"/>
    </row>
    <row r="302" spans="1:14" x14ac:dyDescent="0.25">
      <c r="A302" s="180">
        <v>44848</v>
      </c>
      <c r="B302" s="175" t="s">
        <v>123</v>
      </c>
      <c r="C302" s="175" t="s">
        <v>124</v>
      </c>
      <c r="D302" s="175" t="s">
        <v>119</v>
      </c>
      <c r="E302" s="701">
        <v>14000</v>
      </c>
      <c r="F302" s="368">
        <v>3770</v>
      </c>
      <c r="G302" s="332">
        <f t="shared" si="3"/>
        <v>3.7135278514588861</v>
      </c>
      <c r="H302" s="544" t="s">
        <v>147</v>
      </c>
      <c r="I302" s="196" t="s">
        <v>18</v>
      </c>
      <c r="J302" s="452" t="s">
        <v>432</v>
      </c>
      <c r="K302" s="542" t="s">
        <v>64</v>
      </c>
      <c r="L302" s="542" t="s">
        <v>45</v>
      </c>
      <c r="M302" s="495"/>
      <c r="N302" s="496"/>
    </row>
    <row r="303" spans="1:14" x14ac:dyDescent="0.25">
      <c r="A303" s="180">
        <v>44848</v>
      </c>
      <c r="B303" s="175" t="s">
        <v>123</v>
      </c>
      <c r="C303" s="175" t="s">
        <v>124</v>
      </c>
      <c r="D303" s="175" t="s">
        <v>119</v>
      </c>
      <c r="E303" s="725">
        <v>13000</v>
      </c>
      <c r="F303" s="368">
        <v>3770</v>
      </c>
      <c r="G303" s="332">
        <f t="shared" ref="G303:G377" si="4">E303/F303</f>
        <v>3.4482758620689653</v>
      </c>
      <c r="H303" s="544" t="s">
        <v>147</v>
      </c>
      <c r="I303" s="196" t="s">
        <v>18</v>
      </c>
      <c r="J303" s="452" t="s">
        <v>432</v>
      </c>
      <c r="K303" s="542" t="s">
        <v>64</v>
      </c>
      <c r="L303" s="542" t="s">
        <v>45</v>
      </c>
      <c r="M303" s="495"/>
      <c r="N303" s="496"/>
    </row>
    <row r="304" spans="1:14" x14ac:dyDescent="0.25">
      <c r="A304" s="180">
        <v>44848</v>
      </c>
      <c r="B304" s="175" t="s">
        <v>123</v>
      </c>
      <c r="C304" s="175" t="s">
        <v>124</v>
      </c>
      <c r="D304" s="175" t="s">
        <v>119</v>
      </c>
      <c r="E304" s="725">
        <v>10000</v>
      </c>
      <c r="F304" s="368">
        <v>3770</v>
      </c>
      <c r="G304" s="332">
        <f t="shared" si="4"/>
        <v>2.6525198938992043</v>
      </c>
      <c r="H304" s="544" t="s">
        <v>147</v>
      </c>
      <c r="I304" s="196" t="s">
        <v>18</v>
      </c>
      <c r="J304" s="452" t="s">
        <v>432</v>
      </c>
      <c r="K304" s="542" t="s">
        <v>64</v>
      </c>
      <c r="L304" s="542" t="s">
        <v>45</v>
      </c>
      <c r="M304" s="495"/>
      <c r="N304" s="496"/>
    </row>
    <row r="305" spans="1:14" x14ac:dyDescent="0.25">
      <c r="A305" s="194">
        <v>44849</v>
      </c>
      <c r="B305" s="205" t="s">
        <v>123</v>
      </c>
      <c r="C305" s="205" t="s">
        <v>124</v>
      </c>
      <c r="D305" s="600" t="s">
        <v>118</v>
      </c>
      <c r="E305" s="744">
        <v>10000</v>
      </c>
      <c r="F305" s="368">
        <v>3770</v>
      </c>
      <c r="G305" s="332">
        <f t="shared" si="4"/>
        <v>2.6525198938992043</v>
      </c>
      <c r="H305" s="544" t="s">
        <v>132</v>
      </c>
      <c r="I305" s="196" t="s">
        <v>18</v>
      </c>
      <c r="J305" s="452" t="s">
        <v>426</v>
      </c>
      <c r="K305" s="542" t="s">
        <v>64</v>
      </c>
      <c r="L305" s="542" t="s">
        <v>45</v>
      </c>
      <c r="M305" s="495"/>
      <c r="N305" s="496"/>
    </row>
    <row r="306" spans="1:14" x14ac:dyDescent="0.25">
      <c r="A306" s="194">
        <v>44849</v>
      </c>
      <c r="B306" s="205" t="s">
        <v>123</v>
      </c>
      <c r="C306" s="205" t="s">
        <v>124</v>
      </c>
      <c r="D306" s="600" t="s">
        <v>118</v>
      </c>
      <c r="E306" s="744">
        <v>10000</v>
      </c>
      <c r="F306" s="368">
        <v>3770</v>
      </c>
      <c r="G306" s="332">
        <f t="shared" si="4"/>
        <v>2.6525198938992043</v>
      </c>
      <c r="H306" s="544" t="s">
        <v>132</v>
      </c>
      <c r="I306" s="196" t="s">
        <v>18</v>
      </c>
      <c r="J306" s="614" t="s">
        <v>426</v>
      </c>
      <c r="K306" s="542" t="s">
        <v>64</v>
      </c>
      <c r="L306" s="542" t="s">
        <v>45</v>
      </c>
      <c r="M306" s="495"/>
      <c r="N306" s="496"/>
    </row>
    <row r="307" spans="1:14" x14ac:dyDescent="0.25">
      <c r="A307" s="534">
        <v>44849</v>
      </c>
      <c r="B307" s="175" t="s">
        <v>123</v>
      </c>
      <c r="C307" s="175" t="s">
        <v>124</v>
      </c>
      <c r="D307" s="187" t="s">
        <v>119</v>
      </c>
      <c r="E307" s="701">
        <v>8000</v>
      </c>
      <c r="F307" s="368">
        <v>3770</v>
      </c>
      <c r="G307" s="332">
        <f t="shared" si="4"/>
        <v>2.1220159151193636</v>
      </c>
      <c r="H307" s="544" t="s">
        <v>144</v>
      </c>
      <c r="I307" s="196" t="s">
        <v>18</v>
      </c>
      <c r="J307" s="25" t="s">
        <v>427</v>
      </c>
      <c r="K307" s="542" t="s">
        <v>64</v>
      </c>
      <c r="L307" s="542" t="s">
        <v>45</v>
      </c>
      <c r="M307" s="495"/>
      <c r="N307" s="496"/>
    </row>
    <row r="308" spans="1:14" x14ac:dyDescent="0.25">
      <c r="A308" s="534">
        <v>44849</v>
      </c>
      <c r="B308" s="175" t="s">
        <v>123</v>
      </c>
      <c r="C308" s="175" t="s">
        <v>124</v>
      </c>
      <c r="D308" s="187" t="s">
        <v>119</v>
      </c>
      <c r="E308" s="701">
        <v>15000</v>
      </c>
      <c r="F308" s="368">
        <v>3770</v>
      </c>
      <c r="G308" s="332">
        <f t="shared" si="4"/>
        <v>3.9787798408488064</v>
      </c>
      <c r="H308" s="544" t="s">
        <v>144</v>
      </c>
      <c r="I308" s="196" t="s">
        <v>18</v>
      </c>
      <c r="J308" s="25" t="s">
        <v>427</v>
      </c>
      <c r="K308" s="542" t="s">
        <v>64</v>
      </c>
      <c r="L308" s="542" t="s">
        <v>45</v>
      </c>
      <c r="M308" s="495"/>
      <c r="N308" s="496"/>
    </row>
    <row r="309" spans="1:14" x14ac:dyDescent="0.25">
      <c r="A309" s="534">
        <v>44849</v>
      </c>
      <c r="B309" s="175" t="s">
        <v>123</v>
      </c>
      <c r="C309" s="175" t="s">
        <v>124</v>
      </c>
      <c r="D309" s="187" t="s">
        <v>119</v>
      </c>
      <c r="E309" s="701">
        <v>10000</v>
      </c>
      <c r="F309" s="368">
        <v>3770</v>
      </c>
      <c r="G309" s="332">
        <f t="shared" si="4"/>
        <v>2.6525198938992043</v>
      </c>
      <c r="H309" s="544" t="s">
        <v>144</v>
      </c>
      <c r="I309" s="196" t="s">
        <v>18</v>
      </c>
      <c r="J309" s="25" t="s">
        <v>427</v>
      </c>
      <c r="K309" s="542" t="s">
        <v>64</v>
      </c>
      <c r="L309" s="542" t="s">
        <v>45</v>
      </c>
      <c r="M309" s="495"/>
      <c r="N309" s="496"/>
    </row>
    <row r="310" spans="1:14" x14ac:dyDescent="0.25">
      <c r="A310" s="534">
        <v>44849</v>
      </c>
      <c r="B310" s="175" t="s">
        <v>123</v>
      </c>
      <c r="C310" s="175" t="s">
        <v>124</v>
      </c>
      <c r="D310" s="187" t="s">
        <v>119</v>
      </c>
      <c r="E310" s="701">
        <v>8000</v>
      </c>
      <c r="F310" s="368">
        <v>3770</v>
      </c>
      <c r="G310" s="332">
        <f t="shared" si="4"/>
        <v>2.1220159151193636</v>
      </c>
      <c r="H310" s="544" t="s">
        <v>144</v>
      </c>
      <c r="I310" s="196" t="s">
        <v>18</v>
      </c>
      <c r="J310" s="25" t="s">
        <v>427</v>
      </c>
      <c r="K310" s="542" t="s">
        <v>64</v>
      </c>
      <c r="L310" s="542" t="s">
        <v>45</v>
      </c>
      <c r="M310" s="495"/>
      <c r="N310" s="496"/>
    </row>
    <row r="311" spans="1:14" x14ac:dyDescent="0.25">
      <c r="A311" s="194">
        <v>44851</v>
      </c>
      <c r="B311" s="175" t="s">
        <v>123</v>
      </c>
      <c r="C311" s="175" t="s">
        <v>124</v>
      </c>
      <c r="D311" s="187" t="s">
        <v>119</v>
      </c>
      <c r="E311" s="701">
        <v>8000</v>
      </c>
      <c r="F311" s="368">
        <v>3770</v>
      </c>
      <c r="G311" s="332">
        <f t="shared" si="4"/>
        <v>2.1220159151193636</v>
      </c>
      <c r="H311" s="544" t="s">
        <v>144</v>
      </c>
      <c r="I311" s="196" t="s">
        <v>18</v>
      </c>
      <c r="J311" s="25" t="s">
        <v>428</v>
      </c>
      <c r="K311" s="542" t="s">
        <v>64</v>
      </c>
      <c r="L311" s="542" t="s">
        <v>45</v>
      </c>
      <c r="M311" s="495"/>
      <c r="N311" s="496"/>
    </row>
    <row r="312" spans="1:14" x14ac:dyDescent="0.25">
      <c r="A312" s="194">
        <v>44851</v>
      </c>
      <c r="B312" s="175" t="s">
        <v>123</v>
      </c>
      <c r="C312" s="175" t="s">
        <v>124</v>
      </c>
      <c r="D312" s="187" t="s">
        <v>119</v>
      </c>
      <c r="E312" s="701">
        <v>15000</v>
      </c>
      <c r="F312" s="368">
        <v>3770</v>
      </c>
      <c r="G312" s="332">
        <f t="shared" si="4"/>
        <v>3.9787798408488064</v>
      </c>
      <c r="H312" s="544" t="s">
        <v>144</v>
      </c>
      <c r="I312" s="196" t="s">
        <v>18</v>
      </c>
      <c r="J312" s="25" t="s">
        <v>428</v>
      </c>
      <c r="K312" s="542" t="s">
        <v>64</v>
      </c>
      <c r="L312" s="542" t="s">
        <v>45</v>
      </c>
      <c r="M312" s="495"/>
      <c r="N312" s="496"/>
    </row>
    <row r="313" spans="1:14" x14ac:dyDescent="0.25">
      <c r="A313" s="194">
        <v>44851</v>
      </c>
      <c r="B313" s="175" t="s">
        <v>123</v>
      </c>
      <c r="C313" s="175" t="s">
        <v>124</v>
      </c>
      <c r="D313" s="187" t="s">
        <v>119</v>
      </c>
      <c r="E313" s="701">
        <v>10000</v>
      </c>
      <c r="F313" s="368">
        <v>3770</v>
      </c>
      <c r="G313" s="332">
        <f t="shared" si="4"/>
        <v>2.6525198938992043</v>
      </c>
      <c r="H313" s="544" t="s">
        <v>144</v>
      </c>
      <c r="I313" s="196" t="s">
        <v>18</v>
      </c>
      <c r="J313" s="25" t="s">
        <v>428</v>
      </c>
      <c r="K313" s="542" t="s">
        <v>64</v>
      </c>
      <c r="L313" s="542" t="s">
        <v>45</v>
      </c>
      <c r="M313" s="495"/>
      <c r="N313" s="496"/>
    </row>
    <row r="314" spans="1:14" x14ac:dyDescent="0.25">
      <c r="A314" s="194">
        <v>44851</v>
      </c>
      <c r="B314" s="175" t="s">
        <v>123</v>
      </c>
      <c r="C314" s="175" t="s">
        <v>124</v>
      </c>
      <c r="D314" s="187" t="s">
        <v>119</v>
      </c>
      <c r="E314" s="701">
        <v>12000</v>
      </c>
      <c r="F314" s="368">
        <v>3770</v>
      </c>
      <c r="G314" s="332">
        <f t="shared" si="4"/>
        <v>3.183023872679045</v>
      </c>
      <c r="H314" s="544" t="s">
        <v>144</v>
      </c>
      <c r="I314" s="196" t="s">
        <v>18</v>
      </c>
      <c r="J314" s="25" t="s">
        <v>428</v>
      </c>
      <c r="K314" s="542" t="s">
        <v>64</v>
      </c>
      <c r="L314" s="542" t="s">
        <v>45</v>
      </c>
      <c r="M314" s="495"/>
      <c r="N314" s="496"/>
    </row>
    <row r="315" spans="1:14" x14ac:dyDescent="0.25">
      <c r="A315" s="194">
        <v>44851</v>
      </c>
      <c r="B315" s="175" t="s">
        <v>123</v>
      </c>
      <c r="C315" s="175" t="s">
        <v>124</v>
      </c>
      <c r="D315" s="187" t="s">
        <v>119</v>
      </c>
      <c r="E315" s="701">
        <v>4000</v>
      </c>
      <c r="F315" s="368">
        <v>3770</v>
      </c>
      <c r="G315" s="332">
        <f t="shared" si="4"/>
        <v>1.0610079575596818</v>
      </c>
      <c r="H315" s="544" t="s">
        <v>144</v>
      </c>
      <c r="I315" s="196" t="s">
        <v>18</v>
      </c>
      <c r="J315" s="25" t="s">
        <v>428</v>
      </c>
      <c r="K315" s="542" t="s">
        <v>64</v>
      </c>
      <c r="L315" s="542" t="s">
        <v>45</v>
      </c>
      <c r="M315" s="495"/>
      <c r="N315" s="496"/>
    </row>
    <row r="316" spans="1:14" x14ac:dyDescent="0.25">
      <c r="A316" s="194">
        <v>44851</v>
      </c>
      <c r="B316" s="175" t="s">
        <v>123</v>
      </c>
      <c r="C316" s="175" t="s">
        <v>124</v>
      </c>
      <c r="D316" s="187" t="s">
        <v>119</v>
      </c>
      <c r="E316" s="701">
        <v>15000</v>
      </c>
      <c r="F316" s="368">
        <v>3770</v>
      </c>
      <c r="G316" s="332">
        <f t="shared" si="4"/>
        <v>3.9787798408488064</v>
      </c>
      <c r="H316" s="544" t="s">
        <v>144</v>
      </c>
      <c r="I316" s="196" t="s">
        <v>18</v>
      </c>
      <c r="J316" s="25" t="s">
        <v>428</v>
      </c>
      <c r="K316" s="542" t="s">
        <v>64</v>
      </c>
      <c r="L316" s="542" t="s">
        <v>45</v>
      </c>
      <c r="M316" s="495"/>
      <c r="N316" s="496"/>
    </row>
    <row r="317" spans="1:14" x14ac:dyDescent="0.25">
      <c r="A317" s="194">
        <v>44851</v>
      </c>
      <c r="B317" s="175" t="s">
        <v>122</v>
      </c>
      <c r="C317" s="175" t="s">
        <v>122</v>
      </c>
      <c r="D317" s="187" t="s">
        <v>119</v>
      </c>
      <c r="E317" s="701">
        <v>5000</v>
      </c>
      <c r="F317" s="368">
        <v>3770</v>
      </c>
      <c r="G317" s="332">
        <f t="shared" si="4"/>
        <v>1.3262599469496021</v>
      </c>
      <c r="H317" s="544" t="s">
        <v>144</v>
      </c>
      <c r="I317" s="196" t="s">
        <v>18</v>
      </c>
      <c r="J317" s="25" t="s">
        <v>428</v>
      </c>
      <c r="K317" s="542" t="s">
        <v>64</v>
      </c>
      <c r="L317" s="542" t="s">
        <v>45</v>
      </c>
      <c r="M317" s="495"/>
      <c r="N317" s="496"/>
    </row>
    <row r="318" spans="1:14" x14ac:dyDescent="0.25">
      <c r="A318" s="194">
        <v>44851</v>
      </c>
      <c r="B318" s="175" t="s">
        <v>122</v>
      </c>
      <c r="C318" s="175" t="s">
        <v>122</v>
      </c>
      <c r="D318" s="187" t="s">
        <v>119</v>
      </c>
      <c r="E318" s="701">
        <v>5000</v>
      </c>
      <c r="F318" s="368">
        <v>3770</v>
      </c>
      <c r="G318" s="332">
        <f t="shared" si="4"/>
        <v>1.3262599469496021</v>
      </c>
      <c r="H318" s="544" t="s">
        <v>144</v>
      </c>
      <c r="I318" s="196" t="s">
        <v>18</v>
      </c>
      <c r="J318" s="25" t="s">
        <v>428</v>
      </c>
      <c r="K318" s="542" t="s">
        <v>64</v>
      </c>
      <c r="L318" s="542" t="s">
        <v>45</v>
      </c>
      <c r="M318" s="495"/>
      <c r="N318" s="496"/>
    </row>
    <row r="319" spans="1:14" x14ac:dyDescent="0.25">
      <c r="A319" s="180">
        <v>44851</v>
      </c>
      <c r="B319" s="175" t="s">
        <v>123</v>
      </c>
      <c r="C319" s="175" t="s">
        <v>124</v>
      </c>
      <c r="D319" s="175" t="s">
        <v>119</v>
      </c>
      <c r="E319" s="725">
        <v>10000</v>
      </c>
      <c r="F319" s="368">
        <v>3770</v>
      </c>
      <c r="G319" s="332">
        <f t="shared" si="4"/>
        <v>2.6525198938992043</v>
      </c>
      <c r="H319" s="544" t="s">
        <v>147</v>
      </c>
      <c r="I319" s="196" t="s">
        <v>18</v>
      </c>
      <c r="J319" s="452" t="s">
        <v>440</v>
      </c>
      <c r="K319" s="542" t="s">
        <v>64</v>
      </c>
      <c r="L319" s="542" t="s">
        <v>45</v>
      </c>
      <c r="M319" s="495"/>
      <c r="N319" s="496"/>
    </row>
    <row r="320" spans="1:14" x14ac:dyDescent="0.25">
      <c r="A320" s="180">
        <v>44851</v>
      </c>
      <c r="B320" s="175" t="s">
        <v>123</v>
      </c>
      <c r="C320" s="175" t="s">
        <v>124</v>
      </c>
      <c r="D320" s="175" t="s">
        <v>119</v>
      </c>
      <c r="E320" s="725">
        <v>16000</v>
      </c>
      <c r="F320" s="368">
        <v>3770</v>
      </c>
      <c r="G320" s="332">
        <f t="shared" si="4"/>
        <v>4.2440318302387272</v>
      </c>
      <c r="H320" s="544" t="s">
        <v>147</v>
      </c>
      <c r="I320" s="196" t="s">
        <v>18</v>
      </c>
      <c r="J320" s="452" t="s">
        <v>440</v>
      </c>
      <c r="K320" s="542" t="s">
        <v>64</v>
      </c>
      <c r="L320" s="542" t="s">
        <v>45</v>
      </c>
      <c r="M320" s="495"/>
      <c r="N320" s="496"/>
    </row>
    <row r="321" spans="1:14" x14ac:dyDescent="0.25">
      <c r="A321" s="180">
        <v>44851</v>
      </c>
      <c r="B321" s="175" t="s">
        <v>123</v>
      </c>
      <c r="C321" s="175" t="s">
        <v>124</v>
      </c>
      <c r="D321" s="175" t="s">
        <v>119</v>
      </c>
      <c r="E321" s="725">
        <v>5000</v>
      </c>
      <c r="F321" s="368">
        <v>3770</v>
      </c>
      <c r="G321" s="332">
        <f t="shared" si="4"/>
        <v>1.3262599469496021</v>
      </c>
      <c r="H321" s="544" t="s">
        <v>147</v>
      </c>
      <c r="I321" s="196" t="s">
        <v>18</v>
      </c>
      <c r="J321" s="452" t="s">
        <v>440</v>
      </c>
      <c r="K321" s="542" t="s">
        <v>64</v>
      </c>
      <c r="L321" s="542" t="s">
        <v>45</v>
      </c>
      <c r="M321" s="495"/>
      <c r="N321" s="496"/>
    </row>
    <row r="322" spans="1:14" x14ac:dyDescent="0.25">
      <c r="A322" s="180">
        <v>44851</v>
      </c>
      <c r="B322" s="175" t="s">
        <v>123</v>
      </c>
      <c r="C322" s="175" t="s">
        <v>124</v>
      </c>
      <c r="D322" s="175" t="s">
        <v>119</v>
      </c>
      <c r="E322" s="725">
        <v>16000</v>
      </c>
      <c r="F322" s="368">
        <v>3770</v>
      </c>
      <c r="G322" s="332">
        <f t="shared" si="4"/>
        <v>4.2440318302387272</v>
      </c>
      <c r="H322" s="544" t="s">
        <v>147</v>
      </c>
      <c r="I322" s="196" t="s">
        <v>18</v>
      </c>
      <c r="J322" s="452" t="s">
        <v>440</v>
      </c>
      <c r="K322" s="542" t="s">
        <v>64</v>
      </c>
      <c r="L322" s="542" t="s">
        <v>45</v>
      </c>
      <c r="M322" s="495"/>
      <c r="N322" s="496"/>
    </row>
    <row r="323" spans="1:14" x14ac:dyDescent="0.25">
      <c r="A323" s="180">
        <v>44851</v>
      </c>
      <c r="B323" s="175" t="s">
        <v>123</v>
      </c>
      <c r="C323" s="175" t="s">
        <v>124</v>
      </c>
      <c r="D323" s="175" t="s">
        <v>119</v>
      </c>
      <c r="E323" s="725">
        <v>8000</v>
      </c>
      <c r="F323" s="368">
        <v>3770</v>
      </c>
      <c r="G323" s="332">
        <f t="shared" si="4"/>
        <v>2.1220159151193636</v>
      </c>
      <c r="H323" s="544" t="s">
        <v>147</v>
      </c>
      <c r="I323" s="196" t="s">
        <v>18</v>
      </c>
      <c r="J323" s="452" t="s">
        <v>440</v>
      </c>
      <c r="K323" s="542" t="s">
        <v>64</v>
      </c>
      <c r="L323" s="542" t="s">
        <v>45</v>
      </c>
      <c r="M323" s="495"/>
      <c r="N323" s="496"/>
    </row>
    <row r="324" spans="1:14" x14ac:dyDescent="0.25">
      <c r="A324" s="180">
        <v>44851</v>
      </c>
      <c r="B324" s="175" t="s">
        <v>123</v>
      </c>
      <c r="C324" s="175" t="s">
        <v>124</v>
      </c>
      <c r="D324" s="175" t="s">
        <v>119</v>
      </c>
      <c r="E324" s="725">
        <v>10000</v>
      </c>
      <c r="F324" s="368">
        <v>3770</v>
      </c>
      <c r="G324" s="332">
        <f t="shared" si="4"/>
        <v>2.6525198938992043</v>
      </c>
      <c r="H324" s="544" t="s">
        <v>147</v>
      </c>
      <c r="I324" s="196" t="s">
        <v>18</v>
      </c>
      <c r="J324" s="452" t="s">
        <v>440</v>
      </c>
      <c r="K324" s="542" t="s">
        <v>64</v>
      </c>
      <c r="L324" s="542" t="s">
        <v>45</v>
      </c>
      <c r="M324" s="495"/>
      <c r="N324" s="496"/>
    </row>
    <row r="325" spans="1:14" x14ac:dyDescent="0.25">
      <c r="A325" s="180">
        <v>44851</v>
      </c>
      <c r="B325" s="177" t="s">
        <v>122</v>
      </c>
      <c r="C325" s="177" t="s">
        <v>122</v>
      </c>
      <c r="D325" s="203" t="s">
        <v>119</v>
      </c>
      <c r="E325" s="725">
        <v>5000</v>
      </c>
      <c r="F325" s="368">
        <v>3770</v>
      </c>
      <c r="G325" s="332">
        <f t="shared" si="4"/>
        <v>1.3262599469496021</v>
      </c>
      <c r="H325" s="544" t="s">
        <v>147</v>
      </c>
      <c r="I325" s="196" t="s">
        <v>18</v>
      </c>
      <c r="J325" s="452" t="s">
        <v>440</v>
      </c>
      <c r="K325" s="542" t="s">
        <v>64</v>
      </c>
      <c r="L325" s="542" t="s">
        <v>45</v>
      </c>
      <c r="M325" s="495"/>
      <c r="N325" s="496"/>
    </row>
    <row r="326" spans="1:14" x14ac:dyDescent="0.25">
      <c r="A326" s="180">
        <v>44851</v>
      </c>
      <c r="B326" s="177" t="s">
        <v>122</v>
      </c>
      <c r="C326" s="177" t="s">
        <v>122</v>
      </c>
      <c r="D326" s="203" t="s">
        <v>119</v>
      </c>
      <c r="E326" s="725">
        <v>5000</v>
      </c>
      <c r="F326" s="368">
        <v>3770</v>
      </c>
      <c r="G326" s="332">
        <f t="shared" si="4"/>
        <v>1.3262599469496021</v>
      </c>
      <c r="H326" s="544" t="s">
        <v>147</v>
      </c>
      <c r="I326" s="196" t="s">
        <v>18</v>
      </c>
      <c r="J326" s="452" t="s">
        <v>440</v>
      </c>
      <c r="K326" s="542" t="s">
        <v>64</v>
      </c>
      <c r="L326" s="542" t="s">
        <v>45</v>
      </c>
      <c r="M326" s="495"/>
      <c r="N326" s="496"/>
    </row>
    <row r="327" spans="1:14" x14ac:dyDescent="0.25">
      <c r="A327" s="194">
        <v>44851</v>
      </c>
      <c r="B327" s="205" t="s">
        <v>123</v>
      </c>
      <c r="C327" s="205" t="s">
        <v>124</v>
      </c>
      <c r="D327" s="600" t="s">
        <v>118</v>
      </c>
      <c r="E327" s="744">
        <v>10000</v>
      </c>
      <c r="F327" s="368">
        <v>3770</v>
      </c>
      <c r="G327" s="332">
        <f t="shared" si="4"/>
        <v>2.6525198938992043</v>
      </c>
      <c r="H327" s="544" t="s">
        <v>132</v>
      </c>
      <c r="I327" s="196" t="s">
        <v>18</v>
      </c>
      <c r="J327" s="452" t="s">
        <v>445</v>
      </c>
      <c r="K327" s="542" t="s">
        <v>64</v>
      </c>
      <c r="L327" s="542" t="s">
        <v>45</v>
      </c>
      <c r="M327" s="495"/>
      <c r="N327" s="496"/>
    </row>
    <row r="328" spans="1:14" x14ac:dyDescent="0.25">
      <c r="A328" s="194">
        <v>44851</v>
      </c>
      <c r="B328" s="205" t="s">
        <v>123</v>
      </c>
      <c r="C328" s="205" t="s">
        <v>124</v>
      </c>
      <c r="D328" s="600" t="s">
        <v>118</v>
      </c>
      <c r="E328" s="744">
        <v>9000</v>
      </c>
      <c r="F328" s="368">
        <v>3770</v>
      </c>
      <c r="G328" s="332">
        <f t="shared" si="4"/>
        <v>2.3872679045092839</v>
      </c>
      <c r="H328" s="544" t="s">
        <v>132</v>
      </c>
      <c r="I328" s="196" t="s">
        <v>18</v>
      </c>
      <c r="J328" s="614" t="s">
        <v>445</v>
      </c>
      <c r="K328" s="542" t="s">
        <v>64</v>
      </c>
      <c r="L328" s="542" t="s">
        <v>45</v>
      </c>
      <c r="M328" s="495"/>
      <c r="N328" s="496"/>
    </row>
    <row r="329" spans="1:14" x14ac:dyDescent="0.25">
      <c r="A329" s="194">
        <v>44852</v>
      </c>
      <c r="B329" s="175" t="s">
        <v>123</v>
      </c>
      <c r="C329" s="175" t="s">
        <v>124</v>
      </c>
      <c r="D329" s="175" t="s">
        <v>119</v>
      </c>
      <c r="E329" s="701">
        <v>8000</v>
      </c>
      <c r="F329" s="368">
        <v>3770</v>
      </c>
      <c r="G329" s="332">
        <f t="shared" si="4"/>
        <v>2.1220159151193636</v>
      </c>
      <c r="H329" s="544" t="s">
        <v>144</v>
      </c>
      <c r="I329" s="196" t="s">
        <v>18</v>
      </c>
      <c r="J329" s="25" t="s">
        <v>451</v>
      </c>
      <c r="K329" s="542" t="s">
        <v>64</v>
      </c>
      <c r="L329" s="542" t="s">
        <v>45</v>
      </c>
      <c r="M329" s="495"/>
      <c r="N329" s="496"/>
    </row>
    <row r="330" spans="1:14" x14ac:dyDescent="0.25">
      <c r="A330" s="194">
        <v>44852</v>
      </c>
      <c r="B330" s="175" t="s">
        <v>123</v>
      </c>
      <c r="C330" s="175" t="s">
        <v>124</v>
      </c>
      <c r="D330" s="175" t="s">
        <v>119</v>
      </c>
      <c r="E330" s="745">
        <v>18000</v>
      </c>
      <c r="F330" s="368">
        <v>3770</v>
      </c>
      <c r="G330" s="332">
        <f t="shared" si="4"/>
        <v>4.7745358090185679</v>
      </c>
      <c r="H330" s="544" t="s">
        <v>144</v>
      </c>
      <c r="I330" s="196" t="s">
        <v>18</v>
      </c>
      <c r="J330" s="25" t="s">
        <v>451</v>
      </c>
      <c r="K330" s="542" t="s">
        <v>64</v>
      </c>
      <c r="L330" s="542" t="s">
        <v>45</v>
      </c>
      <c r="M330" s="495"/>
      <c r="N330" s="496"/>
    </row>
    <row r="331" spans="1:14" x14ac:dyDescent="0.25">
      <c r="A331" s="194">
        <v>44852</v>
      </c>
      <c r="B331" s="175" t="s">
        <v>123</v>
      </c>
      <c r="C331" s="175" t="s">
        <v>124</v>
      </c>
      <c r="D331" s="175" t="s">
        <v>119</v>
      </c>
      <c r="E331" s="745">
        <v>15000</v>
      </c>
      <c r="F331" s="368">
        <v>3770</v>
      </c>
      <c r="G331" s="332">
        <f t="shared" si="4"/>
        <v>3.9787798408488064</v>
      </c>
      <c r="H331" s="544" t="s">
        <v>144</v>
      </c>
      <c r="I331" s="196" t="s">
        <v>18</v>
      </c>
      <c r="J331" s="25" t="s">
        <v>451</v>
      </c>
      <c r="K331" s="542" t="s">
        <v>64</v>
      </c>
      <c r="L331" s="542" t="s">
        <v>45</v>
      </c>
      <c r="M331" s="495"/>
      <c r="N331" s="496"/>
    </row>
    <row r="332" spans="1:14" x14ac:dyDescent="0.25">
      <c r="A332" s="194">
        <v>44852</v>
      </c>
      <c r="B332" s="175" t="s">
        <v>123</v>
      </c>
      <c r="C332" s="175" t="s">
        <v>124</v>
      </c>
      <c r="D332" s="175" t="s">
        <v>119</v>
      </c>
      <c r="E332" s="701">
        <v>16000</v>
      </c>
      <c r="F332" s="368">
        <v>3770</v>
      </c>
      <c r="G332" s="332">
        <f t="shared" si="4"/>
        <v>4.2440318302387272</v>
      </c>
      <c r="H332" s="544" t="s">
        <v>144</v>
      </c>
      <c r="I332" s="196" t="s">
        <v>18</v>
      </c>
      <c r="J332" s="25" t="s">
        <v>451</v>
      </c>
      <c r="K332" s="542" t="s">
        <v>64</v>
      </c>
      <c r="L332" s="542" t="s">
        <v>45</v>
      </c>
      <c r="M332" s="495"/>
      <c r="N332" s="496"/>
    </row>
    <row r="333" spans="1:14" x14ac:dyDescent="0.25">
      <c r="A333" s="194">
        <v>44852</v>
      </c>
      <c r="B333" s="175" t="s">
        <v>123</v>
      </c>
      <c r="C333" s="175" t="s">
        <v>124</v>
      </c>
      <c r="D333" s="175" t="s">
        <v>119</v>
      </c>
      <c r="E333" s="701">
        <v>8000</v>
      </c>
      <c r="F333" s="368">
        <v>3770</v>
      </c>
      <c r="G333" s="332">
        <f t="shared" si="4"/>
        <v>2.1220159151193636</v>
      </c>
      <c r="H333" s="544" t="s">
        <v>144</v>
      </c>
      <c r="I333" s="196" t="s">
        <v>18</v>
      </c>
      <c r="J333" s="25" t="s">
        <v>451</v>
      </c>
      <c r="K333" s="542" t="s">
        <v>64</v>
      </c>
      <c r="L333" s="542" t="s">
        <v>45</v>
      </c>
      <c r="M333" s="495"/>
      <c r="N333" s="496"/>
    </row>
    <row r="334" spans="1:14" x14ac:dyDescent="0.25">
      <c r="A334" s="194">
        <v>44852</v>
      </c>
      <c r="B334" s="175" t="s">
        <v>122</v>
      </c>
      <c r="C334" s="175" t="s">
        <v>122</v>
      </c>
      <c r="D334" s="175" t="s">
        <v>119</v>
      </c>
      <c r="E334" s="701">
        <v>5000</v>
      </c>
      <c r="F334" s="368">
        <v>3770</v>
      </c>
      <c r="G334" s="332">
        <f t="shared" si="4"/>
        <v>1.3262599469496021</v>
      </c>
      <c r="H334" s="544" t="s">
        <v>144</v>
      </c>
      <c r="I334" s="196" t="s">
        <v>18</v>
      </c>
      <c r="J334" s="25" t="s">
        <v>451</v>
      </c>
      <c r="K334" s="542" t="s">
        <v>64</v>
      </c>
      <c r="L334" s="542" t="s">
        <v>45</v>
      </c>
      <c r="M334" s="495"/>
      <c r="N334" s="496"/>
    </row>
    <row r="335" spans="1:14" x14ac:dyDescent="0.25">
      <c r="A335" s="194">
        <v>44852</v>
      </c>
      <c r="B335" s="175" t="s">
        <v>122</v>
      </c>
      <c r="C335" s="175" t="s">
        <v>122</v>
      </c>
      <c r="D335" s="175" t="s">
        <v>119</v>
      </c>
      <c r="E335" s="701">
        <v>5000</v>
      </c>
      <c r="F335" s="368">
        <v>3770</v>
      </c>
      <c r="G335" s="332">
        <f t="shared" si="4"/>
        <v>1.3262599469496021</v>
      </c>
      <c r="H335" s="544" t="s">
        <v>144</v>
      </c>
      <c r="I335" s="196" t="s">
        <v>18</v>
      </c>
      <c r="J335" s="25" t="s">
        <v>451</v>
      </c>
      <c r="K335" s="542" t="s">
        <v>64</v>
      </c>
      <c r="L335" s="542" t="s">
        <v>45</v>
      </c>
      <c r="M335" s="495"/>
      <c r="N335" s="496"/>
    </row>
    <row r="336" spans="1:14" x14ac:dyDescent="0.25">
      <c r="A336" s="194">
        <v>44852</v>
      </c>
      <c r="B336" s="175" t="s">
        <v>123</v>
      </c>
      <c r="C336" s="175" t="s">
        <v>124</v>
      </c>
      <c r="D336" s="175" t="s">
        <v>119</v>
      </c>
      <c r="E336" s="701">
        <v>10000</v>
      </c>
      <c r="F336" s="368">
        <v>3770</v>
      </c>
      <c r="G336" s="332">
        <f t="shared" si="4"/>
        <v>2.6525198938992043</v>
      </c>
      <c r="H336" s="544" t="s">
        <v>147</v>
      </c>
      <c r="I336" s="196" t="s">
        <v>18</v>
      </c>
      <c r="J336" s="614" t="s">
        <v>446</v>
      </c>
      <c r="K336" s="542" t="s">
        <v>64</v>
      </c>
      <c r="L336" s="542" t="s">
        <v>45</v>
      </c>
      <c r="M336" s="495"/>
      <c r="N336" s="496"/>
    </row>
    <row r="337" spans="1:14" x14ac:dyDescent="0.25">
      <c r="A337" s="194">
        <v>44852</v>
      </c>
      <c r="B337" s="175" t="s">
        <v>123</v>
      </c>
      <c r="C337" s="175" t="s">
        <v>124</v>
      </c>
      <c r="D337" s="175" t="s">
        <v>119</v>
      </c>
      <c r="E337" s="745">
        <v>10000</v>
      </c>
      <c r="F337" s="368">
        <v>3770</v>
      </c>
      <c r="G337" s="332">
        <f t="shared" si="4"/>
        <v>2.6525198938992043</v>
      </c>
      <c r="H337" s="544" t="s">
        <v>147</v>
      </c>
      <c r="I337" s="196" t="s">
        <v>18</v>
      </c>
      <c r="J337" s="452" t="s">
        <v>446</v>
      </c>
      <c r="K337" s="542" t="s">
        <v>64</v>
      </c>
      <c r="L337" s="542" t="s">
        <v>45</v>
      </c>
      <c r="M337" s="495"/>
      <c r="N337" s="496"/>
    </row>
    <row r="338" spans="1:14" x14ac:dyDescent="0.25">
      <c r="A338" s="194">
        <v>44852</v>
      </c>
      <c r="B338" s="175" t="s">
        <v>123</v>
      </c>
      <c r="C338" s="175" t="s">
        <v>124</v>
      </c>
      <c r="D338" s="175" t="s">
        <v>119</v>
      </c>
      <c r="E338" s="745">
        <v>10000</v>
      </c>
      <c r="F338" s="368">
        <v>3770</v>
      </c>
      <c r="G338" s="332">
        <f t="shared" si="4"/>
        <v>2.6525198938992043</v>
      </c>
      <c r="H338" s="544" t="s">
        <v>147</v>
      </c>
      <c r="I338" s="196" t="s">
        <v>18</v>
      </c>
      <c r="J338" s="452" t="s">
        <v>446</v>
      </c>
      <c r="K338" s="542" t="s">
        <v>64</v>
      </c>
      <c r="L338" s="542" t="s">
        <v>45</v>
      </c>
      <c r="M338" s="495"/>
      <c r="N338" s="496"/>
    </row>
    <row r="339" spans="1:14" x14ac:dyDescent="0.25">
      <c r="A339" s="194">
        <v>44852</v>
      </c>
      <c r="B339" s="175" t="s">
        <v>123</v>
      </c>
      <c r="C339" s="175" t="s">
        <v>124</v>
      </c>
      <c r="D339" s="175" t="s">
        <v>119</v>
      </c>
      <c r="E339" s="701">
        <v>10000</v>
      </c>
      <c r="F339" s="368">
        <v>3770</v>
      </c>
      <c r="G339" s="332">
        <f t="shared" si="4"/>
        <v>2.6525198938992043</v>
      </c>
      <c r="H339" s="544" t="s">
        <v>147</v>
      </c>
      <c r="I339" s="196" t="s">
        <v>18</v>
      </c>
      <c r="J339" s="452" t="s">
        <v>446</v>
      </c>
      <c r="K339" s="542" t="s">
        <v>64</v>
      </c>
      <c r="L339" s="542" t="s">
        <v>45</v>
      </c>
      <c r="M339" s="495"/>
      <c r="N339" s="496"/>
    </row>
    <row r="340" spans="1:14" x14ac:dyDescent="0.25">
      <c r="A340" s="194">
        <v>44852</v>
      </c>
      <c r="B340" s="175" t="s">
        <v>123</v>
      </c>
      <c r="C340" s="175" t="s">
        <v>124</v>
      </c>
      <c r="D340" s="175" t="s">
        <v>119</v>
      </c>
      <c r="E340" s="701">
        <v>10000</v>
      </c>
      <c r="F340" s="368">
        <v>3770</v>
      </c>
      <c r="G340" s="332">
        <f t="shared" si="4"/>
        <v>2.6525198938992043</v>
      </c>
      <c r="H340" s="544" t="s">
        <v>147</v>
      </c>
      <c r="I340" s="196" t="s">
        <v>18</v>
      </c>
      <c r="J340" s="452" t="s">
        <v>446</v>
      </c>
      <c r="K340" s="542" t="s">
        <v>64</v>
      </c>
      <c r="L340" s="542" t="s">
        <v>45</v>
      </c>
      <c r="M340" s="495"/>
      <c r="N340" s="496"/>
    </row>
    <row r="341" spans="1:14" x14ac:dyDescent="0.25">
      <c r="A341" s="194">
        <v>44852</v>
      </c>
      <c r="B341" s="175" t="s">
        <v>122</v>
      </c>
      <c r="C341" s="175" t="s">
        <v>122</v>
      </c>
      <c r="D341" s="175" t="s">
        <v>119</v>
      </c>
      <c r="E341" s="701">
        <v>5000</v>
      </c>
      <c r="F341" s="368">
        <v>3770</v>
      </c>
      <c r="G341" s="332">
        <f t="shared" si="4"/>
        <v>1.3262599469496021</v>
      </c>
      <c r="H341" s="544" t="s">
        <v>147</v>
      </c>
      <c r="I341" s="196" t="s">
        <v>18</v>
      </c>
      <c r="J341" s="452" t="s">
        <v>446</v>
      </c>
      <c r="K341" s="542" t="s">
        <v>64</v>
      </c>
      <c r="L341" s="542" t="s">
        <v>45</v>
      </c>
      <c r="M341" s="495"/>
      <c r="N341" s="496"/>
    </row>
    <row r="342" spans="1:14" x14ac:dyDescent="0.25">
      <c r="A342" s="194">
        <v>44852</v>
      </c>
      <c r="B342" s="175" t="s">
        <v>122</v>
      </c>
      <c r="C342" s="175" t="s">
        <v>122</v>
      </c>
      <c r="D342" s="175" t="s">
        <v>119</v>
      </c>
      <c r="E342" s="701">
        <v>5000</v>
      </c>
      <c r="F342" s="368">
        <v>3770</v>
      </c>
      <c r="G342" s="332">
        <f t="shared" si="4"/>
        <v>1.3262599469496021</v>
      </c>
      <c r="H342" s="544" t="s">
        <v>147</v>
      </c>
      <c r="I342" s="196" t="s">
        <v>18</v>
      </c>
      <c r="J342" s="452" t="s">
        <v>446</v>
      </c>
      <c r="K342" s="542" t="s">
        <v>64</v>
      </c>
      <c r="L342" s="542" t="s">
        <v>45</v>
      </c>
      <c r="M342" s="495"/>
      <c r="N342" s="496"/>
    </row>
    <row r="343" spans="1:14" x14ac:dyDescent="0.25">
      <c r="A343" s="194">
        <v>44852</v>
      </c>
      <c r="B343" s="195" t="s">
        <v>458</v>
      </c>
      <c r="C343" s="195" t="s">
        <v>160</v>
      </c>
      <c r="D343" s="196" t="s">
        <v>81</v>
      </c>
      <c r="E343" s="201">
        <v>319000</v>
      </c>
      <c r="F343" s="368">
        <v>3770</v>
      </c>
      <c r="G343" s="332">
        <f t="shared" si="4"/>
        <v>84.615384615384613</v>
      </c>
      <c r="H343" s="544" t="s">
        <v>42</v>
      </c>
      <c r="I343" s="196" t="s">
        <v>18</v>
      </c>
      <c r="J343" s="452" t="s">
        <v>407</v>
      </c>
      <c r="K343" s="542" t="s">
        <v>64</v>
      </c>
      <c r="L343" s="542" t="s">
        <v>45</v>
      </c>
      <c r="M343" s="495"/>
      <c r="N343" s="496"/>
    </row>
    <row r="344" spans="1:14" x14ac:dyDescent="0.25">
      <c r="A344" s="194">
        <v>44852</v>
      </c>
      <c r="B344" s="195" t="s">
        <v>459</v>
      </c>
      <c r="C344" s="195" t="s">
        <v>159</v>
      </c>
      <c r="D344" s="196" t="s">
        <v>81</v>
      </c>
      <c r="E344" s="201">
        <v>44600</v>
      </c>
      <c r="F344" s="368">
        <v>3770</v>
      </c>
      <c r="G344" s="332">
        <f t="shared" si="4"/>
        <v>11.830238726790451</v>
      </c>
      <c r="H344" s="544" t="s">
        <v>42</v>
      </c>
      <c r="I344" s="196" t="s">
        <v>18</v>
      </c>
      <c r="J344" s="452" t="s">
        <v>457</v>
      </c>
      <c r="K344" s="542" t="s">
        <v>64</v>
      </c>
      <c r="L344" s="542" t="s">
        <v>45</v>
      </c>
      <c r="M344" s="495"/>
      <c r="N344" s="496"/>
    </row>
    <row r="345" spans="1:14" x14ac:dyDescent="0.25">
      <c r="A345" s="194">
        <v>44852</v>
      </c>
      <c r="B345" s="195" t="s">
        <v>170</v>
      </c>
      <c r="C345" s="195" t="s">
        <v>170</v>
      </c>
      <c r="D345" s="196" t="s">
        <v>81</v>
      </c>
      <c r="E345" s="201">
        <v>1900</v>
      </c>
      <c r="F345" s="368">
        <v>3770</v>
      </c>
      <c r="G345" s="332">
        <f t="shared" si="4"/>
        <v>0.50397877984084882</v>
      </c>
      <c r="H345" s="544" t="s">
        <v>42</v>
      </c>
      <c r="I345" s="196" t="s">
        <v>18</v>
      </c>
      <c r="J345" s="452" t="s">
        <v>457</v>
      </c>
      <c r="K345" s="542" t="s">
        <v>64</v>
      </c>
      <c r="L345" s="542" t="s">
        <v>45</v>
      </c>
      <c r="M345" s="495"/>
      <c r="N345" s="496"/>
    </row>
    <row r="346" spans="1:14" x14ac:dyDescent="0.25">
      <c r="A346" s="194">
        <v>44852</v>
      </c>
      <c r="B346" s="177" t="s">
        <v>129</v>
      </c>
      <c r="C346" s="177" t="s">
        <v>157</v>
      </c>
      <c r="D346" s="187" t="s">
        <v>14</v>
      </c>
      <c r="E346" s="201">
        <v>40000</v>
      </c>
      <c r="F346" s="368">
        <v>3770</v>
      </c>
      <c r="G346" s="332">
        <f t="shared" si="4"/>
        <v>10.610079575596817</v>
      </c>
      <c r="H346" s="544" t="s">
        <v>42</v>
      </c>
      <c r="I346" s="196" t="s">
        <v>18</v>
      </c>
      <c r="J346" s="452" t="s">
        <v>460</v>
      </c>
      <c r="K346" s="542" t="s">
        <v>64</v>
      </c>
      <c r="L346" s="542" t="s">
        <v>45</v>
      </c>
      <c r="M346" s="495"/>
      <c r="N346" s="496"/>
    </row>
    <row r="347" spans="1:14" ht="16.5" customHeight="1" x14ac:dyDescent="0.25">
      <c r="A347" s="194">
        <v>44852</v>
      </c>
      <c r="B347" s="177" t="s">
        <v>155</v>
      </c>
      <c r="C347" s="177" t="s">
        <v>157</v>
      </c>
      <c r="D347" s="187" t="s">
        <v>119</v>
      </c>
      <c r="E347" s="201">
        <v>25000</v>
      </c>
      <c r="F347" s="368">
        <v>3770</v>
      </c>
      <c r="G347" s="332">
        <f t="shared" si="4"/>
        <v>6.6312997347480103</v>
      </c>
      <c r="H347" s="544" t="s">
        <v>147</v>
      </c>
      <c r="I347" s="196" t="s">
        <v>18</v>
      </c>
      <c r="J347" s="452" t="s">
        <v>460</v>
      </c>
      <c r="K347" s="542" t="s">
        <v>64</v>
      </c>
      <c r="L347" s="542" t="s">
        <v>45</v>
      </c>
      <c r="M347" s="495"/>
      <c r="N347" s="496"/>
    </row>
    <row r="348" spans="1:14" ht="16.5" customHeight="1" x14ac:dyDescent="0.25">
      <c r="A348" s="194">
        <v>44852</v>
      </c>
      <c r="B348" s="177" t="s">
        <v>156</v>
      </c>
      <c r="C348" s="177" t="s">
        <v>157</v>
      </c>
      <c r="D348" s="187" t="s">
        <v>119</v>
      </c>
      <c r="E348" s="201">
        <v>25000</v>
      </c>
      <c r="F348" s="368">
        <v>3770</v>
      </c>
      <c r="G348" s="332">
        <f t="shared" si="4"/>
        <v>6.6312997347480103</v>
      </c>
      <c r="H348" s="544" t="s">
        <v>144</v>
      </c>
      <c r="I348" s="196" t="s">
        <v>18</v>
      </c>
      <c r="J348" s="452" t="s">
        <v>460</v>
      </c>
      <c r="K348" s="542" t="s">
        <v>64</v>
      </c>
      <c r="L348" s="542" t="s">
        <v>45</v>
      </c>
      <c r="M348" s="495"/>
      <c r="N348" s="496"/>
    </row>
    <row r="349" spans="1:14" x14ac:dyDescent="0.25">
      <c r="A349" s="194">
        <v>44852</v>
      </c>
      <c r="B349" s="175" t="s">
        <v>137</v>
      </c>
      <c r="C349" s="177" t="s">
        <v>157</v>
      </c>
      <c r="D349" s="177" t="s">
        <v>118</v>
      </c>
      <c r="E349" s="201">
        <v>20000</v>
      </c>
      <c r="F349" s="368">
        <v>3770</v>
      </c>
      <c r="G349" s="332">
        <f t="shared" si="4"/>
        <v>5.3050397877984086</v>
      </c>
      <c r="H349" s="544" t="s">
        <v>132</v>
      </c>
      <c r="I349" s="196" t="s">
        <v>18</v>
      </c>
      <c r="J349" s="452" t="s">
        <v>460</v>
      </c>
      <c r="K349" s="542" t="s">
        <v>64</v>
      </c>
      <c r="L349" s="542" t="s">
        <v>45</v>
      </c>
      <c r="M349" s="495"/>
      <c r="N349" s="496"/>
    </row>
    <row r="350" spans="1:14" x14ac:dyDescent="0.25">
      <c r="A350" s="194">
        <v>44852</v>
      </c>
      <c r="B350" s="205" t="s">
        <v>123</v>
      </c>
      <c r="C350" s="205" t="s">
        <v>124</v>
      </c>
      <c r="D350" s="600" t="s">
        <v>118</v>
      </c>
      <c r="E350" s="744">
        <v>10000</v>
      </c>
      <c r="F350" s="368">
        <v>3770</v>
      </c>
      <c r="G350" s="332">
        <f t="shared" si="4"/>
        <v>2.6525198938992043</v>
      </c>
      <c r="H350" s="544" t="s">
        <v>132</v>
      </c>
      <c r="I350" s="196" t="s">
        <v>18</v>
      </c>
      <c r="J350" s="452" t="s">
        <v>461</v>
      </c>
      <c r="K350" s="542" t="s">
        <v>64</v>
      </c>
      <c r="L350" s="542" t="s">
        <v>45</v>
      </c>
      <c r="M350" s="495"/>
      <c r="N350" s="496"/>
    </row>
    <row r="351" spans="1:14" x14ac:dyDescent="0.25">
      <c r="A351" s="194">
        <v>44852</v>
      </c>
      <c r="B351" s="205" t="s">
        <v>123</v>
      </c>
      <c r="C351" s="205" t="s">
        <v>124</v>
      </c>
      <c r="D351" s="600" t="s">
        <v>118</v>
      </c>
      <c r="E351" s="744">
        <v>10000</v>
      </c>
      <c r="F351" s="368">
        <v>3770</v>
      </c>
      <c r="G351" s="332">
        <f t="shared" si="4"/>
        <v>2.6525198938992043</v>
      </c>
      <c r="H351" s="544" t="s">
        <v>132</v>
      </c>
      <c r="I351" s="196" t="s">
        <v>18</v>
      </c>
      <c r="J351" s="452" t="s">
        <v>461</v>
      </c>
      <c r="K351" s="542" t="s">
        <v>64</v>
      </c>
      <c r="L351" s="542" t="s">
        <v>45</v>
      </c>
      <c r="M351" s="495"/>
      <c r="N351" s="496"/>
    </row>
    <row r="352" spans="1:14" x14ac:dyDescent="0.25">
      <c r="A352" s="194">
        <v>44852</v>
      </c>
      <c r="B352" s="195" t="s">
        <v>204</v>
      </c>
      <c r="C352" s="195" t="s">
        <v>124</v>
      </c>
      <c r="D352" s="196" t="s">
        <v>14</v>
      </c>
      <c r="E352" s="725">
        <v>7000</v>
      </c>
      <c r="F352" s="368">
        <v>3770</v>
      </c>
      <c r="G352" s="332">
        <f t="shared" si="4"/>
        <v>1.856763925729443</v>
      </c>
      <c r="H352" s="544" t="s">
        <v>42</v>
      </c>
      <c r="I352" s="196" t="s">
        <v>18</v>
      </c>
      <c r="J352" s="452" t="s">
        <v>463</v>
      </c>
      <c r="K352" s="542" t="s">
        <v>64</v>
      </c>
      <c r="L352" s="542" t="s">
        <v>45</v>
      </c>
      <c r="M352" s="495"/>
      <c r="N352" s="496"/>
    </row>
    <row r="353" spans="1:14" x14ac:dyDescent="0.25">
      <c r="A353" s="194">
        <v>44852</v>
      </c>
      <c r="B353" s="177" t="s">
        <v>204</v>
      </c>
      <c r="C353" s="195" t="s">
        <v>124</v>
      </c>
      <c r="D353" s="196" t="s">
        <v>14</v>
      </c>
      <c r="E353" s="725">
        <v>7000</v>
      </c>
      <c r="F353" s="368">
        <v>3770</v>
      </c>
      <c r="G353" s="332">
        <f t="shared" si="4"/>
        <v>1.856763925729443</v>
      </c>
      <c r="H353" s="544" t="s">
        <v>42</v>
      </c>
      <c r="I353" s="196" t="s">
        <v>18</v>
      </c>
      <c r="J353" s="452" t="s">
        <v>463</v>
      </c>
      <c r="K353" s="542" t="s">
        <v>64</v>
      </c>
      <c r="L353" s="542" t="s">
        <v>45</v>
      </c>
      <c r="M353" s="495"/>
      <c r="N353" s="496"/>
    </row>
    <row r="354" spans="1:14" x14ac:dyDescent="0.25">
      <c r="A354" s="194">
        <v>44852</v>
      </c>
      <c r="B354" s="195" t="s">
        <v>204</v>
      </c>
      <c r="C354" s="195" t="s">
        <v>124</v>
      </c>
      <c r="D354" s="196" t="s">
        <v>14</v>
      </c>
      <c r="E354" s="201">
        <v>2000</v>
      </c>
      <c r="F354" s="368">
        <v>3770</v>
      </c>
      <c r="G354" s="332">
        <f t="shared" si="4"/>
        <v>0.5305039787798409</v>
      </c>
      <c r="H354" s="544" t="s">
        <v>42</v>
      </c>
      <c r="I354" s="196" t="s">
        <v>18</v>
      </c>
      <c r="J354" s="452" t="s">
        <v>463</v>
      </c>
      <c r="K354" s="542" t="s">
        <v>64</v>
      </c>
      <c r="L354" s="542" t="s">
        <v>45</v>
      </c>
      <c r="M354" s="495"/>
      <c r="N354" s="496"/>
    </row>
    <row r="355" spans="1:14" x14ac:dyDescent="0.25">
      <c r="A355" s="194">
        <v>44852</v>
      </c>
      <c r="B355" s="195" t="s">
        <v>204</v>
      </c>
      <c r="C355" s="195" t="s">
        <v>124</v>
      </c>
      <c r="D355" s="196" t="s">
        <v>14</v>
      </c>
      <c r="E355" s="201">
        <v>20000</v>
      </c>
      <c r="F355" s="368">
        <v>3770</v>
      </c>
      <c r="G355" s="332">
        <f t="shared" si="4"/>
        <v>5.3050397877984086</v>
      </c>
      <c r="H355" s="544" t="s">
        <v>42</v>
      </c>
      <c r="I355" s="196" t="s">
        <v>18</v>
      </c>
      <c r="J355" s="452" t="s">
        <v>463</v>
      </c>
      <c r="K355" s="542" t="s">
        <v>64</v>
      </c>
      <c r="L355" s="542" t="s">
        <v>45</v>
      </c>
      <c r="M355" s="495"/>
      <c r="N355" s="496"/>
    </row>
    <row r="356" spans="1:14" x14ac:dyDescent="0.25">
      <c r="A356" s="194">
        <v>44853</v>
      </c>
      <c r="B356" s="175" t="s">
        <v>123</v>
      </c>
      <c r="C356" s="175" t="s">
        <v>124</v>
      </c>
      <c r="D356" s="187" t="s">
        <v>119</v>
      </c>
      <c r="E356" s="701">
        <v>10000</v>
      </c>
      <c r="F356" s="368">
        <v>3770</v>
      </c>
      <c r="G356" s="332">
        <f t="shared" si="4"/>
        <v>2.6525198938992043</v>
      </c>
      <c r="H356" s="544" t="s">
        <v>147</v>
      </c>
      <c r="I356" s="196" t="s">
        <v>18</v>
      </c>
      <c r="J356" s="452" t="s">
        <v>467</v>
      </c>
      <c r="K356" s="542" t="s">
        <v>64</v>
      </c>
      <c r="L356" s="542" t="s">
        <v>45</v>
      </c>
      <c r="M356" s="495"/>
      <c r="N356" s="496"/>
    </row>
    <row r="357" spans="1:14" x14ac:dyDescent="0.25">
      <c r="A357" s="194">
        <v>44853</v>
      </c>
      <c r="B357" s="175" t="s">
        <v>123</v>
      </c>
      <c r="C357" s="175" t="s">
        <v>124</v>
      </c>
      <c r="D357" s="187" t="s">
        <v>119</v>
      </c>
      <c r="E357" s="701">
        <v>10000</v>
      </c>
      <c r="F357" s="368">
        <v>3770</v>
      </c>
      <c r="G357" s="332">
        <f t="shared" si="4"/>
        <v>2.6525198938992043</v>
      </c>
      <c r="H357" s="544" t="s">
        <v>147</v>
      </c>
      <c r="I357" s="196" t="s">
        <v>18</v>
      </c>
      <c r="J357" s="452" t="s">
        <v>467</v>
      </c>
      <c r="K357" s="542" t="s">
        <v>64</v>
      </c>
      <c r="L357" s="542" t="s">
        <v>45</v>
      </c>
      <c r="M357" s="495"/>
      <c r="N357" s="496"/>
    </row>
    <row r="358" spans="1:14" x14ac:dyDescent="0.25">
      <c r="A358" s="194">
        <v>44853</v>
      </c>
      <c r="B358" s="175" t="s">
        <v>123</v>
      </c>
      <c r="C358" s="175" t="s">
        <v>124</v>
      </c>
      <c r="D358" s="187" t="s">
        <v>119</v>
      </c>
      <c r="E358" s="701">
        <v>14000</v>
      </c>
      <c r="F358" s="368">
        <v>3770</v>
      </c>
      <c r="G358" s="332">
        <f t="shared" si="4"/>
        <v>3.7135278514588861</v>
      </c>
      <c r="H358" s="544" t="s">
        <v>147</v>
      </c>
      <c r="I358" s="196" t="s">
        <v>18</v>
      </c>
      <c r="J358" s="452" t="s">
        <v>467</v>
      </c>
      <c r="K358" s="542" t="s">
        <v>64</v>
      </c>
      <c r="L358" s="542" t="s">
        <v>45</v>
      </c>
      <c r="M358" s="495"/>
      <c r="N358" s="496"/>
    </row>
    <row r="359" spans="1:14" x14ac:dyDescent="0.25">
      <c r="A359" s="194">
        <v>44853</v>
      </c>
      <c r="B359" s="175" t="s">
        <v>123</v>
      </c>
      <c r="C359" s="175" t="s">
        <v>124</v>
      </c>
      <c r="D359" s="187" t="s">
        <v>119</v>
      </c>
      <c r="E359" s="701">
        <v>16000</v>
      </c>
      <c r="F359" s="368">
        <v>3770</v>
      </c>
      <c r="G359" s="332">
        <f t="shared" si="4"/>
        <v>4.2440318302387272</v>
      </c>
      <c r="H359" s="544" t="s">
        <v>147</v>
      </c>
      <c r="I359" s="196" t="s">
        <v>18</v>
      </c>
      <c r="J359" s="452" t="s">
        <v>467</v>
      </c>
      <c r="K359" s="542" t="s">
        <v>64</v>
      </c>
      <c r="L359" s="542" t="s">
        <v>45</v>
      </c>
      <c r="M359" s="495"/>
      <c r="N359" s="496"/>
    </row>
    <row r="360" spans="1:14" x14ac:dyDescent="0.25">
      <c r="A360" s="194">
        <v>44853</v>
      </c>
      <c r="B360" s="175" t="s">
        <v>123</v>
      </c>
      <c r="C360" s="175" t="s">
        <v>124</v>
      </c>
      <c r="D360" s="187" t="s">
        <v>119</v>
      </c>
      <c r="E360" s="701">
        <v>10000</v>
      </c>
      <c r="F360" s="368">
        <v>3770</v>
      </c>
      <c r="G360" s="332">
        <f t="shared" si="4"/>
        <v>2.6525198938992043</v>
      </c>
      <c r="H360" s="544" t="s">
        <v>147</v>
      </c>
      <c r="I360" s="196" t="s">
        <v>18</v>
      </c>
      <c r="J360" s="452" t="s">
        <v>467</v>
      </c>
      <c r="K360" s="542" t="s">
        <v>64</v>
      </c>
      <c r="L360" s="542" t="s">
        <v>45</v>
      </c>
      <c r="M360" s="495"/>
      <c r="N360" s="496"/>
    </row>
    <row r="361" spans="1:14" x14ac:dyDescent="0.25">
      <c r="A361" s="194">
        <v>44853</v>
      </c>
      <c r="B361" s="175" t="s">
        <v>123</v>
      </c>
      <c r="C361" s="175" t="s">
        <v>124</v>
      </c>
      <c r="D361" s="187" t="s">
        <v>119</v>
      </c>
      <c r="E361" s="701">
        <v>10000</v>
      </c>
      <c r="F361" s="368">
        <v>3770</v>
      </c>
      <c r="G361" s="332">
        <f t="shared" si="4"/>
        <v>2.6525198938992043</v>
      </c>
      <c r="H361" s="544" t="s">
        <v>147</v>
      </c>
      <c r="I361" s="196" t="s">
        <v>18</v>
      </c>
      <c r="J361" s="452" t="s">
        <v>467</v>
      </c>
      <c r="K361" s="542" t="s">
        <v>64</v>
      </c>
      <c r="L361" s="542" t="s">
        <v>45</v>
      </c>
      <c r="M361" s="495"/>
      <c r="N361" s="496"/>
    </row>
    <row r="362" spans="1:14" x14ac:dyDescent="0.25">
      <c r="A362" s="194">
        <v>44853</v>
      </c>
      <c r="B362" s="175" t="s">
        <v>122</v>
      </c>
      <c r="C362" s="175" t="s">
        <v>122</v>
      </c>
      <c r="D362" s="187" t="s">
        <v>119</v>
      </c>
      <c r="E362" s="701">
        <v>5000</v>
      </c>
      <c r="F362" s="368">
        <v>3770</v>
      </c>
      <c r="G362" s="332">
        <f t="shared" si="4"/>
        <v>1.3262599469496021</v>
      </c>
      <c r="H362" s="544" t="s">
        <v>147</v>
      </c>
      <c r="I362" s="601" t="s">
        <v>18</v>
      </c>
      <c r="J362" s="452" t="s">
        <v>467</v>
      </c>
      <c r="K362" s="542" t="s">
        <v>64</v>
      </c>
      <c r="L362" s="542" t="s">
        <v>45</v>
      </c>
    </row>
    <row r="363" spans="1:14" x14ac:dyDescent="0.25">
      <c r="A363" s="194">
        <v>44853</v>
      </c>
      <c r="B363" s="175" t="s">
        <v>122</v>
      </c>
      <c r="C363" s="175" t="s">
        <v>122</v>
      </c>
      <c r="D363" s="187" t="s">
        <v>119</v>
      </c>
      <c r="E363" s="701">
        <v>5000</v>
      </c>
      <c r="F363" s="368">
        <v>3770</v>
      </c>
      <c r="G363" s="332">
        <f t="shared" si="4"/>
        <v>1.3262599469496021</v>
      </c>
      <c r="H363" s="544" t="s">
        <v>147</v>
      </c>
      <c r="I363" s="601" t="s">
        <v>18</v>
      </c>
      <c r="J363" s="452" t="s">
        <v>467</v>
      </c>
      <c r="K363" s="542" t="s">
        <v>64</v>
      </c>
      <c r="L363" s="542" t="s">
        <v>45</v>
      </c>
      <c r="M363" s="495"/>
      <c r="N363" s="496"/>
    </row>
    <row r="364" spans="1:14" x14ac:dyDescent="0.25">
      <c r="A364" s="194">
        <v>44853</v>
      </c>
      <c r="B364" s="175" t="s">
        <v>123</v>
      </c>
      <c r="C364" s="175" t="s">
        <v>124</v>
      </c>
      <c r="D364" s="187" t="s">
        <v>119</v>
      </c>
      <c r="E364" s="701">
        <v>8000</v>
      </c>
      <c r="F364" s="368">
        <v>3770</v>
      </c>
      <c r="G364" s="332">
        <f t="shared" si="4"/>
        <v>2.1220159151193636</v>
      </c>
      <c r="H364" s="606" t="s">
        <v>144</v>
      </c>
      <c r="I364" s="601" t="s">
        <v>18</v>
      </c>
      <c r="J364" s="25" t="s">
        <v>470</v>
      </c>
      <c r="K364" s="542" t="s">
        <v>64</v>
      </c>
      <c r="L364" s="542" t="s">
        <v>45</v>
      </c>
      <c r="M364" s="495"/>
      <c r="N364" s="496"/>
    </row>
    <row r="365" spans="1:14" x14ac:dyDescent="0.25">
      <c r="A365" s="194">
        <v>44853</v>
      </c>
      <c r="B365" s="175" t="s">
        <v>123</v>
      </c>
      <c r="C365" s="175" t="s">
        <v>124</v>
      </c>
      <c r="D365" s="187" t="s">
        <v>119</v>
      </c>
      <c r="E365" s="701">
        <v>12000</v>
      </c>
      <c r="F365" s="368">
        <v>3770</v>
      </c>
      <c r="G365" s="332">
        <f t="shared" si="4"/>
        <v>3.183023872679045</v>
      </c>
      <c r="H365" s="606" t="s">
        <v>144</v>
      </c>
      <c r="I365" s="601" t="s">
        <v>18</v>
      </c>
      <c r="J365" s="25" t="s">
        <v>470</v>
      </c>
      <c r="K365" s="542" t="s">
        <v>64</v>
      </c>
      <c r="L365" s="542" t="s">
        <v>45</v>
      </c>
      <c r="M365" s="495"/>
      <c r="N365" s="496"/>
    </row>
    <row r="366" spans="1:14" x14ac:dyDescent="0.25">
      <c r="A366" s="194">
        <v>44853</v>
      </c>
      <c r="B366" s="175" t="s">
        <v>123</v>
      </c>
      <c r="C366" s="175" t="s">
        <v>124</v>
      </c>
      <c r="D366" s="187" t="s">
        <v>119</v>
      </c>
      <c r="E366" s="701">
        <v>15000</v>
      </c>
      <c r="F366" s="368">
        <v>3770</v>
      </c>
      <c r="G366" s="332">
        <f t="shared" si="4"/>
        <v>3.9787798408488064</v>
      </c>
      <c r="H366" s="606" t="s">
        <v>144</v>
      </c>
      <c r="I366" s="601" t="s">
        <v>18</v>
      </c>
      <c r="J366" s="25" t="s">
        <v>470</v>
      </c>
      <c r="K366" s="542" t="s">
        <v>64</v>
      </c>
      <c r="L366" s="542" t="s">
        <v>45</v>
      </c>
      <c r="M366" s="495"/>
      <c r="N366" s="496"/>
    </row>
    <row r="367" spans="1:14" x14ac:dyDescent="0.25">
      <c r="A367" s="194">
        <v>44853</v>
      </c>
      <c r="B367" s="175" t="s">
        <v>123</v>
      </c>
      <c r="C367" s="175" t="s">
        <v>124</v>
      </c>
      <c r="D367" s="187" t="s">
        <v>119</v>
      </c>
      <c r="E367" s="701">
        <v>14000</v>
      </c>
      <c r="F367" s="368">
        <v>3770</v>
      </c>
      <c r="G367" s="332">
        <f t="shared" si="4"/>
        <v>3.7135278514588861</v>
      </c>
      <c r="H367" s="606" t="s">
        <v>144</v>
      </c>
      <c r="I367" s="601" t="s">
        <v>18</v>
      </c>
      <c r="J367" s="25" t="s">
        <v>470</v>
      </c>
      <c r="K367" s="542" t="s">
        <v>64</v>
      </c>
      <c r="L367" s="542" t="s">
        <v>45</v>
      </c>
      <c r="M367" s="495"/>
      <c r="N367" s="496"/>
    </row>
    <row r="368" spans="1:14" x14ac:dyDescent="0.25">
      <c r="A368" s="194">
        <v>44853</v>
      </c>
      <c r="B368" s="175" t="s">
        <v>123</v>
      </c>
      <c r="C368" s="175" t="s">
        <v>124</v>
      </c>
      <c r="D368" s="187" t="s">
        <v>119</v>
      </c>
      <c r="E368" s="701">
        <v>15000</v>
      </c>
      <c r="F368" s="368">
        <v>3770</v>
      </c>
      <c r="G368" s="332">
        <f t="shared" si="4"/>
        <v>3.9787798408488064</v>
      </c>
      <c r="H368" s="606" t="s">
        <v>144</v>
      </c>
      <c r="I368" s="601" t="s">
        <v>18</v>
      </c>
      <c r="J368" s="25" t="s">
        <v>470</v>
      </c>
      <c r="K368" s="542" t="s">
        <v>64</v>
      </c>
      <c r="L368" s="542" t="s">
        <v>45</v>
      </c>
      <c r="M368" s="495"/>
      <c r="N368" s="496"/>
    </row>
    <row r="369" spans="1:14" x14ac:dyDescent="0.25">
      <c r="A369" s="194">
        <v>44853</v>
      </c>
      <c r="B369" s="175" t="s">
        <v>123</v>
      </c>
      <c r="C369" s="175" t="s">
        <v>124</v>
      </c>
      <c r="D369" s="187" t="s">
        <v>119</v>
      </c>
      <c r="E369" s="701">
        <v>6000</v>
      </c>
      <c r="F369" s="368">
        <v>3770</v>
      </c>
      <c r="G369" s="332">
        <f t="shared" si="4"/>
        <v>1.5915119363395225</v>
      </c>
      <c r="H369" s="606" t="s">
        <v>144</v>
      </c>
      <c r="I369" s="601" t="s">
        <v>18</v>
      </c>
      <c r="J369" s="25" t="s">
        <v>470</v>
      </c>
      <c r="K369" s="542" t="s">
        <v>64</v>
      </c>
      <c r="L369" s="542" t="s">
        <v>45</v>
      </c>
      <c r="M369" s="495"/>
      <c r="N369" s="496"/>
    </row>
    <row r="370" spans="1:14" x14ac:dyDescent="0.25">
      <c r="A370" s="194">
        <v>44853</v>
      </c>
      <c r="B370" s="175" t="s">
        <v>122</v>
      </c>
      <c r="C370" s="175" t="s">
        <v>122</v>
      </c>
      <c r="D370" s="187" t="s">
        <v>119</v>
      </c>
      <c r="E370" s="701">
        <v>5000</v>
      </c>
      <c r="F370" s="368">
        <v>3770</v>
      </c>
      <c r="G370" s="332">
        <f t="shared" si="4"/>
        <v>1.3262599469496021</v>
      </c>
      <c r="H370" s="606" t="s">
        <v>144</v>
      </c>
      <c r="I370" s="601" t="s">
        <v>18</v>
      </c>
      <c r="J370" s="25" t="s">
        <v>470</v>
      </c>
      <c r="K370" s="542" t="s">
        <v>64</v>
      </c>
      <c r="L370" s="542" t="s">
        <v>45</v>
      </c>
      <c r="M370" s="495"/>
      <c r="N370" s="496"/>
    </row>
    <row r="371" spans="1:14" x14ac:dyDescent="0.25">
      <c r="A371" s="194">
        <v>44853</v>
      </c>
      <c r="B371" s="175" t="s">
        <v>122</v>
      </c>
      <c r="C371" s="175" t="s">
        <v>122</v>
      </c>
      <c r="D371" s="187" t="s">
        <v>119</v>
      </c>
      <c r="E371" s="701">
        <v>5000</v>
      </c>
      <c r="F371" s="368">
        <v>3770</v>
      </c>
      <c r="G371" s="332">
        <f t="shared" si="4"/>
        <v>1.3262599469496021</v>
      </c>
      <c r="H371" s="606" t="s">
        <v>144</v>
      </c>
      <c r="I371" s="601" t="s">
        <v>18</v>
      </c>
      <c r="J371" s="25" t="s">
        <v>470</v>
      </c>
      <c r="K371" s="542" t="s">
        <v>64</v>
      </c>
      <c r="L371" s="542" t="s">
        <v>45</v>
      </c>
      <c r="M371" s="495"/>
      <c r="N371" s="496"/>
    </row>
    <row r="372" spans="1:14" x14ac:dyDescent="0.25">
      <c r="A372" s="194">
        <v>44853</v>
      </c>
      <c r="B372" s="205" t="s">
        <v>123</v>
      </c>
      <c r="C372" s="205" t="s">
        <v>124</v>
      </c>
      <c r="D372" s="600" t="s">
        <v>118</v>
      </c>
      <c r="E372" s="744">
        <v>10000</v>
      </c>
      <c r="F372" s="368">
        <v>3770</v>
      </c>
      <c r="G372" s="332">
        <f t="shared" si="4"/>
        <v>2.6525198938992043</v>
      </c>
      <c r="H372" s="606" t="s">
        <v>132</v>
      </c>
      <c r="I372" s="601" t="s">
        <v>18</v>
      </c>
      <c r="J372" s="452" t="s">
        <v>474</v>
      </c>
      <c r="K372" s="542" t="s">
        <v>64</v>
      </c>
      <c r="L372" s="542" t="s">
        <v>45</v>
      </c>
      <c r="M372" s="495"/>
      <c r="N372" s="496"/>
    </row>
    <row r="373" spans="1:14" x14ac:dyDescent="0.25">
      <c r="A373" s="194">
        <v>44853</v>
      </c>
      <c r="B373" s="205" t="s">
        <v>123</v>
      </c>
      <c r="C373" s="205" t="s">
        <v>124</v>
      </c>
      <c r="D373" s="600" t="s">
        <v>118</v>
      </c>
      <c r="E373" s="744">
        <v>9000</v>
      </c>
      <c r="F373" s="368">
        <v>3770</v>
      </c>
      <c r="G373" s="332">
        <f t="shared" si="4"/>
        <v>2.3872679045092839</v>
      </c>
      <c r="H373" s="606" t="s">
        <v>132</v>
      </c>
      <c r="I373" s="601" t="s">
        <v>18</v>
      </c>
      <c r="J373" s="452" t="s">
        <v>474</v>
      </c>
      <c r="K373" s="542" t="s">
        <v>64</v>
      </c>
      <c r="L373" s="542" t="s">
        <v>45</v>
      </c>
      <c r="M373" s="495"/>
      <c r="N373" s="496"/>
    </row>
    <row r="374" spans="1:14" x14ac:dyDescent="0.25">
      <c r="A374" s="194">
        <v>44854</v>
      </c>
      <c r="B374" s="175" t="s">
        <v>123</v>
      </c>
      <c r="C374" s="175" t="s">
        <v>124</v>
      </c>
      <c r="D374" s="187" t="s">
        <v>119</v>
      </c>
      <c r="E374" s="701">
        <v>8000</v>
      </c>
      <c r="F374" s="368">
        <v>3770</v>
      </c>
      <c r="G374" s="332">
        <f t="shared" si="4"/>
        <v>2.1220159151193636</v>
      </c>
      <c r="H374" s="606" t="s">
        <v>144</v>
      </c>
      <c r="I374" s="601" t="s">
        <v>18</v>
      </c>
      <c r="J374" s="25" t="s">
        <v>475</v>
      </c>
      <c r="K374" s="542" t="s">
        <v>64</v>
      </c>
      <c r="L374" s="542" t="s">
        <v>45</v>
      </c>
      <c r="M374" s="495"/>
      <c r="N374" s="496"/>
    </row>
    <row r="375" spans="1:14" x14ac:dyDescent="0.25">
      <c r="A375" s="194">
        <v>44854</v>
      </c>
      <c r="B375" s="175" t="s">
        <v>123</v>
      </c>
      <c r="C375" s="175" t="s">
        <v>124</v>
      </c>
      <c r="D375" s="187" t="s">
        <v>119</v>
      </c>
      <c r="E375" s="701">
        <v>15000</v>
      </c>
      <c r="F375" s="368">
        <v>3770</v>
      </c>
      <c r="G375" s="332">
        <f t="shared" si="4"/>
        <v>3.9787798408488064</v>
      </c>
      <c r="H375" s="606" t="s">
        <v>144</v>
      </c>
      <c r="I375" s="601" t="s">
        <v>18</v>
      </c>
      <c r="J375" s="25" t="s">
        <v>475</v>
      </c>
      <c r="K375" s="542" t="s">
        <v>64</v>
      </c>
      <c r="L375" s="542" t="s">
        <v>45</v>
      </c>
      <c r="M375" s="495"/>
      <c r="N375" s="496"/>
    </row>
    <row r="376" spans="1:14" x14ac:dyDescent="0.25">
      <c r="A376" s="194">
        <v>44854</v>
      </c>
      <c r="B376" s="175" t="s">
        <v>123</v>
      </c>
      <c r="C376" s="175" t="s">
        <v>124</v>
      </c>
      <c r="D376" s="187" t="s">
        <v>119</v>
      </c>
      <c r="E376" s="701">
        <v>10000</v>
      </c>
      <c r="F376" s="368">
        <v>3770</v>
      </c>
      <c r="G376" s="332">
        <f t="shared" si="4"/>
        <v>2.6525198938992043</v>
      </c>
      <c r="H376" s="606" t="s">
        <v>144</v>
      </c>
      <c r="I376" s="601" t="s">
        <v>18</v>
      </c>
      <c r="J376" s="25" t="s">
        <v>475</v>
      </c>
      <c r="K376" s="542" t="s">
        <v>64</v>
      </c>
      <c r="L376" s="542" t="s">
        <v>45</v>
      </c>
      <c r="M376" s="495"/>
      <c r="N376" s="496"/>
    </row>
    <row r="377" spans="1:14" x14ac:dyDescent="0.25">
      <c r="A377" s="194">
        <v>44854</v>
      </c>
      <c r="B377" s="175" t="s">
        <v>123</v>
      </c>
      <c r="C377" s="175" t="s">
        <v>124</v>
      </c>
      <c r="D377" s="187" t="s">
        <v>119</v>
      </c>
      <c r="E377" s="701">
        <v>8000</v>
      </c>
      <c r="F377" s="368">
        <v>3770</v>
      </c>
      <c r="G377" s="332">
        <f t="shared" si="4"/>
        <v>2.1220159151193636</v>
      </c>
      <c r="H377" s="606" t="s">
        <v>144</v>
      </c>
      <c r="I377" s="601" t="s">
        <v>18</v>
      </c>
      <c r="J377" s="25" t="s">
        <v>475</v>
      </c>
      <c r="K377" s="542" t="s">
        <v>64</v>
      </c>
      <c r="L377" s="542" t="s">
        <v>45</v>
      </c>
      <c r="M377" s="495"/>
      <c r="N377" s="496"/>
    </row>
    <row r="378" spans="1:14" x14ac:dyDescent="0.25">
      <c r="A378" s="194">
        <v>44854</v>
      </c>
      <c r="B378" s="175" t="s">
        <v>123</v>
      </c>
      <c r="C378" s="175" t="s">
        <v>124</v>
      </c>
      <c r="D378" s="187" t="s">
        <v>119</v>
      </c>
      <c r="E378" s="701">
        <v>8000</v>
      </c>
      <c r="F378" s="368">
        <v>3770</v>
      </c>
      <c r="G378" s="332">
        <f t="shared" ref="G378:G447" si="5">E378/F378</f>
        <v>2.1220159151193636</v>
      </c>
      <c r="H378" s="606" t="s">
        <v>144</v>
      </c>
      <c r="I378" s="601" t="s">
        <v>18</v>
      </c>
      <c r="J378" s="25" t="s">
        <v>475</v>
      </c>
      <c r="K378" s="542" t="s">
        <v>64</v>
      </c>
      <c r="L378" s="542" t="s">
        <v>45</v>
      </c>
      <c r="M378" s="495"/>
      <c r="N378" s="496"/>
    </row>
    <row r="379" spans="1:14" x14ac:dyDescent="0.25">
      <c r="A379" s="194">
        <v>44854</v>
      </c>
      <c r="B379" s="175" t="s">
        <v>123</v>
      </c>
      <c r="C379" s="175" t="s">
        <v>124</v>
      </c>
      <c r="D379" s="187" t="s">
        <v>119</v>
      </c>
      <c r="E379" s="701">
        <v>15000</v>
      </c>
      <c r="F379" s="368">
        <v>3770</v>
      </c>
      <c r="G379" s="332">
        <f t="shared" si="5"/>
        <v>3.9787798408488064</v>
      </c>
      <c r="H379" s="606" t="s">
        <v>144</v>
      </c>
      <c r="I379" s="601" t="s">
        <v>18</v>
      </c>
      <c r="J379" s="25" t="s">
        <v>475</v>
      </c>
      <c r="K379" s="542" t="s">
        <v>64</v>
      </c>
      <c r="L379" s="542" t="s">
        <v>45</v>
      </c>
      <c r="M379" s="495"/>
      <c r="N379" s="496"/>
    </row>
    <row r="380" spans="1:14" x14ac:dyDescent="0.25">
      <c r="A380" s="194">
        <v>44854</v>
      </c>
      <c r="B380" s="175" t="s">
        <v>122</v>
      </c>
      <c r="C380" s="175" t="s">
        <v>122</v>
      </c>
      <c r="D380" s="187" t="s">
        <v>119</v>
      </c>
      <c r="E380" s="701">
        <v>5000</v>
      </c>
      <c r="F380" s="368">
        <v>3770</v>
      </c>
      <c r="G380" s="332">
        <f t="shared" si="5"/>
        <v>1.3262599469496021</v>
      </c>
      <c r="H380" s="606" t="s">
        <v>144</v>
      </c>
      <c r="I380" s="601" t="s">
        <v>18</v>
      </c>
      <c r="J380" s="25" t="s">
        <v>475</v>
      </c>
      <c r="K380" s="542" t="s">
        <v>64</v>
      </c>
      <c r="L380" s="542" t="s">
        <v>45</v>
      </c>
      <c r="M380" s="495"/>
      <c r="N380" s="496"/>
    </row>
    <row r="381" spans="1:14" x14ac:dyDescent="0.25">
      <c r="A381" s="194">
        <v>44854</v>
      </c>
      <c r="B381" s="175" t="s">
        <v>122</v>
      </c>
      <c r="C381" s="175" t="s">
        <v>122</v>
      </c>
      <c r="D381" s="187" t="s">
        <v>119</v>
      </c>
      <c r="E381" s="701">
        <v>5000</v>
      </c>
      <c r="F381" s="368">
        <v>3770</v>
      </c>
      <c r="G381" s="332">
        <f t="shared" si="5"/>
        <v>1.3262599469496021</v>
      </c>
      <c r="H381" s="606" t="s">
        <v>144</v>
      </c>
      <c r="I381" s="601" t="s">
        <v>18</v>
      </c>
      <c r="J381" s="25" t="s">
        <v>475</v>
      </c>
      <c r="K381" s="542" t="s">
        <v>64</v>
      </c>
      <c r="L381" s="542" t="s">
        <v>45</v>
      </c>
      <c r="M381" s="495"/>
      <c r="N381" s="496"/>
    </row>
    <row r="382" spans="1:14" x14ac:dyDescent="0.25">
      <c r="A382" s="194">
        <v>44854</v>
      </c>
      <c r="B382" s="205" t="s">
        <v>123</v>
      </c>
      <c r="C382" s="205" t="s">
        <v>124</v>
      </c>
      <c r="D382" s="600" t="s">
        <v>118</v>
      </c>
      <c r="E382" s="744">
        <v>10000</v>
      </c>
      <c r="F382" s="368">
        <v>3770</v>
      </c>
      <c r="G382" s="332">
        <f t="shared" si="5"/>
        <v>2.6525198938992043</v>
      </c>
      <c r="H382" s="606" t="s">
        <v>132</v>
      </c>
      <c r="I382" s="601" t="s">
        <v>18</v>
      </c>
      <c r="J382" s="452" t="s">
        <v>481</v>
      </c>
      <c r="K382" s="542" t="s">
        <v>64</v>
      </c>
      <c r="L382" s="542" t="s">
        <v>45</v>
      </c>
      <c r="M382" s="495"/>
      <c r="N382" s="496"/>
    </row>
    <row r="383" spans="1:14" x14ac:dyDescent="0.25">
      <c r="A383" s="194">
        <v>44854</v>
      </c>
      <c r="B383" s="205" t="s">
        <v>123</v>
      </c>
      <c r="C383" s="205" t="s">
        <v>124</v>
      </c>
      <c r="D383" s="600" t="s">
        <v>118</v>
      </c>
      <c r="E383" s="744">
        <v>10000</v>
      </c>
      <c r="F383" s="368">
        <v>3770</v>
      </c>
      <c r="G383" s="332">
        <f t="shared" si="5"/>
        <v>2.6525198938992043</v>
      </c>
      <c r="H383" s="606" t="s">
        <v>132</v>
      </c>
      <c r="I383" s="601" t="s">
        <v>18</v>
      </c>
      <c r="J383" s="452" t="s">
        <v>481</v>
      </c>
      <c r="K383" s="542" t="s">
        <v>64</v>
      </c>
      <c r="L383" s="542" t="s">
        <v>45</v>
      </c>
      <c r="M383" s="495"/>
      <c r="N383" s="496"/>
    </row>
    <row r="384" spans="1:14" x14ac:dyDescent="0.25">
      <c r="A384" s="534">
        <v>44854</v>
      </c>
      <c r="B384" s="175" t="s">
        <v>123</v>
      </c>
      <c r="C384" s="175" t="s">
        <v>124</v>
      </c>
      <c r="D384" s="187" t="s">
        <v>119</v>
      </c>
      <c r="E384" s="701">
        <v>10000</v>
      </c>
      <c r="F384" s="368">
        <v>3770</v>
      </c>
      <c r="G384" s="332">
        <f t="shared" si="5"/>
        <v>2.6525198938992043</v>
      </c>
      <c r="H384" s="606" t="s">
        <v>147</v>
      </c>
      <c r="I384" s="601" t="s">
        <v>18</v>
      </c>
      <c r="J384" s="452" t="s">
        <v>482</v>
      </c>
      <c r="K384" s="542" t="s">
        <v>64</v>
      </c>
      <c r="L384" s="542" t="s">
        <v>45</v>
      </c>
      <c r="M384" s="495"/>
      <c r="N384" s="496"/>
    </row>
    <row r="385" spans="1:14" x14ac:dyDescent="0.25">
      <c r="A385" s="534">
        <v>44854</v>
      </c>
      <c r="B385" s="175" t="s">
        <v>123</v>
      </c>
      <c r="C385" s="175" t="s">
        <v>124</v>
      </c>
      <c r="D385" s="187" t="s">
        <v>119</v>
      </c>
      <c r="E385" s="701">
        <v>10000</v>
      </c>
      <c r="F385" s="368">
        <v>3770</v>
      </c>
      <c r="G385" s="332">
        <f t="shared" si="5"/>
        <v>2.6525198938992043</v>
      </c>
      <c r="H385" s="606" t="s">
        <v>147</v>
      </c>
      <c r="I385" s="601" t="s">
        <v>18</v>
      </c>
      <c r="J385" s="452" t="s">
        <v>482</v>
      </c>
      <c r="K385" s="542" t="s">
        <v>64</v>
      </c>
      <c r="L385" s="542" t="s">
        <v>45</v>
      </c>
      <c r="M385" s="495"/>
      <c r="N385" s="496"/>
    </row>
    <row r="386" spans="1:14" x14ac:dyDescent="0.25">
      <c r="A386" s="534">
        <v>44854</v>
      </c>
      <c r="B386" s="175" t="s">
        <v>123</v>
      </c>
      <c r="C386" s="175" t="s">
        <v>124</v>
      </c>
      <c r="D386" s="187" t="s">
        <v>119</v>
      </c>
      <c r="E386" s="701">
        <v>12000</v>
      </c>
      <c r="F386" s="368">
        <v>3770</v>
      </c>
      <c r="G386" s="332">
        <f t="shared" si="5"/>
        <v>3.183023872679045</v>
      </c>
      <c r="H386" s="606" t="s">
        <v>147</v>
      </c>
      <c r="I386" s="601" t="s">
        <v>18</v>
      </c>
      <c r="J386" s="452" t="s">
        <v>482</v>
      </c>
      <c r="K386" s="542" t="s">
        <v>64</v>
      </c>
      <c r="L386" s="542" t="s">
        <v>45</v>
      </c>
      <c r="M386" s="495"/>
      <c r="N386" s="496"/>
    </row>
    <row r="387" spans="1:14" x14ac:dyDescent="0.25">
      <c r="A387" s="534">
        <v>44854</v>
      </c>
      <c r="B387" s="175" t="s">
        <v>123</v>
      </c>
      <c r="C387" s="175" t="s">
        <v>124</v>
      </c>
      <c r="D387" s="187" t="s">
        <v>119</v>
      </c>
      <c r="E387" s="701">
        <v>5000</v>
      </c>
      <c r="F387" s="368">
        <v>3770</v>
      </c>
      <c r="G387" s="332">
        <f t="shared" si="5"/>
        <v>1.3262599469496021</v>
      </c>
      <c r="H387" s="606" t="s">
        <v>147</v>
      </c>
      <c r="I387" s="601" t="s">
        <v>18</v>
      </c>
      <c r="J387" s="452" t="s">
        <v>482</v>
      </c>
      <c r="K387" s="542" t="s">
        <v>64</v>
      </c>
      <c r="L387" s="542" t="s">
        <v>45</v>
      </c>
      <c r="M387" s="495"/>
      <c r="N387" s="496"/>
    </row>
    <row r="388" spans="1:14" x14ac:dyDescent="0.25">
      <c r="A388" s="534">
        <v>44854</v>
      </c>
      <c r="B388" s="175" t="s">
        <v>123</v>
      </c>
      <c r="C388" s="175" t="s">
        <v>124</v>
      </c>
      <c r="D388" s="187" t="s">
        <v>119</v>
      </c>
      <c r="E388" s="701">
        <v>8000</v>
      </c>
      <c r="F388" s="368">
        <v>3770</v>
      </c>
      <c r="G388" s="332">
        <f t="shared" si="5"/>
        <v>2.1220159151193636</v>
      </c>
      <c r="H388" s="606" t="s">
        <v>147</v>
      </c>
      <c r="I388" s="601" t="s">
        <v>18</v>
      </c>
      <c r="J388" s="452" t="s">
        <v>482</v>
      </c>
      <c r="K388" s="542" t="s">
        <v>64</v>
      </c>
      <c r="L388" s="542" t="s">
        <v>45</v>
      </c>
      <c r="M388" s="495"/>
      <c r="N388" s="496"/>
    </row>
    <row r="389" spans="1:14" ht="15" customHeight="1" x14ac:dyDescent="0.25">
      <c r="A389" s="534">
        <v>44854</v>
      </c>
      <c r="B389" s="175" t="s">
        <v>123</v>
      </c>
      <c r="C389" s="175" t="s">
        <v>124</v>
      </c>
      <c r="D389" s="187" t="s">
        <v>119</v>
      </c>
      <c r="E389" s="701">
        <v>5000</v>
      </c>
      <c r="F389" s="368">
        <v>3770</v>
      </c>
      <c r="G389" s="332">
        <f t="shared" si="5"/>
        <v>1.3262599469496021</v>
      </c>
      <c r="H389" s="606" t="s">
        <v>147</v>
      </c>
      <c r="I389" s="601" t="s">
        <v>18</v>
      </c>
      <c r="J389" s="452" t="s">
        <v>482</v>
      </c>
      <c r="K389" s="542" t="s">
        <v>64</v>
      </c>
      <c r="L389" s="542" t="s">
        <v>45</v>
      </c>
      <c r="M389" s="203"/>
      <c r="N389" s="181"/>
    </row>
    <row r="390" spans="1:14" ht="17.25" customHeight="1" x14ac:dyDescent="0.25">
      <c r="A390" s="534">
        <v>44854</v>
      </c>
      <c r="B390" s="175" t="s">
        <v>123</v>
      </c>
      <c r="C390" s="175" t="s">
        <v>124</v>
      </c>
      <c r="D390" s="187" t="s">
        <v>119</v>
      </c>
      <c r="E390" s="701">
        <v>10000</v>
      </c>
      <c r="F390" s="368">
        <v>3770</v>
      </c>
      <c r="G390" s="332">
        <f t="shared" si="5"/>
        <v>2.6525198938992043</v>
      </c>
      <c r="H390" s="606" t="s">
        <v>147</v>
      </c>
      <c r="I390" s="601" t="s">
        <v>18</v>
      </c>
      <c r="J390" s="452" t="s">
        <v>482</v>
      </c>
      <c r="K390" s="542" t="s">
        <v>64</v>
      </c>
      <c r="L390" s="542" t="s">
        <v>45</v>
      </c>
      <c r="M390" s="203"/>
      <c r="N390" s="181"/>
    </row>
    <row r="391" spans="1:14" x14ac:dyDescent="0.25">
      <c r="A391" s="534">
        <v>44854</v>
      </c>
      <c r="B391" s="175" t="s">
        <v>122</v>
      </c>
      <c r="C391" s="175" t="s">
        <v>122</v>
      </c>
      <c r="D391" s="187" t="s">
        <v>119</v>
      </c>
      <c r="E391" s="701">
        <v>5000</v>
      </c>
      <c r="F391" s="368">
        <v>3770</v>
      </c>
      <c r="G391" s="332">
        <f t="shared" si="5"/>
        <v>1.3262599469496021</v>
      </c>
      <c r="H391" s="606" t="s">
        <v>147</v>
      </c>
      <c r="I391" s="601" t="s">
        <v>18</v>
      </c>
      <c r="J391" s="452" t="s">
        <v>482</v>
      </c>
      <c r="K391" s="542" t="s">
        <v>64</v>
      </c>
      <c r="L391" s="542" t="s">
        <v>45</v>
      </c>
      <c r="M391" s="495"/>
      <c r="N391" s="496"/>
    </row>
    <row r="392" spans="1:14" x14ac:dyDescent="0.25">
      <c r="A392" s="534">
        <v>44854</v>
      </c>
      <c r="B392" s="175" t="s">
        <v>122</v>
      </c>
      <c r="C392" s="175" t="s">
        <v>122</v>
      </c>
      <c r="D392" s="187" t="s">
        <v>119</v>
      </c>
      <c r="E392" s="701">
        <v>5000</v>
      </c>
      <c r="F392" s="368">
        <v>3770</v>
      </c>
      <c r="G392" s="332">
        <f t="shared" si="5"/>
        <v>1.3262599469496021</v>
      </c>
      <c r="H392" s="606" t="s">
        <v>147</v>
      </c>
      <c r="I392" s="601" t="s">
        <v>18</v>
      </c>
      <c r="J392" s="452" t="s">
        <v>482</v>
      </c>
      <c r="K392" s="542" t="s">
        <v>64</v>
      </c>
      <c r="L392" s="542" t="s">
        <v>45</v>
      </c>
      <c r="M392" s="495"/>
      <c r="N392" s="496"/>
    </row>
    <row r="393" spans="1:14" x14ac:dyDescent="0.25">
      <c r="A393" s="194">
        <v>44854</v>
      </c>
      <c r="B393" s="195" t="s">
        <v>204</v>
      </c>
      <c r="C393" s="195" t="s">
        <v>124</v>
      </c>
      <c r="D393" s="196" t="s">
        <v>14</v>
      </c>
      <c r="E393" s="201">
        <v>20000</v>
      </c>
      <c r="F393" s="368">
        <v>3770</v>
      </c>
      <c r="G393" s="332">
        <f t="shared" si="5"/>
        <v>5.3050397877984086</v>
      </c>
      <c r="H393" s="606" t="s">
        <v>42</v>
      </c>
      <c r="I393" s="601" t="s">
        <v>18</v>
      </c>
      <c r="J393" s="452" t="s">
        <v>489</v>
      </c>
      <c r="K393" s="542" t="s">
        <v>64</v>
      </c>
      <c r="L393" s="542" t="s">
        <v>45</v>
      </c>
      <c r="M393" s="495"/>
      <c r="N393" s="496"/>
    </row>
    <row r="394" spans="1:14" x14ac:dyDescent="0.25">
      <c r="A394" s="194">
        <v>44854</v>
      </c>
      <c r="B394" s="195" t="s">
        <v>204</v>
      </c>
      <c r="C394" s="195" t="s">
        <v>124</v>
      </c>
      <c r="D394" s="196" t="s">
        <v>14</v>
      </c>
      <c r="E394" s="201">
        <v>20000</v>
      </c>
      <c r="F394" s="368">
        <v>3770</v>
      </c>
      <c r="G394" s="332">
        <f t="shared" si="5"/>
        <v>5.3050397877984086</v>
      </c>
      <c r="H394" s="606" t="s">
        <v>42</v>
      </c>
      <c r="I394" s="601" t="s">
        <v>18</v>
      </c>
      <c r="J394" s="452" t="s">
        <v>489</v>
      </c>
      <c r="K394" s="542" t="s">
        <v>64</v>
      </c>
      <c r="L394" s="542" t="s">
        <v>45</v>
      </c>
      <c r="M394" s="495"/>
      <c r="N394" s="496"/>
    </row>
    <row r="395" spans="1:14" x14ac:dyDescent="0.25">
      <c r="A395" s="194">
        <v>44854</v>
      </c>
      <c r="B395" s="195" t="s">
        <v>204</v>
      </c>
      <c r="C395" s="195" t="s">
        <v>124</v>
      </c>
      <c r="D395" s="196" t="s">
        <v>14</v>
      </c>
      <c r="E395" s="201">
        <v>8000</v>
      </c>
      <c r="F395" s="368">
        <v>3770</v>
      </c>
      <c r="G395" s="332">
        <f t="shared" si="5"/>
        <v>2.1220159151193636</v>
      </c>
      <c r="H395" s="544" t="s">
        <v>42</v>
      </c>
      <c r="I395" s="601" t="s">
        <v>18</v>
      </c>
      <c r="J395" s="452" t="s">
        <v>489</v>
      </c>
      <c r="K395" s="542" t="s">
        <v>64</v>
      </c>
      <c r="L395" s="542" t="s">
        <v>45</v>
      </c>
      <c r="M395" s="495"/>
      <c r="N395" s="496"/>
    </row>
    <row r="396" spans="1:14" ht="17.25" customHeight="1" x14ac:dyDescent="0.25">
      <c r="A396" s="194">
        <v>44854</v>
      </c>
      <c r="B396" s="195" t="s">
        <v>486</v>
      </c>
      <c r="C396" s="195" t="s">
        <v>174</v>
      </c>
      <c r="D396" s="196" t="s">
        <v>14</v>
      </c>
      <c r="E396" s="201">
        <v>10000</v>
      </c>
      <c r="F396" s="368">
        <v>3770</v>
      </c>
      <c r="G396" s="332">
        <f t="shared" si="5"/>
        <v>2.6525198938992043</v>
      </c>
      <c r="H396" s="554" t="s">
        <v>42</v>
      </c>
      <c r="I396" s="601" t="s">
        <v>18</v>
      </c>
      <c r="J396" s="452" t="s">
        <v>490</v>
      </c>
      <c r="K396" s="542" t="s">
        <v>64</v>
      </c>
      <c r="L396" s="542" t="s">
        <v>45</v>
      </c>
      <c r="M396" s="553"/>
      <c r="N396" s="543"/>
    </row>
    <row r="397" spans="1:14" ht="15.75" customHeight="1" x14ac:dyDescent="0.25">
      <c r="A397" s="194">
        <v>44854</v>
      </c>
      <c r="B397" s="195" t="s">
        <v>487</v>
      </c>
      <c r="C397" s="195" t="s">
        <v>174</v>
      </c>
      <c r="D397" s="196" t="s">
        <v>14</v>
      </c>
      <c r="E397" s="201">
        <v>12000</v>
      </c>
      <c r="F397" s="368">
        <v>3770</v>
      </c>
      <c r="G397" s="332">
        <f t="shared" si="5"/>
        <v>3.183023872679045</v>
      </c>
      <c r="H397" s="544" t="s">
        <v>42</v>
      </c>
      <c r="I397" s="601" t="s">
        <v>18</v>
      </c>
      <c r="J397" s="452" t="s">
        <v>490</v>
      </c>
      <c r="K397" s="542" t="s">
        <v>64</v>
      </c>
      <c r="L397" s="542" t="s">
        <v>45</v>
      </c>
      <c r="M397" s="495"/>
      <c r="N397" s="496"/>
    </row>
    <row r="398" spans="1:14" ht="18.75" customHeight="1" x14ac:dyDescent="0.25">
      <c r="A398" s="194">
        <v>44854</v>
      </c>
      <c r="B398" s="195" t="s">
        <v>488</v>
      </c>
      <c r="C398" s="195" t="s">
        <v>174</v>
      </c>
      <c r="D398" s="196" t="s">
        <v>14</v>
      </c>
      <c r="E398" s="201">
        <v>2000</v>
      </c>
      <c r="F398" s="368">
        <v>3770</v>
      </c>
      <c r="G398" s="332">
        <f t="shared" si="5"/>
        <v>0.5305039787798409</v>
      </c>
      <c r="H398" s="544" t="s">
        <v>42</v>
      </c>
      <c r="I398" s="601" t="s">
        <v>18</v>
      </c>
      <c r="J398" s="452" t="s">
        <v>490</v>
      </c>
      <c r="K398" s="542" t="s">
        <v>64</v>
      </c>
      <c r="L398" s="542" t="s">
        <v>45</v>
      </c>
      <c r="M398" s="495"/>
      <c r="N398" s="496"/>
    </row>
    <row r="399" spans="1:14" x14ac:dyDescent="0.25">
      <c r="A399" s="194">
        <v>44855</v>
      </c>
      <c r="B399" s="175" t="s">
        <v>123</v>
      </c>
      <c r="C399" s="175" t="s">
        <v>124</v>
      </c>
      <c r="D399" s="187" t="s">
        <v>119</v>
      </c>
      <c r="E399" s="701">
        <v>10000</v>
      </c>
      <c r="F399" s="368">
        <v>3770</v>
      </c>
      <c r="G399" s="332">
        <f t="shared" si="5"/>
        <v>2.6525198938992043</v>
      </c>
      <c r="H399" s="544" t="s">
        <v>147</v>
      </c>
      <c r="I399" s="601" t="s">
        <v>18</v>
      </c>
      <c r="J399" s="452" t="s">
        <v>489</v>
      </c>
      <c r="K399" s="542" t="s">
        <v>64</v>
      </c>
      <c r="L399" s="542" t="s">
        <v>45</v>
      </c>
      <c r="M399" s="495"/>
      <c r="N399" s="496"/>
    </row>
    <row r="400" spans="1:14" x14ac:dyDescent="0.25">
      <c r="A400" s="194">
        <v>44855</v>
      </c>
      <c r="B400" s="175" t="s">
        <v>123</v>
      </c>
      <c r="C400" s="175" t="s">
        <v>124</v>
      </c>
      <c r="D400" s="187" t="s">
        <v>119</v>
      </c>
      <c r="E400" s="701">
        <v>15000</v>
      </c>
      <c r="F400" s="368">
        <v>3770</v>
      </c>
      <c r="G400" s="332">
        <f t="shared" si="5"/>
        <v>3.9787798408488064</v>
      </c>
      <c r="H400" s="544" t="s">
        <v>147</v>
      </c>
      <c r="I400" s="601" t="s">
        <v>18</v>
      </c>
      <c r="J400" s="614" t="s">
        <v>493</v>
      </c>
      <c r="K400" s="542" t="s">
        <v>64</v>
      </c>
      <c r="L400" s="542" t="s">
        <v>45</v>
      </c>
      <c r="M400" s="495"/>
      <c r="N400" s="496"/>
    </row>
    <row r="401" spans="1:14" x14ac:dyDescent="0.25">
      <c r="A401" s="194">
        <v>44855</v>
      </c>
      <c r="B401" s="175" t="s">
        <v>123</v>
      </c>
      <c r="C401" s="175" t="s">
        <v>124</v>
      </c>
      <c r="D401" s="187" t="s">
        <v>119</v>
      </c>
      <c r="E401" s="701">
        <v>10000</v>
      </c>
      <c r="F401" s="368">
        <v>3770</v>
      </c>
      <c r="G401" s="332">
        <f t="shared" si="5"/>
        <v>2.6525198938992043</v>
      </c>
      <c r="H401" s="544" t="s">
        <v>147</v>
      </c>
      <c r="I401" s="601" t="s">
        <v>18</v>
      </c>
      <c r="J401" s="614" t="s">
        <v>493</v>
      </c>
      <c r="K401" s="542" t="s">
        <v>64</v>
      </c>
      <c r="L401" s="542" t="s">
        <v>45</v>
      </c>
      <c r="M401" s="495"/>
      <c r="N401" s="496"/>
    </row>
    <row r="402" spans="1:14" x14ac:dyDescent="0.25">
      <c r="A402" s="194">
        <v>44855</v>
      </c>
      <c r="B402" s="175" t="s">
        <v>123</v>
      </c>
      <c r="C402" s="175" t="s">
        <v>124</v>
      </c>
      <c r="D402" s="187" t="s">
        <v>119</v>
      </c>
      <c r="E402" s="701">
        <v>15000</v>
      </c>
      <c r="F402" s="368">
        <v>3770</v>
      </c>
      <c r="G402" s="332">
        <f t="shared" si="5"/>
        <v>3.9787798408488064</v>
      </c>
      <c r="H402" s="544" t="s">
        <v>147</v>
      </c>
      <c r="I402" s="601" t="s">
        <v>18</v>
      </c>
      <c r="J402" s="614" t="s">
        <v>493</v>
      </c>
      <c r="K402" s="542" t="s">
        <v>64</v>
      </c>
      <c r="L402" s="542" t="s">
        <v>45</v>
      </c>
      <c r="M402" s="495"/>
      <c r="N402" s="496"/>
    </row>
    <row r="403" spans="1:14" x14ac:dyDescent="0.25">
      <c r="A403" s="194">
        <v>44855</v>
      </c>
      <c r="B403" s="175" t="s">
        <v>123</v>
      </c>
      <c r="C403" s="175" t="s">
        <v>124</v>
      </c>
      <c r="D403" s="187" t="s">
        <v>119</v>
      </c>
      <c r="E403" s="701">
        <v>10000</v>
      </c>
      <c r="F403" s="368">
        <v>3770</v>
      </c>
      <c r="G403" s="332">
        <f t="shared" si="5"/>
        <v>2.6525198938992043</v>
      </c>
      <c r="H403" s="544" t="s">
        <v>147</v>
      </c>
      <c r="I403" s="601" t="s">
        <v>18</v>
      </c>
      <c r="J403" s="614" t="s">
        <v>493</v>
      </c>
      <c r="K403" s="542" t="s">
        <v>64</v>
      </c>
      <c r="L403" s="542" t="s">
        <v>45</v>
      </c>
      <c r="M403" s="495"/>
      <c r="N403" s="496"/>
    </row>
    <row r="404" spans="1:14" x14ac:dyDescent="0.25">
      <c r="A404" s="194">
        <v>44855</v>
      </c>
      <c r="B404" s="175" t="s">
        <v>122</v>
      </c>
      <c r="C404" s="175" t="s">
        <v>122</v>
      </c>
      <c r="D404" s="187" t="s">
        <v>119</v>
      </c>
      <c r="E404" s="701">
        <v>5000</v>
      </c>
      <c r="F404" s="368">
        <v>3770</v>
      </c>
      <c r="G404" s="332">
        <f t="shared" si="5"/>
        <v>1.3262599469496021</v>
      </c>
      <c r="H404" s="544" t="s">
        <v>147</v>
      </c>
      <c r="I404" s="601" t="s">
        <v>18</v>
      </c>
      <c r="J404" s="614" t="s">
        <v>493</v>
      </c>
      <c r="K404" s="542" t="s">
        <v>64</v>
      </c>
      <c r="L404" s="542" t="s">
        <v>45</v>
      </c>
      <c r="M404" s="495"/>
      <c r="N404" s="496"/>
    </row>
    <row r="405" spans="1:14" x14ac:dyDescent="0.25">
      <c r="A405" s="194">
        <v>44855</v>
      </c>
      <c r="B405" s="175" t="s">
        <v>122</v>
      </c>
      <c r="C405" s="175" t="s">
        <v>122</v>
      </c>
      <c r="D405" s="187" t="s">
        <v>119</v>
      </c>
      <c r="E405" s="701">
        <v>5000</v>
      </c>
      <c r="F405" s="368">
        <v>3770</v>
      </c>
      <c r="G405" s="332">
        <f t="shared" si="5"/>
        <v>1.3262599469496021</v>
      </c>
      <c r="H405" s="544" t="s">
        <v>147</v>
      </c>
      <c r="I405" s="601" t="s">
        <v>18</v>
      </c>
      <c r="J405" s="614" t="s">
        <v>493</v>
      </c>
      <c r="K405" s="542" t="s">
        <v>64</v>
      </c>
      <c r="L405" s="542" t="s">
        <v>45</v>
      </c>
      <c r="M405" s="495"/>
      <c r="N405" s="496"/>
    </row>
    <row r="406" spans="1:14" x14ac:dyDescent="0.25">
      <c r="A406" s="194">
        <v>44855</v>
      </c>
      <c r="B406" s="175" t="s">
        <v>123</v>
      </c>
      <c r="C406" s="175" t="s">
        <v>124</v>
      </c>
      <c r="D406" s="187" t="s">
        <v>119</v>
      </c>
      <c r="E406" s="701">
        <v>8000</v>
      </c>
      <c r="F406" s="368">
        <v>3770</v>
      </c>
      <c r="G406" s="332">
        <f t="shared" si="5"/>
        <v>2.1220159151193636</v>
      </c>
      <c r="H406" s="544" t="s">
        <v>144</v>
      </c>
      <c r="I406" s="601" t="s">
        <v>18</v>
      </c>
      <c r="J406" s="25" t="s">
        <v>496</v>
      </c>
      <c r="K406" s="542" t="s">
        <v>64</v>
      </c>
      <c r="L406" s="542" t="s">
        <v>45</v>
      </c>
      <c r="M406" s="495"/>
      <c r="N406" s="496"/>
    </row>
    <row r="407" spans="1:14" x14ac:dyDescent="0.25">
      <c r="A407" s="194">
        <v>44855</v>
      </c>
      <c r="B407" s="175" t="s">
        <v>123</v>
      </c>
      <c r="C407" s="175" t="s">
        <v>124</v>
      </c>
      <c r="D407" s="187" t="s">
        <v>119</v>
      </c>
      <c r="E407" s="701">
        <v>20000</v>
      </c>
      <c r="F407" s="368">
        <v>3770</v>
      </c>
      <c r="G407" s="332">
        <f t="shared" si="5"/>
        <v>5.3050397877984086</v>
      </c>
      <c r="H407" s="544" t="s">
        <v>144</v>
      </c>
      <c r="I407" s="601" t="s">
        <v>18</v>
      </c>
      <c r="J407" s="25" t="s">
        <v>496</v>
      </c>
      <c r="K407" s="542" t="s">
        <v>64</v>
      </c>
      <c r="L407" s="542" t="s">
        <v>45</v>
      </c>
      <c r="M407" s="495"/>
      <c r="N407" s="496"/>
    </row>
    <row r="408" spans="1:14" x14ac:dyDescent="0.25">
      <c r="A408" s="194">
        <v>44855</v>
      </c>
      <c r="B408" s="175" t="s">
        <v>123</v>
      </c>
      <c r="C408" s="175" t="s">
        <v>124</v>
      </c>
      <c r="D408" s="187" t="s">
        <v>119</v>
      </c>
      <c r="E408" s="701">
        <v>15000</v>
      </c>
      <c r="F408" s="368">
        <v>3770</v>
      </c>
      <c r="G408" s="332">
        <f t="shared" si="5"/>
        <v>3.9787798408488064</v>
      </c>
      <c r="H408" s="544" t="s">
        <v>144</v>
      </c>
      <c r="I408" s="601" t="s">
        <v>18</v>
      </c>
      <c r="J408" s="25" t="s">
        <v>496</v>
      </c>
      <c r="K408" s="542" t="s">
        <v>64</v>
      </c>
      <c r="L408" s="542" t="s">
        <v>45</v>
      </c>
      <c r="M408" s="495"/>
      <c r="N408" s="496"/>
    </row>
    <row r="409" spans="1:14" x14ac:dyDescent="0.25">
      <c r="A409" s="194">
        <v>44855</v>
      </c>
      <c r="B409" s="175" t="s">
        <v>123</v>
      </c>
      <c r="C409" s="175" t="s">
        <v>124</v>
      </c>
      <c r="D409" s="187" t="s">
        <v>119</v>
      </c>
      <c r="E409" s="701">
        <v>20000</v>
      </c>
      <c r="F409" s="368">
        <v>3770</v>
      </c>
      <c r="G409" s="332">
        <f t="shared" si="5"/>
        <v>5.3050397877984086</v>
      </c>
      <c r="H409" s="544" t="s">
        <v>144</v>
      </c>
      <c r="I409" s="601" t="s">
        <v>18</v>
      </c>
      <c r="J409" s="25" t="s">
        <v>496</v>
      </c>
      <c r="K409" s="542" t="s">
        <v>64</v>
      </c>
      <c r="L409" s="542" t="s">
        <v>45</v>
      </c>
      <c r="M409" s="495"/>
      <c r="N409" s="496"/>
    </row>
    <row r="410" spans="1:14" x14ac:dyDescent="0.25">
      <c r="A410" s="194">
        <v>44855</v>
      </c>
      <c r="B410" s="175" t="s">
        <v>123</v>
      </c>
      <c r="C410" s="175" t="s">
        <v>124</v>
      </c>
      <c r="D410" s="187" t="s">
        <v>119</v>
      </c>
      <c r="E410" s="701">
        <v>5000</v>
      </c>
      <c r="F410" s="368">
        <v>3770</v>
      </c>
      <c r="G410" s="332">
        <f t="shared" si="5"/>
        <v>1.3262599469496021</v>
      </c>
      <c r="H410" s="544" t="s">
        <v>144</v>
      </c>
      <c r="I410" s="601" t="s">
        <v>18</v>
      </c>
      <c r="J410" s="25" t="s">
        <v>496</v>
      </c>
      <c r="K410" s="542" t="s">
        <v>64</v>
      </c>
      <c r="L410" s="542" t="s">
        <v>45</v>
      </c>
      <c r="M410" s="495"/>
      <c r="N410" s="496"/>
    </row>
    <row r="411" spans="1:14" x14ac:dyDescent="0.25">
      <c r="A411" s="194">
        <v>44855</v>
      </c>
      <c r="B411" s="175" t="s">
        <v>122</v>
      </c>
      <c r="C411" s="175" t="s">
        <v>122</v>
      </c>
      <c r="D411" s="187" t="s">
        <v>119</v>
      </c>
      <c r="E411" s="701">
        <v>5000</v>
      </c>
      <c r="F411" s="368">
        <v>3770</v>
      </c>
      <c r="G411" s="332">
        <f t="shared" si="5"/>
        <v>1.3262599469496021</v>
      </c>
      <c r="H411" s="544" t="s">
        <v>144</v>
      </c>
      <c r="I411" s="601" t="s">
        <v>18</v>
      </c>
      <c r="J411" s="25" t="s">
        <v>496</v>
      </c>
      <c r="K411" s="542" t="s">
        <v>64</v>
      </c>
      <c r="L411" s="542" t="s">
        <v>45</v>
      </c>
      <c r="M411" s="495"/>
      <c r="N411" s="496"/>
    </row>
    <row r="412" spans="1:14" x14ac:dyDescent="0.25">
      <c r="A412" s="194">
        <v>44855</v>
      </c>
      <c r="B412" s="175" t="s">
        <v>122</v>
      </c>
      <c r="C412" s="175" t="s">
        <v>122</v>
      </c>
      <c r="D412" s="187" t="s">
        <v>119</v>
      </c>
      <c r="E412" s="701">
        <v>1000</v>
      </c>
      <c r="F412" s="368">
        <v>3770</v>
      </c>
      <c r="G412" s="332">
        <f t="shared" si="5"/>
        <v>0.26525198938992045</v>
      </c>
      <c r="H412" s="544" t="s">
        <v>144</v>
      </c>
      <c r="I412" s="601" t="s">
        <v>18</v>
      </c>
      <c r="J412" s="25" t="s">
        <v>496</v>
      </c>
      <c r="K412" s="542" t="s">
        <v>64</v>
      </c>
      <c r="L412" s="542" t="s">
        <v>45</v>
      </c>
      <c r="M412" s="495"/>
      <c r="N412" s="496"/>
    </row>
    <row r="413" spans="1:14" x14ac:dyDescent="0.25">
      <c r="A413" s="194">
        <v>44855</v>
      </c>
      <c r="B413" s="205" t="s">
        <v>123</v>
      </c>
      <c r="C413" s="205" t="s">
        <v>124</v>
      </c>
      <c r="D413" s="600" t="s">
        <v>118</v>
      </c>
      <c r="E413" s="744">
        <v>10000</v>
      </c>
      <c r="F413" s="368">
        <v>3770</v>
      </c>
      <c r="G413" s="332">
        <f t="shared" si="5"/>
        <v>2.6525198938992043</v>
      </c>
      <c r="H413" s="544" t="s">
        <v>132</v>
      </c>
      <c r="I413" s="601" t="s">
        <v>18</v>
      </c>
      <c r="J413" s="452" t="s">
        <v>501</v>
      </c>
      <c r="K413" s="542" t="s">
        <v>64</v>
      </c>
      <c r="L413" s="542" t="s">
        <v>45</v>
      </c>
      <c r="M413" s="495"/>
      <c r="N413" s="496"/>
    </row>
    <row r="414" spans="1:14" x14ac:dyDescent="0.25">
      <c r="A414" s="194">
        <v>44855</v>
      </c>
      <c r="B414" s="205" t="s">
        <v>123</v>
      </c>
      <c r="C414" s="205" t="s">
        <v>124</v>
      </c>
      <c r="D414" s="600" t="s">
        <v>118</v>
      </c>
      <c r="E414" s="744">
        <v>10000</v>
      </c>
      <c r="F414" s="368">
        <v>3770</v>
      </c>
      <c r="G414" s="332">
        <f t="shared" si="5"/>
        <v>2.6525198938992043</v>
      </c>
      <c r="H414" s="544" t="s">
        <v>132</v>
      </c>
      <c r="I414" s="601" t="s">
        <v>18</v>
      </c>
      <c r="J414" s="452" t="s">
        <v>501</v>
      </c>
      <c r="K414" s="542" t="s">
        <v>64</v>
      </c>
      <c r="L414" s="542" t="s">
        <v>45</v>
      </c>
      <c r="M414" s="495"/>
      <c r="N414" s="496"/>
    </row>
    <row r="415" spans="1:14" x14ac:dyDescent="0.25">
      <c r="A415" s="194">
        <v>44858</v>
      </c>
      <c r="B415" s="175" t="s">
        <v>123</v>
      </c>
      <c r="C415" s="175" t="s">
        <v>124</v>
      </c>
      <c r="D415" s="187" t="s">
        <v>119</v>
      </c>
      <c r="E415" s="701">
        <v>8000</v>
      </c>
      <c r="F415" s="368">
        <v>3770</v>
      </c>
      <c r="G415" s="332">
        <v>15</v>
      </c>
      <c r="H415" s="544" t="s">
        <v>144</v>
      </c>
      <c r="I415" s="601" t="s">
        <v>18</v>
      </c>
      <c r="J415" s="25" t="s">
        <v>506</v>
      </c>
      <c r="K415" s="542" t="s">
        <v>64</v>
      </c>
      <c r="L415" s="542" t="s">
        <v>45</v>
      </c>
      <c r="M415" s="495"/>
      <c r="N415" s="496"/>
    </row>
    <row r="416" spans="1:14" x14ac:dyDescent="0.25">
      <c r="A416" s="194">
        <v>44858</v>
      </c>
      <c r="B416" s="175" t="s">
        <v>123</v>
      </c>
      <c r="C416" s="175" t="s">
        <v>124</v>
      </c>
      <c r="D416" s="187" t="s">
        <v>119</v>
      </c>
      <c r="E416" s="701">
        <v>15000</v>
      </c>
      <c r="F416" s="368">
        <v>3770</v>
      </c>
      <c r="G416" s="332">
        <v>8.44</v>
      </c>
      <c r="H416" s="544" t="s">
        <v>144</v>
      </c>
      <c r="I416" s="601" t="s">
        <v>18</v>
      </c>
      <c r="J416" s="25" t="s">
        <v>506</v>
      </c>
      <c r="K416" s="542" t="s">
        <v>64</v>
      </c>
      <c r="L416" s="542" t="s">
        <v>45</v>
      </c>
      <c r="M416" s="495"/>
      <c r="N416" s="496"/>
    </row>
    <row r="417" spans="1:14" x14ac:dyDescent="0.25">
      <c r="A417" s="194">
        <v>44858</v>
      </c>
      <c r="B417" s="175" t="s">
        <v>123</v>
      </c>
      <c r="C417" s="175" t="s">
        <v>124</v>
      </c>
      <c r="D417" s="187" t="s">
        <v>119</v>
      </c>
      <c r="E417" s="701">
        <v>7000</v>
      </c>
      <c r="F417" s="368">
        <v>3770</v>
      </c>
      <c r="G417" s="332">
        <f t="shared" si="5"/>
        <v>1.856763925729443</v>
      </c>
      <c r="H417" s="544" t="s">
        <v>144</v>
      </c>
      <c r="I417" s="601" t="s">
        <v>18</v>
      </c>
      <c r="J417" s="25" t="s">
        <v>506</v>
      </c>
      <c r="K417" s="542" t="s">
        <v>64</v>
      </c>
      <c r="L417" s="542" t="s">
        <v>45</v>
      </c>
      <c r="M417" s="495"/>
      <c r="N417" s="496"/>
    </row>
    <row r="418" spans="1:14" x14ac:dyDescent="0.25">
      <c r="A418" s="194">
        <v>44858</v>
      </c>
      <c r="B418" s="175" t="s">
        <v>123</v>
      </c>
      <c r="C418" s="175" t="s">
        <v>124</v>
      </c>
      <c r="D418" s="187" t="s">
        <v>119</v>
      </c>
      <c r="E418" s="701">
        <v>10000</v>
      </c>
      <c r="F418" s="368">
        <v>3770</v>
      </c>
      <c r="G418" s="332">
        <f t="shared" si="5"/>
        <v>2.6525198938992043</v>
      </c>
      <c r="H418" s="544" t="s">
        <v>144</v>
      </c>
      <c r="I418" s="601" t="s">
        <v>18</v>
      </c>
      <c r="J418" s="25" t="s">
        <v>506</v>
      </c>
      <c r="K418" s="542" t="s">
        <v>64</v>
      </c>
      <c r="L418" s="542" t="s">
        <v>45</v>
      </c>
      <c r="M418" s="495"/>
      <c r="N418" s="496"/>
    </row>
    <row r="419" spans="1:14" x14ac:dyDescent="0.25">
      <c r="A419" s="194">
        <v>44858</v>
      </c>
      <c r="B419" s="175" t="s">
        <v>123</v>
      </c>
      <c r="C419" s="175" t="s">
        <v>124</v>
      </c>
      <c r="D419" s="187" t="s">
        <v>119</v>
      </c>
      <c r="E419" s="701">
        <v>10000</v>
      </c>
      <c r="F419" s="368">
        <v>3770</v>
      </c>
      <c r="G419" s="332">
        <f t="shared" si="5"/>
        <v>2.6525198938992043</v>
      </c>
      <c r="H419" s="544" t="s">
        <v>144</v>
      </c>
      <c r="I419" s="601" t="s">
        <v>18</v>
      </c>
      <c r="J419" s="25" t="s">
        <v>506</v>
      </c>
      <c r="K419" s="542" t="s">
        <v>64</v>
      </c>
      <c r="L419" s="542" t="s">
        <v>45</v>
      </c>
      <c r="M419" s="495"/>
      <c r="N419" s="496"/>
    </row>
    <row r="420" spans="1:14" x14ac:dyDescent="0.25">
      <c r="A420" s="194">
        <v>44858</v>
      </c>
      <c r="B420" s="175" t="s">
        <v>123</v>
      </c>
      <c r="C420" s="175" t="s">
        <v>124</v>
      </c>
      <c r="D420" s="187" t="s">
        <v>119</v>
      </c>
      <c r="E420" s="701">
        <v>15000</v>
      </c>
      <c r="F420" s="368">
        <v>3770</v>
      </c>
      <c r="G420" s="332">
        <f t="shared" si="5"/>
        <v>3.9787798408488064</v>
      </c>
      <c r="H420" s="544" t="s">
        <v>144</v>
      </c>
      <c r="I420" s="601" t="s">
        <v>18</v>
      </c>
      <c r="J420" s="25" t="s">
        <v>506</v>
      </c>
      <c r="K420" s="542" t="s">
        <v>64</v>
      </c>
      <c r="L420" s="542" t="s">
        <v>45</v>
      </c>
      <c r="M420" s="495"/>
      <c r="N420" s="496"/>
    </row>
    <row r="421" spans="1:14" x14ac:dyDescent="0.25">
      <c r="A421" s="194">
        <v>44858</v>
      </c>
      <c r="B421" s="175" t="s">
        <v>122</v>
      </c>
      <c r="C421" s="175" t="s">
        <v>122</v>
      </c>
      <c r="D421" s="187" t="s">
        <v>119</v>
      </c>
      <c r="E421" s="701">
        <v>5000</v>
      </c>
      <c r="F421" s="368">
        <v>3770</v>
      </c>
      <c r="G421" s="332">
        <f t="shared" si="5"/>
        <v>1.3262599469496021</v>
      </c>
      <c r="H421" s="544" t="s">
        <v>144</v>
      </c>
      <c r="I421" s="601" t="s">
        <v>18</v>
      </c>
      <c r="J421" s="25" t="s">
        <v>506</v>
      </c>
      <c r="K421" s="542" t="s">
        <v>64</v>
      </c>
      <c r="L421" s="542" t="s">
        <v>45</v>
      </c>
      <c r="M421" s="495"/>
      <c r="N421" s="496"/>
    </row>
    <row r="422" spans="1:14" x14ac:dyDescent="0.25">
      <c r="A422" s="194">
        <v>44858</v>
      </c>
      <c r="B422" s="175" t="s">
        <v>122</v>
      </c>
      <c r="C422" s="175" t="s">
        <v>122</v>
      </c>
      <c r="D422" s="187" t="s">
        <v>119</v>
      </c>
      <c r="E422" s="701">
        <v>5000</v>
      </c>
      <c r="F422" s="368">
        <v>3770</v>
      </c>
      <c r="G422" s="332">
        <f t="shared" si="5"/>
        <v>1.3262599469496021</v>
      </c>
      <c r="H422" s="544" t="s">
        <v>144</v>
      </c>
      <c r="I422" s="601" t="s">
        <v>18</v>
      </c>
      <c r="J422" s="25" t="s">
        <v>506</v>
      </c>
      <c r="K422" s="542" t="s">
        <v>64</v>
      </c>
      <c r="L422" s="542" t="s">
        <v>45</v>
      </c>
      <c r="M422" s="495"/>
      <c r="N422" s="496"/>
    </row>
    <row r="423" spans="1:14" x14ac:dyDescent="0.25">
      <c r="A423" s="534">
        <v>44859</v>
      </c>
      <c r="B423" s="175" t="s">
        <v>123</v>
      </c>
      <c r="C423" s="175" t="s">
        <v>124</v>
      </c>
      <c r="D423" s="187" t="s">
        <v>119</v>
      </c>
      <c r="E423" s="701">
        <v>8000</v>
      </c>
      <c r="F423" s="368">
        <v>3770</v>
      </c>
      <c r="G423" s="332">
        <f t="shared" si="5"/>
        <v>2.1220159151193636</v>
      </c>
      <c r="H423" s="544" t="s">
        <v>144</v>
      </c>
      <c r="I423" s="601" t="s">
        <v>18</v>
      </c>
      <c r="J423" s="25" t="s">
        <v>507</v>
      </c>
      <c r="K423" s="542" t="s">
        <v>64</v>
      </c>
      <c r="L423" s="542" t="s">
        <v>45</v>
      </c>
      <c r="M423" s="495"/>
      <c r="N423" s="496"/>
    </row>
    <row r="424" spans="1:14" x14ac:dyDescent="0.25">
      <c r="A424" s="534">
        <v>44859</v>
      </c>
      <c r="B424" s="175" t="s">
        <v>123</v>
      </c>
      <c r="C424" s="175" t="s">
        <v>124</v>
      </c>
      <c r="D424" s="187" t="s">
        <v>119</v>
      </c>
      <c r="E424" s="701">
        <v>15000</v>
      </c>
      <c r="F424" s="368">
        <v>3770</v>
      </c>
      <c r="G424" s="332">
        <f t="shared" si="5"/>
        <v>3.9787798408488064</v>
      </c>
      <c r="H424" s="544" t="s">
        <v>144</v>
      </c>
      <c r="I424" s="601" t="s">
        <v>18</v>
      </c>
      <c r="J424" s="25" t="s">
        <v>507</v>
      </c>
      <c r="K424" s="542" t="s">
        <v>64</v>
      </c>
      <c r="L424" s="542" t="s">
        <v>45</v>
      </c>
      <c r="M424" s="495"/>
      <c r="N424" s="496"/>
    </row>
    <row r="425" spans="1:14" x14ac:dyDescent="0.25">
      <c r="A425" s="534">
        <v>44859</v>
      </c>
      <c r="B425" s="175" t="s">
        <v>123</v>
      </c>
      <c r="C425" s="175" t="s">
        <v>124</v>
      </c>
      <c r="D425" s="187" t="s">
        <v>119</v>
      </c>
      <c r="E425" s="701">
        <v>12000</v>
      </c>
      <c r="F425" s="368">
        <v>3770</v>
      </c>
      <c r="G425" s="332">
        <f t="shared" si="5"/>
        <v>3.183023872679045</v>
      </c>
      <c r="H425" s="544" t="s">
        <v>144</v>
      </c>
      <c r="I425" s="601" t="s">
        <v>18</v>
      </c>
      <c r="J425" s="25" t="s">
        <v>507</v>
      </c>
      <c r="K425" s="542" t="s">
        <v>64</v>
      </c>
      <c r="L425" s="542" t="s">
        <v>45</v>
      </c>
      <c r="M425" s="495"/>
      <c r="N425" s="496"/>
    </row>
    <row r="426" spans="1:14" x14ac:dyDescent="0.25">
      <c r="A426" s="534">
        <v>44859</v>
      </c>
      <c r="B426" s="175" t="s">
        <v>123</v>
      </c>
      <c r="C426" s="175" t="s">
        <v>124</v>
      </c>
      <c r="D426" s="187" t="s">
        <v>119</v>
      </c>
      <c r="E426" s="701">
        <v>14000</v>
      </c>
      <c r="F426" s="368">
        <v>3770</v>
      </c>
      <c r="G426" s="332">
        <f t="shared" si="5"/>
        <v>3.7135278514588861</v>
      </c>
      <c r="H426" s="544" t="s">
        <v>144</v>
      </c>
      <c r="I426" s="601" t="s">
        <v>18</v>
      </c>
      <c r="J426" s="25" t="s">
        <v>507</v>
      </c>
      <c r="K426" s="542" t="s">
        <v>64</v>
      </c>
      <c r="L426" s="542" t="s">
        <v>45</v>
      </c>
      <c r="M426" s="495"/>
      <c r="N426" s="496"/>
    </row>
    <row r="427" spans="1:14" x14ac:dyDescent="0.25">
      <c r="A427" s="534">
        <v>44859</v>
      </c>
      <c r="B427" s="175" t="s">
        <v>123</v>
      </c>
      <c r="C427" s="175" t="s">
        <v>124</v>
      </c>
      <c r="D427" s="187" t="s">
        <v>119</v>
      </c>
      <c r="E427" s="701">
        <v>10000</v>
      </c>
      <c r="F427" s="368">
        <v>3770</v>
      </c>
      <c r="G427" s="332">
        <f t="shared" si="5"/>
        <v>2.6525198938992043</v>
      </c>
      <c r="H427" s="544" t="s">
        <v>144</v>
      </c>
      <c r="I427" s="601" t="s">
        <v>18</v>
      </c>
      <c r="J427" s="25" t="s">
        <v>507</v>
      </c>
      <c r="K427" s="542" t="s">
        <v>64</v>
      </c>
      <c r="L427" s="542" t="s">
        <v>45</v>
      </c>
      <c r="M427" s="495"/>
      <c r="N427" s="496"/>
    </row>
    <row r="428" spans="1:14" x14ac:dyDescent="0.25">
      <c r="A428" s="534">
        <v>44859</v>
      </c>
      <c r="B428" s="175" t="s">
        <v>123</v>
      </c>
      <c r="C428" s="175" t="s">
        <v>124</v>
      </c>
      <c r="D428" s="187" t="s">
        <v>119</v>
      </c>
      <c r="E428" s="701">
        <v>10000</v>
      </c>
      <c r="F428" s="368">
        <v>3770</v>
      </c>
      <c r="G428" s="332">
        <f t="shared" si="5"/>
        <v>2.6525198938992043</v>
      </c>
      <c r="H428" s="544" t="s">
        <v>144</v>
      </c>
      <c r="I428" s="601" t="s">
        <v>18</v>
      </c>
      <c r="J428" s="25" t="s">
        <v>507</v>
      </c>
      <c r="K428" s="542" t="s">
        <v>64</v>
      </c>
      <c r="L428" s="542" t="s">
        <v>45</v>
      </c>
      <c r="M428" s="495"/>
      <c r="N428" s="496"/>
    </row>
    <row r="429" spans="1:14" x14ac:dyDescent="0.25">
      <c r="A429" s="534">
        <v>44859</v>
      </c>
      <c r="B429" s="175" t="s">
        <v>122</v>
      </c>
      <c r="C429" s="175" t="s">
        <v>122</v>
      </c>
      <c r="D429" s="187" t="s">
        <v>119</v>
      </c>
      <c r="E429" s="746">
        <v>5000</v>
      </c>
      <c r="F429" s="368">
        <v>3770</v>
      </c>
      <c r="G429" s="332">
        <f t="shared" si="5"/>
        <v>1.3262599469496021</v>
      </c>
      <c r="H429" s="544" t="s">
        <v>144</v>
      </c>
      <c r="I429" s="601" t="s">
        <v>18</v>
      </c>
      <c r="J429" s="25" t="s">
        <v>507</v>
      </c>
      <c r="K429" s="542" t="s">
        <v>64</v>
      </c>
      <c r="L429" s="542" t="s">
        <v>45</v>
      </c>
      <c r="M429" s="495"/>
      <c r="N429" s="496"/>
    </row>
    <row r="430" spans="1:14" x14ac:dyDescent="0.25">
      <c r="A430" s="534">
        <v>44859</v>
      </c>
      <c r="B430" s="175" t="s">
        <v>122</v>
      </c>
      <c r="C430" s="175" t="s">
        <v>122</v>
      </c>
      <c r="D430" s="187" t="s">
        <v>119</v>
      </c>
      <c r="E430" s="701">
        <v>5000</v>
      </c>
      <c r="F430" s="368">
        <v>3770</v>
      </c>
      <c r="G430" s="332">
        <f t="shared" si="5"/>
        <v>1.3262599469496021</v>
      </c>
      <c r="H430" s="544" t="s">
        <v>144</v>
      </c>
      <c r="I430" s="601" t="s">
        <v>18</v>
      </c>
      <c r="J430" s="25" t="s">
        <v>507</v>
      </c>
      <c r="K430" s="542" t="s">
        <v>64</v>
      </c>
      <c r="L430" s="542" t="s">
        <v>45</v>
      </c>
      <c r="M430" s="495"/>
      <c r="N430" s="496"/>
    </row>
    <row r="431" spans="1:14" x14ac:dyDescent="0.25">
      <c r="A431" s="534">
        <v>44859</v>
      </c>
      <c r="B431" s="175" t="s">
        <v>130</v>
      </c>
      <c r="C431" s="175" t="s">
        <v>131</v>
      </c>
      <c r="D431" s="187" t="s">
        <v>81</v>
      </c>
      <c r="E431" s="701">
        <v>2000</v>
      </c>
      <c r="F431" s="368">
        <v>3770</v>
      </c>
      <c r="G431" s="332">
        <f t="shared" si="5"/>
        <v>0.5305039787798409</v>
      </c>
      <c r="H431" s="544" t="s">
        <v>76</v>
      </c>
      <c r="I431" s="601" t="s">
        <v>18</v>
      </c>
      <c r="J431" s="614" t="s">
        <v>600</v>
      </c>
      <c r="K431" s="542" t="s">
        <v>64</v>
      </c>
      <c r="L431" s="542" t="s">
        <v>45</v>
      </c>
      <c r="M431" s="495"/>
      <c r="N431" s="496"/>
    </row>
    <row r="432" spans="1:14" x14ac:dyDescent="0.25">
      <c r="A432" s="194">
        <v>44860</v>
      </c>
      <c r="B432" s="175" t="s">
        <v>123</v>
      </c>
      <c r="C432" s="175" t="s">
        <v>124</v>
      </c>
      <c r="D432" s="175" t="s">
        <v>119</v>
      </c>
      <c r="E432" s="701">
        <v>8000</v>
      </c>
      <c r="F432" s="368">
        <v>3770</v>
      </c>
      <c r="G432" s="332">
        <f t="shared" si="5"/>
        <v>2.1220159151193636</v>
      </c>
      <c r="H432" s="544" t="s">
        <v>144</v>
      </c>
      <c r="I432" s="601" t="s">
        <v>18</v>
      </c>
      <c r="J432" s="25" t="s">
        <v>512</v>
      </c>
      <c r="K432" s="542" t="s">
        <v>64</v>
      </c>
      <c r="L432" s="542" t="s">
        <v>45</v>
      </c>
      <c r="M432" s="495"/>
      <c r="N432" s="496"/>
    </row>
    <row r="433" spans="1:14" x14ac:dyDescent="0.25">
      <c r="A433" s="194">
        <v>44860</v>
      </c>
      <c r="B433" s="175" t="s">
        <v>123</v>
      </c>
      <c r="C433" s="175" t="s">
        <v>124</v>
      </c>
      <c r="D433" s="175" t="s">
        <v>119</v>
      </c>
      <c r="E433" s="701">
        <v>15000</v>
      </c>
      <c r="F433" s="368">
        <v>3770</v>
      </c>
      <c r="G433" s="332">
        <f t="shared" si="5"/>
        <v>3.9787798408488064</v>
      </c>
      <c r="H433" s="544" t="s">
        <v>144</v>
      </c>
      <c r="I433" s="601" t="s">
        <v>18</v>
      </c>
      <c r="J433" s="25" t="s">
        <v>512</v>
      </c>
      <c r="K433" s="542" t="s">
        <v>64</v>
      </c>
      <c r="L433" s="542" t="s">
        <v>45</v>
      </c>
      <c r="M433" s="495"/>
      <c r="N433" s="496"/>
    </row>
    <row r="434" spans="1:14" x14ac:dyDescent="0.25">
      <c r="A434" s="194">
        <v>44860</v>
      </c>
      <c r="B434" s="175" t="s">
        <v>123</v>
      </c>
      <c r="C434" s="175" t="s">
        <v>124</v>
      </c>
      <c r="D434" s="175" t="s">
        <v>119</v>
      </c>
      <c r="E434" s="701">
        <v>10000</v>
      </c>
      <c r="F434" s="368">
        <v>3770</v>
      </c>
      <c r="G434" s="332">
        <f t="shared" si="5"/>
        <v>2.6525198938992043</v>
      </c>
      <c r="H434" s="544" t="s">
        <v>144</v>
      </c>
      <c r="I434" s="601" t="s">
        <v>18</v>
      </c>
      <c r="J434" s="25" t="s">
        <v>512</v>
      </c>
      <c r="K434" s="542" t="s">
        <v>64</v>
      </c>
      <c r="L434" s="542" t="s">
        <v>45</v>
      </c>
      <c r="M434" s="495"/>
      <c r="N434" s="496"/>
    </row>
    <row r="435" spans="1:14" x14ac:dyDescent="0.25">
      <c r="A435" s="194">
        <v>44860</v>
      </c>
      <c r="B435" s="175" t="s">
        <v>123</v>
      </c>
      <c r="C435" s="175" t="s">
        <v>124</v>
      </c>
      <c r="D435" s="175" t="s">
        <v>119</v>
      </c>
      <c r="E435" s="701">
        <v>12000</v>
      </c>
      <c r="F435" s="368">
        <v>3770</v>
      </c>
      <c r="G435" s="332">
        <f t="shared" si="5"/>
        <v>3.183023872679045</v>
      </c>
      <c r="H435" s="544" t="s">
        <v>144</v>
      </c>
      <c r="I435" s="601" t="s">
        <v>18</v>
      </c>
      <c r="J435" s="25" t="s">
        <v>512</v>
      </c>
      <c r="K435" s="542" t="s">
        <v>64</v>
      </c>
      <c r="L435" s="542" t="s">
        <v>45</v>
      </c>
      <c r="M435" s="495"/>
      <c r="N435" s="496"/>
    </row>
    <row r="436" spans="1:14" x14ac:dyDescent="0.25">
      <c r="A436" s="194">
        <v>44860</v>
      </c>
      <c r="B436" s="175" t="s">
        <v>123</v>
      </c>
      <c r="C436" s="175" t="s">
        <v>124</v>
      </c>
      <c r="D436" s="175" t="s">
        <v>119</v>
      </c>
      <c r="E436" s="747">
        <v>8000</v>
      </c>
      <c r="F436" s="368">
        <v>3770</v>
      </c>
      <c r="G436" s="332">
        <f t="shared" si="5"/>
        <v>2.1220159151193636</v>
      </c>
      <c r="H436" s="544" t="s">
        <v>144</v>
      </c>
      <c r="I436" s="601" t="s">
        <v>18</v>
      </c>
      <c r="J436" s="25" t="s">
        <v>512</v>
      </c>
      <c r="K436" s="542" t="s">
        <v>64</v>
      </c>
      <c r="L436" s="542" t="s">
        <v>45</v>
      </c>
      <c r="M436" s="495"/>
      <c r="N436" s="496"/>
    </row>
    <row r="437" spans="1:14" x14ac:dyDescent="0.25">
      <c r="A437" s="194">
        <v>44860</v>
      </c>
      <c r="B437" s="175" t="s">
        <v>123</v>
      </c>
      <c r="C437" s="175" t="s">
        <v>124</v>
      </c>
      <c r="D437" s="175" t="s">
        <v>119</v>
      </c>
      <c r="E437" s="748">
        <v>10000</v>
      </c>
      <c r="F437" s="368">
        <v>3770</v>
      </c>
      <c r="G437" s="332">
        <f t="shared" si="5"/>
        <v>2.6525198938992043</v>
      </c>
      <c r="H437" s="544" t="s">
        <v>144</v>
      </c>
      <c r="I437" s="601" t="s">
        <v>18</v>
      </c>
      <c r="J437" s="25" t="s">
        <v>512</v>
      </c>
      <c r="K437" s="542" t="s">
        <v>64</v>
      </c>
      <c r="L437" s="542" t="s">
        <v>45</v>
      </c>
      <c r="M437" s="495"/>
      <c r="N437" s="496"/>
    </row>
    <row r="438" spans="1:14" x14ac:dyDescent="0.25">
      <c r="A438" s="194">
        <v>44860</v>
      </c>
      <c r="B438" s="25" t="s">
        <v>122</v>
      </c>
      <c r="C438" s="25" t="s">
        <v>122</v>
      </c>
      <c r="D438" s="175" t="s">
        <v>119</v>
      </c>
      <c r="E438" s="748">
        <v>5000</v>
      </c>
      <c r="F438" s="368">
        <v>3770</v>
      </c>
      <c r="G438" s="332">
        <f t="shared" si="5"/>
        <v>1.3262599469496021</v>
      </c>
      <c r="H438" s="544" t="s">
        <v>144</v>
      </c>
      <c r="I438" s="601" t="s">
        <v>18</v>
      </c>
      <c r="J438" s="25" t="s">
        <v>512</v>
      </c>
      <c r="K438" s="542" t="s">
        <v>64</v>
      </c>
      <c r="L438" s="542" t="s">
        <v>45</v>
      </c>
      <c r="M438" s="495"/>
      <c r="N438" s="496"/>
    </row>
    <row r="439" spans="1:14" x14ac:dyDescent="0.25">
      <c r="A439" s="194">
        <v>44860</v>
      </c>
      <c r="B439" s="25" t="s">
        <v>122</v>
      </c>
      <c r="C439" s="25" t="s">
        <v>122</v>
      </c>
      <c r="D439" s="175" t="s">
        <v>119</v>
      </c>
      <c r="E439" s="748">
        <v>5000</v>
      </c>
      <c r="F439" s="368">
        <v>3770</v>
      </c>
      <c r="G439" s="332">
        <f t="shared" si="5"/>
        <v>1.3262599469496021</v>
      </c>
      <c r="H439" s="544" t="s">
        <v>144</v>
      </c>
      <c r="I439" s="601" t="s">
        <v>18</v>
      </c>
      <c r="J439" s="25" t="s">
        <v>512</v>
      </c>
      <c r="K439" s="542" t="s">
        <v>64</v>
      </c>
      <c r="L439" s="542" t="s">
        <v>45</v>
      </c>
      <c r="M439" s="495"/>
      <c r="N439" s="496"/>
    </row>
    <row r="440" spans="1:14" x14ac:dyDescent="0.25">
      <c r="A440" s="194">
        <v>44860</v>
      </c>
      <c r="B440" s="175" t="s">
        <v>130</v>
      </c>
      <c r="C440" s="175" t="s">
        <v>131</v>
      </c>
      <c r="D440" s="175" t="s">
        <v>81</v>
      </c>
      <c r="E440" s="701">
        <v>20000</v>
      </c>
      <c r="F440" s="368">
        <v>3770</v>
      </c>
      <c r="G440" s="332">
        <f t="shared" si="5"/>
        <v>5.3050397877984086</v>
      </c>
      <c r="H440" s="544" t="s">
        <v>251</v>
      </c>
      <c r="I440" s="601" t="s">
        <v>18</v>
      </c>
      <c r="J440" s="614" t="s">
        <v>601</v>
      </c>
      <c r="K440" s="542" t="s">
        <v>64</v>
      </c>
      <c r="L440" s="542" t="s">
        <v>45</v>
      </c>
      <c r="M440" s="495"/>
      <c r="N440" s="496"/>
    </row>
    <row r="441" spans="1:14" x14ac:dyDescent="0.25">
      <c r="A441" s="194">
        <v>44860</v>
      </c>
      <c r="B441" s="195" t="s">
        <v>204</v>
      </c>
      <c r="C441" s="195" t="s">
        <v>124</v>
      </c>
      <c r="D441" s="196" t="s">
        <v>14</v>
      </c>
      <c r="E441" s="201">
        <v>7000</v>
      </c>
      <c r="F441" s="368">
        <v>3770</v>
      </c>
      <c r="G441" s="332">
        <f t="shared" si="5"/>
        <v>1.856763925729443</v>
      </c>
      <c r="H441" s="544" t="s">
        <v>42</v>
      </c>
      <c r="I441" s="601" t="s">
        <v>18</v>
      </c>
      <c r="J441" s="614" t="s">
        <v>518</v>
      </c>
      <c r="K441" s="542" t="s">
        <v>64</v>
      </c>
      <c r="L441" s="542" t="s">
        <v>45</v>
      </c>
      <c r="M441" s="495"/>
      <c r="N441" s="496"/>
    </row>
    <row r="442" spans="1:14" x14ac:dyDescent="0.25">
      <c r="A442" s="194">
        <v>44860</v>
      </c>
      <c r="B442" s="195" t="s">
        <v>204</v>
      </c>
      <c r="C442" s="195" t="s">
        <v>124</v>
      </c>
      <c r="D442" s="196" t="s">
        <v>14</v>
      </c>
      <c r="E442" s="201">
        <v>4000</v>
      </c>
      <c r="F442" s="368">
        <v>3770</v>
      </c>
      <c r="G442" s="332">
        <f t="shared" si="5"/>
        <v>1.0610079575596818</v>
      </c>
      <c r="H442" s="544" t="s">
        <v>42</v>
      </c>
      <c r="I442" s="601" t="s">
        <v>18</v>
      </c>
      <c r="J442" s="614" t="s">
        <v>518</v>
      </c>
      <c r="K442" s="542" t="s">
        <v>64</v>
      </c>
      <c r="L442" s="542" t="s">
        <v>45</v>
      </c>
      <c r="M442" s="495"/>
      <c r="N442" s="496"/>
    </row>
    <row r="443" spans="1:14" x14ac:dyDescent="0.25">
      <c r="A443" s="194">
        <v>44860</v>
      </c>
      <c r="B443" s="195" t="s">
        <v>204</v>
      </c>
      <c r="C443" s="195" t="s">
        <v>124</v>
      </c>
      <c r="D443" s="196" t="s">
        <v>14</v>
      </c>
      <c r="E443" s="201">
        <v>5000</v>
      </c>
      <c r="F443" s="368">
        <v>3770</v>
      </c>
      <c r="G443" s="332">
        <f t="shared" si="5"/>
        <v>1.3262599469496021</v>
      </c>
      <c r="H443" s="544" t="s">
        <v>42</v>
      </c>
      <c r="I443" s="601" t="s">
        <v>18</v>
      </c>
      <c r="J443" s="614" t="s">
        <v>518</v>
      </c>
      <c r="K443" s="542" t="s">
        <v>64</v>
      </c>
      <c r="L443" s="542" t="s">
        <v>45</v>
      </c>
      <c r="M443" s="495"/>
      <c r="N443" s="496"/>
    </row>
    <row r="444" spans="1:14" x14ac:dyDescent="0.25">
      <c r="A444" s="194">
        <v>44860</v>
      </c>
      <c r="B444" s="177" t="s">
        <v>129</v>
      </c>
      <c r="C444" s="177" t="s">
        <v>157</v>
      </c>
      <c r="D444" s="187" t="s">
        <v>14</v>
      </c>
      <c r="E444" s="201">
        <v>40000</v>
      </c>
      <c r="F444" s="368">
        <v>3770</v>
      </c>
      <c r="G444" s="332">
        <f t="shared" si="5"/>
        <v>10.610079575596817</v>
      </c>
      <c r="H444" s="544" t="s">
        <v>42</v>
      </c>
      <c r="I444" s="601" t="s">
        <v>18</v>
      </c>
      <c r="J444" s="452" t="s">
        <v>521</v>
      </c>
      <c r="K444" s="542" t="s">
        <v>64</v>
      </c>
      <c r="L444" s="542" t="s">
        <v>45</v>
      </c>
      <c r="M444" s="495"/>
      <c r="N444" s="496"/>
    </row>
    <row r="445" spans="1:14" x14ac:dyDescent="0.25">
      <c r="A445" s="194">
        <v>44860</v>
      </c>
      <c r="B445" s="175" t="s">
        <v>156</v>
      </c>
      <c r="C445" s="177" t="s">
        <v>157</v>
      </c>
      <c r="D445" s="187" t="s">
        <v>119</v>
      </c>
      <c r="E445" s="201">
        <v>30000</v>
      </c>
      <c r="F445" s="368">
        <v>3770</v>
      </c>
      <c r="G445" s="332">
        <f t="shared" si="5"/>
        <v>7.9575596816976129</v>
      </c>
      <c r="H445" s="544" t="s">
        <v>144</v>
      </c>
      <c r="I445" s="601" t="s">
        <v>18</v>
      </c>
      <c r="J445" s="452" t="s">
        <v>521</v>
      </c>
      <c r="K445" s="542" t="s">
        <v>64</v>
      </c>
      <c r="L445" s="542" t="s">
        <v>45</v>
      </c>
      <c r="M445" s="495"/>
      <c r="N445" s="496"/>
    </row>
    <row r="446" spans="1:14" x14ac:dyDescent="0.25">
      <c r="A446" s="176">
        <v>44860</v>
      </c>
      <c r="B446" s="177" t="s">
        <v>522</v>
      </c>
      <c r="C446" s="177" t="s">
        <v>332</v>
      </c>
      <c r="D446" s="177" t="s">
        <v>81</v>
      </c>
      <c r="E446" s="725">
        <v>20000</v>
      </c>
      <c r="F446" s="368">
        <v>3770</v>
      </c>
      <c r="G446" s="332">
        <f t="shared" si="5"/>
        <v>5.3050397877984086</v>
      </c>
      <c r="H446" s="544" t="s">
        <v>42</v>
      </c>
      <c r="I446" s="601" t="s">
        <v>18</v>
      </c>
      <c r="J446" s="452" t="s">
        <v>529</v>
      </c>
      <c r="K446" s="542" t="s">
        <v>64</v>
      </c>
      <c r="L446" s="542" t="s">
        <v>45</v>
      </c>
      <c r="M446" s="495"/>
      <c r="N446" s="496"/>
    </row>
    <row r="447" spans="1:14" x14ac:dyDescent="0.25">
      <c r="A447" s="176">
        <v>44860</v>
      </c>
      <c r="B447" s="177" t="s">
        <v>523</v>
      </c>
      <c r="C447" s="177" t="s">
        <v>332</v>
      </c>
      <c r="D447" s="177" t="s">
        <v>81</v>
      </c>
      <c r="E447" s="725">
        <v>4000</v>
      </c>
      <c r="F447" s="368">
        <v>3770</v>
      </c>
      <c r="G447" s="332">
        <f t="shared" si="5"/>
        <v>1.0610079575596818</v>
      </c>
      <c r="H447" s="544" t="s">
        <v>42</v>
      </c>
      <c r="I447" s="601" t="s">
        <v>18</v>
      </c>
      <c r="J447" s="452" t="s">
        <v>529</v>
      </c>
      <c r="K447" s="542" t="s">
        <v>64</v>
      </c>
      <c r="L447" s="542" t="s">
        <v>45</v>
      </c>
      <c r="M447" s="495"/>
      <c r="N447" s="496"/>
    </row>
    <row r="448" spans="1:14" x14ac:dyDescent="0.25">
      <c r="A448" s="176">
        <v>44860</v>
      </c>
      <c r="B448" s="177" t="s">
        <v>524</v>
      </c>
      <c r="C448" s="177" t="s">
        <v>332</v>
      </c>
      <c r="D448" s="177" t="s">
        <v>81</v>
      </c>
      <c r="E448" s="725">
        <v>33000</v>
      </c>
      <c r="F448" s="368">
        <v>3770</v>
      </c>
      <c r="G448" s="332">
        <f t="shared" ref="G448:G495" si="6">E448/F448</f>
        <v>8.7533156498673748</v>
      </c>
      <c r="H448" s="544" t="s">
        <v>42</v>
      </c>
      <c r="I448" s="601" t="s">
        <v>18</v>
      </c>
      <c r="J448" s="452" t="s">
        <v>529</v>
      </c>
      <c r="K448" s="542" t="s">
        <v>64</v>
      </c>
      <c r="L448" s="542" t="s">
        <v>45</v>
      </c>
      <c r="M448" s="495"/>
      <c r="N448" s="496"/>
    </row>
    <row r="449" spans="1:14" x14ac:dyDescent="0.25">
      <c r="A449" s="194">
        <v>44860</v>
      </c>
      <c r="B449" s="195" t="s">
        <v>525</v>
      </c>
      <c r="C449" s="195" t="s">
        <v>332</v>
      </c>
      <c r="D449" s="196" t="s">
        <v>81</v>
      </c>
      <c r="E449" s="201">
        <v>11000</v>
      </c>
      <c r="F449" s="368">
        <v>3770</v>
      </c>
      <c r="G449" s="332">
        <f t="shared" si="6"/>
        <v>2.9177718832891246</v>
      </c>
      <c r="H449" s="544" t="s">
        <v>42</v>
      </c>
      <c r="I449" s="601" t="s">
        <v>18</v>
      </c>
      <c r="J449" s="452" t="s">
        <v>529</v>
      </c>
      <c r="K449" s="542" t="s">
        <v>64</v>
      </c>
      <c r="L449" s="542" t="s">
        <v>45</v>
      </c>
      <c r="M449" s="495"/>
      <c r="N449" s="496"/>
    </row>
    <row r="450" spans="1:14" x14ac:dyDescent="0.25">
      <c r="A450" s="194">
        <v>44860</v>
      </c>
      <c r="B450" s="195" t="s">
        <v>526</v>
      </c>
      <c r="C450" s="195" t="s">
        <v>332</v>
      </c>
      <c r="D450" s="196" t="s">
        <v>81</v>
      </c>
      <c r="E450" s="551">
        <v>72000</v>
      </c>
      <c r="F450" s="368">
        <v>3770</v>
      </c>
      <c r="G450" s="332">
        <f t="shared" si="6"/>
        <v>19.098143236074272</v>
      </c>
      <c r="H450" s="544" t="s">
        <v>42</v>
      </c>
      <c r="I450" s="601" t="s">
        <v>18</v>
      </c>
      <c r="J450" s="452" t="s">
        <v>529</v>
      </c>
      <c r="K450" s="542" t="s">
        <v>64</v>
      </c>
      <c r="L450" s="542" t="s">
        <v>45</v>
      </c>
      <c r="M450" s="495"/>
      <c r="N450" s="496"/>
    </row>
    <row r="451" spans="1:14" x14ac:dyDescent="0.25">
      <c r="A451" s="534">
        <v>44860</v>
      </c>
      <c r="B451" s="195" t="s">
        <v>528</v>
      </c>
      <c r="C451" s="195" t="s">
        <v>332</v>
      </c>
      <c r="D451" s="196" t="s">
        <v>81</v>
      </c>
      <c r="E451" s="551">
        <v>40000</v>
      </c>
      <c r="F451" s="368">
        <v>3770</v>
      </c>
      <c r="G451" s="332">
        <f t="shared" si="6"/>
        <v>10.610079575596817</v>
      </c>
      <c r="H451" s="544" t="s">
        <v>42</v>
      </c>
      <c r="I451" s="601" t="s">
        <v>18</v>
      </c>
      <c r="J451" s="452" t="s">
        <v>529</v>
      </c>
      <c r="K451" s="542" t="s">
        <v>64</v>
      </c>
      <c r="L451" s="542" t="s">
        <v>45</v>
      </c>
      <c r="M451" s="495"/>
      <c r="N451" s="496"/>
    </row>
    <row r="452" spans="1:14" x14ac:dyDescent="0.25">
      <c r="A452" s="194">
        <v>44860</v>
      </c>
      <c r="B452" s="205" t="s">
        <v>530</v>
      </c>
      <c r="C452" s="205" t="s">
        <v>133</v>
      </c>
      <c r="D452" s="600" t="s">
        <v>14</v>
      </c>
      <c r="E452" s="744">
        <v>2935000</v>
      </c>
      <c r="F452" s="368">
        <v>3770</v>
      </c>
      <c r="G452" s="332">
        <f t="shared" si="6"/>
        <v>778.51458885941645</v>
      </c>
      <c r="H452" s="544" t="s">
        <v>251</v>
      </c>
      <c r="I452" s="601" t="s">
        <v>18</v>
      </c>
      <c r="J452" s="452" t="s">
        <v>532</v>
      </c>
      <c r="K452" s="542" t="s">
        <v>64</v>
      </c>
      <c r="L452" s="542" t="s">
        <v>45</v>
      </c>
      <c r="M452" s="495"/>
      <c r="N452" s="496"/>
    </row>
    <row r="453" spans="1:14" x14ac:dyDescent="0.25">
      <c r="A453" s="194">
        <v>44860</v>
      </c>
      <c r="B453" s="205" t="s">
        <v>531</v>
      </c>
      <c r="C453" s="205" t="s">
        <v>131</v>
      </c>
      <c r="D453" s="600" t="s">
        <v>81</v>
      </c>
      <c r="E453" s="744">
        <v>3000</v>
      </c>
      <c r="F453" s="368">
        <v>3770</v>
      </c>
      <c r="G453" s="332">
        <f t="shared" si="6"/>
        <v>0.79575596816976124</v>
      </c>
      <c r="H453" s="544" t="s">
        <v>251</v>
      </c>
      <c r="I453" s="601" t="s">
        <v>18</v>
      </c>
      <c r="J453" s="614" t="s">
        <v>602</v>
      </c>
      <c r="K453" s="542" t="s">
        <v>64</v>
      </c>
      <c r="L453" s="542" t="s">
        <v>45</v>
      </c>
      <c r="M453" s="495"/>
      <c r="N453" s="496"/>
    </row>
    <row r="454" spans="1:14" x14ac:dyDescent="0.25">
      <c r="A454" s="194">
        <v>44861</v>
      </c>
      <c r="B454" s="25" t="s">
        <v>123</v>
      </c>
      <c r="C454" s="25" t="s">
        <v>124</v>
      </c>
      <c r="D454" s="175" t="s">
        <v>119</v>
      </c>
      <c r="E454" s="748">
        <v>8000</v>
      </c>
      <c r="F454" s="368">
        <v>3770</v>
      </c>
      <c r="G454" s="332">
        <f t="shared" si="6"/>
        <v>2.1220159151193636</v>
      </c>
      <c r="H454" s="544" t="s">
        <v>144</v>
      </c>
      <c r="I454" s="601" t="s">
        <v>18</v>
      </c>
      <c r="J454" s="25" t="s">
        <v>537</v>
      </c>
      <c r="K454" s="542" t="s">
        <v>64</v>
      </c>
      <c r="L454" s="542" t="s">
        <v>45</v>
      </c>
      <c r="M454" s="495"/>
      <c r="N454" s="496"/>
    </row>
    <row r="455" spans="1:14" x14ac:dyDescent="0.25">
      <c r="A455" s="194">
        <v>44861</v>
      </c>
      <c r="B455" s="25" t="s">
        <v>123</v>
      </c>
      <c r="C455" s="25" t="s">
        <v>124</v>
      </c>
      <c r="D455" s="175" t="s">
        <v>119</v>
      </c>
      <c r="E455" s="748">
        <v>15000</v>
      </c>
      <c r="F455" s="368">
        <v>3770</v>
      </c>
      <c r="G455" s="332">
        <f t="shared" si="6"/>
        <v>3.9787798408488064</v>
      </c>
      <c r="H455" s="544" t="s">
        <v>144</v>
      </c>
      <c r="I455" s="601" t="s">
        <v>18</v>
      </c>
      <c r="J455" s="25" t="s">
        <v>537</v>
      </c>
      <c r="K455" s="542" t="s">
        <v>64</v>
      </c>
      <c r="L455" s="542" t="s">
        <v>45</v>
      </c>
      <c r="M455" s="495"/>
      <c r="N455" s="496"/>
    </row>
    <row r="456" spans="1:14" x14ac:dyDescent="0.25">
      <c r="A456" s="194">
        <v>44861</v>
      </c>
      <c r="B456" s="25" t="s">
        <v>123</v>
      </c>
      <c r="C456" s="25" t="s">
        <v>124</v>
      </c>
      <c r="D456" s="175" t="s">
        <v>119</v>
      </c>
      <c r="E456" s="748">
        <v>15000</v>
      </c>
      <c r="F456" s="368">
        <v>3770</v>
      </c>
      <c r="G456" s="332">
        <f t="shared" si="6"/>
        <v>3.9787798408488064</v>
      </c>
      <c r="H456" s="544" t="s">
        <v>144</v>
      </c>
      <c r="I456" s="601" t="s">
        <v>18</v>
      </c>
      <c r="J456" s="25" t="s">
        <v>537</v>
      </c>
      <c r="K456" s="542" t="s">
        <v>64</v>
      </c>
      <c r="L456" s="542" t="s">
        <v>45</v>
      </c>
      <c r="M456" s="495"/>
      <c r="N456" s="496"/>
    </row>
    <row r="457" spans="1:14" x14ac:dyDescent="0.25">
      <c r="A457" s="194">
        <v>44861</v>
      </c>
      <c r="B457" s="25" t="s">
        <v>123</v>
      </c>
      <c r="C457" s="25" t="s">
        <v>124</v>
      </c>
      <c r="D457" s="175" t="s">
        <v>119</v>
      </c>
      <c r="E457" s="748">
        <v>10000</v>
      </c>
      <c r="F457" s="368">
        <v>3770</v>
      </c>
      <c r="G457" s="332">
        <f t="shared" si="6"/>
        <v>2.6525198938992043</v>
      </c>
      <c r="H457" s="544" t="s">
        <v>144</v>
      </c>
      <c r="I457" s="601" t="s">
        <v>18</v>
      </c>
      <c r="J457" s="25" t="s">
        <v>537</v>
      </c>
      <c r="K457" s="542" t="s">
        <v>64</v>
      </c>
      <c r="L457" s="542" t="s">
        <v>45</v>
      </c>
      <c r="M457" s="495"/>
      <c r="N457" s="496"/>
    </row>
    <row r="458" spans="1:14" x14ac:dyDescent="0.25">
      <c r="A458" s="194">
        <v>44861</v>
      </c>
      <c r="B458" s="25" t="s">
        <v>123</v>
      </c>
      <c r="C458" s="25" t="s">
        <v>124</v>
      </c>
      <c r="D458" s="175" t="s">
        <v>119</v>
      </c>
      <c r="E458" s="748">
        <v>18000</v>
      </c>
      <c r="F458" s="368">
        <v>3770</v>
      </c>
      <c r="G458" s="332">
        <f t="shared" si="6"/>
        <v>4.7745358090185679</v>
      </c>
      <c r="H458" s="544" t="s">
        <v>144</v>
      </c>
      <c r="I458" s="601" t="s">
        <v>18</v>
      </c>
      <c r="J458" s="25" t="s">
        <v>537</v>
      </c>
      <c r="K458" s="542" t="s">
        <v>64</v>
      </c>
      <c r="L458" s="542" t="s">
        <v>45</v>
      </c>
      <c r="M458" s="495"/>
      <c r="N458" s="496"/>
    </row>
    <row r="459" spans="1:14" x14ac:dyDescent="0.25">
      <c r="A459" s="194">
        <v>44861</v>
      </c>
      <c r="B459" s="25" t="s">
        <v>122</v>
      </c>
      <c r="C459" s="25" t="s">
        <v>122</v>
      </c>
      <c r="D459" s="175" t="s">
        <v>119</v>
      </c>
      <c r="E459" s="748">
        <v>5000</v>
      </c>
      <c r="F459" s="368">
        <v>3770</v>
      </c>
      <c r="G459" s="332">
        <f t="shared" si="6"/>
        <v>1.3262599469496021</v>
      </c>
      <c r="H459" s="544" t="s">
        <v>144</v>
      </c>
      <c r="I459" s="601" t="s">
        <v>18</v>
      </c>
      <c r="J459" s="25" t="s">
        <v>537</v>
      </c>
      <c r="K459" s="542" t="s">
        <v>64</v>
      </c>
      <c r="L459" s="542" t="s">
        <v>45</v>
      </c>
      <c r="M459" s="495"/>
      <c r="N459" s="496"/>
    </row>
    <row r="460" spans="1:14" x14ac:dyDescent="0.25">
      <c r="A460" s="194">
        <v>44861</v>
      </c>
      <c r="B460" s="25" t="s">
        <v>122</v>
      </c>
      <c r="C460" s="25" t="s">
        <v>122</v>
      </c>
      <c r="D460" s="175" t="s">
        <v>119</v>
      </c>
      <c r="E460" s="748">
        <v>5000</v>
      </c>
      <c r="F460" s="368">
        <v>3770</v>
      </c>
      <c r="G460" s="332">
        <f t="shared" si="6"/>
        <v>1.3262599469496021</v>
      </c>
      <c r="H460" s="544" t="s">
        <v>144</v>
      </c>
      <c r="I460" s="601" t="s">
        <v>18</v>
      </c>
      <c r="J460" s="25" t="s">
        <v>537</v>
      </c>
      <c r="K460" s="542" t="s">
        <v>64</v>
      </c>
      <c r="L460" s="542" t="s">
        <v>45</v>
      </c>
      <c r="M460" s="495"/>
      <c r="N460" s="496"/>
    </row>
    <row r="461" spans="1:14" x14ac:dyDescent="0.25">
      <c r="A461" s="194">
        <v>44861</v>
      </c>
      <c r="B461" s="195" t="s">
        <v>542</v>
      </c>
      <c r="C461" s="195" t="s">
        <v>140</v>
      </c>
      <c r="D461" s="196" t="s">
        <v>81</v>
      </c>
      <c r="E461" s="551">
        <v>50000</v>
      </c>
      <c r="F461" s="368">
        <v>3830</v>
      </c>
      <c r="G461" s="332">
        <f t="shared" si="6"/>
        <v>13.054830287206267</v>
      </c>
      <c r="H461" s="544" t="s">
        <v>42</v>
      </c>
      <c r="I461" s="601" t="s">
        <v>18</v>
      </c>
      <c r="J461" s="452" t="s">
        <v>543</v>
      </c>
      <c r="K461" s="542" t="s">
        <v>64</v>
      </c>
      <c r="L461" s="542" t="s">
        <v>45</v>
      </c>
      <c r="M461" s="495"/>
      <c r="N461" s="496"/>
    </row>
    <row r="462" spans="1:14" x14ac:dyDescent="0.25">
      <c r="A462" s="194">
        <v>44862</v>
      </c>
      <c r="B462" s="25" t="s">
        <v>123</v>
      </c>
      <c r="C462" s="25" t="s">
        <v>124</v>
      </c>
      <c r="D462" s="175" t="s">
        <v>119</v>
      </c>
      <c r="E462" s="748">
        <v>8000</v>
      </c>
      <c r="F462" s="368">
        <v>3830</v>
      </c>
      <c r="G462" s="332">
        <f t="shared" si="6"/>
        <v>2.0887728459530028</v>
      </c>
      <c r="H462" s="544" t="s">
        <v>144</v>
      </c>
      <c r="I462" s="601" t="s">
        <v>18</v>
      </c>
      <c r="J462" s="25" t="s">
        <v>545</v>
      </c>
      <c r="K462" s="542" t="s">
        <v>64</v>
      </c>
      <c r="L462" s="542" t="s">
        <v>45</v>
      </c>
      <c r="M462" s="495"/>
      <c r="N462" s="496"/>
    </row>
    <row r="463" spans="1:14" x14ac:dyDescent="0.25">
      <c r="A463" s="194">
        <v>44862</v>
      </c>
      <c r="B463" s="25" t="s">
        <v>123</v>
      </c>
      <c r="C463" s="25" t="s">
        <v>124</v>
      </c>
      <c r="D463" s="175" t="s">
        <v>119</v>
      </c>
      <c r="E463" s="748">
        <v>7000</v>
      </c>
      <c r="F463" s="368">
        <v>3830</v>
      </c>
      <c r="G463" s="332">
        <f t="shared" si="6"/>
        <v>1.8276762402088773</v>
      </c>
      <c r="H463" s="544" t="s">
        <v>144</v>
      </c>
      <c r="I463" s="601" t="s">
        <v>18</v>
      </c>
      <c r="J463" s="25" t="s">
        <v>545</v>
      </c>
      <c r="K463" s="542" t="s">
        <v>64</v>
      </c>
      <c r="L463" s="542" t="s">
        <v>45</v>
      </c>
      <c r="M463" s="495"/>
      <c r="N463" s="496"/>
    </row>
    <row r="464" spans="1:14" x14ac:dyDescent="0.25">
      <c r="A464" s="194">
        <v>44862</v>
      </c>
      <c r="B464" s="25" t="s">
        <v>123</v>
      </c>
      <c r="C464" s="25" t="s">
        <v>124</v>
      </c>
      <c r="D464" s="175" t="s">
        <v>119</v>
      </c>
      <c r="E464" s="748">
        <v>8000</v>
      </c>
      <c r="F464" s="368">
        <v>3830</v>
      </c>
      <c r="G464" s="332">
        <f t="shared" si="6"/>
        <v>2.0887728459530028</v>
      </c>
      <c r="H464" s="544" t="s">
        <v>144</v>
      </c>
      <c r="I464" s="601" t="s">
        <v>18</v>
      </c>
      <c r="J464" s="25" t="s">
        <v>545</v>
      </c>
      <c r="K464" s="542" t="s">
        <v>64</v>
      </c>
      <c r="L464" s="542" t="s">
        <v>45</v>
      </c>
      <c r="M464" s="495"/>
      <c r="N464" s="496"/>
    </row>
    <row r="465" spans="1:14" x14ac:dyDescent="0.25">
      <c r="A465" s="194">
        <v>44862</v>
      </c>
      <c r="B465" s="25" t="s">
        <v>123</v>
      </c>
      <c r="C465" s="25" t="s">
        <v>124</v>
      </c>
      <c r="D465" s="175" t="s">
        <v>119</v>
      </c>
      <c r="E465" s="748">
        <v>15000</v>
      </c>
      <c r="F465" s="368">
        <v>3830</v>
      </c>
      <c r="G465" s="332">
        <f t="shared" si="6"/>
        <v>3.9164490861618799</v>
      </c>
      <c r="H465" s="544" t="s">
        <v>144</v>
      </c>
      <c r="I465" s="601" t="s">
        <v>18</v>
      </c>
      <c r="J465" s="25" t="s">
        <v>545</v>
      </c>
      <c r="K465" s="542" t="s">
        <v>64</v>
      </c>
      <c r="L465" s="542" t="s">
        <v>45</v>
      </c>
      <c r="M465" s="495"/>
      <c r="N465" s="496"/>
    </row>
    <row r="466" spans="1:14" x14ac:dyDescent="0.25">
      <c r="A466" s="194">
        <v>44862</v>
      </c>
      <c r="B466" s="25" t="s">
        <v>123</v>
      </c>
      <c r="C466" s="25" t="s">
        <v>124</v>
      </c>
      <c r="D466" s="175" t="s">
        <v>119</v>
      </c>
      <c r="E466" s="748">
        <v>10000</v>
      </c>
      <c r="F466" s="368">
        <v>3830</v>
      </c>
      <c r="G466" s="332">
        <f t="shared" si="6"/>
        <v>2.6109660574412534</v>
      </c>
      <c r="H466" s="544" t="s">
        <v>144</v>
      </c>
      <c r="I466" s="601" t="s">
        <v>18</v>
      </c>
      <c r="J466" s="25" t="s">
        <v>545</v>
      </c>
      <c r="K466" s="542" t="s">
        <v>64</v>
      </c>
      <c r="L466" s="542" t="s">
        <v>45</v>
      </c>
      <c r="M466" s="495"/>
      <c r="N466" s="496"/>
    </row>
    <row r="467" spans="1:14" x14ac:dyDescent="0.25">
      <c r="A467" s="194">
        <v>44862</v>
      </c>
      <c r="B467" s="25" t="s">
        <v>123</v>
      </c>
      <c r="C467" s="25" t="s">
        <v>124</v>
      </c>
      <c r="D467" s="175" t="s">
        <v>119</v>
      </c>
      <c r="E467" s="748">
        <v>20000</v>
      </c>
      <c r="F467" s="368">
        <v>3830</v>
      </c>
      <c r="G467" s="332">
        <f t="shared" si="6"/>
        <v>5.2219321148825069</v>
      </c>
      <c r="H467" s="544" t="s">
        <v>144</v>
      </c>
      <c r="I467" s="601" t="s">
        <v>18</v>
      </c>
      <c r="J467" s="25" t="s">
        <v>545</v>
      </c>
      <c r="K467" s="542" t="s">
        <v>64</v>
      </c>
      <c r="L467" s="542" t="s">
        <v>45</v>
      </c>
      <c r="M467" s="495"/>
      <c r="N467" s="496"/>
    </row>
    <row r="468" spans="1:14" x14ac:dyDescent="0.25">
      <c r="A468" s="194">
        <v>44862</v>
      </c>
      <c r="B468" s="25" t="s">
        <v>122</v>
      </c>
      <c r="C468" s="25" t="s">
        <v>122</v>
      </c>
      <c r="D468" s="175" t="s">
        <v>119</v>
      </c>
      <c r="E468" s="748">
        <v>5000</v>
      </c>
      <c r="F468" s="368">
        <v>3830</v>
      </c>
      <c r="G468" s="332">
        <f t="shared" si="6"/>
        <v>1.3054830287206267</v>
      </c>
      <c r="H468" s="544" t="s">
        <v>144</v>
      </c>
      <c r="I468" s="601" t="s">
        <v>18</v>
      </c>
      <c r="J468" s="25" t="s">
        <v>545</v>
      </c>
      <c r="K468" s="542" t="s">
        <v>64</v>
      </c>
      <c r="L468" s="542" t="s">
        <v>45</v>
      </c>
      <c r="M468" s="495"/>
      <c r="N468" s="496"/>
    </row>
    <row r="469" spans="1:14" x14ac:dyDescent="0.25">
      <c r="A469" s="194">
        <v>44862</v>
      </c>
      <c r="B469" s="25" t="s">
        <v>122</v>
      </c>
      <c r="C469" s="25" t="s">
        <v>122</v>
      </c>
      <c r="D469" s="175" t="s">
        <v>119</v>
      </c>
      <c r="E469" s="748">
        <v>5000</v>
      </c>
      <c r="F469" s="368">
        <v>3830</v>
      </c>
      <c r="G469" s="332">
        <f t="shared" si="6"/>
        <v>1.3054830287206267</v>
      </c>
      <c r="H469" s="544" t="s">
        <v>144</v>
      </c>
      <c r="I469" s="601" t="s">
        <v>18</v>
      </c>
      <c r="J469" s="25" t="s">
        <v>545</v>
      </c>
      <c r="K469" s="542" t="s">
        <v>64</v>
      </c>
      <c r="L469" s="542" t="s">
        <v>45</v>
      </c>
      <c r="M469" s="495"/>
      <c r="N469" s="496"/>
    </row>
    <row r="470" spans="1:14" x14ac:dyDescent="0.25">
      <c r="A470" s="180">
        <v>44862</v>
      </c>
      <c r="B470" s="175" t="s">
        <v>204</v>
      </c>
      <c r="C470" s="175" t="s">
        <v>124</v>
      </c>
      <c r="D470" s="175" t="s">
        <v>14</v>
      </c>
      <c r="E470" s="746">
        <v>18000</v>
      </c>
      <c r="F470" s="368">
        <v>3830</v>
      </c>
      <c r="G470" s="332">
        <f t="shared" si="6"/>
        <v>4.6997389033942563</v>
      </c>
      <c r="H470" s="544" t="s">
        <v>42</v>
      </c>
      <c r="I470" s="601" t="s">
        <v>18</v>
      </c>
      <c r="J470" s="175" t="s">
        <v>550</v>
      </c>
      <c r="K470" s="542" t="s">
        <v>64</v>
      </c>
      <c r="L470" s="542" t="s">
        <v>45</v>
      </c>
      <c r="M470" s="495"/>
      <c r="N470" s="496"/>
    </row>
    <row r="471" spans="1:14" x14ac:dyDescent="0.25">
      <c r="A471" s="180">
        <v>44862</v>
      </c>
      <c r="B471" s="175" t="s">
        <v>551</v>
      </c>
      <c r="C471" s="175" t="s">
        <v>174</v>
      </c>
      <c r="D471" s="175" t="s">
        <v>14</v>
      </c>
      <c r="E471" s="701">
        <v>12000</v>
      </c>
      <c r="F471" s="368">
        <v>3830</v>
      </c>
      <c r="G471" s="332">
        <f>E471/F471</f>
        <v>3.133159268929504</v>
      </c>
      <c r="H471" s="544" t="s">
        <v>42</v>
      </c>
      <c r="I471" s="601" t="s">
        <v>18</v>
      </c>
      <c r="J471" s="175" t="s">
        <v>554</v>
      </c>
      <c r="K471" s="542" t="s">
        <v>64</v>
      </c>
      <c r="L471" s="542" t="s">
        <v>45</v>
      </c>
      <c r="M471" s="495"/>
      <c r="N471" s="496"/>
    </row>
    <row r="472" spans="1:14" x14ac:dyDescent="0.25">
      <c r="A472" s="180">
        <v>44862</v>
      </c>
      <c r="B472" s="175" t="s">
        <v>552</v>
      </c>
      <c r="C472" s="175" t="s">
        <v>174</v>
      </c>
      <c r="D472" s="175" t="s">
        <v>14</v>
      </c>
      <c r="E472" s="701">
        <v>1000</v>
      </c>
      <c r="F472" s="368">
        <v>3830</v>
      </c>
      <c r="G472" s="599">
        <f t="shared" si="6"/>
        <v>0.26109660574412535</v>
      </c>
      <c r="H472" s="544" t="s">
        <v>42</v>
      </c>
      <c r="I472" s="601" t="s">
        <v>18</v>
      </c>
      <c r="J472" s="175" t="s">
        <v>554</v>
      </c>
      <c r="K472" s="542" t="s">
        <v>64</v>
      </c>
      <c r="L472" s="542" t="s">
        <v>45</v>
      </c>
      <c r="M472" s="495"/>
      <c r="N472" s="496"/>
    </row>
    <row r="473" spans="1:14" x14ac:dyDescent="0.25">
      <c r="A473" s="180">
        <v>44862</v>
      </c>
      <c r="B473" s="175" t="s">
        <v>553</v>
      </c>
      <c r="C473" s="175" t="s">
        <v>174</v>
      </c>
      <c r="D473" s="175" t="s">
        <v>14</v>
      </c>
      <c r="E473" s="701">
        <v>5000</v>
      </c>
      <c r="F473" s="368">
        <v>3830</v>
      </c>
      <c r="G473" s="599">
        <f t="shared" si="6"/>
        <v>1.3054830287206267</v>
      </c>
      <c r="H473" s="544" t="s">
        <v>42</v>
      </c>
      <c r="I473" s="601" t="s">
        <v>18</v>
      </c>
      <c r="J473" s="175" t="s">
        <v>554</v>
      </c>
      <c r="K473" s="542" t="s">
        <v>64</v>
      </c>
      <c r="L473" s="542" t="s">
        <v>45</v>
      </c>
      <c r="M473" s="495"/>
      <c r="N473" s="496"/>
    </row>
    <row r="474" spans="1:14" x14ac:dyDescent="0.25">
      <c r="A474" s="180">
        <v>44862</v>
      </c>
      <c r="B474" s="175" t="s">
        <v>204</v>
      </c>
      <c r="C474" s="175" t="s">
        <v>124</v>
      </c>
      <c r="D474" s="175" t="s">
        <v>14</v>
      </c>
      <c r="E474" s="701">
        <v>19000</v>
      </c>
      <c r="F474" s="368">
        <v>3830</v>
      </c>
      <c r="G474" s="599">
        <f t="shared" si="6"/>
        <v>4.9608355091383816</v>
      </c>
      <c r="H474" s="544" t="s">
        <v>42</v>
      </c>
      <c r="I474" s="601" t="s">
        <v>18</v>
      </c>
      <c r="J474" s="175" t="s">
        <v>550</v>
      </c>
      <c r="K474" s="542" t="s">
        <v>64</v>
      </c>
      <c r="L474" s="542" t="s">
        <v>45</v>
      </c>
      <c r="M474" s="495"/>
      <c r="N474" s="496"/>
    </row>
    <row r="475" spans="1:14" x14ac:dyDescent="0.25">
      <c r="A475" s="180">
        <v>44862</v>
      </c>
      <c r="B475" s="175" t="s">
        <v>204</v>
      </c>
      <c r="C475" s="175" t="s">
        <v>124</v>
      </c>
      <c r="D475" s="175" t="s">
        <v>14</v>
      </c>
      <c r="E475" s="701">
        <v>21000</v>
      </c>
      <c r="F475" s="368">
        <v>3830</v>
      </c>
      <c r="G475" s="599">
        <f t="shared" si="6"/>
        <v>5.4830287206266322</v>
      </c>
      <c r="H475" s="544" t="s">
        <v>42</v>
      </c>
      <c r="I475" s="601" t="s">
        <v>18</v>
      </c>
      <c r="J475" s="175" t="s">
        <v>550</v>
      </c>
      <c r="K475" s="542" t="s">
        <v>64</v>
      </c>
      <c r="L475" s="542" t="s">
        <v>45</v>
      </c>
      <c r="M475" s="495"/>
      <c r="N475" s="496"/>
    </row>
    <row r="476" spans="1:14" x14ac:dyDescent="0.25">
      <c r="A476" s="180">
        <v>44862</v>
      </c>
      <c r="B476" s="175" t="s">
        <v>558</v>
      </c>
      <c r="C476" s="175" t="s">
        <v>174</v>
      </c>
      <c r="D476" s="175" t="s">
        <v>14</v>
      </c>
      <c r="E476" s="701">
        <v>12000</v>
      </c>
      <c r="F476" s="368">
        <v>3830</v>
      </c>
      <c r="G476" s="599">
        <f t="shared" si="6"/>
        <v>3.133159268929504</v>
      </c>
      <c r="H476" s="544" t="s">
        <v>42</v>
      </c>
      <c r="I476" s="601" t="s">
        <v>18</v>
      </c>
      <c r="J476" s="175" t="s">
        <v>557</v>
      </c>
      <c r="K476" s="542" t="s">
        <v>64</v>
      </c>
      <c r="L476" s="542" t="s">
        <v>45</v>
      </c>
      <c r="M476" s="495"/>
      <c r="N476" s="496"/>
    </row>
    <row r="477" spans="1:14" x14ac:dyDescent="0.25">
      <c r="A477" s="180">
        <v>44862</v>
      </c>
      <c r="B477" s="25" t="s">
        <v>486</v>
      </c>
      <c r="C477" s="175" t="s">
        <v>174</v>
      </c>
      <c r="D477" s="175" t="s">
        <v>14</v>
      </c>
      <c r="E477" s="749">
        <v>12000</v>
      </c>
      <c r="F477" s="368">
        <v>3830</v>
      </c>
      <c r="G477" s="599">
        <f t="shared" si="6"/>
        <v>3.133159268929504</v>
      </c>
      <c r="H477" s="544" t="s">
        <v>42</v>
      </c>
      <c r="I477" s="601" t="s">
        <v>18</v>
      </c>
      <c r="J477" s="175" t="s">
        <v>557</v>
      </c>
      <c r="K477" s="542" t="s">
        <v>64</v>
      </c>
      <c r="L477" s="542" t="s">
        <v>45</v>
      </c>
      <c r="M477" s="495"/>
      <c r="N477" s="496"/>
    </row>
    <row r="478" spans="1:14" x14ac:dyDescent="0.25">
      <c r="A478" s="180">
        <v>44862</v>
      </c>
      <c r="B478" s="25" t="s">
        <v>559</v>
      </c>
      <c r="C478" s="175" t="s">
        <v>174</v>
      </c>
      <c r="D478" s="175" t="s">
        <v>14</v>
      </c>
      <c r="E478" s="749">
        <v>4000</v>
      </c>
      <c r="F478" s="368">
        <v>3830</v>
      </c>
      <c r="G478" s="599">
        <f t="shared" si="6"/>
        <v>1.0443864229765014</v>
      </c>
      <c r="H478" s="544" t="s">
        <v>42</v>
      </c>
      <c r="I478" s="601" t="s">
        <v>18</v>
      </c>
      <c r="J478" s="175" t="s">
        <v>557</v>
      </c>
      <c r="K478" s="542" t="s">
        <v>64</v>
      </c>
      <c r="L478" s="542" t="s">
        <v>45</v>
      </c>
      <c r="M478" s="495"/>
      <c r="N478" s="496"/>
    </row>
    <row r="479" spans="1:14" x14ac:dyDescent="0.25">
      <c r="A479" s="180">
        <v>44863</v>
      </c>
      <c r="B479" s="25" t="s">
        <v>563</v>
      </c>
      <c r="C479" s="25" t="s">
        <v>124</v>
      </c>
      <c r="D479" s="175" t="s">
        <v>119</v>
      </c>
      <c r="E479" s="748">
        <v>8000</v>
      </c>
      <c r="F479" s="368">
        <v>3830</v>
      </c>
      <c r="G479" s="599">
        <f t="shared" si="6"/>
        <v>2.0887728459530028</v>
      </c>
      <c r="H479" s="544" t="s">
        <v>144</v>
      </c>
      <c r="I479" s="601" t="s">
        <v>18</v>
      </c>
      <c r="J479" s="175" t="s">
        <v>557</v>
      </c>
      <c r="K479" s="542" t="s">
        <v>64</v>
      </c>
      <c r="L479" s="542" t="s">
        <v>45</v>
      </c>
      <c r="M479" s="495"/>
      <c r="N479" s="496"/>
    </row>
    <row r="480" spans="1:14" x14ac:dyDescent="0.25">
      <c r="A480" s="180">
        <v>44863</v>
      </c>
      <c r="B480" s="25" t="s">
        <v>563</v>
      </c>
      <c r="C480" s="25" t="s">
        <v>124</v>
      </c>
      <c r="D480" s="175" t="s">
        <v>119</v>
      </c>
      <c r="E480" s="748">
        <v>10000</v>
      </c>
      <c r="F480" s="368">
        <v>3830</v>
      </c>
      <c r="G480" s="599">
        <f t="shared" si="6"/>
        <v>2.6109660574412534</v>
      </c>
      <c r="H480" s="544" t="s">
        <v>144</v>
      </c>
      <c r="I480" s="601" t="s">
        <v>18</v>
      </c>
      <c r="J480" s="25" t="s">
        <v>561</v>
      </c>
      <c r="K480" s="542" t="s">
        <v>64</v>
      </c>
      <c r="L480" s="542" t="s">
        <v>45</v>
      </c>
      <c r="M480" s="495"/>
      <c r="N480" s="496"/>
    </row>
    <row r="481" spans="1:14" x14ac:dyDescent="0.25">
      <c r="A481" s="180">
        <v>44863</v>
      </c>
      <c r="B481" s="25" t="s">
        <v>563</v>
      </c>
      <c r="C481" s="25" t="s">
        <v>124</v>
      </c>
      <c r="D481" s="175" t="s">
        <v>119</v>
      </c>
      <c r="E481" s="748">
        <v>6000</v>
      </c>
      <c r="F481" s="368">
        <v>3830</v>
      </c>
      <c r="G481" s="599">
        <f t="shared" si="6"/>
        <v>1.566579634464752</v>
      </c>
      <c r="H481" s="544" t="s">
        <v>144</v>
      </c>
      <c r="I481" s="601" t="s">
        <v>18</v>
      </c>
      <c r="J481" s="25" t="s">
        <v>561</v>
      </c>
      <c r="K481" s="542" t="s">
        <v>64</v>
      </c>
      <c r="L481" s="542" t="s">
        <v>45</v>
      </c>
      <c r="M481" s="495"/>
      <c r="N481" s="496"/>
    </row>
    <row r="482" spans="1:14" x14ac:dyDescent="0.25">
      <c r="A482" s="180">
        <v>44863</v>
      </c>
      <c r="B482" s="25" t="s">
        <v>563</v>
      </c>
      <c r="C482" s="25" t="s">
        <v>124</v>
      </c>
      <c r="D482" s="175" t="s">
        <v>119</v>
      </c>
      <c r="E482" s="748">
        <v>6000</v>
      </c>
      <c r="F482" s="368">
        <v>3830</v>
      </c>
      <c r="G482" s="599">
        <f t="shared" si="6"/>
        <v>1.566579634464752</v>
      </c>
      <c r="H482" s="544" t="s">
        <v>144</v>
      </c>
      <c r="I482" s="601" t="s">
        <v>18</v>
      </c>
      <c r="J482" s="25" t="s">
        <v>561</v>
      </c>
      <c r="K482" s="542" t="s">
        <v>64</v>
      </c>
      <c r="L482" s="542" t="s">
        <v>45</v>
      </c>
      <c r="M482" s="495"/>
      <c r="N482" s="496"/>
    </row>
    <row r="483" spans="1:14" x14ac:dyDescent="0.25">
      <c r="A483" s="180">
        <v>44863</v>
      </c>
      <c r="B483" s="25" t="s">
        <v>563</v>
      </c>
      <c r="C483" s="25" t="s">
        <v>124</v>
      </c>
      <c r="D483" s="175" t="s">
        <v>119</v>
      </c>
      <c r="E483" s="748">
        <v>5000</v>
      </c>
      <c r="F483" s="368">
        <v>3830</v>
      </c>
      <c r="G483" s="599">
        <f t="shared" si="6"/>
        <v>1.3054830287206267</v>
      </c>
      <c r="H483" s="544" t="s">
        <v>144</v>
      </c>
      <c r="I483" s="601" t="s">
        <v>18</v>
      </c>
      <c r="J483" s="25" t="s">
        <v>561</v>
      </c>
      <c r="K483" s="542" t="s">
        <v>64</v>
      </c>
      <c r="L483" s="542" t="s">
        <v>45</v>
      </c>
      <c r="M483" s="495"/>
      <c r="N483" s="496"/>
    </row>
    <row r="484" spans="1:14" x14ac:dyDescent="0.25">
      <c r="A484" s="180">
        <v>44862</v>
      </c>
      <c r="B484" s="25" t="s">
        <v>564</v>
      </c>
      <c r="C484" s="25" t="s">
        <v>159</v>
      </c>
      <c r="D484" s="25" t="s">
        <v>81</v>
      </c>
      <c r="E484" s="750">
        <v>48735</v>
      </c>
      <c r="F484" s="368">
        <v>3830</v>
      </c>
      <c r="G484" s="599">
        <f t="shared" si="6"/>
        <v>12.724543080939947</v>
      </c>
      <c r="H484" s="544" t="s">
        <v>42</v>
      </c>
      <c r="I484" s="601" t="s">
        <v>18</v>
      </c>
      <c r="J484" s="175" t="s">
        <v>566</v>
      </c>
      <c r="K484" s="542" t="s">
        <v>64</v>
      </c>
      <c r="L484" s="542" t="s">
        <v>45</v>
      </c>
      <c r="M484" s="495"/>
      <c r="N484" s="496"/>
    </row>
    <row r="485" spans="1:14" x14ac:dyDescent="0.25">
      <c r="A485" s="180">
        <v>44862</v>
      </c>
      <c r="B485" s="25" t="s">
        <v>565</v>
      </c>
      <c r="C485" s="25" t="s">
        <v>170</v>
      </c>
      <c r="D485" s="25" t="s">
        <v>81</v>
      </c>
      <c r="E485" s="750">
        <v>1265</v>
      </c>
      <c r="F485" s="368">
        <v>3830</v>
      </c>
      <c r="G485" s="599">
        <f t="shared" si="6"/>
        <v>0.33028720626631852</v>
      </c>
      <c r="H485" s="544" t="s">
        <v>42</v>
      </c>
      <c r="I485" s="601" t="s">
        <v>18</v>
      </c>
      <c r="J485" s="175" t="s">
        <v>566</v>
      </c>
      <c r="K485" s="542" t="s">
        <v>64</v>
      </c>
      <c r="L485" s="542" t="s">
        <v>45</v>
      </c>
      <c r="M485" s="495"/>
      <c r="N485" s="496"/>
    </row>
    <row r="486" spans="1:14" x14ac:dyDescent="0.25">
      <c r="A486" s="180">
        <v>44865</v>
      </c>
      <c r="B486" s="25" t="s">
        <v>123</v>
      </c>
      <c r="C486" s="25" t="s">
        <v>124</v>
      </c>
      <c r="D486" s="25" t="s">
        <v>119</v>
      </c>
      <c r="E486" s="748">
        <v>8000</v>
      </c>
      <c r="F486" s="368">
        <v>3830</v>
      </c>
      <c r="G486" s="599">
        <f t="shared" si="6"/>
        <v>2.0887728459530028</v>
      </c>
      <c r="H486" s="544" t="s">
        <v>144</v>
      </c>
      <c r="I486" s="601" t="s">
        <v>18</v>
      </c>
      <c r="J486" s="25" t="s">
        <v>567</v>
      </c>
      <c r="K486" s="542" t="s">
        <v>64</v>
      </c>
      <c r="L486" s="542" t="s">
        <v>45</v>
      </c>
      <c r="M486" s="495"/>
      <c r="N486" s="496"/>
    </row>
    <row r="487" spans="1:14" x14ac:dyDescent="0.25">
      <c r="A487" s="180">
        <v>44865</v>
      </c>
      <c r="B487" s="25" t="s">
        <v>123</v>
      </c>
      <c r="C487" s="25" t="s">
        <v>124</v>
      </c>
      <c r="D487" s="25" t="s">
        <v>119</v>
      </c>
      <c r="E487" s="748">
        <v>18000</v>
      </c>
      <c r="F487" s="368">
        <v>3830</v>
      </c>
      <c r="G487" s="599">
        <f t="shared" si="6"/>
        <v>4.6997389033942563</v>
      </c>
      <c r="H487" s="544" t="s">
        <v>144</v>
      </c>
      <c r="I487" s="601" t="s">
        <v>18</v>
      </c>
      <c r="J487" s="25" t="s">
        <v>567</v>
      </c>
      <c r="K487" s="542" t="s">
        <v>64</v>
      </c>
      <c r="L487" s="542" t="s">
        <v>45</v>
      </c>
      <c r="M487" s="495"/>
      <c r="N487" s="496"/>
    </row>
    <row r="488" spans="1:14" x14ac:dyDescent="0.25">
      <c r="A488" s="180">
        <v>44865</v>
      </c>
      <c r="B488" s="25" t="s">
        <v>123</v>
      </c>
      <c r="C488" s="25" t="s">
        <v>124</v>
      </c>
      <c r="D488" s="25" t="s">
        <v>119</v>
      </c>
      <c r="E488" s="748">
        <v>10000</v>
      </c>
      <c r="F488" s="368">
        <v>3830</v>
      </c>
      <c r="G488" s="599">
        <f t="shared" si="6"/>
        <v>2.6109660574412534</v>
      </c>
      <c r="H488" s="544" t="s">
        <v>144</v>
      </c>
      <c r="I488" s="601" t="s">
        <v>18</v>
      </c>
      <c r="J488" s="25" t="s">
        <v>567</v>
      </c>
      <c r="K488" s="542" t="s">
        <v>64</v>
      </c>
      <c r="L488" s="542" t="s">
        <v>45</v>
      </c>
      <c r="M488" s="495"/>
      <c r="N488" s="496"/>
    </row>
    <row r="489" spans="1:14" x14ac:dyDescent="0.25">
      <c r="A489" s="180">
        <v>44865</v>
      </c>
      <c r="B489" s="25" t="s">
        <v>123</v>
      </c>
      <c r="C489" s="25" t="s">
        <v>124</v>
      </c>
      <c r="D489" s="25" t="s">
        <v>119</v>
      </c>
      <c r="E489" s="748">
        <v>17000</v>
      </c>
      <c r="F489" s="535">
        <v>3770</v>
      </c>
      <c r="G489" s="599">
        <f t="shared" si="6"/>
        <v>4.5092838196286475</v>
      </c>
      <c r="H489" s="544" t="s">
        <v>144</v>
      </c>
      <c r="I489" s="601" t="s">
        <v>18</v>
      </c>
      <c r="J489" s="25" t="s">
        <v>567</v>
      </c>
      <c r="K489" s="542" t="s">
        <v>64</v>
      </c>
      <c r="L489" s="542" t="s">
        <v>45</v>
      </c>
      <c r="M489" s="495"/>
      <c r="N489" s="496"/>
    </row>
    <row r="490" spans="1:14" x14ac:dyDescent="0.25">
      <c r="A490" s="180">
        <v>44865</v>
      </c>
      <c r="B490" s="25" t="s">
        <v>123</v>
      </c>
      <c r="C490" s="25" t="s">
        <v>124</v>
      </c>
      <c r="D490" s="25" t="s">
        <v>119</v>
      </c>
      <c r="E490" s="748">
        <v>15000</v>
      </c>
      <c r="F490" s="368">
        <v>3830</v>
      </c>
      <c r="G490" s="599">
        <v>0.56000000000000005</v>
      </c>
      <c r="H490" s="544" t="s">
        <v>144</v>
      </c>
      <c r="I490" s="601" t="s">
        <v>18</v>
      </c>
      <c r="J490" s="25" t="s">
        <v>567</v>
      </c>
      <c r="K490" s="542" t="s">
        <v>64</v>
      </c>
      <c r="L490" s="542" t="s">
        <v>45</v>
      </c>
      <c r="M490" s="495"/>
      <c r="N490" s="496"/>
    </row>
    <row r="491" spans="1:14" x14ac:dyDescent="0.25">
      <c r="A491" s="180">
        <v>44865</v>
      </c>
      <c r="B491" s="25" t="s">
        <v>122</v>
      </c>
      <c r="C491" s="25" t="s">
        <v>122</v>
      </c>
      <c r="D491" s="25" t="s">
        <v>119</v>
      </c>
      <c r="E491" s="748">
        <v>5000</v>
      </c>
      <c r="F491" s="368">
        <v>3830</v>
      </c>
      <c r="G491" s="599">
        <f t="shared" si="6"/>
        <v>1.3054830287206267</v>
      </c>
      <c r="H491" s="544" t="s">
        <v>144</v>
      </c>
      <c r="I491" s="601" t="s">
        <v>18</v>
      </c>
      <c r="J491" s="25" t="s">
        <v>567</v>
      </c>
      <c r="K491" s="542" t="s">
        <v>64</v>
      </c>
      <c r="L491" s="542" t="s">
        <v>45</v>
      </c>
      <c r="M491" s="495"/>
      <c r="N491" s="496"/>
    </row>
    <row r="492" spans="1:14" x14ac:dyDescent="0.25">
      <c r="A492" s="180">
        <v>44865</v>
      </c>
      <c r="B492" s="25" t="s">
        <v>122</v>
      </c>
      <c r="C492" s="25" t="s">
        <v>122</v>
      </c>
      <c r="D492" s="25" t="s">
        <v>119</v>
      </c>
      <c r="E492" s="748">
        <v>5000</v>
      </c>
      <c r="F492" s="368">
        <v>3830</v>
      </c>
      <c r="G492" s="599">
        <f t="shared" si="6"/>
        <v>1.3054830287206267</v>
      </c>
      <c r="H492" s="544" t="s">
        <v>144</v>
      </c>
      <c r="I492" s="601" t="s">
        <v>18</v>
      </c>
      <c r="J492" s="25" t="s">
        <v>567</v>
      </c>
      <c r="K492" s="542" t="s">
        <v>64</v>
      </c>
      <c r="L492" s="542" t="s">
        <v>45</v>
      </c>
      <c r="M492" s="495"/>
      <c r="N492" s="496"/>
    </row>
    <row r="493" spans="1:14" x14ac:dyDescent="0.25">
      <c r="A493" s="47">
        <v>44865</v>
      </c>
      <c r="B493" s="25" t="s">
        <v>571</v>
      </c>
      <c r="C493" s="25" t="s">
        <v>140</v>
      </c>
      <c r="D493" s="25" t="s">
        <v>81</v>
      </c>
      <c r="E493" s="750">
        <v>200000</v>
      </c>
      <c r="F493" s="368">
        <v>3830</v>
      </c>
      <c r="G493" s="599">
        <f t="shared" si="6"/>
        <v>52.219321148825067</v>
      </c>
      <c r="H493" s="544" t="s">
        <v>42</v>
      </c>
      <c r="I493" s="601" t="s">
        <v>18</v>
      </c>
      <c r="J493" s="614" t="s">
        <v>573</v>
      </c>
      <c r="K493" s="542" t="s">
        <v>64</v>
      </c>
      <c r="L493" s="542" t="s">
        <v>45</v>
      </c>
      <c r="M493" s="495"/>
      <c r="N493" s="496"/>
    </row>
    <row r="494" spans="1:14" x14ac:dyDescent="0.25">
      <c r="A494" s="194">
        <v>44865</v>
      </c>
      <c r="B494" s="177" t="s">
        <v>129</v>
      </c>
      <c r="C494" s="177" t="s">
        <v>157</v>
      </c>
      <c r="D494" s="187" t="s">
        <v>14</v>
      </c>
      <c r="E494" s="201">
        <v>30000</v>
      </c>
      <c r="F494" s="535">
        <v>3770</v>
      </c>
      <c r="G494" s="599">
        <f t="shared" si="6"/>
        <v>7.9575596816976129</v>
      </c>
      <c r="H494" s="544" t="s">
        <v>42</v>
      </c>
      <c r="I494" s="601" t="s">
        <v>18</v>
      </c>
      <c r="J494" s="614" t="s">
        <v>574</v>
      </c>
      <c r="K494" s="542" t="s">
        <v>64</v>
      </c>
      <c r="L494" s="542" t="s">
        <v>45</v>
      </c>
      <c r="M494" s="495"/>
      <c r="N494" s="496"/>
    </row>
    <row r="495" spans="1:14" x14ac:dyDescent="0.25">
      <c r="A495" s="194">
        <v>44865</v>
      </c>
      <c r="B495" s="175" t="s">
        <v>156</v>
      </c>
      <c r="C495" s="177" t="s">
        <v>157</v>
      </c>
      <c r="D495" s="187" t="s">
        <v>119</v>
      </c>
      <c r="E495" s="182">
        <v>25000</v>
      </c>
      <c r="F495" s="368">
        <v>3830</v>
      </c>
      <c r="G495" s="332">
        <f t="shared" si="6"/>
        <v>6.5274151436031334</v>
      </c>
      <c r="H495" s="544" t="s">
        <v>144</v>
      </c>
      <c r="I495" s="601" t="s">
        <v>18</v>
      </c>
      <c r="J495" s="614" t="s">
        <v>574</v>
      </c>
      <c r="K495" s="542" t="s">
        <v>64</v>
      </c>
      <c r="L495" s="542" t="s">
        <v>45</v>
      </c>
      <c r="M495" s="495"/>
      <c r="N495" s="496"/>
    </row>
    <row r="496" spans="1:14" ht="18" customHeight="1" thickBot="1" x14ac:dyDescent="0.3">
      <c r="A496" s="529"/>
      <c r="B496" s="495"/>
      <c r="C496" s="495"/>
      <c r="D496" s="691"/>
      <c r="E496" s="736">
        <f>SUM(E3:E495)</f>
        <v>13290371.199999999</v>
      </c>
      <c r="F496" s="737"/>
      <c r="G496" s="738">
        <f>SUM(G3:G495)</f>
        <v>3536.2524434348366</v>
      </c>
      <c r="H496" s="707" t="s">
        <v>42</v>
      </c>
      <c r="I496" s="601" t="s">
        <v>18</v>
      </c>
      <c r="J496" s="495"/>
      <c r="K496" s="542" t="s">
        <v>64</v>
      </c>
      <c r="L496" s="542" t="s">
        <v>45</v>
      </c>
      <c r="M496" s="495"/>
      <c r="N496" s="496"/>
    </row>
  </sheetData>
  <autoFilter ref="A2:N496">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workbookViewId="0">
      <selection activeCell="G12" sqref="G12"/>
    </sheetView>
  </sheetViews>
  <sheetFormatPr defaultRowHeight="15" x14ac:dyDescent="0.25"/>
  <cols>
    <col min="1" max="1" width="13.140625" customWidth="1"/>
    <col min="2" max="2" width="36.5703125" customWidth="1"/>
    <col min="3" max="3" width="15.85546875" customWidth="1"/>
    <col min="4" max="4" width="25" customWidth="1"/>
  </cols>
  <sheetData>
    <row r="3" spans="1:4" x14ac:dyDescent="0.25">
      <c r="A3" s="472" t="s">
        <v>106</v>
      </c>
      <c r="B3" t="s">
        <v>113</v>
      </c>
      <c r="C3" t="s">
        <v>112</v>
      </c>
    </row>
    <row r="4" spans="1:4" x14ac:dyDescent="0.25">
      <c r="A4" s="202" t="s">
        <v>65</v>
      </c>
      <c r="B4" s="473">
        <v>470000</v>
      </c>
      <c r="C4" s="473"/>
      <c r="D4" s="662">
        <f>GETPIVOTDATA("Sum of spent in national currency (Ugx)",$A$3,"Name","Airtime")-GETPIVOTDATA("Sum of Received",$A$3,"Name","Airtime")</f>
        <v>470000</v>
      </c>
    </row>
    <row r="5" spans="1:4" x14ac:dyDescent="0.25">
      <c r="A5" s="202" t="s">
        <v>132</v>
      </c>
      <c r="B5" s="473">
        <v>706000</v>
      </c>
      <c r="C5" s="473"/>
      <c r="D5" s="662">
        <f>GETPIVOTDATA("Sum of spent in national currency (Ugx)",$A$3,"Name","Edris")-GETPIVOTDATA("Sum of Received",$A$3,"Name","Edris")</f>
        <v>706000</v>
      </c>
    </row>
    <row r="6" spans="1:4" x14ac:dyDescent="0.25">
      <c r="A6" s="202" t="s">
        <v>121</v>
      </c>
      <c r="B6" s="473">
        <v>422000</v>
      </c>
      <c r="C6" s="473">
        <v>2000</v>
      </c>
      <c r="D6" s="662">
        <f>GETPIVOTDATA("Sum of spent in national currency (Ugx)",$A$3,"Name","i35")-GETPIVOTDATA("Sum of Received",$A$3,"Name","i35")</f>
        <v>420000</v>
      </c>
    </row>
    <row r="7" spans="1:4" x14ac:dyDescent="0.25">
      <c r="A7" s="202" t="s">
        <v>147</v>
      </c>
      <c r="B7" s="473">
        <v>1070000</v>
      </c>
      <c r="C7" s="473">
        <v>12000</v>
      </c>
      <c r="D7" s="662">
        <f>GETPIVOTDATA("Sum of spent in national currency (Ugx)",$A$3,"Name","i54")-GETPIVOTDATA("Sum of Received",$A$3,"Name","i54")</f>
        <v>1058000</v>
      </c>
    </row>
    <row r="8" spans="1:4" x14ac:dyDescent="0.25">
      <c r="A8" s="202" t="s">
        <v>144</v>
      </c>
      <c r="B8" s="473">
        <v>1723000</v>
      </c>
      <c r="C8" s="473">
        <v>74000</v>
      </c>
      <c r="D8" s="662">
        <f>GETPIVOTDATA("Sum of spent in national currency (Ugx)",$A$3,"Name","i82")-GETPIVOTDATA("Sum of Received",$A$3,"Name","i82")</f>
        <v>1649000</v>
      </c>
    </row>
    <row r="9" spans="1:4" x14ac:dyDescent="0.25">
      <c r="A9" s="202" t="s">
        <v>42</v>
      </c>
      <c r="B9" s="473">
        <v>1566100</v>
      </c>
      <c r="C9" s="473">
        <v>85000</v>
      </c>
      <c r="D9" s="662">
        <f>GETPIVOTDATA("Sum of spent in national currency (Ugx)",$A$3,"Name","Lydia")-GETPIVOTDATA("Sum of Received",$A$3,"Name","Lydia")</f>
        <v>1481100</v>
      </c>
    </row>
    <row r="10" spans="1:4" x14ac:dyDescent="0.25">
      <c r="A10" s="202" t="s">
        <v>107</v>
      </c>
      <c r="B10" s="473"/>
      <c r="C10" s="473">
        <v>3697000</v>
      </c>
      <c r="D10" s="662"/>
    </row>
    <row r="11" spans="1:4" x14ac:dyDescent="0.25">
      <c r="A11" s="202" t="s">
        <v>108</v>
      </c>
      <c r="B11" s="473">
        <v>5957100</v>
      </c>
      <c r="C11" s="473">
        <v>3870000</v>
      </c>
      <c r="D11" s="662"/>
    </row>
    <row r="13" spans="1:4" x14ac:dyDescent="0.25">
      <c r="C13" s="706">
        <f>SUM(C5:C9)</f>
        <v>173000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22"/>
  <sheetViews>
    <sheetView workbookViewId="0">
      <pane xSplit="1" ySplit="2" topLeftCell="B86" activePane="bottomRight" state="frozen"/>
      <selection pane="topRight" activeCell="B1" sqref="B1"/>
      <selection pane="bottomLeft" activeCell="A4" sqref="A4"/>
      <selection pane="bottomRight" activeCell="E117" sqref="E117"/>
    </sheetView>
  </sheetViews>
  <sheetFormatPr defaultColWidth="10.85546875" defaultRowHeight="15" x14ac:dyDescent="0.25"/>
  <cols>
    <col min="1" max="1" width="17.7109375" style="40" customWidth="1"/>
    <col min="2" max="2" width="39.140625" style="40" bestFit="1" customWidth="1"/>
    <col min="3" max="3" width="18.42578125" style="40" bestFit="1" customWidth="1"/>
    <col min="4" max="4" width="14.7109375" style="40" customWidth="1"/>
    <col min="5" max="5" width="14.42578125" style="77" customWidth="1"/>
    <col min="6" max="6" width="15.140625" style="77" customWidth="1"/>
    <col min="7" max="7" width="21.140625" style="77" customWidth="1"/>
    <col min="8" max="9" width="21.140625" style="40" customWidth="1"/>
    <col min="10" max="10" width="26.140625" style="40" customWidth="1"/>
    <col min="11" max="11" width="10.85546875" style="40"/>
    <col min="12" max="12" width="13.42578125" style="40" customWidth="1"/>
    <col min="13" max="13" width="14.85546875" style="40" customWidth="1"/>
    <col min="14" max="14" width="28" style="40" customWidth="1"/>
    <col min="15" max="16384" width="10.85546875" style="40"/>
  </cols>
  <sheetData>
    <row r="1" spans="1:15" s="2" customFormat="1" ht="21" customHeight="1" x14ac:dyDescent="0.25">
      <c r="A1" s="753" t="s">
        <v>579</v>
      </c>
      <c r="B1" s="753"/>
      <c r="C1" s="753"/>
      <c r="D1" s="753"/>
      <c r="E1" s="753"/>
      <c r="F1" s="753"/>
      <c r="G1" s="753"/>
      <c r="H1" s="753"/>
      <c r="I1" s="753"/>
      <c r="J1" s="753"/>
      <c r="K1" s="753"/>
      <c r="L1" s="753"/>
      <c r="M1" s="753"/>
      <c r="N1" s="753"/>
    </row>
    <row r="2" spans="1:15" s="2" customFormat="1" ht="45.75" customHeight="1" x14ac:dyDescent="0.25">
      <c r="A2" s="41" t="s">
        <v>0</v>
      </c>
      <c r="B2" s="34" t="s">
        <v>5</v>
      </c>
      <c r="C2" s="34" t="s">
        <v>10</v>
      </c>
      <c r="D2" s="35" t="s">
        <v>8</v>
      </c>
      <c r="E2" s="35" t="s">
        <v>56</v>
      </c>
      <c r="F2" s="35" t="s">
        <v>34</v>
      </c>
      <c r="G2" s="36" t="s">
        <v>41</v>
      </c>
      <c r="H2" s="36" t="s">
        <v>2</v>
      </c>
      <c r="I2" s="36" t="s">
        <v>3</v>
      </c>
      <c r="J2" s="34" t="s">
        <v>9</v>
      </c>
      <c r="K2" s="34" t="s">
        <v>1</v>
      </c>
      <c r="L2" s="34" t="s">
        <v>4</v>
      </c>
      <c r="M2" s="37" t="s">
        <v>12</v>
      </c>
      <c r="N2" s="38" t="s">
        <v>11</v>
      </c>
      <c r="O2" s="317"/>
    </row>
    <row r="3" spans="1:15" s="22" customFormat="1" x14ac:dyDescent="0.25">
      <c r="A3" s="122">
        <v>44835</v>
      </c>
      <c r="B3" s="121" t="s">
        <v>180</v>
      </c>
      <c r="C3" s="426"/>
      <c r="D3" s="426"/>
      <c r="E3" s="427"/>
      <c r="F3" s="193"/>
      <c r="G3" s="193">
        <v>3648146</v>
      </c>
      <c r="H3" s="33"/>
      <c r="I3" s="336" t="s">
        <v>18</v>
      </c>
      <c r="J3" s="456"/>
      <c r="K3" s="336" t="s">
        <v>64</v>
      </c>
      <c r="L3" s="336" t="s">
        <v>58</v>
      </c>
      <c r="M3" s="44"/>
      <c r="N3" s="44"/>
      <c r="O3" s="318"/>
    </row>
    <row r="4" spans="1:15" s="22" customFormat="1" x14ac:dyDescent="0.25">
      <c r="A4" s="194">
        <v>44835</v>
      </c>
      <c r="B4" s="195" t="s">
        <v>115</v>
      </c>
      <c r="C4" s="195" t="s">
        <v>49</v>
      </c>
      <c r="D4" s="196" t="s">
        <v>119</v>
      </c>
      <c r="E4" s="172">
        <v>20000</v>
      </c>
      <c r="F4" s="172"/>
      <c r="G4" s="179">
        <f>G3-E4+F4</f>
        <v>3628146</v>
      </c>
      <c r="H4" s="197" t="s">
        <v>147</v>
      </c>
      <c r="I4" s="197" t="s">
        <v>18</v>
      </c>
      <c r="J4" s="452" t="s">
        <v>181</v>
      </c>
      <c r="K4" s="197" t="s">
        <v>64</v>
      </c>
      <c r="L4" s="197" t="s">
        <v>58</v>
      </c>
      <c r="M4" s="197"/>
      <c r="N4" s="197"/>
      <c r="O4" s="318"/>
    </row>
    <row r="5" spans="1:15" s="22" customFormat="1" x14ac:dyDescent="0.25">
      <c r="A5" s="194">
        <v>44835</v>
      </c>
      <c r="B5" s="195" t="s">
        <v>115</v>
      </c>
      <c r="C5" s="195" t="s">
        <v>49</v>
      </c>
      <c r="D5" s="196" t="s">
        <v>118</v>
      </c>
      <c r="E5" s="178">
        <v>20000</v>
      </c>
      <c r="F5" s="172"/>
      <c r="G5" s="179">
        <f>G4-E5+F5</f>
        <v>3608146</v>
      </c>
      <c r="H5" s="213" t="s">
        <v>132</v>
      </c>
      <c r="I5" s="336" t="s">
        <v>18</v>
      </c>
      <c r="J5" s="452" t="s">
        <v>185</v>
      </c>
      <c r="K5" s="336" t="s">
        <v>64</v>
      </c>
      <c r="L5" s="336" t="s">
        <v>58</v>
      </c>
      <c r="M5" s="214"/>
      <c r="N5" s="336"/>
      <c r="O5" s="318"/>
    </row>
    <row r="6" spans="1:15" s="22" customFormat="1" x14ac:dyDescent="0.25">
      <c r="A6" s="194">
        <v>44835</v>
      </c>
      <c r="B6" s="195" t="s">
        <v>115</v>
      </c>
      <c r="C6" s="195" t="s">
        <v>49</v>
      </c>
      <c r="D6" s="196" t="s">
        <v>119</v>
      </c>
      <c r="E6" s="178">
        <v>20000</v>
      </c>
      <c r="F6" s="184"/>
      <c r="G6" s="179">
        <f t="shared" ref="G6:G15" si="0">G5-E6+F6</f>
        <v>3588146</v>
      </c>
      <c r="H6" s="291" t="s">
        <v>144</v>
      </c>
      <c r="I6" s="336" t="s">
        <v>18</v>
      </c>
      <c r="J6" s="452" t="s">
        <v>186</v>
      </c>
      <c r="K6" s="336" t="s">
        <v>64</v>
      </c>
      <c r="L6" s="336" t="s">
        <v>58</v>
      </c>
      <c r="M6" s="214"/>
      <c r="N6" s="336"/>
      <c r="O6" s="318"/>
    </row>
    <row r="7" spans="1:15" s="22" customFormat="1" x14ac:dyDescent="0.25">
      <c r="A7" s="194">
        <v>44835</v>
      </c>
      <c r="B7" s="195" t="s">
        <v>115</v>
      </c>
      <c r="C7" s="195" t="s">
        <v>49</v>
      </c>
      <c r="D7" s="196" t="s">
        <v>119</v>
      </c>
      <c r="E7" s="178">
        <v>20000</v>
      </c>
      <c r="F7" s="184"/>
      <c r="G7" s="179">
        <f t="shared" si="0"/>
        <v>3568146</v>
      </c>
      <c r="H7" s="291" t="s">
        <v>121</v>
      </c>
      <c r="I7" s="336" t="s">
        <v>18</v>
      </c>
      <c r="J7" s="452" t="s">
        <v>187</v>
      </c>
      <c r="K7" s="336" t="s">
        <v>64</v>
      </c>
      <c r="L7" s="336" t="s">
        <v>58</v>
      </c>
      <c r="M7" s="214"/>
      <c r="N7" s="336"/>
      <c r="O7" s="318"/>
    </row>
    <row r="8" spans="1:15" s="22" customFormat="1" x14ac:dyDescent="0.25">
      <c r="A8" s="194">
        <v>44835</v>
      </c>
      <c r="B8" s="195" t="s">
        <v>125</v>
      </c>
      <c r="C8" s="195" t="s">
        <v>49</v>
      </c>
      <c r="D8" s="196" t="s">
        <v>119</v>
      </c>
      <c r="E8" s="178"/>
      <c r="F8" s="184">
        <v>9000</v>
      </c>
      <c r="G8" s="179">
        <f t="shared" si="0"/>
        <v>3577146</v>
      </c>
      <c r="H8" s="291" t="s">
        <v>144</v>
      </c>
      <c r="I8" s="336" t="s">
        <v>18</v>
      </c>
      <c r="J8" s="452" t="s">
        <v>193</v>
      </c>
      <c r="K8" s="336" t="s">
        <v>64</v>
      </c>
      <c r="L8" s="336" t="s">
        <v>58</v>
      </c>
      <c r="M8" s="214"/>
      <c r="N8" s="336"/>
      <c r="O8" s="318"/>
    </row>
    <row r="9" spans="1:15" s="22" customFormat="1" x14ac:dyDescent="0.25">
      <c r="A9" s="194">
        <v>44837</v>
      </c>
      <c r="B9" s="195" t="s">
        <v>125</v>
      </c>
      <c r="C9" s="195" t="s">
        <v>49</v>
      </c>
      <c r="D9" s="196" t="s">
        <v>119</v>
      </c>
      <c r="E9" s="459"/>
      <c r="F9" s="172">
        <v>3000</v>
      </c>
      <c r="G9" s="179">
        <f t="shared" si="0"/>
        <v>3580146</v>
      </c>
      <c r="H9" s="291" t="s">
        <v>144</v>
      </c>
      <c r="I9" s="336" t="s">
        <v>18</v>
      </c>
      <c r="J9" s="452" t="s">
        <v>186</v>
      </c>
      <c r="K9" s="336" t="s">
        <v>64</v>
      </c>
      <c r="L9" s="336" t="s">
        <v>58</v>
      </c>
      <c r="M9" s="197"/>
      <c r="N9" s="197"/>
      <c r="O9" s="318"/>
    </row>
    <row r="10" spans="1:15" s="22" customFormat="1" x14ac:dyDescent="0.25">
      <c r="A10" s="194">
        <v>44837</v>
      </c>
      <c r="B10" s="195" t="s">
        <v>115</v>
      </c>
      <c r="C10" s="195" t="s">
        <v>49</v>
      </c>
      <c r="D10" s="196" t="s">
        <v>119</v>
      </c>
      <c r="E10" s="459">
        <v>75000</v>
      </c>
      <c r="F10" s="188"/>
      <c r="G10" s="179">
        <f t="shared" si="0"/>
        <v>3505146</v>
      </c>
      <c r="H10" s="291" t="s">
        <v>144</v>
      </c>
      <c r="I10" s="336" t="s">
        <v>18</v>
      </c>
      <c r="J10" s="614" t="s">
        <v>215</v>
      </c>
      <c r="K10" s="336" t="s">
        <v>64</v>
      </c>
      <c r="L10" s="336" t="s">
        <v>58</v>
      </c>
      <c r="M10" s="197"/>
      <c r="N10" s="197"/>
      <c r="O10" s="318"/>
    </row>
    <row r="11" spans="1:15" s="22" customFormat="1" x14ac:dyDescent="0.25">
      <c r="A11" s="194">
        <v>44837</v>
      </c>
      <c r="B11" s="195" t="s">
        <v>115</v>
      </c>
      <c r="C11" s="195" t="s">
        <v>49</v>
      </c>
      <c r="D11" s="196" t="s">
        <v>119</v>
      </c>
      <c r="E11" s="459">
        <v>70000</v>
      </c>
      <c r="F11" s="188"/>
      <c r="G11" s="179">
        <f t="shared" si="0"/>
        <v>3435146</v>
      </c>
      <c r="H11" s="291" t="s">
        <v>147</v>
      </c>
      <c r="I11" s="336" t="s">
        <v>18</v>
      </c>
      <c r="J11" s="452" t="s">
        <v>182</v>
      </c>
      <c r="K11" s="336" t="s">
        <v>64</v>
      </c>
      <c r="L11" s="336" t="s">
        <v>58</v>
      </c>
      <c r="M11" s="197"/>
      <c r="N11" s="197"/>
      <c r="O11" s="318"/>
    </row>
    <row r="12" spans="1:15" s="22" customFormat="1" x14ac:dyDescent="0.25">
      <c r="A12" s="194">
        <v>44837</v>
      </c>
      <c r="B12" s="195" t="s">
        <v>115</v>
      </c>
      <c r="C12" s="195" t="s">
        <v>49</v>
      </c>
      <c r="D12" s="196" t="s">
        <v>119</v>
      </c>
      <c r="E12" s="459">
        <v>76000</v>
      </c>
      <c r="F12" s="188"/>
      <c r="G12" s="179">
        <f t="shared" si="0"/>
        <v>3359146</v>
      </c>
      <c r="H12" s="291" t="s">
        <v>121</v>
      </c>
      <c r="I12" s="336" t="s">
        <v>18</v>
      </c>
      <c r="J12" s="452" t="s">
        <v>220</v>
      </c>
      <c r="K12" s="336" t="s">
        <v>64</v>
      </c>
      <c r="L12" s="336" t="s">
        <v>58</v>
      </c>
      <c r="M12" s="197"/>
      <c r="N12" s="197"/>
      <c r="O12" s="318"/>
    </row>
    <row r="13" spans="1:15" s="22" customFormat="1" x14ac:dyDescent="0.25">
      <c r="A13" s="194">
        <v>44837</v>
      </c>
      <c r="B13" s="195" t="s">
        <v>115</v>
      </c>
      <c r="C13" s="195" t="s">
        <v>49</v>
      </c>
      <c r="D13" s="196" t="s">
        <v>118</v>
      </c>
      <c r="E13" s="459">
        <v>76000</v>
      </c>
      <c r="F13" s="188"/>
      <c r="G13" s="179">
        <f t="shared" si="0"/>
        <v>3283146</v>
      </c>
      <c r="H13" s="291" t="s">
        <v>132</v>
      </c>
      <c r="I13" s="336" t="s">
        <v>18</v>
      </c>
      <c r="J13" s="452" t="s">
        <v>224</v>
      </c>
      <c r="K13" s="336" t="s">
        <v>64</v>
      </c>
      <c r="L13" s="336" t="s">
        <v>58</v>
      </c>
      <c r="M13" s="197"/>
      <c r="N13" s="197"/>
      <c r="O13" s="318"/>
    </row>
    <row r="14" spans="1:15" s="22" customFormat="1" x14ac:dyDescent="0.25">
      <c r="A14" s="194">
        <v>44838</v>
      </c>
      <c r="B14" s="195" t="s">
        <v>115</v>
      </c>
      <c r="C14" s="195" t="s">
        <v>49</v>
      </c>
      <c r="D14" s="196" t="s">
        <v>119</v>
      </c>
      <c r="E14" s="459">
        <v>70000</v>
      </c>
      <c r="F14" s="188"/>
      <c r="G14" s="179">
        <f t="shared" si="0"/>
        <v>3213146</v>
      </c>
      <c r="H14" s="291" t="s">
        <v>144</v>
      </c>
      <c r="I14" s="336" t="s">
        <v>18</v>
      </c>
      <c r="J14" s="614" t="s">
        <v>231</v>
      </c>
      <c r="K14" s="336" t="s">
        <v>64</v>
      </c>
      <c r="L14" s="336" t="s">
        <v>58</v>
      </c>
      <c r="M14" s="197"/>
      <c r="N14" s="197"/>
      <c r="O14" s="318"/>
    </row>
    <row r="15" spans="1:15" s="22" customFormat="1" x14ac:dyDescent="0.25">
      <c r="A15" s="194">
        <v>44838</v>
      </c>
      <c r="B15" s="195" t="s">
        <v>115</v>
      </c>
      <c r="C15" s="195" t="s">
        <v>49</v>
      </c>
      <c r="D15" s="196" t="s">
        <v>119</v>
      </c>
      <c r="E15" s="459">
        <v>78000</v>
      </c>
      <c r="F15" s="188"/>
      <c r="G15" s="179">
        <f t="shared" si="0"/>
        <v>3135146</v>
      </c>
      <c r="H15" s="291" t="s">
        <v>121</v>
      </c>
      <c r="I15" s="336" t="s">
        <v>18</v>
      </c>
      <c r="J15" s="452" t="s">
        <v>232</v>
      </c>
      <c r="K15" s="336" t="s">
        <v>64</v>
      </c>
      <c r="L15" s="336" t="s">
        <v>58</v>
      </c>
      <c r="M15" s="197"/>
      <c r="N15" s="197"/>
      <c r="O15" s="318"/>
    </row>
    <row r="16" spans="1:15" s="22" customFormat="1" x14ac:dyDescent="0.25">
      <c r="A16" s="194">
        <v>44838</v>
      </c>
      <c r="B16" s="195" t="s">
        <v>115</v>
      </c>
      <c r="C16" s="195" t="s">
        <v>49</v>
      </c>
      <c r="D16" s="452" t="s">
        <v>119</v>
      </c>
      <c r="E16" s="459">
        <v>65000</v>
      </c>
      <c r="F16" s="188"/>
      <c r="G16" s="179">
        <f t="shared" ref="G16" si="1">G15-E16+F16</f>
        <v>3070146</v>
      </c>
      <c r="H16" s="291" t="s">
        <v>147</v>
      </c>
      <c r="I16" s="336" t="s">
        <v>18</v>
      </c>
      <c r="J16" s="452" t="s">
        <v>232</v>
      </c>
      <c r="K16" s="336" t="s">
        <v>64</v>
      </c>
      <c r="L16" s="336" t="s">
        <v>58</v>
      </c>
      <c r="M16" s="197"/>
      <c r="N16" s="197"/>
      <c r="O16" s="318"/>
    </row>
    <row r="17" spans="1:15" s="22" customFormat="1" x14ac:dyDescent="0.25">
      <c r="A17" s="194">
        <v>44838</v>
      </c>
      <c r="B17" s="195" t="s">
        <v>115</v>
      </c>
      <c r="C17" s="195" t="s">
        <v>49</v>
      </c>
      <c r="D17" s="196" t="s">
        <v>118</v>
      </c>
      <c r="E17" s="459">
        <v>20000</v>
      </c>
      <c r="F17" s="188"/>
      <c r="G17" s="179">
        <f t="shared" ref="G17:G58" si="2">G16-E17+F17</f>
        <v>3050146</v>
      </c>
      <c r="H17" s="291" t="s">
        <v>132</v>
      </c>
      <c r="I17" s="336" t="s">
        <v>18</v>
      </c>
      <c r="J17" s="452" t="s">
        <v>240</v>
      </c>
      <c r="K17" s="336" t="s">
        <v>64</v>
      </c>
      <c r="L17" s="336" t="s">
        <v>58</v>
      </c>
      <c r="M17" s="197"/>
      <c r="N17" s="197"/>
      <c r="O17" s="318"/>
    </row>
    <row r="18" spans="1:15" s="22" customFormat="1" x14ac:dyDescent="0.25">
      <c r="A18" s="194">
        <v>44838</v>
      </c>
      <c r="B18" s="195" t="s">
        <v>115</v>
      </c>
      <c r="C18" s="195" t="s">
        <v>49</v>
      </c>
      <c r="D18" s="196" t="s">
        <v>14</v>
      </c>
      <c r="E18" s="459">
        <v>250000</v>
      </c>
      <c r="F18" s="182"/>
      <c r="G18" s="179">
        <f t="shared" si="2"/>
        <v>2800146</v>
      </c>
      <c r="H18" s="291" t="s">
        <v>65</v>
      </c>
      <c r="I18" s="336" t="s">
        <v>18</v>
      </c>
      <c r="J18" s="452" t="s">
        <v>243</v>
      </c>
      <c r="K18" s="336" t="s">
        <v>64</v>
      </c>
      <c r="L18" s="336" t="s">
        <v>58</v>
      </c>
      <c r="M18" s="197"/>
      <c r="N18" s="197"/>
      <c r="O18" s="318"/>
    </row>
    <row r="19" spans="1:15" s="22" customFormat="1" x14ac:dyDescent="0.25">
      <c r="A19" s="194">
        <v>44838</v>
      </c>
      <c r="B19" s="195" t="s">
        <v>115</v>
      </c>
      <c r="C19" s="195" t="s">
        <v>49</v>
      </c>
      <c r="D19" s="524" t="s">
        <v>14</v>
      </c>
      <c r="E19" s="459">
        <v>14000</v>
      </c>
      <c r="F19" s="182"/>
      <c r="G19" s="179">
        <f t="shared" si="2"/>
        <v>2786146</v>
      </c>
      <c r="H19" s="291" t="s">
        <v>42</v>
      </c>
      <c r="I19" s="336" t="s">
        <v>18</v>
      </c>
      <c r="J19" s="452" t="s">
        <v>244</v>
      </c>
      <c r="K19" s="336" t="s">
        <v>64</v>
      </c>
      <c r="L19" s="336" t="s">
        <v>58</v>
      </c>
      <c r="M19" s="197"/>
      <c r="N19" s="197"/>
      <c r="O19" s="318"/>
    </row>
    <row r="20" spans="1:15" s="22" customFormat="1" x14ac:dyDescent="0.25">
      <c r="A20" s="194">
        <v>44838</v>
      </c>
      <c r="B20" s="195" t="s">
        <v>115</v>
      </c>
      <c r="C20" s="195" t="s">
        <v>49</v>
      </c>
      <c r="D20" s="524" t="s">
        <v>14</v>
      </c>
      <c r="E20" s="459">
        <v>13000</v>
      </c>
      <c r="F20" s="182"/>
      <c r="G20" s="179">
        <f t="shared" si="2"/>
        <v>2773146</v>
      </c>
      <c r="H20" s="291" t="s">
        <v>42</v>
      </c>
      <c r="I20" s="336" t="s">
        <v>18</v>
      </c>
      <c r="J20" s="452" t="s">
        <v>247</v>
      </c>
      <c r="K20" s="336" t="s">
        <v>64</v>
      </c>
      <c r="L20" s="336" t="s">
        <v>58</v>
      </c>
      <c r="M20" s="197"/>
      <c r="N20" s="197"/>
      <c r="O20" s="318"/>
    </row>
    <row r="21" spans="1:15" s="22" customFormat="1" x14ac:dyDescent="0.25">
      <c r="A21" s="194">
        <v>44838</v>
      </c>
      <c r="B21" s="195" t="s">
        <v>125</v>
      </c>
      <c r="C21" s="195" t="s">
        <v>49</v>
      </c>
      <c r="D21" s="524" t="s">
        <v>119</v>
      </c>
      <c r="E21" s="459"/>
      <c r="F21" s="182">
        <v>2000</v>
      </c>
      <c r="G21" s="179">
        <f t="shared" si="2"/>
        <v>2775146</v>
      </c>
      <c r="H21" s="291" t="s">
        <v>144</v>
      </c>
      <c r="I21" s="336" t="s">
        <v>18</v>
      </c>
      <c r="J21" s="614" t="s">
        <v>215</v>
      </c>
      <c r="K21" s="336" t="s">
        <v>64</v>
      </c>
      <c r="L21" s="336" t="s">
        <v>58</v>
      </c>
      <c r="M21" s="197"/>
      <c r="N21" s="197"/>
      <c r="O21" s="318"/>
    </row>
    <row r="22" spans="1:15" s="22" customFormat="1" x14ac:dyDescent="0.25">
      <c r="A22" s="194">
        <v>44838</v>
      </c>
      <c r="B22" s="195" t="s">
        <v>125</v>
      </c>
      <c r="C22" s="195" t="s">
        <v>49</v>
      </c>
      <c r="D22" s="524" t="s">
        <v>119</v>
      </c>
      <c r="E22" s="459"/>
      <c r="F22" s="182">
        <v>2000</v>
      </c>
      <c r="G22" s="179">
        <f t="shared" si="2"/>
        <v>2777146</v>
      </c>
      <c r="H22" s="291" t="s">
        <v>121</v>
      </c>
      <c r="I22" s="336" t="s">
        <v>18</v>
      </c>
      <c r="J22" s="452" t="s">
        <v>220</v>
      </c>
      <c r="K22" s="336" t="s">
        <v>64</v>
      </c>
      <c r="L22" s="336" t="s">
        <v>58</v>
      </c>
      <c r="M22" s="197"/>
      <c r="N22" s="197"/>
      <c r="O22" s="318"/>
    </row>
    <row r="23" spans="1:15" s="22" customFormat="1" x14ac:dyDescent="0.25">
      <c r="A23" s="194">
        <v>44839</v>
      </c>
      <c r="B23" s="177" t="s">
        <v>125</v>
      </c>
      <c r="C23" s="370" t="s">
        <v>49</v>
      </c>
      <c r="D23" s="371" t="s">
        <v>119</v>
      </c>
      <c r="E23" s="459"/>
      <c r="F23" s="182">
        <v>2000</v>
      </c>
      <c r="G23" s="179">
        <f t="shared" si="2"/>
        <v>2779146</v>
      </c>
      <c r="H23" s="291" t="s">
        <v>144</v>
      </c>
      <c r="I23" s="336" t="s">
        <v>18</v>
      </c>
      <c r="J23" s="614" t="s">
        <v>231</v>
      </c>
      <c r="K23" s="336" t="s">
        <v>64</v>
      </c>
      <c r="L23" s="336" t="s">
        <v>58</v>
      </c>
      <c r="M23" s="197"/>
      <c r="N23" s="197"/>
      <c r="O23" s="318"/>
    </row>
    <row r="24" spans="1:15" s="22" customFormat="1" x14ac:dyDescent="0.25">
      <c r="A24" s="194">
        <v>44839</v>
      </c>
      <c r="B24" s="177" t="s">
        <v>115</v>
      </c>
      <c r="C24" s="370" t="s">
        <v>49</v>
      </c>
      <c r="D24" s="371" t="s">
        <v>119</v>
      </c>
      <c r="E24" s="459">
        <v>80000</v>
      </c>
      <c r="F24" s="182"/>
      <c r="G24" s="179">
        <f t="shared" si="2"/>
        <v>2699146</v>
      </c>
      <c r="H24" s="291" t="s">
        <v>144</v>
      </c>
      <c r="I24" s="336" t="s">
        <v>18</v>
      </c>
      <c r="J24" s="614" t="s">
        <v>258</v>
      </c>
      <c r="K24" s="336" t="s">
        <v>64</v>
      </c>
      <c r="L24" s="336" t="s">
        <v>58</v>
      </c>
      <c r="M24" s="197"/>
      <c r="N24" s="197"/>
      <c r="O24" s="318"/>
    </row>
    <row r="25" spans="1:15" s="22" customFormat="1" x14ac:dyDescent="0.25">
      <c r="A25" s="194">
        <v>44839</v>
      </c>
      <c r="B25" s="177" t="s">
        <v>115</v>
      </c>
      <c r="C25" s="370" t="s">
        <v>49</v>
      </c>
      <c r="D25" s="371" t="s">
        <v>119</v>
      </c>
      <c r="E25" s="459">
        <v>70000</v>
      </c>
      <c r="F25" s="182"/>
      <c r="G25" s="179">
        <f t="shared" si="2"/>
        <v>2629146</v>
      </c>
      <c r="H25" s="291" t="s">
        <v>147</v>
      </c>
      <c r="I25" s="336" t="s">
        <v>18</v>
      </c>
      <c r="J25" s="452" t="s">
        <v>184</v>
      </c>
      <c r="K25" s="336" t="s">
        <v>64</v>
      </c>
      <c r="L25" s="336" t="s">
        <v>58</v>
      </c>
      <c r="M25" s="197"/>
      <c r="N25" s="197"/>
      <c r="O25" s="318"/>
    </row>
    <row r="26" spans="1:15" s="22" customFormat="1" x14ac:dyDescent="0.25">
      <c r="A26" s="194">
        <v>44839</v>
      </c>
      <c r="B26" s="177" t="s">
        <v>115</v>
      </c>
      <c r="C26" s="370" t="s">
        <v>49</v>
      </c>
      <c r="D26" s="371" t="s">
        <v>118</v>
      </c>
      <c r="E26" s="459">
        <v>75000</v>
      </c>
      <c r="F26" s="182"/>
      <c r="G26" s="179">
        <f t="shared" si="2"/>
        <v>2554146</v>
      </c>
      <c r="H26" s="291" t="s">
        <v>132</v>
      </c>
      <c r="I26" s="336" t="s">
        <v>18</v>
      </c>
      <c r="J26" s="452" t="s">
        <v>269</v>
      </c>
      <c r="K26" s="336" t="s">
        <v>64</v>
      </c>
      <c r="L26" s="336" t="s">
        <v>58</v>
      </c>
      <c r="M26" s="197"/>
      <c r="N26" s="197"/>
      <c r="O26" s="318"/>
    </row>
    <row r="27" spans="1:15" s="22" customFormat="1" x14ac:dyDescent="0.25">
      <c r="A27" s="194">
        <v>44839</v>
      </c>
      <c r="B27" s="177" t="s">
        <v>115</v>
      </c>
      <c r="C27" s="370" t="s">
        <v>49</v>
      </c>
      <c r="D27" s="371" t="s">
        <v>119</v>
      </c>
      <c r="E27" s="459">
        <v>86000</v>
      </c>
      <c r="F27" s="182"/>
      <c r="G27" s="179">
        <f t="shared" si="2"/>
        <v>2468146</v>
      </c>
      <c r="H27" s="291" t="s">
        <v>121</v>
      </c>
      <c r="I27" s="336" t="s">
        <v>18</v>
      </c>
      <c r="J27" s="452" t="s">
        <v>273</v>
      </c>
      <c r="K27" s="336" t="s">
        <v>64</v>
      </c>
      <c r="L27" s="336" t="s">
        <v>58</v>
      </c>
      <c r="M27" s="197"/>
      <c r="N27" s="197"/>
      <c r="O27" s="318"/>
    </row>
    <row r="28" spans="1:15" s="22" customFormat="1" x14ac:dyDescent="0.25">
      <c r="A28" s="194">
        <v>44840</v>
      </c>
      <c r="B28" s="177" t="s">
        <v>125</v>
      </c>
      <c r="C28" s="370" t="s">
        <v>49</v>
      </c>
      <c r="D28" s="371" t="s">
        <v>119</v>
      </c>
      <c r="E28" s="459"/>
      <c r="F28" s="182">
        <v>2000</v>
      </c>
      <c r="G28" s="179">
        <f t="shared" si="2"/>
        <v>2470146</v>
      </c>
      <c r="H28" s="291" t="s">
        <v>144</v>
      </c>
      <c r="I28" s="336" t="s">
        <v>18</v>
      </c>
      <c r="J28" s="452" t="s">
        <v>258</v>
      </c>
      <c r="K28" s="336" t="s">
        <v>64</v>
      </c>
      <c r="L28" s="336" t="s">
        <v>58</v>
      </c>
      <c r="M28" s="197"/>
      <c r="N28" s="197"/>
      <c r="O28" s="318"/>
    </row>
    <row r="29" spans="1:15" s="22" customFormat="1" x14ac:dyDescent="0.25">
      <c r="A29" s="194">
        <v>44840</v>
      </c>
      <c r="B29" s="177" t="s">
        <v>115</v>
      </c>
      <c r="C29" s="370" t="s">
        <v>49</v>
      </c>
      <c r="D29" s="371" t="s">
        <v>119</v>
      </c>
      <c r="E29" s="459">
        <v>70000</v>
      </c>
      <c r="F29" s="182"/>
      <c r="G29" s="179">
        <f t="shared" si="2"/>
        <v>2400146</v>
      </c>
      <c r="H29" s="291" t="s">
        <v>147</v>
      </c>
      <c r="I29" s="336" t="s">
        <v>18</v>
      </c>
      <c r="J29" s="452" t="s">
        <v>274</v>
      </c>
      <c r="K29" s="336" t="s">
        <v>64</v>
      </c>
      <c r="L29" s="336" t="s">
        <v>58</v>
      </c>
      <c r="M29" s="197"/>
      <c r="N29" s="197"/>
      <c r="O29" s="318"/>
    </row>
    <row r="30" spans="1:15" s="22" customFormat="1" x14ac:dyDescent="0.25">
      <c r="A30" s="194">
        <v>44840</v>
      </c>
      <c r="B30" s="177" t="s">
        <v>115</v>
      </c>
      <c r="C30" s="370" t="s">
        <v>49</v>
      </c>
      <c r="D30" s="371" t="s">
        <v>119</v>
      </c>
      <c r="E30" s="459">
        <v>75000</v>
      </c>
      <c r="F30" s="182"/>
      <c r="G30" s="179">
        <f t="shared" si="2"/>
        <v>2325146</v>
      </c>
      <c r="H30" s="291" t="s">
        <v>144</v>
      </c>
      <c r="I30" s="336" t="s">
        <v>18</v>
      </c>
      <c r="J30" s="614" t="s">
        <v>277</v>
      </c>
      <c r="K30" s="336" t="s">
        <v>64</v>
      </c>
      <c r="L30" s="336" t="s">
        <v>58</v>
      </c>
      <c r="M30" s="197"/>
      <c r="N30" s="197"/>
      <c r="O30" s="318"/>
    </row>
    <row r="31" spans="1:15" s="22" customFormat="1" x14ac:dyDescent="0.25">
      <c r="A31" s="194">
        <v>44840</v>
      </c>
      <c r="B31" s="177" t="s">
        <v>115</v>
      </c>
      <c r="C31" s="370" t="s">
        <v>49</v>
      </c>
      <c r="D31" s="371" t="s">
        <v>119</v>
      </c>
      <c r="E31" s="459">
        <v>86000</v>
      </c>
      <c r="F31" s="182"/>
      <c r="G31" s="179">
        <f t="shared" si="2"/>
        <v>2239146</v>
      </c>
      <c r="H31" s="291" t="s">
        <v>121</v>
      </c>
      <c r="I31" s="336" t="s">
        <v>18</v>
      </c>
      <c r="J31" s="452" t="s">
        <v>284</v>
      </c>
      <c r="K31" s="336" t="s">
        <v>64</v>
      </c>
      <c r="L31" s="336" t="s">
        <v>58</v>
      </c>
      <c r="M31" s="197"/>
      <c r="N31" s="197"/>
      <c r="O31" s="318"/>
    </row>
    <row r="32" spans="1:15" s="22" customFormat="1" x14ac:dyDescent="0.25">
      <c r="A32" s="194">
        <v>44840</v>
      </c>
      <c r="B32" s="177" t="s">
        <v>115</v>
      </c>
      <c r="C32" s="370" t="s">
        <v>49</v>
      </c>
      <c r="D32" s="371" t="s">
        <v>118</v>
      </c>
      <c r="E32" s="459">
        <v>85000</v>
      </c>
      <c r="F32" s="182"/>
      <c r="G32" s="179">
        <f t="shared" ref="G32:G43" si="3">G31-E32+F32</f>
        <v>2154146</v>
      </c>
      <c r="H32" s="291" t="s">
        <v>132</v>
      </c>
      <c r="I32" s="336" t="s">
        <v>18</v>
      </c>
      <c r="J32" s="452" t="s">
        <v>288</v>
      </c>
      <c r="K32" s="336" t="s">
        <v>64</v>
      </c>
      <c r="L32" s="336" t="s">
        <v>58</v>
      </c>
      <c r="M32" s="197"/>
      <c r="N32" s="197"/>
      <c r="O32" s="318"/>
    </row>
    <row r="33" spans="1:15" s="22" customFormat="1" x14ac:dyDescent="0.25">
      <c r="A33" s="194">
        <v>44841</v>
      </c>
      <c r="B33" s="177" t="s">
        <v>125</v>
      </c>
      <c r="C33" s="370" t="s">
        <v>49</v>
      </c>
      <c r="D33" s="371" t="s">
        <v>119</v>
      </c>
      <c r="E33" s="459"/>
      <c r="F33" s="182">
        <v>2000</v>
      </c>
      <c r="G33" s="179">
        <f t="shared" si="3"/>
        <v>2156146</v>
      </c>
      <c r="H33" s="291" t="s">
        <v>147</v>
      </c>
      <c r="I33" s="336" t="s">
        <v>18</v>
      </c>
      <c r="J33" s="452" t="s">
        <v>274</v>
      </c>
      <c r="K33" s="336" t="s">
        <v>64</v>
      </c>
      <c r="L33" s="336" t="s">
        <v>58</v>
      </c>
      <c r="M33" s="197"/>
      <c r="N33" s="197"/>
      <c r="O33" s="318"/>
    </row>
    <row r="34" spans="1:15" s="22" customFormat="1" x14ac:dyDescent="0.25">
      <c r="A34" s="194">
        <v>44841</v>
      </c>
      <c r="B34" s="177" t="s">
        <v>125</v>
      </c>
      <c r="C34" s="370" t="s">
        <v>49</v>
      </c>
      <c r="D34" s="371" t="s">
        <v>119</v>
      </c>
      <c r="E34" s="459"/>
      <c r="F34" s="182">
        <v>4000</v>
      </c>
      <c r="G34" s="179">
        <f t="shared" si="3"/>
        <v>2160146</v>
      </c>
      <c r="H34" s="291" t="s">
        <v>144</v>
      </c>
      <c r="I34" s="336" t="s">
        <v>18</v>
      </c>
      <c r="J34" s="452" t="s">
        <v>277</v>
      </c>
      <c r="K34" s="336" t="s">
        <v>64</v>
      </c>
      <c r="L34" s="336" t="s">
        <v>58</v>
      </c>
      <c r="M34" s="197"/>
      <c r="N34" s="197"/>
      <c r="O34" s="318"/>
    </row>
    <row r="35" spans="1:15" s="22" customFormat="1" x14ac:dyDescent="0.25">
      <c r="A35" s="194">
        <v>44841</v>
      </c>
      <c r="B35" s="534" t="s">
        <v>115</v>
      </c>
      <c r="C35" s="370" t="s">
        <v>49</v>
      </c>
      <c r="D35" s="371" t="s">
        <v>119</v>
      </c>
      <c r="E35" s="459">
        <v>76000</v>
      </c>
      <c r="F35" s="182"/>
      <c r="G35" s="179">
        <f t="shared" si="3"/>
        <v>2084146</v>
      </c>
      <c r="H35" s="291" t="s">
        <v>121</v>
      </c>
      <c r="I35" s="336" t="s">
        <v>18</v>
      </c>
      <c r="J35" s="452" t="s">
        <v>583</v>
      </c>
      <c r="K35" s="336" t="s">
        <v>64</v>
      </c>
      <c r="L35" s="336" t="s">
        <v>58</v>
      </c>
      <c r="M35" s="197"/>
      <c r="N35" s="197"/>
      <c r="O35" s="318"/>
    </row>
    <row r="36" spans="1:15" s="22" customFormat="1" x14ac:dyDescent="0.25">
      <c r="A36" s="194">
        <v>44841</v>
      </c>
      <c r="B36" s="177" t="s">
        <v>115</v>
      </c>
      <c r="C36" s="370" t="s">
        <v>49</v>
      </c>
      <c r="D36" s="371" t="s">
        <v>119</v>
      </c>
      <c r="E36" s="459">
        <v>75000</v>
      </c>
      <c r="F36" s="182"/>
      <c r="G36" s="179">
        <f t="shared" si="3"/>
        <v>2009146</v>
      </c>
      <c r="H36" s="291" t="s">
        <v>144</v>
      </c>
      <c r="I36" s="336" t="s">
        <v>18</v>
      </c>
      <c r="J36" s="614" t="s">
        <v>294</v>
      </c>
      <c r="K36" s="336" t="s">
        <v>64</v>
      </c>
      <c r="L36" s="336" t="s">
        <v>58</v>
      </c>
      <c r="M36" s="197"/>
      <c r="N36" s="197"/>
      <c r="O36" s="318"/>
    </row>
    <row r="37" spans="1:15" s="22" customFormat="1" x14ac:dyDescent="0.25">
      <c r="A37" s="194">
        <v>44841</v>
      </c>
      <c r="B37" s="177" t="s">
        <v>115</v>
      </c>
      <c r="C37" s="370" t="s">
        <v>49</v>
      </c>
      <c r="D37" s="371" t="s">
        <v>119</v>
      </c>
      <c r="E37" s="459">
        <v>70000</v>
      </c>
      <c r="F37" s="182"/>
      <c r="G37" s="179">
        <f t="shared" si="3"/>
        <v>1939146</v>
      </c>
      <c r="H37" s="291" t="s">
        <v>147</v>
      </c>
      <c r="I37" s="336" t="s">
        <v>18</v>
      </c>
      <c r="J37" s="452" t="s">
        <v>298</v>
      </c>
      <c r="K37" s="336" t="s">
        <v>64</v>
      </c>
      <c r="L37" s="336" t="s">
        <v>58</v>
      </c>
      <c r="M37" s="197"/>
      <c r="N37" s="197"/>
      <c r="O37" s="318"/>
    </row>
    <row r="38" spans="1:15" s="22" customFormat="1" x14ac:dyDescent="0.25">
      <c r="A38" s="194">
        <v>44841</v>
      </c>
      <c r="B38" s="177" t="s">
        <v>115</v>
      </c>
      <c r="C38" s="370" t="s">
        <v>49</v>
      </c>
      <c r="D38" s="371" t="s">
        <v>118</v>
      </c>
      <c r="E38" s="459">
        <v>20000</v>
      </c>
      <c r="F38" s="182"/>
      <c r="G38" s="179">
        <f t="shared" si="3"/>
        <v>1919146</v>
      </c>
      <c r="H38" s="291" t="s">
        <v>132</v>
      </c>
      <c r="I38" s="336" t="s">
        <v>18</v>
      </c>
      <c r="J38" s="452" t="s">
        <v>303</v>
      </c>
      <c r="K38" s="336" t="s">
        <v>64</v>
      </c>
      <c r="L38" s="336" t="s">
        <v>58</v>
      </c>
      <c r="M38" s="197"/>
      <c r="N38" s="197"/>
      <c r="O38" s="318"/>
    </row>
    <row r="39" spans="1:15" s="22" customFormat="1" x14ac:dyDescent="0.25">
      <c r="A39" s="194">
        <v>44844</v>
      </c>
      <c r="B39" s="177" t="s">
        <v>115</v>
      </c>
      <c r="C39" s="370" t="s">
        <v>49</v>
      </c>
      <c r="D39" s="371" t="s">
        <v>119</v>
      </c>
      <c r="E39" s="459">
        <v>70000</v>
      </c>
      <c r="F39" s="182"/>
      <c r="G39" s="179">
        <f t="shared" si="3"/>
        <v>1849146</v>
      </c>
      <c r="H39" s="291" t="s">
        <v>147</v>
      </c>
      <c r="I39" s="336" t="s">
        <v>18</v>
      </c>
      <c r="J39" s="452" t="s">
        <v>305</v>
      </c>
      <c r="K39" s="336" t="s">
        <v>64</v>
      </c>
      <c r="L39" s="336" t="s">
        <v>58</v>
      </c>
      <c r="M39" s="197"/>
      <c r="N39" s="197"/>
      <c r="O39" s="318"/>
    </row>
    <row r="40" spans="1:15" s="22" customFormat="1" x14ac:dyDescent="0.25">
      <c r="A40" s="194">
        <v>44844</v>
      </c>
      <c r="B40" s="177" t="s">
        <v>125</v>
      </c>
      <c r="C40" s="370" t="s">
        <v>49</v>
      </c>
      <c r="D40" s="371" t="s">
        <v>119</v>
      </c>
      <c r="E40" s="459"/>
      <c r="F40" s="182">
        <v>6000</v>
      </c>
      <c r="G40" s="179">
        <f t="shared" si="3"/>
        <v>1855146</v>
      </c>
      <c r="H40" s="291" t="s">
        <v>144</v>
      </c>
      <c r="I40" s="336" t="s">
        <v>18</v>
      </c>
      <c r="J40" s="614" t="s">
        <v>294</v>
      </c>
      <c r="K40" s="336" t="s">
        <v>64</v>
      </c>
      <c r="L40" s="336" t="s">
        <v>58</v>
      </c>
      <c r="M40" s="197"/>
      <c r="N40" s="197"/>
      <c r="O40" s="318"/>
    </row>
    <row r="41" spans="1:15" s="22" customFormat="1" x14ac:dyDescent="0.25">
      <c r="A41" s="194">
        <v>44844</v>
      </c>
      <c r="B41" s="177" t="s">
        <v>115</v>
      </c>
      <c r="C41" s="370" t="s">
        <v>49</v>
      </c>
      <c r="D41" s="371" t="s">
        <v>119</v>
      </c>
      <c r="E41" s="459">
        <v>80000</v>
      </c>
      <c r="F41" s="182"/>
      <c r="G41" s="179">
        <f t="shared" si="3"/>
        <v>1775146</v>
      </c>
      <c r="H41" s="291" t="s">
        <v>144</v>
      </c>
      <c r="I41" s="336" t="s">
        <v>18</v>
      </c>
      <c r="J41" s="614" t="s">
        <v>310</v>
      </c>
      <c r="K41" s="336" t="s">
        <v>64</v>
      </c>
      <c r="L41" s="336" t="s">
        <v>58</v>
      </c>
      <c r="M41" s="197"/>
      <c r="N41" s="197"/>
      <c r="O41" s="318"/>
    </row>
    <row r="42" spans="1:15" s="22" customFormat="1" x14ac:dyDescent="0.25">
      <c r="A42" s="194">
        <v>44844</v>
      </c>
      <c r="B42" s="177" t="s">
        <v>115</v>
      </c>
      <c r="C42" s="370" t="s">
        <v>49</v>
      </c>
      <c r="D42" s="371" t="s">
        <v>118</v>
      </c>
      <c r="E42" s="459">
        <v>20000</v>
      </c>
      <c r="F42" s="182"/>
      <c r="G42" s="179">
        <f t="shared" si="3"/>
        <v>1755146</v>
      </c>
      <c r="H42" s="291" t="s">
        <v>132</v>
      </c>
      <c r="I42" s="336" t="s">
        <v>18</v>
      </c>
      <c r="J42" s="452" t="s">
        <v>315</v>
      </c>
      <c r="K42" s="336" t="s">
        <v>64</v>
      </c>
      <c r="L42" s="336" t="s">
        <v>58</v>
      </c>
      <c r="M42" s="197"/>
      <c r="N42" s="197"/>
      <c r="O42" s="318"/>
    </row>
    <row r="43" spans="1:15" s="22" customFormat="1" x14ac:dyDescent="0.25">
      <c r="A43" s="194">
        <v>44844</v>
      </c>
      <c r="B43" s="177" t="s">
        <v>115</v>
      </c>
      <c r="C43" s="370" t="s">
        <v>49</v>
      </c>
      <c r="D43" s="371" t="s">
        <v>119</v>
      </c>
      <c r="E43" s="459">
        <v>15000</v>
      </c>
      <c r="F43" s="182"/>
      <c r="G43" s="179">
        <f t="shared" si="3"/>
        <v>1740146</v>
      </c>
      <c r="H43" s="291" t="s">
        <v>144</v>
      </c>
      <c r="I43" s="336" t="s">
        <v>18</v>
      </c>
      <c r="J43" s="614" t="s">
        <v>316</v>
      </c>
      <c r="K43" s="336" t="s">
        <v>64</v>
      </c>
      <c r="L43" s="336" t="s">
        <v>58</v>
      </c>
      <c r="M43" s="197"/>
      <c r="N43" s="197"/>
      <c r="O43" s="318"/>
    </row>
    <row r="44" spans="1:15" s="22" customFormat="1" x14ac:dyDescent="0.25">
      <c r="A44" s="194">
        <v>44845</v>
      </c>
      <c r="B44" s="177" t="s">
        <v>125</v>
      </c>
      <c r="C44" s="370" t="s">
        <v>49</v>
      </c>
      <c r="D44" s="371" t="s">
        <v>119</v>
      </c>
      <c r="E44" s="459"/>
      <c r="F44" s="182">
        <v>5000</v>
      </c>
      <c r="G44" s="179">
        <f t="shared" si="2"/>
        <v>1745146</v>
      </c>
      <c r="H44" s="291" t="s">
        <v>147</v>
      </c>
      <c r="I44" s="336" t="s">
        <v>18</v>
      </c>
      <c r="J44" s="452" t="s">
        <v>305</v>
      </c>
      <c r="K44" s="336" t="s">
        <v>64</v>
      </c>
      <c r="L44" s="336" t="s">
        <v>58</v>
      </c>
      <c r="M44" s="197"/>
      <c r="N44" s="197"/>
      <c r="O44" s="318"/>
    </row>
    <row r="45" spans="1:15" s="22" customFormat="1" x14ac:dyDescent="0.25">
      <c r="A45" s="194">
        <v>44845</v>
      </c>
      <c r="B45" s="177" t="s">
        <v>125</v>
      </c>
      <c r="C45" s="370" t="s">
        <v>49</v>
      </c>
      <c r="D45" s="371" t="s">
        <v>119</v>
      </c>
      <c r="E45" s="459"/>
      <c r="F45" s="182">
        <v>11000</v>
      </c>
      <c r="G45" s="179">
        <f t="shared" si="2"/>
        <v>1756146</v>
      </c>
      <c r="H45" s="291" t="s">
        <v>144</v>
      </c>
      <c r="I45" s="336" t="s">
        <v>18</v>
      </c>
      <c r="J45" s="614" t="s">
        <v>310</v>
      </c>
      <c r="K45" s="336" t="s">
        <v>64</v>
      </c>
      <c r="L45" s="336" t="s">
        <v>58</v>
      </c>
      <c r="M45" s="197"/>
      <c r="N45" s="197"/>
      <c r="O45" s="318"/>
    </row>
    <row r="46" spans="1:15" s="22" customFormat="1" x14ac:dyDescent="0.25">
      <c r="A46" s="194">
        <v>44845</v>
      </c>
      <c r="B46" s="177" t="s">
        <v>115</v>
      </c>
      <c r="C46" s="370" t="s">
        <v>49</v>
      </c>
      <c r="D46" s="371" t="s">
        <v>119</v>
      </c>
      <c r="E46" s="459">
        <v>60000</v>
      </c>
      <c r="F46" s="182"/>
      <c r="G46" s="179">
        <f t="shared" si="2"/>
        <v>1696146</v>
      </c>
      <c r="H46" s="291" t="s">
        <v>147</v>
      </c>
      <c r="I46" s="336" t="s">
        <v>18</v>
      </c>
      <c r="J46" s="452" t="s">
        <v>318</v>
      </c>
      <c r="K46" s="336" t="s">
        <v>64</v>
      </c>
      <c r="L46" s="336" t="s">
        <v>58</v>
      </c>
      <c r="M46" s="197"/>
      <c r="N46" s="197"/>
      <c r="O46" s="318"/>
    </row>
    <row r="47" spans="1:15" s="22" customFormat="1" x14ac:dyDescent="0.25">
      <c r="A47" s="194">
        <v>44845</v>
      </c>
      <c r="B47" s="177" t="s">
        <v>115</v>
      </c>
      <c r="C47" s="370" t="s">
        <v>49</v>
      </c>
      <c r="D47" s="371" t="s">
        <v>119</v>
      </c>
      <c r="E47" s="459">
        <v>68000</v>
      </c>
      <c r="F47" s="182"/>
      <c r="G47" s="179">
        <f t="shared" si="2"/>
        <v>1628146</v>
      </c>
      <c r="H47" s="291" t="s">
        <v>144</v>
      </c>
      <c r="I47" s="336" t="s">
        <v>18</v>
      </c>
      <c r="J47" s="614" t="s">
        <v>323</v>
      </c>
      <c r="K47" s="336" t="s">
        <v>64</v>
      </c>
      <c r="L47" s="336" t="s">
        <v>58</v>
      </c>
      <c r="M47" s="197"/>
      <c r="N47" s="197"/>
      <c r="O47" s="318"/>
    </row>
    <row r="48" spans="1:15" s="22" customFormat="1" x14ac:dyDescent="0.25">
      <c r="A48" s="194">
        <v>44845</v>
      </c>
      <c r="B48" s="177" t="s">
        <v>115</v>
      </c>
      <c r="C48" s="370" t="s">
        <v>49</v>
      </c>
      <c r="D48" s="371" t="s">
        <v>119</v>
      </c>
      <c r="E48" s="459">
        <v>95000</v>
      </c>
      <c r="F48" s="182"/>
      <c r="G48" s="179">
        <f t="shared" si="2"/>
        <v>1533146</v>
      </c>
      <c r="H48" s="291" t="s">
        <v>42</v>
      </c>
      <c r="I48" s="336" t="s">
        <v>18</v>
      </c>
      <c r="J48" s="452" t="s">
        <v>336</v>
      </c>
      <c r="K48" s="336" t="s">
        <v>64</v>
      </c>
      <c r="L48" s="336" t="s">
        <v>58</v>
      </c>
      <c r="M48" s="197"/>
      <c r="N48" s="197"/>
      <c r="O48" s="318"/>
    </row>
    <row r="49" spans="1:15" s="22" customFormat="1" x14ac:dyDescent="0.25">
      <c r="A49" s="194">
        <v>44845</v>
      </c>
      <c r="B49" s="177" t="s">
        <v>115</v>
      </c>
      <c r="C49" s="370" t="s">
        <v>49</v>
      </c>
      <c r="D49" s="371" t="s">
        <v>118</v>
      </c>
      <c r="E49" s="459">
        <v>80000</v>
      </c>
      <c r="F49" s="182"/>
      <c r="G49" s="179">
        <f t="shared" si="2"/>
        <v>1453146</v>
      </c>
      <c r="H49" s="291" t="s">
        <v>132</v>
      </c>
      <c r="I49" s="336" t="s">
        <v>18</v>
      </c>
      <c r="J49" s="452" t="s">
        <v>338</v>
      </c>
      <c r="K49" s="336" t="s">
        <v>64</v>
      </c>
      <c r="L49" s="336" t="s">
        <v>58</v>
      </c>
      <c r="M49" s="197"/>
      <c r="N49" s="197"/>
      <c r="O49" s="318"/>
    </row>
    <row r="50" spans="1:15" s="22" customFormat="1" x14ac:dyDescent="0.25">
      <c r="A50" s="194">
        <v>44846</v>
      </c>
      <c r="B50" s="177" t="s">
        <v>125</v>
      </c>
      <c r="C50" s="370" t="s">
        <v>49</v>
      </c>
      <c r="D50" s="371" t="s">
        <v>119</v>
      </c>
      <c r="E50" s="459"/>
      <c r="F50" s="182">
        <v>3000</v>
      </c>
      <c r="G50" s="179">
        <f t="shared" si="2"/>
        <v>1456146</v>
      </c>
      <c r="H50" s="291" t="s">
        <v>144</v>
      </c>
      <c r="I50" s="336" t="s">
        <v>18</v>
      </c>
      <c r="J50" s="614" t="s">
        <v>323</v>
      </c>
      <c r="K50" s="336" t="s">
        <v>64</v>
      </c>
      <c r="L50" s="336" t="s">
        <v>58</v>
      </c>
      <c r="M50" s="197"/>
      <c r="N50" s="197"/>
      <c r="O50" s="318"/>
    </row>
    <row r="51" spans="1:15" s="22" customFormat="1" x14ac:dyDescent="0.25">
      <c r="A51" s="194">
        <v>44846</v>
      </c>
      <c r="B51" s="177" t="s">
        <v>125</v>
      </c>
      <c r="C51" s="370" t="s">
        <v>49</v>
      </c>
      <c r="D51" s="371" t="s">
        <v>14</v>
      </c>
      <c r="E51" s="459"/>
      <c r="F51" s="182">
        <v>27000</v>
      </c>
      <c r="G51" s="179">
        <f t="shared" si="2"/>
        <v>1483146</v>
      </c>
      <c r="H51" s="291" t="s">
        <v>42</v>
      </c>
      <c r="I51" s="336" t="s">
        <v>18</v>
      </c>
      <c r="J51" s="452" t="s">
        <v>336</v>
      </c>
      <c r="K51" s="336" t="s">
        <v>64</v>
      </c>
      <c r="L51" s="336" t="s">
        <v>58</v>
      </c>
      <c r="M51" s="197"/>
      <c r="N51" s="197"/>
      <c r="O51" s="318"/>
    </row>
    <row r="52" spans="1:15" s="22" customFormat="1" x14ac:dyDescent="0.25">
      <c r="A52" s="194">
        <v>44846</v>
      </c>
      <c r="B52" s="177" t="s">
        <v>115</v>
      </c>
      <c r="C52" s="370" t="s">
        <v>49</v>
      </c>
      <c r="D52" s="371" t="s">
        <v>14</v>
      </c>
      <c r="E52" s="459">
        <v>95000</v>
      </c>
      <c r="F52" s="182"/>
      <c r="G52" s="179">
        <f t="shared" si="2"/>
        <v>1388146</v>
      </c>
      <c r="H52" s="291" t="s">
        <v>42</v>
      </c>
      <c r="I52" s="336" t="s">
        <v>18</v>
      </c>
      <c r="J52" s="452" t="s">
        <v>349</v>
      </c>
      <c r="K52" s="336" t="s">
        <v>64</v>
      </c>
      <c r="L52" s="336" t="s">
        <v>58</v>
      </c>
      <c r="M52" s="197"/>
      <c r="N52" s="197"/>
      <c r="O52" s="318"/>
    </row>
    <row r="53" spans="1:15" s="22" customFormat="1" x14ac:dyDescent="0.25">
      <c r="A53" s="194">
        <v>44846</v>
      </c>
      <c r="B53" s="177" t="s">
        <v>115</v>
      </c>
      <c r="C53" s="370" t="s">
        <v>49</v>
      </c>
      <c r="D53" s="371" t="s">
        <v>119</v>
      </c>
      <c r="E53" s="459">
        <v>70000</v>
      </c>
      <c r="F53" s="182"/>
      <c r="G53" s="179">
        <f t="shared" si="2"/>
        <v>1318146</v>
      </c>
      <c r="H53" s="291" t="s">
        <v>147</v>
      </c>
      <c r="I53" s="336" t="s">
        <v>18</v>
      </c>
      <c r="J53" s="452" t="s">
        <v>350</v>
      </c>
      <c r="K53" s="336" t="s">
        <v>64</v>
      </c>
      <c r="L53" s="336" t="s">
        <v>58</v>
      </c>
      <c r="M53" s="197"/>
      <c r="N53" s="197"/>
      <c r="O53" s="318"/>
    </row>
    <row r="54" spans="1:15" s="22" customFormat="1" x14ac:dyDescent="0.25">
      <c r="A54" s="194">
        <v>44846</v>
      </c>
      <c r="B54" s="177" t="s">
        <v>115</v>
      </c>
      <c r="C54" s="370" t="s">
        <v>49</v>
      </c>
      <c r="D54" s="371" t="s">
        <v>119</v>
      </c>
      <c r="E54" s="459">
        <v>70000</v>
      </c>
      <c r="F54" s="182"/>
      <c r="G54" s="179">
        <f t="shared" si="2"/>
        <v>1248146</v>
      </c>
      <c r="H54" s="291" t="s">
        <v>144</v>
      </c>
      <c r="I54" s="336" t="s">
        <v>18</v>
      </c>
      <c r="J54" s="614" t="s">
        <v>354</v>
      </c>
      <c r="K54" s="336" t="s">
        <v>64</v>
      </c>
      <c r="L54" s="336" t="s">
        <v>58</v>
      </c>
      <c r="M54" s="197"/>
      <c r="N54" s="197"/>
      <c r="O54" s="318"/>
    </row>
    <row r="55" spans="1:15" s="22" customFormat="1" x14ac:dyDescent="0.25">
      <c r="A55" s="194">
        <v>44846</v>
      </c>
      <c r="B55" s="177" t="s">
        <v>115</v>
      </c>
      <c r="C55" s="370" t="s">
        <v>49</v>
      </c>
      <c r="D55" s="371" t="s">
        <v>118</v>
      </c>
      <c r="E55" s="459">
        <v>80000</v>
      </c>
      <c r="F55" s="182"/>
      <c r="G55" s="179">
        <f t="shared" si="2"/>
        <v>1168146</v>
      </c>
      <c r="H55" s="291" t="s">
        <v>132</v>
      </c>
      <c r="I55" s="336" t="s">
        <v>18</v>
      </c>
      <c r="J55" s="452" t="s">
        <v>360</v>
      </c>
      <c r="K55" s="336" t="s">
        <v>64</v>
      </c>
      <c r="L55" s="336" t="s">
        <v>58</v>
      </c>
      <c r="M55" s="197"/>
      <c r="N55" s="197"/>
      <c r="O55" s="318"/>
    </row>
    <row r="56" spans="1:15" s="22" customFormat="1" x14ac:dyDescent="0.25">
      <c r="A56" s="194">
        <v>44847</v>
      </c>
      <c r="B56" s="177" t="s">
        <v>115</v>
      </c>
      <c r="C56" s="370" t="s">
        <v>49</v>
      </c>
      <c r="D56" s="371" t="s">
        <v>14</v>
      </c>
      <c r="E56" s="459">
        <v>27000</v>
      </c>
      <c r="F56" s="182"/>
      <c r="G56" s="179">
        <f t="shared" si="2"/>
        <v>1141146</v>
      </c>
      <c r="H56" s="291" t="s">
        <v>42</v>
      </c>
      <c r="I56" s="336" t="s">
        <v>18</v>
      </c>
      <c r="J56" s="452" t="s">
        <v>368</v>
      </c>
      <c r="K56" s="336" t="s">
        <v>64</v>
      </c>
      <c r="L56" s="336" t="s">
        <v>58</v>
      </c>
      <c r="M56" s="197"/>
      <c r="N56" s="197"/>
      <c r="O56" s="318"/>
    </row>
    <row r="57" spans="1:15" s="22" customFormat="1" x14ac:dyDescent="0.25">
      <c r="A57" s="194">
        <v>44847</v>
      </c>
      <c r="B57" s="177" t="s">
        <v>115</v>
      </c>
      <c r="C57" s="370" t="s">
        <v>49</v>
      </c>
      <c r="D57" s="371" t="s">
        <v>119</v>
      </c>
      <c r="E57" s="459">
        <v>70000</v>
      </c>
      <c r="F57" s="182"/>
      <c r="G57" s="179">
        <f t="shared" si="2"/>
        <v>1071146</v>
      </c>
      <c r="H57" s="291" t="s">
        <v>144</v>
      </c>
      <c r="I57" s="336" t="s">
        <v>18</v>
      </c>
      <c r="J57" s="26" t="s">
        <v>371</v>
      </c>
      <c r="K57" s="336" t="s">
        <v>64</v>
      </c>
      <c r="L57" s="336" t="s">
        <v>58</v>
      </c>
      <c r="M57" s="197"/>
      <c r="N57" s="197"/>
      <c r="O57" s="318"/>
    </row>
    <row r="58" spans="1:15" s="22" customFormat="1" x14ac:dyDescent="0.25">
      <c r="A58" s="194">
        <v>44847</v>
      </c>
      <c r="B58" s="177" t="s">
        <v>115</v>
      </c>
      <c r="C58" s="370" t="s">
        <v>49</v>
      </c>
      <c r="D58" s="371" t="s">
        <v>119</v>
      </c>
      <c r="E58" s="725">
        <v>70000</v>
      </c>
      <c r="F58" s="182"/>
      <c r="G58" s="179">
        <f t="shared" si="2"/>
        <v>1001146</v>
      </c>
      <c r="H58" s="291" t="s">
        <v>147</v>
      </c>
      <c r="I58" s="336" t="s">
        <v>18</v>
      </c>
      <c r="J58" s="452" t="s">
        <v>408</v>
      </c>
      <c r="K58" s="336" t="s">
        <v>64</v>
      </c>
      <c r="L58" s="336" t="s">
        <v>58</v>
      </c>
      <c r="M58" s="197"/>
      <c r="N58" s="197"/>
      <c r="O58" s="318"/>
    </row>
    <row r="59" spans="1:15" s="22" customFormat="1" x14ac:dyDescent="0.25">
      <c r="A59" s="194">
        <v>44847</v>
      </c>
      <c r="B59" s="177" t="s">
        <v>115</v>
      </c>
      <c r="C59" s="370" t="s">
        <v>49</v>
      </c>
      <c r="D59" s="371" t="s">
        <v>118</v>
      </c>
      <c r="E59" s="459">
        <v>20000</v>
      </c>
      <c r="F59" s="182"/>
      <c r="G59" s="179">
        <f t="shared" ref="G59:G121" si="4">G58-E59+F59</f>
        <v>981146</v>
      </c>
      <c r="H59" s="291" t="s">
        <v>132</v>
      </c>
      <c r="I59" s="336" t="s">
        <v>18</v>
      </c>
      <c r="J59" s="452" t="s">
        <v>374</v>
      </c>
      <c r="K59" s="336" t="s">
        <v>64</v>
      </c>
      <c r="L59" s="336" t="s">
        <v>58</v>
      </c>
      <c r="M59" s="197"/>
      <c r="N59" s="197"/>
      <c r="O59" s="318"/>
    </row>
    <row r="60" spans="1:15" s="22" customFormat="1" x14ac:dyDescent="0.25">
      <c r="A60" s="194">
        <v>44847</v>
      </c>
      <c r="B60" s="177" t="s">
        <v>115</v>
      </c>
      <c r="C60" s="370" t="s">
        <v>49</v>
      </c>
      <c r="D60" s="371" t="s">
        <v>14</v>
      </c>
      <c r="E60" s="459">
        <v>10000</v>
      </c>
      <c r="F60" s="182"/>
      <c r="G60" s="179">
        <f t="shared" si="4"/>
        <v>971146</v>
      </c>
      <c r="H60" s="291" t="s">
        <v>42</v>
      </c>
      <c r="I60" s="336" t="s">
        <v>18</v>
      </c>
      <c r="J60" s="452" t="s">
        <v>380</v>
      </c>
      <c r="K60" s="336" t="s">
        <v>64</v>
      </c>
      <c r="L60" s="336" t="s">
        <v>58</v>
      </c>
      <c r="M60" s="197"/>
      <c r="N60" s="197"/>
      <c r="O60" s="318"/>
    </row>
    <row r="61" spans="1:15" s="22" customFormat="1" x14ac:dyDescent="0.25">
      <c r="A61" s="194">
        <v>44847</v>
      </c>
      <c r="B61" s="177" t="s">
        <v>115</v>
      </c>
      <c r="C61" s="370" t="s">
        <v>49</v>
      </c>
      <c r="D61" s="371" t="s">
        <v>14</v>
      </c>
      <c r="E61" s="459">
        <v>219000</v>
      </c>
      <c r="F61" s="182"/>
      <c r="G61" s="179">
        <f t="shared" si="4"/>
        <v>752146</v>
      </c>
      <c r="H61" s="291" t="s">
        <v>42</v>
      </c>
      <c r="I61" s="336" t="s">
        <v>18</v>
      </c>
      <c r="J61" s="452" t="s">
        <v>381</v>
      </c>
      <c r="K61" s="336" t="s">
        <v>64</v>
      </c>
      <c r="L61" s="336" t="s">
        <v>58</v>
      </c>
      <c r="M61" s="197"/>
      <c r="N61" s="197"/>
      <c r="O61" s="318"/>
    </row>
    <row r="62" spans="1:15" s="22" customFormat="1" x14ac:dyDescent="0.25">
      <c r="A62" s="194">
        <v>44847</v>
      </c>
      <c r="B62" s="177" t="s">
        <v>125</v>
      </c>
      <c r="C62" s="370" t="s">
        <v>49</v>
      </c>
      <c r="D62" s="371" t="s">
        <v>14</v>
      </c>
      <c r="E62" s="459"/>
      <c r="F62" s="182">
        <v>43000</v>
      </c>
      <c r="G62" s="179">
        <f t="shared" si="4"/>
        <v>795146</v>
      </c>
      <c r="H62" s="291" t="s">
        <v>42</v>
      </c>
      <c r="I62" s="336" t="s">
        <v>18</v>
      </c>
      <c r="J62" s="452" t="s">
        <v>349</v>
      </c>
      <c r="K62" s="336" t="s">
        <v>64</v>
      </c>
      <c r="L62" s="336" t="s">
        <v>58</v>
      </c>
      <c r="M62" s="197"/>
      <c r="N62" s="197"/>
      <c r="O62" s="318"/>
    </row>
    <row r="63" spans="1:15" s="22" customFormat="1" x14ac:dyDescent="0.25">
      <c r="A63" s="194">
        <v>44847</v>
      </c>
      <c r="B63" s="177" t="s">
        <v>125</v>
      </c>
      <c r="C63" s="370" t="s">
        <v>49</v>
      </c>
      <c r="D63" s="371" t="s">
        <v>14</v>
      </c>
      <c r="E63" s="459"/>
      <c r="F63" s="182">
        <v>3000</v>
      </c>
      <c r="G63" s="179">
        <f t="shared" si="4"/>
        <v>798146</v>
      </c>
      <c r="H63" s="291" t="s">
        <v>144</v>
      </c>
      <c r="I63" s="336" t="s">
        <v>18</v>
      </c>
      <c r="J63" s="614" t="s">
        <v>354</v>
      </c>
      <c r="K63" s="336" t="s">
        <v>64</v>
      </c>
      <c r="L63" s="336" t="s">
        <v>58</v>
      </c>
      <c r="M63" s="197"/>
      <c r="N63" s="197"/>
      <c r="O63" s="318"/>
    </row>
    <row r="64" spans="1:15" s="22" customFormat="1" x14ac:dyDescent="0.25">
      <c r="A64" s="194">
        <v>44847</v>
      </c>
      <c r="B64" s="177" t="s">
        <v>125</v>
      </c>
      <c r="C64" s="370" t="s">
        <v>49</v>
      </c>
      <c r="D64" s="371" t="s">
        <v>14</v>
      </c>
      <c r="E64" s="459"/>
      <c r="F64" s="182">
        <v>6000</v>
      </c>
      <c r="G64" s="179">
        <f t="shared" si="4"/>
        <v>804146</v>
      </c>
      <c r="H64" s="291" t="s">
        <v>42</v>
      </c>
      <c r="I64" s="336" t="s">
        <v>18</v>
      </c>
      <c r="J64" s="452" t="s">
        <v>368</v>
      </c>
      <c r="K64" s="336" t="s">
        <v>64</v>
      </c>
      <c r="L64" s="336" t="s">
        <v>58</v>
      </c>
      <c r="M64" s="197"/>
      <c r="N64" s="197"/>
      <c r="O64" s="318"/>
    </row>
    <row r="65" spans="1:15" s="22" customFormat="1" x14ac:dyDescent="0.25">
      <c r="A65" s="194">
        <v>44847</v>
      </c>
      <c r="B65" s="177" t="s">
        <v>377</v>
      </c>
      <c r="C65" s="370" t="s">
        <v>49</v>
      </c>
      <c r="D65" s="371" t="s">
        <v>14</v>
      </c>
      <c r="E65" s="459">
        <v>20000</v>
      </c>
      <c r="F65" s="182"/>
      <c r="G65" s="179">
        <f t="shared" si="4"/>
        <v>784146</v>
      </c>
      <c r="H65" s="291" t="s">
        <v>42</v>
      </c>
      <c r="I65" s="336" t="s">
        <v>18</v>
      </c>
      <c r="J65" s="614" t="s">
        <v>380</v>
      </c>
      <c r="K65" s="336" t="s">
        <v>64</v>
      </c>
      <c r="L65" s="336" t="s">
        <v>58</v>
      </c>
      <c r="M65" s="197"/>
      <c r="N65" s="197"/>
      <c r="O65" s="318"/>
    </row>
    <row r="66" spans="1:15" s="22" customFormat="1" x14ac:dyDescent="0.25">
      <c r="A66" s="194">
        <v>44847</v>
      </c>
      <c r="B66" s="177" t="s">
        <v>405</v>
      </c>
      <c r="C66" s="370" t="s">
        <v>406</v>
      </c>
      <c r="D66" s="371"/>
      <c r="E66" s="459"/>
      <c r="F66" s="182">
        <v>2574000</v>
      </c>
      <c r="G66" s="179">
        <f t="shared" si="4"/>
        <v>3358146</v>
      </c>
      <c r="H66" s="291"/>
      <c r="I66" s="336" t="s">
        <v>18</v>
      </c>
      <c r="J66" s="614" t="s">
        <v>407</v>
      </c>
      <c r="K66" s="336" t="s">
        <v>64</v>
      </c>
      <c r="L66" s="336" t="s">
        <v>58</v>
      </c>
      <c r="M66" s="197"/>
      <c r="N66" s="197"/>
      <c r="O66" s="318"/>
    </row>
    <row r="67" spans="1:15" s="22" customFormat="1" x14ac:dyDescent="0.25">
      <c r="A67" s="194">
        <v>44848</v>
      </c>
      <c r="B67" s="177" t="s">
        <v>125</v>
      </c>
      <c r="C67" s="370" t="s">
        <v>49</v>
      </c>
      <c r="D67" s="371" t="s">
        <v>119</v>
      </c>
      <c r="E67" s="459"/>
      <c r="F67" s="182">
        <v>3000</v>
      </c>
      <c r="G67" s="179">
        <f t="shared" si="4"/>
        <v>3361146</v>
      </c>
      <c r="H67" s="291" t="s">
        <v>144</v>
      </c>
      <c r="I67" s="336" t="s">
        <v>18</v>
      </c>
      <c r="J67" s="25" t="s">
        <v>371</v>
      </c>
      <c r="K67" s="336" t="s">
        <v>64</v>
      </c>
      <c r="L67" s="336" t="s">
        <v>58</v>
      </c>
      <c r="M67" s="197"/>
      <c r="N67" s="197"/>
      <c r="O67" s="318"/>
    </row>
    <row r="68" spans="1:15" s="22" customFormat="1" x14ac:dyDescent="0.25">
      <c r="A68" s="194">
        <v>44848</v>
      </c>
      <c r="B68" s="177" t="s">
        <v>115</v>
      </c>
      <c r="C68" s="370" t="s">
        <v>49</v>
      </c>
      <c r="D68" s="371" t="s">
        <v>119</v>
      </c>
      <c r="E68" s="459">
        <v>85000</v>
      </c>
      <c r="F68" s="182"/>
      <c r="G68" s="179">
        <f t="shared" si="4"/>
        <v>3276146</v>
      </c>
      <c r="H68" s="291" t="s">
        <v>144</v>
      </c>
      <c r="I68" s="336" t="s">
        <v>18</v>
      </c>
      <c r="J68" s="25" t="s">
        <v>413</v>
      </c>
      <c r="K68" s="336" t="s">
        <v>64</v>
      </c>
      <c r="L68" s="336" t="s">
        <v>58</v>
      </c>
      <c r="M68" s="197"/>
      <c r="N68" s="197"/>
      <c r="O68" s="318"/>
    </row>
    <row r="69" spans="1:15" s="22" customFormat="1" x14ac:dyDescent="0.25">
      <c r="A69" s="194">
        <v>44848</v>
      </c>
      <c r="B69" s="177" t="s">
        <v>115</v>
      </c>
      <c r="C69" s="370" t="s">
        <v>49</v>
      </c>
      <c r="D69" s="371" t="s">
        <v>118</v>
      </c>
      <c r="E69" s="459">
        <v>90000</v>
      </c>
      <c r="F69" s="182"/>
      <c r="G69" s="179">
        <f t="shared" si="4"/>
        <v>3186146</v>
      </c>
      <c r="H69" s="291" t="s">
        <v>132</v>
      </c>
      <c r="I69" s="336" t="s">
        <v>18</v>
      </c>
      <c r="J69" s="614" t="s">
        <v>421</v>
      </c>
      <c r="K69" s="336" t="s">
        <v>64</v>
      </c>
      <c r="L69" s="336" t="s">
        <v>58</v>
      </c>
      <c r="M69" s="197"/>
      <c r="N69" s="197"/>
      <c r="O69" s="318"/>
    </row>
    <row r="70" spans="1:15" s="22" customFormat="1" x14ac:dyDescent="0.25">
      <c r="A70" s="194">
        <v>44848</v>
      </c>
      <c r="B70" s="177" t="s">
        <v>115</v>
      </c>
      <c r="C70" s="370" t="s">
        <v>49</v>
      </c>
      <c r="D70" s="371" t="s">
        <v>119</v>
      </c>
      <c r="E70" s="459">
        <v>75000</v>
      </c>
      <c r="F70" s="182"/>
      <c r="G70" s="179">
        <f t="shared" si="4"/>
        <v>3111146</v>
      </c>
      <c r="H70" s="291" t="s">
        <v>147</v>
      </c>
      <c r="I70" s="336" t="s">
        <v>18</v>
      </c>
      <c r="J70" s="614" t="s">
        <v>432</v>
      </c>
      <c r="K70" s="336" t="s">
        <v>64</v>
      </c>
      <c r="L70" s="336" t="s">
        <v>58</v>
      </c>
      <c r="M70" s="197"/>
      <c r="N70" s="197"/>
      <c r="O70" s="318"/>
    </row>
    <row r="71" spans="1:15" s="22" customFormat="1" x14ac:dyDescent="0.25">
      <c r="A71" s="194">
        <v>44849</v>
      </c>
      <c r="B71" s="177" t="s">
        <v>125</v>
      </c>
      <c r="C71" s="370" t="s">
        <v>49</v>
      </c>
      <c r="D71" s="371" t="s">
        <v>119</v>
      </c>
      <c r="E71" s="459"/>
      <c r="F71" s="182">
        <v>3000</v>
      </c>
      <c r="G71" s="179">
        <f t="shared" si="4"/>
        <v>3114146</v>
      </c>
      <c r="H71" s="291" t="s">
        <v>144</v>
      </c>
      <c r="I71" s="336" t="s">
        <v>18</v>
      </c>
      <c r="J71" s="25" t="s">
        <v>413</v>
      </c>
      <c r="K71" s="336" t="s">
        <v>64</v>
      </c>
      <c r="L71" s="336" t="s">
        <v>58</v>
      </c>
      <c r="M71" s="197"/>
      <c r="N71" s="197"/>
      <c r="O71" s="318"/>
    </row>
    <row r="72" spans="1:15" s="22" customFormat="1" x14ac:dyDescent="0.25">
      <c r="A72" s="194">
        <v>44849</v>
      </c>
      <c r="B72" s="177" t="s">
        <v>115</v>
      </c>
      <c r="C72" s="370" t="s">
        <v>49</v>
      </c>
      <c r="D72" s="371" t="s">
        <v>118</v>
      </c>
      <c r="E72" s="459">
        <v>20000</v>
      </c>
      <c r="F72" s="182"/>
      <c r="G72" s="179">
        <f t="shared" si="4"/>
        <v>3094146</v>
      </c>
      <c r="H72" s="291" t="s">
        <v>132</v>
      </c>
      <c r="I72" s="336" t="s">
        <v>18</v>
      </c>
      <c r="J72" s="614" t="s">
        <v>421</v>
      </c>
      <c r="K72" s="336" t="s">
        <v>64</v>
      </c>
      <c r="L72" s="336" t="s">
        <v>58</v>
      </c>
      <c r="M72" s="197"/>
      <c r="N72" s="197"/>
      <c r="O72" s="318"/>
    </row>
    <row r="73" spans="1:15" s="22" customFormat="1" x14ac:dyDescent="0.25">
      <c r="A73" s="194">
        <v>44849</v>
      </c>
      <c r="B73" s="177" t="s">
        <v>115</v>
      </c>
      <c r="C73" s="370" t="s">
        <v>49</v>
      </c>
      <c r="D73" s="371" t="s">
        <v>119</v>
      </c>
      <c r="E73" s="459">
        <v>45000</v>
      </c>
      <c r="F73" s="182"/>
      <c r="G73" s="179">
        <f t="shared" si="4"/>
        <v>3049146</v>
      </c>
      <c r="H73" s="291" t="s">
        <v>144</v>
      </c>
      <c r="I73" s="336" t="s">
        <v>18</v>
      </c>
      <c r="J73" s="25" t="s">
        <v>427</v>
      </c>
      <c r="K73" s="336" t="s">
        <v>64</v>
      </c>
      <c r="L73" s="336" t="s">
        <v>58</v>
      </c>
      <c r="M73" s="197"/>
      <c r="N73" s="197"/>
      <c r="O73" s="318"/>
    </row>
    <row r="74" spans="1:15" s="22" customFormat="1" x14ac:dyDescent="0.25">
      <c r="A74" s="194">
        <v>44851</v>
      </c>
      <c r="B74" s="177" t="s">
        <v>115</v>
      </c>
      <c r="C74" s="370" t="s">
        <v>49</v>
      </c>
      <c r="D74" s="371" t="s">
        <v>119</v>
      </c>
      <c r="E74" s="459">
        <v>75000</v>
      </c>
      <c r="F74" s="182"/>
      <c r="G74" s="179">
        <f t="shared" si="4"/>
        <v>2974146</v>
      </c>
      <c r="H74" s="291" t="s">
        <v>144</v>
      </c>
      <c r="I74" s="336" t="s">
        <v>18</v>
      </c>
      <c r="J74" s="25" t="s">
        <v>428</v>
      </c>
      <c r="K74" s="336" t="s">
        <v>64</v>
      </c>
      <c r="L74" s="336" t="s">
        <v>58</v>
      </c>
      <c r="M74" s="197"/>
      <c r="N74" s="197"/>
      <c r="O74" s="318"/>
    </row>
    <row r="75" spans="1:15" s="22" customFormat="1" x14ac:dyDescent="0.25">
      <c r="A75" s="194">
        <v>44851</v>
      </c>
      <c r="B75" s="177" t="s">
        <v>115</v>
      </c>
      <c r="C75" s="370" t="s">
        <v>49</v>
      </c>
      <c r="D75" s="371" t="s">
        <v>119</v>
      </c>
      <c r="E75" s="459">
        <v>80000</v>
      </c>
      <c r="F75" s="182"/>
      <c r="G75" s="179">
        <f t="shared" si="4"/>
        <v>2894146</v>
      </c>
      <c r="H75" s="291" t="s">
        <v>147</v>
      </c>
      <c r="I75" s="336" t="s">
        <v>18</v>
      </c>
      <c r="J75" s="452" t="s">
        <v>440</v>
      </c>
      <c r="K75" s="336" t="s">
        <v>64</v>
      </c>
      <c r="L75" s="336" t="s">
        <v>58</v>
      </c>
      <c r="M75" s="197"/>
      <c r="N75" s="197"/>
      <c r="O75" s="318"/>
    </row>
    <row r="76" spans="1:15" s="22" customFormat="1" x14ac:dyDescent="0.25">
      <c r="A76" s="194">
        <v>44851</v>
      </c>
      <c r="B76" s="177" t="s">
        <v>115</v>
      </c>
      <c r="C76" s="370" t="s">
        <v>49</v>
      </c>
      <c r="D76" s="371" t="s">
        <v>118</v>
      </c>
      <c r="E76" s="459">
        <v>20000</v>
      </c>
      <c r="F76" s="182"/>
      <c r="G76" s="179">
        <f>G75-E76+F76</f>
        <v>2874146</v>
      </c>
      <c r="H76" s="291" t="s">
        <v>132</v>
      </c>
      <c r="I76" s="336" t="s">
        <v>18</v>
      </c>
      <c r="J76" s="452" t="s">
        <v>445</v>
      </c>
      <c r="K76" s="336" t="s">
        <v>64</v>
      </c>
      <c r="L76" s="336" t="s">
        <v>58</v>
      </c>
      <c r="M76" s="197"/>
      <c r="N76" s="197"/>
      <c r="O76" s="318"/>
    </row>
    <row r="77" spans="1:15" s="22" customFormat="1" x14ac:dyDescent="0.25">
      <c r="A77" s="194">
        <v>44851</v>
      </c>
      <c r="B77" s="177" t="s">
        <v>125</v>
      </c>
      <c r="C77" s="370" t="s">
        <v>49</v>
      </c>
      <c r="D77" s="371" t="s">
        <v>119</v>
      </c>
      <c r="E77" s="459"/>
      <c r="F77" s="182">
        <v>4000</v>
      </c>
      <c r="G77" s="179">
        <f t="shared" ref="G77:G78" si="5">G76-E77+F77</f>
        <v>2878146</v>
      </c>
      <c r="H77" s="291" t="s">
        <v>144</v>
      </c>
      <c r="I77" s="336" t="s">
        <v>18</v>
      </c>
      <c r="J77" s="452" t="s">
        <v>427</v>
      </c>
      <c r="K77" s="336" t="s">
        <v>64</v>
      </c>
      <c r="L77" s="336" t="s">
        <v>58</v>
      </c>
      <c r="M77" s="197"/>
      <c r="N77" s="197"/>
      <c r="O77" s="318"/>
    </row>
    <row r="78" spans="1:15" s="22" customFormat="1" x14ac:dyDescent="0.25">
      <c r="A78" s="194">
        <v>44852</v>
      </c>
      <c r="B78" s="177" t="s">
        <v>125</v>
      </c>
      <c r="C78" s="370" t="s">
        <v>49</v>
      </c>
      <c r="D78" s="371" t="s">
        <v>119</v>
      </c>
      <c r="E78" s="459"/>
      <c r="F78" s="182">
        <v>1000</v>
      </c>
      <c r="G78" s="179">
        <f t="shared" si="5"/>
        <v>2879146</v>
      </c>
      <c r="H78" s="291" t="s">
        <v>144</v>
      </c>
      <c r="I78" s="336" t="s">
        <v>18</v>
      </c>
      <c r="J78" s="614" t="s">
        <v>428</v>
      </c>
      <c r="K78" s="336" t="s">
        <v>64</v>
      </c>
      <c r="L78" s="336" t="s">
        <v>58</v>
      </c>
      <c r="M78" s="197"/>
      <c r="N78" s="197"/>
      <c r="O78" s="318"/>
    </row>
    <row r="79" spans="1:15" s="22" customFormat="1" x14ac:dyDescent="0.25">
      <c r="A79" s="194">
        <v>44852</v>
      </c>
      <c r="B79" s="177" t="s">
        <v>125</v>
      </c>
      <c r="C79" s="370" t="s">
        <v>49</v>
      </c>
      <c r="D79" s="371" t="s">
        <v>119</v>
      </c>
      <c r="E79" s="459"/>
      <c r="F79" s="182">
        <v>5000</v>
      </c>
      <c r="G79" s="179">
        <f t="shared" si="4"/>
        <v>2884146</v>
      </c>
      <c r="H79" s="291" t="s">
        <v>147</v>
      </c>
      <c r="I79" s="336" t="s">
        <v>18</v>
      </c>
      <c r="J79" s="452" t="s">
        <v>440</v>
      </c>
      <c r="K79" s="336" t="s">
        <v>64</v>
      </c>
      <c r="L79" s="336" t="s">
        <v>58</v>
      </c>
      <c r="M79" s="197"/>
      <c r="N79" s="197"/>
      <c r="O79" s="318"/>
    </row>
    <row r="80" spans="1:15" s="22" customFormat="1" x14ac:dyDescent="0.25">
      <c r="A80" s="194">
        <v>44852</v>
      </c>
      <c r="B80" s="177" t="s">
        <v>115</v>
      </c>
      <c r="C80" s="370" t="s">
        <v>49</v>
      </c>
      <c r="D80" s="371" t="s">
        <v>119</v>
      </c>
      <c r="E80" s="459">
        <v>80000</v>
      </c>
      <c r="F80" s="182"/>
      <c r="G80" s="179">
        <f t="shared" si="4"/>
        <v>2804146</v>
      </c>
      <c r="H80" s="291" t="s">
        <v>144</v>
      </c>
      <c r="I80" s="336" t="s">
        <v>18</v>
      </c>
      <c r="J80" s="26" t="s">
        <v>451</v>
      </c>
      <c r="K80" s="336" t="s">
        <v>64</v>
      </c>
      <c r="L80" s="336" t="s">
        <v>58</v>
      </c>
      <c r="M80" s="197"/>
      <c r="N80" s="197"/>
      <c r="O80" s="318"/>
    </row>
    <row r="81" spans="1:15" s="22" customFormat="1" x14ac:dyDescent="0.25">
      <c r="A81" s="194">
        <v>44852</v>
      </c>
      <c r="B81" s="177" t="s">
        <v>115</v>
      </c>
      <c r="C81" s="370" t="s">
        <v>49</v>
      </c>
      <c r="D81" s="371" t="s">
        <v>119</v>
      </c>
      <c r="E81" s="459">
        <v>60000</v>
      </c>
      <c r="F81" s="182"/>
      <c r="G81" s="179">
        <f t="shared" si="4"/>
        <v>2744146</v>
      </c>
      <c r="H81" s="291" t="s">
        <v>147</v>
      </c>
      <c r="I81" s="336" t="s">
        <v>18</v>
      </c>
      <c r="J81" s="452" t="s">
        <v>446</v>
      </c>
      <c r="K81" s="336" t="s">
        <v>64</v>
      </c>
      <c r="L81" s="336" t="s">
        <v>58</v>
      </c>
      <c r="M81" s="197"/>
      <c r="N81" s="197"/>
      <c r="O81" s="318"/>
    </row>
    <row r="82" spans="1:15" s="22" customFormat="1" x14ac:dyDescent="0.25">
      <c r="A82" s="194">
        <v>44852</v>
      </c>
      <c r="B82" s="177" t="s">
        <v>115</v>
      </c>
      <c r="C82" s="370" t="s">
        <v>49</v>
      </c>
      <c r="D82" s="371" t="s">
        <v>14</v>
      </c>
      <c r="E82" s="459">
        <v>319000</v>
      </c>
      <c r="F82" s="182"/>
      <c r="G82" s="179">
        <f t="shared" si="4"/>
        <v>2425146</v>
      </c>
      <c r="H82" s="291" t="s">
        <v>42</v>
      </c>
      <c r="I82" s="336" t="s">
        <v>18</v>
      </c>
      <c r="J82" s="452" t="s">
        <v>455</v>
      </c>
      <c r="K82" s="336" t="s">
        <v>64</v>
      </c>
      <c r="L82" s="336" t="s">
        <v>58</v>
      </c>
      <c r="M82" s="197"/>
      <c r="N82" s="197"/>
      <c r="O82" s="318"/>
    </row>
    <row r="83" spans="1:15" s="22" customFormat="1" x14ac:dyDescent="0.25">
      <c r="A83" s="194">
        <v>44852</v>
      </c>
      <c r="B83" s="177" t="s">
        <v>115</v>
      </c>
      <c r="C83" s="370" t="s">
        <v>49</v>
      </c>
      <c r="D83" s="371" t="s">
        <v>14</v>
      </c>
      <c r="E83" s="459">
        <v>45000</v>
      </c>
      <c r="F83" s="182"/>
      <c r="G83" s="179">
        <f t="shared" si="4"/>
        <v>2380146</v>
      </c>
      <c r="H83" s="291" t="s">
        <v>42</v>
      </c>
      <c r="I83" s="336" t="s">
        <v>18</v>
      </c>
      <c r="J83" s="452" t="s">
        <v>456</v>
      </c>
      <c r="K83" s="336" t="s">
        <v>64</v>
      </c>
      <c r="L83" s="336" t="s">
        <v>58</v>
      </c>
      <c r="M83" s="197"/>
      <c r="N83" s="197"/>
      <c r="O83" s="318"/>
    </row>
    <row r="84" spans="1:15" s="22" customFormat="1" x14ac:dyDescent="0.25">
      <c r="A84" s="194">
        <v>44852</v>
      </c>
      <c r="B84" s="177" t="s">
        <v>115</v>
      </c>
      <c r="C84" s="370" t="s">
        <v>49</v>
      </c>
      <c r="D84" s="371" t="s">
        <v>14</v>
      </c>
      <c r="E84" s="459">
        <v>110000</v>
      </c>
      <c r="F84" s="182"/>
      <c r="G84" s="179">
        <f t="shared" si="4"/>
        <v>2270146</v>
      </c>
      <c r="H84" s="291" t="s">
        <v>65</v>
      </c>
      <c r="I84" s="336" t="s">
        <v>18</v>
      </c>
      <c r="J84" s="614" t="s">
        <v>462</v>
      </c>
      <c r="K84" s="336" t="s">
        <v>64</v>
      </c>
      <c r="L84" s="336" t="s">
        <v>58</v>
      </c>
      <c r="M84" s="197"/>
      <c r="N84" s="197"/>
      <c r="O84" s="318"/>
    </row>
    <row r="85" spans="1:15" s="22" customFormat="1" x14ac:dyDescent="0.25">
      <c r="A85" s="194">
        <v>44852</v>
      </c>
      <c r="B85" s="177" t="s">
        <v>115</v>
      </c>
      <c r="C85" s="370" t="s">
        <v>49</v>
      </c>
      <c r="D85" s="371" t="s">
        <v>118</v>
      </c>
      <c r="E85" s="459">
        <v>20000</v>
      </c>
      <c r="F85" s="182"/>
      <c r="G85" s="179">
        <f t="shared" si="4"/>
        <v>2250146</v>
      </c>
      <c r="H85" s="291" t="s">
        <v>132</v>
      </c>
      <c r="I85" s="336" t="s">
        <v>18</v>
      </c>
      <c r="J85" s="614" t="s">
        <v>461</v>
      </c>
      <c r="K85" s="336" t="s">
        <v>64</v>
      </c>
      <c r="L85" s="336" t="s">
        <v>58</v>
      </c>
      <c r="M85" s="197"/>
      <c r="N85" s="197"/>
      <c r="O85" s="318"/>
    </row>
    <row r="86" spans="1:15" s="22" customFormat="1" x14ac:dyDescent="0.25">
      <c r="A86" s="194">
        <v>44852</v>
      </c>
      <c r="B86" s="177" t="s">
        <v>115</v>
      </c>
      <c r="C86" s="370" t="s">
        <v>49</v>
      </c>
      <c r="D86" s="371" t="s">
        <v>14</v>
      </c>
      <c r="E86" s="459">
        <v>44000</v>
      </c>
      <c r="F86" s="182"/>
      <c r="G86" s="179">
        <f t="shared" si="4"/>
        <v>2206146</v>
      </c>
      <c r="H86" s="291" t="s">
        <v>42</v>
      </c>
      <c r="I86" s="336" t="s">
        <v>18</v>
      </c>
      <c r="J86" s="25" t="s">
        <v>463</v>
      </c>
      <c r="K86" s="336" t="s">
        <v>64</v>
      </c>
      <c r="L86" s="336" t="s">
        <v>58</v>
      </c>
      <c r="M86" s="197"/>
      <c r="N86" s="197"/>
      <c r="O86" s="318"/>
    </row>
    <row r="87" spans="1:15" s="22" customFormat="1" x14ac:dyDescent="0.25">
      <c r="A87" s="194">
        <v>44853</v>
      </c>
      <c r="B87" s="177" t="s">
        <v>115</v>
      </c>
      <c r="C87" s="370" t="s">
        <v>49</v>
      </c>
      <c r="D87" s="371" t="s">
        <v>119</v>
      </c>
      <c r="E87" s="459">
        <v>80000</v>
      </c>
      <c r="F87" s="182"/>
      <c r="G87" s="179">
        <f t="shared" si="4"/>
        <v>2126146</v>
      </c>
      <c r="H87" s="291" t="s">
        <v>147</v>
      </c>
      <c r="I87" s="336" t="s">
        <v>18</v>
      </c>
      <c r="J87" s="452" t="s">
        <v>467</v>
      </c>
      <c r="K87" s="336" t="s">
        <v>64</v>
      </c>
      <c r="L87" s="336" t="s">
        <v>58</v>
      </c>
      <c r="M87" s="197"/>
      <c r="N87" s="197"/>
      <c r="O87" s="318"/>
    </row>
    <row r="88" spans="1:15" s="22" customFormat="1" x14ac:dyDescent="0.25">
      <c r="A88" s="194">
        <v>44853</v>
      </c>
      <c r="B88" s="177" t="s">
        <v>115</v>
      </c>
      <c r="C88" s="370" t="s">
        <v>49</v>
      </c>
      <c r="D88" s="371" t="s">
        <v>119</v>
      </c>
      <c r="E88" s="459">
        <v>80000</v>
      </c>
      <c r="F88" s="182"/>
      <c r="G88" s="179">
        <f t="shared" si="4"/>
        <v>2046146</v>
      </c>
      <c r="H88" s="291" t="s">
        <v>144</v>
      </c>
      <c r="I88" s="336" t="s">
        <v>18</v>
      </c>
      <c r="J88" s="25" t="s">
        <v>470</v>
      </c>
      <c r="K88" s="336" t="s">
        <v>64</v>
      </c>
      <c r="L88" s="336" t="s">
        <v>58</v>
      </c>
      <c r="M88" s="197"/>
      <c r="N88" s="197"/>
      <c r="O88" s="318"/>
    </row>
    <row r="89" spans="1:15" s="22" customFormat="1" x14ac:dyDescent="0.25">
      <c r="A89" s="194">
        <v>44853</v>
      </c>
      <c r="B89" s="177" t="s">
        <v>115</v>
      </c>
      <c r="C89" s="370" t="s">
        <v>49</v>
      </c>
      <c r="D89" s="371" t="s">
        <v>118</v>
      </c>
      <c r="E89" s="459">
        <v>20000</v>
      </c>
      <c r="F89" s="182"/>
      <c r="G89" s="179">
        <f t="shared" si="4"/>
        <v>2026146</v>
      </c>
      <c r="H89" s="291" t="s">
        <v>132</v>
      </c>
      <c r="I89" s="336" t="s">
        <v>18</v>
      </c>
      <c r="J89" s="452" t="s">
        <v>474</v>
      </c>
      <c r="K89" s="336" t="s">
        <v>64</v>
      </c>
      <c r="L89" s="336" t="s">
        <v>58</v>
      </c>
      <c r="M89" s="197"/>
      <c r="N89" s="197"/>
      <c r="O89" s="318"/>
    </row>
    <row r="90" spans="1:15" s="22" customFormat="1" x14ac:dyDescent="0.25">
      <c r="A90" s="534">
        <v>44853</v>
      </c>
      <c r="B90" s="177" t="s">
        <v>125</v>
      </c>
      <c r="C90" s="370" t="s">
        <v>49</v>
      </c>
      <c r="D90" s="371" t="s">
        <v>119</v>
      </c>
      <c r="E90" s="459"/>
      <c r="F90" s="182">
        <v>5000</v>
      </c>
      <c r="G90" s="179">
        <f t="shared" si="4"/>
        <v>2031146</v>
      </c>
      <c r="H90" s="291" t="s">
        <v>144</v>
      </c>
      <c r="I90" s="336" t="s">
        <v>18</v>
      </c>
      <c r="J90" s="25" t="s">
        <v>451</v>
      </c>
      <c r="K90" s="336" t="s">
        <v>64</v>
      </c>
      <c r="L90" s="336" t="s">
        <v>58</v>
      </c>
      <c r="M90" s="197"/>
      <c r="N90" s="197"/>
      <c r="O90" s="318"/>
    </row>
    <row r="91" spans="1:15" s="22" customFormat="1" x14ac:dyDescent="0.25">
      <c r="A91" s="534">
        <v>44853</v>
      </c>
      <c r="B91" s="177" t="s">
        <v>125</v>
      </c>
      <c r="C91" s="370" t="s">
        <v>49</v>
      </c>
      <c r="D91" s="371" t="s">
        <v>119</v>
      </c>
      <c r="E91" s="459"/>
      <c r="F91" s="182">
        <v>8000</v>
      </c>
      <c r="G91" s="179">
        <f t="shared" si="4"/>
        <v>2039146</v>
      </c>
      <c r="H91" s="291" t="s">
        <v>42</v>
      </c>
      <c r="I91" s="336" t="s">
        <v>18</v>
      </c>
      <c r="J91" s="452" t="s">
        <v>463</v>
      </c>
      <c r="K91" s="336" t="s">
        <v>64</v>
      </c>
      <c r="L91" s="336" t="s">
        <v>58</v>
      </c>
      <c r="M91" s="197"/>
      <c r="N91" s="197"/>
      <c r="O91" s="318"/>
    </row>
    <row r="92" spans="1:15" s="22" customFormat="1" x14ac:dyDescent="0.25">
      <c r="A92" s="534">
        <v>44854</v>
      </c>
      <c r="B92" s="177" t="s">
        <v>115</v>
      </c>
      <c r="C92" s="370" t="s">
        <v>49</v>
      </c>
      <c r="D92" s="371" t="s">
        <v>119</v>
      </c>
      <c r="E92" s="459">
        <v>75000</v>
      </c>
      <c r="F92" s="182"/>
      <c r="G92" s="179">
        <f t="shared" si="4"/>
        <v>1964146</v>
      </c>
      <c r="H92" s="291" t="s">
        <v>144</v>
      </c>
      <c r="I92" s="336" t="s">
        <v>18</v>
      </c>
      <c r="J92" s="25" t="s">
        <v>475</v>
      </c>
      <c r="K92" s="336" t="s">
        <v>64</v>
      </c>
      <c r="L92" s="336" t="s">
        <v>58</v>
      </c>
      <c r="M92" s="197"/>
      <c r="N92" s="197"/>
      <c r="O92" s="318"/>
    </row>
    <row r="93" spans="1:15" s="22" customFormat="1" x14ac:dyDescent="0.25">
      <c r="A93" s="534">
        <v>44854</v>
      </c>
      <c r="B93" s="177" t="s">
        <v>115</v>
      </c>
      <c r="C93" s="370" t="s">
        <v>49</v>
      </c>
      <c r="D93" s="371" t="s">
        <v>118</v>
      </c>
      <c r="E93" s="459">
        <v>20000</v>
      </c>
      <c r="F93" s="182"/>
      <c r="G93" s="179">
        <f t="shared" si="4"/>
        <v>1944146</v>
      </c>
      <c r="H93" s="291" t="s">
        <v>132</v>
      </c>
      <c r="I93" s="336" t="s">
        <v>18</v>
      </c>
      <c r="J93" s="452" t="s">
        <v>481</v>
      </c>
      <c r="K93" s="336" t="s">
        <v>64</v>
      </c>
      <c r="L93" s="336" t="s">
        <v>58</v>
      </c>
      <c r="M93" s="197"/>
      <c r="N93" s="197"/>
      <c r="O93" s="318"/>
    </row>
    <row r="94" spans="1:15" s="22" customFormat="1" x14ac:dyDescent="0.25">
      <c r="A94" s="534">
        <v>44854</v>
      </c>
      <c r="B94" s="177" t="s">
        <v>115</v>
      </c>
      <c r="C94" s="370" t="s">
        <v>49</v>
      </c>
      <c r="D94" s="371" t="s">
        <v>119</v>
      </c>
      <c r="E94" s="459">
        <v>70000</v>
      </c>
      <c r="F94" s="182"/>
      <c r="G94" s="179">
        <f t="shared" si="4"/>
        <v>1874146</v>
      </c>
      <c r="H94" s="291" t="s">
        <v>147</v>
      </c>
      <c r="I94" s="336" t="s">
        <v>18</v>
      </c>
      <c r="J94" s="452" t="s">
        <v>482</v>
      </c>
      <c r="K94" s="336" t="s">
        <v>64</v>
      </c>
      <c r="L94" s="336" t="s">
        <v>58</v>
      </c>
      <c r="M94" s="197"/>
      <c r="N94" s="197"/>
      <c r="O94" s="318"/>
    </row>
    <row r="95" spans="1:15" s="22" customFormat="1" x14ac:dyDescent="0.25">
      <c r="A95" s="534">
        <v>44854</v>
      </c>
      <c r="B95" s="177" t="s">
        <v>115</v>
      </c>
      <c r="C95" s="370" t="s">
        <v>49</v>
      </c>
      <c r="D95" s="371" t="s">
        <v>14</v>
      </c>
      <c r="E95" s="459">
        <v>50000</v>
      </c>
      <c r="F95" s="182"/>
      <c r="G95" s="179">
        <f t="shared" si="4"/>
        <v>1824146</v>
      </c>
      <c r="H95" s="291" t="s">
        <v>42</v>
      </c>
      <c r="I95" s="336" t="s">
        <v>18</v>
      </c>
      <c r="J95" s="452" t="s">
        <v>489</v>
      </c>
      <c r="K95" s="336" t="s">
        <v>64</v>
      </c>
      <c r="L95" s="336" t="s">
        <v>58</v>
      </c>
      <c r="M95" s="197"/>
      <c r="N95" s="197"/>
      <c r="O95" s="318"/>
    </row>
    <row r="96" spans="1:15" s="22" customFormat="1" x14ac:dyDescent="0.25">
      <c r="A96" s="534">
        <v>44855</v>
      </c>
      <c r="B96" s="177" t="s">
        <v>115</v>
      </c>
      <c r="C96" s="370" t="s">
        <v>49</v>
      </c>
      <c r="D96" s="371" t="s">
        <v>119</v>
      </c>
      <c r="E96" s="459">
        <v>70000</v>
      </c>
      <c r="F96" s="182"/>
      <c r="G96" s="179">
        <f t="shared" si="4"/>
        <v>1754146</v>
      </c>
      <c r="H96" s="291" t="s">
        <v>147</v>
      </c>
      <c r="I96" s="336" t="s">
        <v>18</v>
      </c>
      <c r="J96" s="614" t="s">
        <v>493</v>
      </c>
      <c r="K96" s="336" t="s">
        <v>64</v>
      </c>
      <c r="L96" s="336" t="s">
        <v>58</v>
      </c>
      <c r="M96" s="197"/>
      <c r="N96" s="197"/>
      <c r="O96" s="318"/>
    </row>
    <row r="97" spans="1:15" s="22" customFormat="1" x14ac:dyDescent="0.25">
      <c r="A97" s="534">
        <v>44855</v>
      </c>
      <c r="B97" s="177" t="s">
        <v>115</v>
      </c>
      <c r="C97" s="370" t="s">
        <v>49</v>
      </c>
      <c r="D97" s="371" t="s">
        <v>119</v>
      </c>
      <c r="E97" s="459">
        <v>80000</v>
      </c>
      <c r="F97" s="182"/>
      <c r="G97" s="179">
        <f t="shared" si="4"/>
        <v>1674146</v>
      </c>
      <c r="H97" s="291" t="s">
        <v>144</v>
      </c>
      <c r="I97" s="336" t="s">
        <v>18</v>
      </c>
      <c r="J97" s="25" t="s">
        <v>496</v>
      </c>
      <c r="K97" s="336" t="s">
        <v>64</v>
      </c>
      <c r="L97" s="336" t="s">
        <v>58</v>
      </c>
      <c r="M97" s="197"/>
      <c r="N97" s="197"/>
      <c r="O97" s="318"/>
    </row>
    <row r="98" spans="1:15" s="22" customFormat="1" x14ac:dyDescent="0.25">
      <c r="A98" s="534">
        <v>44855</v>
      </c>
      <c r="B98" s="177" t="s">
        <v>115</v>
      </c>
      <c r="C98" s="370" t="s">
        <v>49</v>
      </c>
      <c r="D98" s="371" t="s">
        <v>118</v>
      </c>
      <c r="E98" s="459">
        <v>20000</v>
      </c>
      <c r="F98" s="182"/>
      <c r="G98" s="179">
        <f t="shared" si="4"/>
        <v>1654146</v>
      </c>
      <c r="H98" s="291" t="s">
        <v>132</v>
      </c>
      <c r="I98" s="336" t="s">
        <v>18</v>
      </c>
      <c r="J98" s="452" t="s">
        <v>501</v>
      </c>
      <c r="K98" s="336" t="s">
        <v>64</v>
      </c>
      <c r="L98" s="336" t="s">
        <v>58</v>
      </c>
      <c r="M98" s="197"/>
      <c r="N98" s="197"/>
      <c r="O98" s="318"/>
    </row>
    <row r="99" spans="1:15" s="22" customFormat="1" x14ac:dyDescent="0.25">
      <c r="A99" s="534">
        <v>44855</v>
      </c>
      <c r="B99" s="177" t="s">
        <v>125</v>
      </c>
      <c r="C99" s="370" t="s">
        <v>49</v>
      </c>
      <c r="D99" s="371" t="s">
        <v>119</v>
      </c>
      <c r="E99" s="459"/>
      <c r="F99" s="182">
        <v>1000</v>
      </c>
      <c r="G99" s="179">
        <f t="shared" si="4"/>
        <v>1655146</v>
      </c>
      <c r="H99" s="291" t="s">
        <v>144</v>
      </c>
      <c r="I99" s="336" t="s">
        <v>18</v>
      </c>
      <c r="J99" s="25" t="s">
        <v>475</v>
      </c>
      <c r="K99" s="336" t="s">
        <v>64</v>
      </c>
      <c r="L99" s="336" t="s">
        <v>58</v>
      </c>
      <c r="M99" s="197"/>
      <c r="N99" s="197"/>
      <c r="O99" s="318"/>
    </row>
    <row r="100" spans="1:15" s="22" customFormat="1" x14ac:dyDescent="0.25">
      <c r="A100" s="534">
        <v>44855</v>
      </c>
      <c r="B100" s="177" t="s">
        <v>377</v>
      </c>
      <c r="C100" s="370" t="s">
        <v>49</v>
      </c>
      <c r="D100" s="371" t="s">
        <v>14</v>
      </c>
      <c r="E100" s="459">
        <v>22000</v>
      </c>
      <c r="F100" s="182"/>
      <c r="G100" s="179">
        <f t="shared" si="4"/>
        <v>1633146</v>
      </c>
      <c r="H100" s="291" t="s">
        <v>42</v>
      </c>
      <c r="I100" s="336" t="s">
        <v>18</v>
      </c>
      <c r="J100" s="25" t="s">
        <v>489</v>
      </c>
      <c r="K100" s="336" t="s">
        <v>64</v>
      </c>
      <c r="L100" s="336" t="s">
        <v>58</v>
      </c>
      <c r="M100" s="197"/>
      <c r="N100" s="197"/>
      <c r="O100" s="318"/>
    </row>
    <row r="101" spans="1:15" s="22" customFormat="1" x14ac:dyDescent="0.25">
      <c r="A101" s="534">
        <v>44858</v>
      </c>
      <c r="B101" s="177" t="s">
        <v>115</v>
      </c>
      <c r="C101" s="370" t="s">
        <v>49</v>
      </c>
      <c r="D101" s="371" t="s">
        <v>119</v>
      </c>
      <c r="E101" s="459">
        <v>75000</v>
      </c>
      <c r="F101" s="182"/>
      <c r="G101" s="179">
        <f t="shared" si="4"/>
        <v>1558146</v>
      </c>
      <c r="H101" s="291" t="s">
        <v>144</v>
      </c>
      <c r="I101" s="336" t="s">
        <v>18</v>
      </c>
      <c r="J101" s="25" t="s">
        <v>506</v>
      </c>
      <c r="K101" s="336" t="s">
        <v>64</v>
      </c>
      <c r="L101" s="336" t="s">
        <v>58</v>
      </c>
      <c r="M101" s="197"/>
      <c r="N101" s="197"/>
      <c r="O101" s="318"/>
    </row>
    <row r="102" spans="1:15" s="22" customFormat="1" x14ac:dyDescent="0.25">
      <c r="A102" s="534">
        <v>44858</v>
      </c>
      <c r="B102" s="177" t="s">
        <v>125</v>
      </c>
      <c r="C102" s="370" t="s">
        <v>49</v>
      </c>
      <c r="D102" s="371" t="s">
        <v>119</v>
      </c>
      <c r="E102" s="459"/>
      <c r="F102" s="182">
        <v>5000</v>
      </c>
      <c r="G102" s="179">
        <f t="shared" si="4"/>
        <v>1563146</v>
      </c>
      <c r="H102" s="291" t="s">
        <v>144</v>
      </c>
      <c r="I102" s="336" t="s">
        <v>18</v>
      </c>
      <c r="J102" s="25" t="s">
        <v>496</v>
      </c>
      <c r="K102" s="336" t="s">
        <v>64</v>
      </c>
      <c r="L102" s="336" t="s">
        <v>58</v>
      </c>
      <c r="M102" s="197"/>
      <c r="N102" s="197"/>
      <c r="O102" s="318"/>
    </row>
    <row r="103" spans="1:15" s="22" customFormat="1" x14ac:dyDescent="0.25">
      <c r="A103" s="534">
        <v>44859</v>
      </c>
      <c r="B103" s="177" t="s">
        <v>115</v>
      </c>
      <c r="C103" s="370" t="s">
        <v>49</v>
      </c>
      <c r="D103" s="371" t="s">
        <v>119</v>
      </c>
      <c r="E103" s="459">
        <v>80000</v>
      </c>
      <c r="F103" s="182"/>
      <c r="G103" s="179">
        <f t="shared" si="4"/>
        <v>1483146</v>
      </c>
      <c r="H103" s="291" t="s">
        <v>144</v>
      </c>
      <c r="I103" s="336" t="s">
        <v>18</v>
      </c>
      <c r="J103" s="25" t="s">
        <v>507</v>
      </c>
      <c r="K103" s="336" t="s">
        <v>64</v>
      </c>
      <c r="L103" s="336" t="s">
        <v>58</v>
      </c>
      <c r="M103" s="197"/>
      <c r="N103" s="197"/>
      <c r="O103" s="318"/>
    </row>
    <row r="104" spans="1:15" s="22" customFormat="1" x14ac:dyDescent="0.25">
      <c r="A104" s="534">
        <v>44860</v>
      </c>
      <c r="B104" s="177" t="s">
        <v>115</v>
      </c>
      <c r="C104" s="370" t="s">
        <v>49</v>
      </c>
      <c r="D104" s="371" t="s">
        <v>119</v>
      </c>
      <c r="E104" s="459">
        <v>75000</v>
      </c>
      <c r="F104" s="182"/>
      <c r="G104" s="179">
        <f t="shared" si="4"/>
        <v>1408146</v>
      </c>
      <c r="H104" s="291" t="s">
        <v>144</v>
      </c>
      <c r="I104" s="336" t="s">
        <v>18</v>
      </c>
      <c r="J104" s="25" t="s">
        <v>512</v>
      </c>
      <c r="K104" s="336" t="s">
        <v>64</v>
      </c>
      <c r="L104" s="336" t="s">
        <v>58</v>
      </c>
      <c r="M104" s="197"/>
      <c r="N104" s="197"/>
      <c r="O104" s="318"/>
    </row>
    <row r="105" spans="1:15" s="22" customFormat="1" x14ac:dyDescent="0.25">
      <c r="A105" s="534">
        <v>44860</v>
      </c>
      <c r="B105" s="177" t="s">
        <v>115</v>
      </c>
      <c r="C105" s="370" t="s">
        <v>49</v>
      </c>
      <c r="D105" s="371" t="s">
        <v>14</v>
      </c>
      <c r="E105" s="459">
        <v>15000</v>
      </c>
      <c r="F105" s="182"/>
      <c r="G105" s="179">
        <f t="shared" si="4"/>
        <v>1393146</v>
      </c>
      <c r="H105" s="291" t="s">
        <v>42</v>
      </c>
      <c r="I105" s="336" t="s">
        <v>18</v>
      </c>
      <c r="J105" s="614" t="s">
        <v>518</v>
      </c>
      <c r="K105" s="336" t="s">
        <v>64</v>
      </c>
      <c r="L105" s="336" t="s">
        <v>58</v>
      </c>
      <c r="M105" s="197"/>
      <c r="N105" s="197"/>
      <c r="O105" s="318"/>
    </row>
    <row r="106" spans="1:15" s="22" customFormat="1" x14ac:dyDescent="0.25">
      <c r="A106" s="534">
        <v>44860</v>
      </c>
      <c r="B106" s="177" t="s">
        <v>115</v>
      </c>
      <c r="C106" s="370" t="s">
        <v>49</v>
      </c>
      <c r="D106" s="371" t="s">
        <v>14</v>
      </c>
      <c r="E106" s="459">
        <v>55000</v>
      </c>
      <c r="F106" s="182"/>
      <c r="G106" s="179">
        <f t="shared" si="4"/>
        <v>1338146</v>
      </c>
      <c r="H106" s="291" t="s">
        <v>65</v>
      </c>
      <c r="I106" s="336" t="s">
        <v>18</v>
      </c>
      <c r="J106" s="614" t="s">
        <v>519</v>
      </c>
      <c r="K106" s="336" t="s">
        <v>64</v>
      </c>
      <c r="L106" s="336" t="s">
        <v>58</v>
      </c>
      <c r="M106" s="197"/>
      <c r="N106" s="197"/>
      <c r="O106" s="318"/>
    </row>
    <row r="107" spans="1:15" s="22" customFormat="1" x14ac:dyDescent="0.25">
      <c r="A107" s="534">
        <v>44860</v>
      </c>
      <c r="B107" s="177" t="s">
        <v>115</v>
      </c>
      <c r="C107" s="370" t="s">
        <v>49</v>
      </c>
      <c r="D107" s="371" t="s">
        <v>14</v>
      </c>
      <c r="E107" s="459">
        <v>181000</v>
      </c>
      <c r="F107" s="182"/>
      <c r="G107" s="179">
        <f t="shared" si="4"/>
        <v>1157146</v>
      </c>
      <c r="H107" s="291" t="s">
        <v>42</v>
      </c>
      <c r="I107" s="336" t="s">
        <v>18</v>
      </c>
      <c r="J107" s="614" t="s">
        <v>520</v>
      </c>
      <c r="K107" s="336" t="s">
        <v>64</v>
      </c>
      <c r="L107" s="336" t="s">
        <v>58</v>
      </c>
      <c r="M107" s="197"/>
      <c r="N107" s="197"/>
      <c r="O107" s="318"/>
    </row>
    <row r="108" spans="1:15" s="22" customFormat="1" x14ac:dyDescent="0.25">
      <c r="A108" s="534">
        <v>44860</v>
      </c>
      <c r="B108" s="177" t="s">
        <v>505</v>
      </c>
      <c r="C108" s="370" t="s">
        <v>406</v>
      </c>
      <c r="D108" s="371"/>
      <c r="E108" s="459"/>
      <c r="F108" s="182">
        <v>1123000</v>
      </c>
      <c r="G108" s="179">
        <f t="shared" si="4"/>
        <v>2280146</v>
      </c>
      <c r="H108" s="291"/>
      <c r="I108" s="336" t="s">
        <v>18</v>
      </c>
      <c r="J108" s="452" t="s">
        <v>511</v>
      </c>
      <c r="K108" s="336" t="s">
        <v>64</v>
      </c>
      <c r="L108" s="336" t="s">
        <v>58</v>
      </c>
      <c r="M108" s="197"/>
      <c r="N108" s="197"/>
      <c r="O108" s="318"/>
    </row>
    <row r="109" spans="1:15" s="22" customFormat="1" x14ac:dyDescent="0.25">
      <c r="A109" s="534">
        <v>44860</v>
      </c>
      <c r="B109" s="177" t="s">
        <v>125</v>
      </c>
      <c r="C109" s="370" t="s">
        <v>49</v>
      </c>
      <c r="D109" s="371" t="s">
        <v>119</v>
      </c>
      <c r="E109" s="459"/>
      <c r="F109" s="182">
        <v>1000</v>
      </c>
      <c r="G109" s="179">
        <f t="shared" si="4"/>
        <v>2281146</v>
      </c>
      <c r="H109" s="291" t="s">
        <v>144</v>
      </c>
      <c r="I109" s="336" t="s">
        <v>18</v>
      </c>
      <c r="J109" s="25" t="s">
        <v>507</v>
      </c>
      <c r="K109" s="336" t="s">
        <v>64</v>
      </c>
      <c r="L109" s="336" t="s">
        <v>58</v>
      </c>
      <c r="M109" s="197"/>
      <c r="N109" s="197"/>
      <c r="O109" s="318"/>
    </row>
    <row r="110" spans="1:15" s="22" customFormat="1" x14ac:dyDescent="0.25">
      <c r="A110" s="534">
        <v>44861</v>
      </c>
      <c r="B110" s="177" t="s">
        <v>115</v>
      </c>
      <c r="C110" s="370" t="s">
        <v>49</v>
      </c>
      <c r="D110" s="371" t="s">
        <v>119</v>
      </c>
      <c r="E110" s="459">
        <v>80000</v>
      </c>
      <c r="F110" s="182"/>
      <c r="G110" s="179">
        <f t="shared" si="4"/>
        <v>2201146</v>
      </c>
      <c r="H110" s="291" t="s">
        <v>144</v>
      </c>
      <c r="I110" s="336" t="s">
        <v>18</v>
      </c>
      <c r="J110" s="25" t="s">
        <v>537</v>
      </c>
      <c r="K110" s="336" t="s">
        <v>64</v>
      </c>
      <c r="L110" s="336" t="s">
        <v>58</v>
      </c>
      <c r="M110" s="197"/>
      <c r="N110" s="197"/>
      <c r="O110" s="318"/>
    </row>
    <row r="111" spans="1:15" s="22" customFormat="1" x14ac:dyDescent="0.25">
      <c r="A111" s="534">
        <v>44861</v>
      </c>
      <c r="B111" s="177" t="s">
        <v>115</v>
      </c>
      <c r="C111" s="370" t="s">
        <v>49</v>
      </c>
      <c r="D111" s="371" t="s">
        <v>14</v>
      </c>
      <c r="E111" s="459">
        <v>50000</v>
      </c>
      <c r="F111" s="182"/>
      <c r="G111" s="179">
        <f t="shared" si="4"/>
        <v>2151146</v>
      </c>
      <c r="H111" s="291" t="s">
        <v>42</v>
      </c>
      <c r="I111" s="336" t="s">
        <v>18</v>
      </c>
      <c r="J111" s="25" t="s">
        <v>544</v>
      </c>
      <c r="K111" s="336" t="s">
        <v>64</v>
      </c>
      <c r="L111" s="336" t="s">
        <v>58</v>
      </c>
      <c r="M111" s="197"/>
      <c r="N111" s="197"/>
      <c r="O111" s="318"/>
    </row>
    <row r="112" spans="1:15" s="22" customFormat="1" x14ac:dyDescent="0.25">
      <c r="A112" s="534">
        <v>44861</v>
      </c>
      <c r="B112" s="177" t="s">
        <v>125</v>
      </c>
      <c r="C112" s="370" t="s">
        <v>49</v>
      </c>
      <c r="D112" s="371" t="s">
        <v>14</v>
      </c>
      <c r="E112" s="459"/>
      <c r="F112" s="182">
        <v>1000</v>
      </c>
      <c r="G112" s="179">
        <f t="shared" si="4"/>
        <v>2152146</v>
      </c>
      <c r="H112" s="291" t="s">
        <v>42</v>
      </c>
      <c r="I112" s="336" t="s">
        <v>18</v>
      </c>
      <c r="J112" s="25" t="s">
        <v>206</v>
      </c>
      <c r="K112" s="336" t="s">
        <v>64</v>
      </c>
      <c r="L112" s="336" t="s">
        <v>58</v>
      </c>
      <c r="M112" s="197"/>
      <c r="N112" s="197"/>
      <c r="O112" s="318"/>
    </row>
    <row r="113" spans="1:15" s="22" customFormat="1" x14ac:dyDescent="0.25">
      <c r="A113" s="194">
        <v>44862</v>
      </c>
      <c r="B113" s="177" t="s">
        <v>115</v>
      </c>
      <c r="C113" s="370" t="s">
        <v>49</v>
      </c>
      <c r="D113" s="371" t="s">
        <v>119</v>
      </c>
      <c r="E113" s="459">
        <v>80000</v>
      </c>
      <c r="F113" s="182"/>
      <c r="G113" s="179">
        <f t="shared" si="4"/>
        <v>2072146</v>
      </c>
      <c r="H113" s="291" t="s">
        <v>144</v>
      </c>
      <c r="I113" s="336" t="s">
        <v>18</v>
      </c>
      <c r="J113" s="25" t="s">
        <v>545</v>
      </c>
      <c r="K113" s="336" t="s">
        <v>64</v>
      </c>
      <c r="L113" s="336" t="s">
        <v>58</v>
      </c>
      <c r="M113" s="197"/>
      <c r="N113" s="197"/>
      <c r="O113" s="318"/>
    </row>
    <row r="114" spans="1:15" s="22" customFormat="1" x14ac:dyDescent="0.25">
      <c r="A114" s="194">
        <v>44862</v>
      </c>
      <c r="B114" s="177" t="s">
        <v>115</v>
      </c>
      <c r="C114" s="370" t="s">
        <v>49</v>
      </c>
      <c r="D114" s="371" t="s">
        <v>14</v>
      </c>
      <c r="E114" s="459">
        <v>100000</v>
      </c>
      <c r="F114" s="182"/>
      <c r="G114" s="179">
        <f t="shared" si="4"/>
        <v>1972146</v>
      </c>
      <c r="H114" s="291" t="s">
        <v>42</v>
      </c>
      <c r="I114" s="336" t="s">
        <v>18</v>
      </c>
      <c r="J114" s="25" t="s">
        <v>550</v>
      </c>
      <c r="K114" s="336" t="s">
        <v>64</v>
      </c>
      <c r="L114" s="336" t="s">
        <v>58</v>
      </c>
      <c r="M114" s="197"/>
      <c r="N114" s="197"/>
      <c r="O114" s="318"/>
    </row>
    <row r="115" spans="1:15" s="22" customFormat="1" x14ac:dyDescent="0.25">
      <c r="A115" s="194">
        <v>44862</v>
      </c>
      <c r="B115" s="177" t="s">
        <v>125</v>
      </c>
      <c r="C115" s="370" t="s">
        <v>49</v>
      </c>
      <c r="D115" s="371" t="s">
        <v>119</v>
      </c>
      <c r="E115" s="459"/>
      <c r="F115" s="182">
        <v>4000</v>
      </c>
      <c r="G115" s="179">
        <f t="shared" si="4"/>
        <v>1976146</v>
      </c>
      <c r="H115" s="291" t="s">
        <v>144</v>
      </c>
      <c r="I115" s="336" t="s">
        <v>18</v>
      </c>
      <c r="J115" s="729" t="s">
        <v>537</v>
      </c>
      <c r="K115" s="336" t="s">
        <v>64</v>
      </c>
      <c r="L115" s="336" t="s">
        <v>58</v>
      </c>
      <c r="M115" s="197"/>
      <c r="N115" s="197"/>
      <c r="O115" s="318"/>
    </row>
    <row r="116" spans="1:15" s="22" customFormat="1" x14ac:dyDescent="0.25">
      <c r="A116" s="194">
        <v>44863</v>
      </c>
      <c r="B116" s="177" t="s">
        <v>115</v>
      </c>
      <c r="C116" s="370" t="s">
        <v>49</v>
      </c>
      <c r="D116" s="371" t="s">
        <v>119</v>
      </c>
      <c r="E116" s="459">
        <v>35000</v>
      </c>
      <c r="F116" s="182"/>
      <c r="G116" s="179">
        <f t="shared" si="4"/>
        <v>1941146</v>
      </c>
      <c r="H116" s="291" t="s">
        <v>144</v>
      </c>
      <c r="I116" s="336" t="s">
        <v>18</v>
      </c>
      <c r="J116" s="25" t="s">
        <v>561</v>
      </c>
      <c r="K116" s="336" t="s">
        <v>64</v>
      </c>
      <c r="L116" s="336" t="s">
        <v>58</v>
      </c>
      <c r="M116" s="197"/>
      <c r="N116" s="197"/>
      <c r="O116" s="318"/>
    </row>
    <row r="117" spans="1:15" s="22" customFormat="1" x14ac:dyDescent="0.25">
      <c r="A117" s="194">
        <v>44863</v>
      </c>
      <c r="B117" s="177" t="s">
        <v>115</v>
      </c>
      <c r="C117" s="370" t="s">
        <v>49</v>
      </c>
      <c r="D117" s="371" t="s">
        <v>119</v>
      </c>
      <c r="E117" s="459">
        <v>47100</v>
      </c>
      <c r="F117" s="182"/>
      <c r="G117" s="179">
        <f t="shared" si="4"/>
        <v>1894046</v>
      </c>
      <c r="H117" s="291" t="s">
        <v>42</v>
      </c>
      <c r="I117" s="336" t="s">
        <v>18</v>
      </c>
      <c r="J117" s="452" t="s">
        <v>560</v>
      </c>
      <c r="K117" s="336" t="s">
        <v>64</v>
      </c>
      <c r="L117" s="336" t="s">
        <v>58</v>
      </c>
      <c r="M117" s="197"/>
      <c r="N117" s="197"/>
      <c r="O117" s="318"/>
    </row>
    <row r="118" spans="1:15" s="22" customFormat="1" x14ac:dyDescent="0.25">
      <c r="A118" s="194">
        <v>44863</v>
      </c>
      <c r="B118" s="177" t="s">
        <v>125</v>
      </c>
      <c r="C118" s="370" t="s">
        <v>49</v>
      </c>
      <c r="D118" s="371" t="s">
        <v>119</v>
      </c>
      <c r="E118" s="459"/>
      <c r="F118" s="182">
        <v>2000</v>
      </c>
      <c r="G118" s="179">
        <f t="shared" si="4"/>
        <v>1896046</v>
      </c>
      <c r="H118" s="291" t="s">
        <v>144</v>
      </c>
      <c r="I118" s="336" t="s">
        <v>18</v>
      </c>
      <c r="J118" s="25" t="s">
        <v>545</v>
      </c>
      <c r="K118" s="336" t="s">
        <v>64</v>
      </c>
      <c r="L118" s="336" t="s">
        <v>58</v>
      </c>
      <c r="M118" s="197"/>
      <c r="N118" s="197"/>
      <c r="O118" s="318"/>
    </row>
    <row r="119" spans="1:15" s="22" customFormat="1" x14ac:dyDescent="0.25">
      <c r="A119" s="194">
        <v>44865</v>
      </c>
      <c r="B119" s="177" t="s">
        <v>115</v>
      </c>
      <c r="C119" s="370" t="s">
        <v>49</v>
      </c>
      <c r="D119" s="371" t="s">
        <v>119</v>
      </c>
      <c r="E119" s="459">
        <v>80000</v>
      </c>
      <c r="F119" s="182"/>
      <c r="G119" s="179">
        <f t="shared" si="4"/>
        <v>1816046</v>
      </c>
      <c r="H119" s="291" t="s">
        <v>144</v>
      </c>
      <c r="I119" s="336" t="s">
        <v>18</v>
      </c>
      <c r="J119" s="25" t="s">
        <v>567</v>
      </c>
      <c r="K119" s="336" t="s">
        <v>64</v>
      </c>
      <c r="L119" s="336" t="s">
        <v>58</v>
      </c>
      <c r="M119" s="197"/>
      <c r="N119" s="197"/>
      <c r="O119" s="318"/>
    </row>
    <row r="120" spans="1:15" s="22" customFormat="1" x14ac:dyDescent="0.25">
      <c r="A120" s="194">
        <v>44865</v>
      </c>
      <c r="B120" s="177" t="s">
        <v>115</v>
      </c>
      <c r="C120" s="370" t="s">
        <v>49</v>
      </c>
      <c r="D120" s="371" t="s">
        <v>119</v>
      </c>
      <c r="E120" s="459">
        <v>200000</v>
      </c>
      <c r="F120" s="182"/>
      <c r="G120" s="179">
        <f t="shared" si="4"/>
        <v>1616046</v>
      </c>
      <c r="H120" s="291" t="s">
        <v>42</v>
      </c>
      <c r="I120" s="336" t="s">
        <v>18</v>
      </c>
      <c r="J120" s="614" t="s">
        <v>573</v>
      </c>
      <c r="K120" s="336" t="s">
        <v>64</v>
      </c>
      <c r="L120" s="336" t="s">
        <v>58</v>
      </c>
      <c r="M120" s="197"/>
      <c r="N120" s="197"/>
      <c r="O120" s="318"/>
    </row>
    <row r="121" spans="1:15" s="22" customFormat="1" x14ac:dyDescent="0.25">
      <c r="A121" s="194">
        <v>44865</v>
      </c>
      <c r="B121" s="177" t="s">
        <v>115</v>
      </c>
      <c r="C121" s="370" t="s">
        <v>49</v>
      </c>
      <c r="D121" s="371" t="s">
        <v>119</v>
      </c>
      <c r="E121" s="459">
        <v>55000</v>
      </c>
      <c r="F121" s="182"/>
      <c r="G121" s="179">
        <f t="shared" si="4"/>
        <v>1561046</v>
      </c>
      <c r="H121" s="33" t="s">
        <v>65</v>
      </c>
      <c r="I121" s="336" t="s">
        <v>18</v>
      </c>
      <c r="J121" s="614" t="s">
        <v>572</v>
      </c>
      <c r="K121" s="336" t="s">
        <v>64</v>
      </c>
      <c r="L121" s="336" t="s">
        <v>58</v>
      </c>
      <c r="M121" s="197"/>
      <c r="N121" s="197"/>
      <c r="O121" s="318"/>
    </row>
    <row r="122" spans="1:15" ht="16.5" hidden="1" customHeight="1" thickBot="1" x14ac:dyDescent="0.3">
      <c r="E122" s="702">
        <f>SUM(E4:E121)</f>
        <v>5957100</v>
      </c>
      <c r="F122" s="703">
        <f>SUM(F4:F121)+G3</f>
        <v>7518146</v>
      </c>
      <c r="G122" s="704">
        <f>F122-E122</f>
        <v>1561046</v>
      </c>
      <c r="J122" s="452"/>
    </row>
  </sheetData>
  <autoFilter ref="A2:N122">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workbookViewId="0">
      <pane xSplit="1" ySplit="3" topLeftCell="B4" activePane="bottomRight" state="frozen"/>
      <selection pane="topRight" activeCell="B1" sqref="B1"/>
      <selection pane="bottomLeft" activeCell="A4" sqref="A4"/>
      <selection pane="bottomRight" activeCell="H10" sqref="H10"/>
    </sheetView>
  </sheetViews>
  <sheetFormatPr defaultColWidth="10.85546875" defaultRowHeight="15" x14ac:dyDescent="0.25"/>
  <cols>
    <col min="1" max="1" width="12.28515625" style="40" customWidth="1"/>
    <col min="2" max="2" width="25.7109375" style="40" customWidth="1"/>
    <col min="3" max="3" width="19.42578125" style="40" customWidth="1"/>
    <col min="4" max="4" width="15.7109375" style="40" bestFit="1" customWidth="1"/>
    <col min="5" max="5" width="13.7109375" style="77" customWidth="1"/>
    <col min="6" max="6" width="12.28515625" style="77" customWidth="1"/>
    <col min="7" max="7" width="14.42578125" style="77" bestFit="1" customWidth="1"/>
    <col min="8" max="8" width="14.42578125" style="40" bestFit="1" customWidth="1"/>
    <col min="9" max="9" width="21.140625" style="40" customWidth="1"/>
    <col min="10" max="10" width="26.140625" style="40" customWidth="1"/>
    <col min="11" max="12" width="10.85546875" style="40"/>
    <col min="13" max="13" width="14.85546875" style="40" customWidth="1"/>
    <col min="14" max="14" width="28" style="40" customWidth="1"/>
    <col min="15" max="16384" width="10.85546875" style="40"/>
  </cols>
  <sheetData>
    <row r="1" spans="1:19" s="2" customFormat="1" ht="36" customHeight="1" x14ac:dyDescent="0.25">
      <c r="A1" s="754" t="s">
        <v>43</v>
      </c>
      <c r="B1" s="755"/>
      <c r="C1" s="755"/>
      <c r="D1" s="755"/>
      <c r="E1" s="755"/>
      <c r="F1" s="755"/>
      <c r="G1" s="755"/>
      <c r="H1" s="755"/>
      <c r="I1" s="755"/>
      <c r="J1" s="755"/>
      <c r="K1" s="755"/>
      <c r="L1" s="755"/>
      <c r="M1" s="755"/>
      <c r="N1" s="755"/>
    </row>
    <row r="2" spans="1:19" s="2" customFormat="1" ht="18.75" x14ac:dyDescent="0.25">
      <c r="A2" s="756" t="s">
        <v>580</v>
      </c>
      <c r="B2" s="756"/>
      <c r="C2" s="756"/>
      <c r="D2" s="756"/>
      <c r="E2" s="756"/>
      <c r="F2" s="756"/>
      <c r="G2" s="756"/>
      <c r="H2" s="756"/>
      <c r="I2" s="756"/>
      <c r="J2" s="756"/>
      <c r="K2" s="756"/>
      <c r="L2" s="756"/>
      <c r="M2" s="756"/>
      <c r="N2" s="756"/>
    </row>
    <row r="3" spans="1:19" s="2" customFormat="1" ht="45" x14ac:dyDescent="0.25">
      <c r="A3" s="41" t="s">
        <v>0</v>
      </c>
      <c r="B3" s="34" t="s">
        <v>5</v>
      </c>
      <c r="C3" s="34" t="s">
        <v>10</v>
      </c>
      <c r="D3" s="35" t="s">
        <v>8</v>
      </c>
      <c r="E3" s="35" t="s">
        <v>62</v>
      </c>
      <c r="F3" s="35" t="s">
        <v>34</v>
      </c>
      <c r="G3" s="36" t="s">
        <v>41</v>
      </c>
      <c r="H3" s="36" t="s">
        <v>2</v>
      </c>
      <c r="I3" s="36" t="s">
        <v>3</v>
      </c>
      <c r="J3" s="34" t="s">
        <v>9</v>
      </c>
      <c r="K3" s="34" t="s">
        <v>1</v>
      </c>
      <c r="L3" s="34" t="s">
        <v>4</v>
      </c>
      <c r="M3" s="37" t="s">
        <v>12</v>
      </c>
      <c r="N3" s="38" t="s">
        <v>11</v>
      </c>
    </row>
    <row r="4" spans="1:19" s="22" customFormat="1" x14ac:dyDescent="0.25">
      <c r="A4" s="336">
        <v>44835</v>
      </c>
      <c r="B4" s="167" t="s">
        <v>180</v>
      </c>
      <c r="C4" s="331"/>
      <c r="D4" s="331"/>
      <c r="E4" s="372"/>
      <c r="F4" s="448">
        <v>5</v>
      </c>
      <c r="G4" s="449">
        <v>5</v>
      </c>
      <c r="H4" s="33"/>
      <c r="I4" s="44"/>
      <c r="J4" s="42"/>
      <c r="K4" s="44"/>
      <c r="L4" s="44"/>
      <c r="M4" s="44"/>
      <c r="N4" s="44"/>
    </row>
    <row r="5" spans="1:19" s="22" customFormat="1" ht="15.75" thickBot="1" x14ac:dyDescent="0.3">
      <c r="A5" s="336"/>
      <c r="B5" s="204"/>
      <c r="C5" s="445"/>
      <c r="D5" s="204"/>
      <c r="E5" s="446"/>
      <c r="F5" s="450"/>
      <c r="G5" s="450"/>
      <c r="H5" s="447"/>
      <c r="I5" s="197"/>
      <c r="J5" s="42"/>
      <c r="K5" s="197"/>
      <c r="L5" s="197"/>
      <c r="M5" s="197"/>
      <c r="N5" s="197"/>
    </row>
    <row r="6" spans="1:19" s="66" customFormat="1" ht="15.75" thickBot="1" x14ac:dyDescent="0.3">
      <c r="A6" s="101"/>
      <c r="B6" s="100"/>
      <c r="C6" s="164"/>
      <c r="D6" s="166"/>
      <c r="E6" s="455">
        <f>SUM(E4:E5)</f>
        <v>0</v>
      </c>
      <c r="F6" s="455">
        <f>SUM(F4:F5)</f>
        <v>5</v>
      </c>
      <c r="G6" s="451">
        <f>F6-E6</f>
        <v>5</v>
      </c>
      <c r="H6" s="165"/>
      <c r="I6" s="100"/>
      <c r="J6" s="100"/>
      <c r="K6" s="52"/>
      <c r="L6" s="52"/>
      <c r="M6" s="52"/>
      <c r="N6" s="52"/>
      <c r="O6" s="102"/>
      <c r="P6" s="102"/>
      <c r="Q6" s="102"/>
      <c r="R6" s="102"/>
      <c r="S6" s="102"/>
    </row>
    <row r="7" spans="1:19" s="26" customFormat="1" x14ac:dyDescent="0.25">
      <c r="A7"/>
      <c r="B7"/>
      <c r="C7" s="138"/>
      <c r="D7" s="142"/>
      <c r="E7" s="145"/>
      <c r="F7" s="146"/>
      <c r="G7" s="145"/>
      <c r="H7" s="147"/>
      <c r="I7" s="148"/>
      <c r="J7" s="149"/>
      <c r="K7" s="143"/>
      <c r="L7" s="143"/>
      <c r="M7" s="144"/>
      <c r="N7" s="140"/>
      <c r="O7" s="144"/>
      <c r="P7" s="53"/>
      <c r="Q7" s="53"/>
      <c r="R7" s="53"/>
      <c r="S7" s="53"/>
    </row>
    <row r="8" spans="1:19" s="26" customFormat="1" x14ac:dyDescent="0.25">
      <c r="A8"/>
      <c r="B8"/>
      <c r="C8" s="138"/>
      <c r="D8" s="142"/>
      <c r="E8" s="145"/>
      <c r="F8" s="146"/>
      <c r="G8" s="145"/>
      <c r="H8" s="147"/>
      <c r="I8" s="148"/>
      <c r="J8" s="149"/>
      <c r="K8" s="143"/>
      <c r="L8" s="143"/>
      <c r="M8" s="144"/>
      <c r="N8" s="140"/>
      <c r="O8" s="144"/>
      <c r="P8" s="53"/>
      <c r="Q8" s="53"/>
      <c r="R8" s="53"/>
      <c r="S8" s="53"/>
    </row>
    <row r="9" spans="1:19" s="26" customFormat="1" x14ac:dyDescent="0.25">
      <c r="A9"/>
      <c r="B9"/>
      <c r="C9" s="138"/>
      <c r="D9" s="142"/>
      <c r="E9" s="145"/>
      <c r="F9" s="146"/>
      <c r="G9" s="145"/>
      <c r="H9" s="147"/>
      <c r="I9" s="148"/>
      <c r="J9" s="149"/>
      <c r="K9" s="143"/>
      <c r="L9" s="143"/>
      <c r="M9" s="144"/>
      <c r="N9" s="140"/>
      <c r="O9" s="144"/>
      <c r="P9" s="53"/>
      <c r="Q9" s="53"/>
      <c r="R9" s="53"/>
      <c r="S9" s="53"/>
    </row>
    <row r="10" spans="1:19" s="26" customFormat="1" x14ac:dyDescent="0.25">
      <c r="A10"/>
      <c r="B10"/>
      <c r="C10" s="138"/>
      <c r="D10" s="142"/>
      <c r="E10" s="145"/>
      <c r="F10" s="146"/>
      <c r="G10" s="145"/>
      <c r="H10" s="147"/>
      <c r="I10" s="148"/>
      <c r="J10" s="149"/>
      <c r="K10" s="143"/>
      <c r="L10" s="143"/>
      <c r="M10" s="144"/>
      <c r="N10" s="150"/>
      <c r="O10" s="144"/>
      <c r="P10" s="53"/>
      <c r="Q10" s="53"/>
      <c r="R10" s="53"/>
      <c r="S10" s="53"/>
    </row>
    <row r="11" spans="1:19" s="88" customFormat="1" x14ac:dyDescent="0.25">
      <c r="A11"/>
      <c r="B11"/>
      <c r="C11" s="138"/>
      <c r="D11" s="151"/>
      <c r="E11" s="145"/>
      <c r="F11" s="145"/>
      <c r="G11" s="145"/>
      <c r="H11" s="147"/>
      <c r="I11" s="151"/>
      <c r="J11" s="152"/>
      <c r="K11" s="139"/>
      <c r="L11" s="139"/>
      <c r="M11" s="139"/>
      <c r="N11" s="140"/>
      <c r="O11" s="141"/>
      <c r="P11" s="69"/>
      <c r="Q11" s="69"/>
      <c r="R11" s="69"/>
      <c r="S11" s="69"/>
    </row>
    <row r="12" spans="1:19" s="26" customFormat="1" x14ac:dyDescent="0.25">
      <c r="A12"/>
      <c r="B12"/>
      <c r="C12" s="138"/>
      <c r="D12" s="142"/>
      <c r="E12" s="145"/>
      <c r="F12" s="146"/>
      <c r="G12" s="142"/>
      <c r="H12" s="147"/>
      <c r="I12" s="148"/>
      <c r="J12" s="149"/>
      <c r="K12" s="143"/>
      <c r="L12" s="143"/>
      <c r="M12" s="144"/>
      <c r="N12" s="150"/>
      <c r="O12" s="144"/>
      <c r="P12" s="53"/>
      <c r="Q12" s="53"/>
      <c r="R12" s="53"/>
      <c r="S12" s="53"/>
    </row>
    <row r="13" spans="1:19" s="26" customFormat="1" x14ac:dyDescent="0.25">
      <c r="A13"/>
      <c r="B13"/>
      <c r="C13" s="138"/>
      <c r="D13" s="142"/>
      <c r="E13" s="145"/>
      <c r="F13" s="146"/>
      <c r="G13" s="142"/>
      <c r="H13" s="147"/>
      <c r="I13" s="148"/>
      <c r="J13" s="149"/>
      <c r="K13" s="143"/>
      <c r="L13" s="143"/>
      <c r="M13" s="144"/>
      <c r="N13" s="150"/>
      <c r="O13" s="144"/>
      <c r="P13" s="53"/>
      <c r="Q13" s="53"/>
      <c r="R13" s="53"/>
      <c r="S13" s="53"/>
    </row>
    <row r="14" spans="1:19" s="26" customFormat="1" x14ac:dyDescent="0.25">
      <c r="A14"/>
      <c r="B14"/>
      <c r="C14" s="138"/>
      <c r="D14" s="142"/>
      <c r="E14" s="145"/>
      <c r="F14" s="146"/>
      <c r="G14" s="142"/>
      <c r="H14" s="147"/>
      <c r="I14" s="148"/>
      <c r="J14" s="149"/>
      <c r="K14" s="143"/>
      <c r="L14" s="143"/>
      <c r="M14" s="144"/>
      <c r="N14" s="150"/>
      <c r="O14" s="144"/>
      <c r="P14" s="53"/>
      <c r="Q14" s="53"/>
      <c r="R14" s="53"/>
      <c r="S14" s="53"/>
    </row>
    <row r="15" spans="1:19" s="26" customFormat="1" x14ac:dyDescent="0.25">
      <c r="A15"/>
      <c r="B15"/>
      <c r="C15" s="138"/>
      <c r="D15" s="142"/>
      <c r="E15" s="145"/>
      <c r="F15" s="146"/>
      <c r="G15" s="142"/>
      <c r="H15" s="147"/>
      <c r="I15" s="148"/>
      <c r="J15" s="149"/>
      <c r="K15" s="143"/>
      <c r="L15" s="143"/>
      <c r="M15" s="144"/>
      <c r="N15" s="150"/>
      <c r="O15" s="144"/>
      <c r="P15" s="53"/>
      <c r="Q15" s="53"/>
      <c r="R15" s="53"/>
      <c r="S15" s="53"/>
    </row>
    <row r="16" spans="1:19" s="26" customFormat="1" x14ac:dyDescent="0.25">
      <c r="A16"/>
      <c r="B16"/>
      <c r="C16" s="138"/>
      <c r="D16" s="142"/>
      <c r="E16" s="145"/>
      <c r="F16" s="146"/>
      <c r="G16" s="142"/>
      <c r="H16" s="147"/>
      <c r="I16" s="148"/>
      <c r="J16" s="149"/>
      <c r="K16" s="143"/>
      <c r="L16" s="143"/>
      <c r="M16" s="144"/>
      <c r="N16" s="150"/>
      <c r="O16" s="144"/>
      <c r="P16" s="53"/>
      <c r="Q16" s="53"/>
      <c r="R16" s="53"/>
      <c r="S16" s="53"/>
    </row>
    <row r="17" spans="1:19" s="26" customFormat="1" x14ac:dyDescent="0.25">
      <c r="A17" s="118"/>
      <c r="B17" s="129"/>
      <c r="C17" s="148"/>
      <c r="D17" s="142"/>
      <c r="E17" s="145"/>
      <c r="F17" s="146"/>
      <c r="G17" s="142"/>
      <c r="H17" s="147"/>
      <c r="I17" s="148"/>
      <c r="J17" s="149"/>
      <c r="K17" s="143"/>
      <c r="L17" s="143"/>
      <c r="M17" s="144"/>
      <c r="N17" s="150"/>
      <c r="O17" s="144"/>
      <c r="P17" s="53"/>
      <c r="Q17" s="53"/>
      <c r="R17" s="53"/>
      <c r="S17" s="53"/>
    </row>
    <row r="18" spans="1:19" s="26" customFormat="1" x14ac:dyDescent="0.25">
      <c r="A18" s="118"/>
      <c r="B18" s="129"/>
      <c r="C18" s="148"/>
      <c r="D18" s="142"/>
      <c r="E18" s="145"/>
      <c r="F18" s="146"/>
      <c r="G18" s="142"/>
      <c r="H18" s="147"/>
      <c r="I18" s="148"/>
      <c r="J18" s="149"/>
      <c r="K18" s="143"/>
      <c r="L18" s="143"/>
      <c r="M18" s="144"/>
      <c r="N18" s="150"/>
      <c r="O18" s="144"/>
      <c r="P18" s="53"/>
      <c r="Q18" s="53"/>
      <c r="R18" s="53"/>
      <c r="S18" s="53"/>
    </row>
    <row r="19" spans="1:19" s="26" customFormat="1" x14ac:dyDescent="0.25">
      <c r="A19" s="118"/>
      <c r="B19" s="129"/>
      <c r="C19" s="148"/>
      <c r="D19" s="142"/>
      <c r="E19" s="145"/>
      <c r="F19" s="146"/>
      <c r="G19" s="142"/>
      <c r="H19" s="147"/>
      <c r="I19" s="148"/>
      <c r="J19" s="149"/>
      <c r="K19" s="143"/>
      <c r="L19" s="143"/>
      <c r="M19" s="144"/>
      <c r="N19" s="150"/>
      <c r="O19" s="144"/>
      <c r="P19" s="53"/>
      <c r="Q19" s="53"/>
      <c r="R19" s="53"/>
      <c r="S19" s="53"/>
    </row>
    <row r="20" spans="1:19" s="26" customFormat="1" x14ac:dyDescent="0.25">
      <c r="A20" s="118"/>
      <c r="B20" s="129"/>
      <c r="C20" s="148"/>
      <c r="D20" s="142"/>
      <c r="E20" s="145"/>
      <c r="F20" s="146"/>
      <c r="G20" s="142"/>
      <c r="H20" s="147"/>
      <c r="I20" s="148"/>
      <c r="J20" s="149"/>
      <c r="K20" s="143"/>
      <c r="L20" s="143"/>
      <c r="M20" s="144"/>
      <c r="N20" s="150"/>
      <c r="O20" s="144"/>
      <c r="P20" s="53"/>
      <c r="Q20" s="53"/>
      <c r="R20" s="53"/>
      <c r="S20" s="53"/>
    </row>
    <row r="21" spans="1:19" s="26" customFormat="1" x14ac:dyDescent="0.25">
      <c r="A21" s="118"/>
      <c r="B21" s="129"/>
      <c r="C21" s="148"/>
      <c r="D21" s="142"/>
      <c r="E21" s="145"/>
      <c r="F21" s="146"/>
      <c r="G21" s="142"/>
      <c r="H21" s="147"/>
      <c r="I21" s="148"/>
      <c r="J21" s="149"/>
      <c r="K21" s="143"/>
      <c r="L21" s="143"/>
      <c r="M21" s="144"/>
      <c r="N21" s="150"/>
      <c r="O21" s="144"/>
      <c r="P21" s="53"/>
      <c r="Q21" s="53"/>
      <c r="R21" s="53"/>
      <c r="S21" s="53"/>
    </row>
    <row r="22" spans="1:19" s="26" customFormat="1" x14ac:dyDescent="0.25">
      <c r="A22" s="118"/>
      <c r="B22" s="129"/>
      <c r="C22" s="148"/>
      <c r="D22" s="142"/>
      <c r="E22" s="145"/>
      <c r="F22" s="146"/>
      <c r="G22" s="142"/>
      <c r="H22" s="147"/>
      <c r="I22" s="148"/>
      <c r="J22" s="149"/>
      <c r="K22" s="143"/>
      <c r="L22" s="143"/>
      <c r="M22" s="144"/>
      <c r="N22" s="150"/>
      <c r="O22" s="144"/>
      <c r="P22" s="53"/>
      <c r="Q22" s="53"/>
      <c r="R22" s="53"/>
      <c r="S22" s="53"/>
    </row>
    <row r="23" spans="1:19" s="26" customFormat="1" x14ac:dyDescent="0.25">
      <c r="A23" s="117"/>
      <c r="B23" s="130"/>
      <c r="C23" s="153"/>
      <c r="D23" s="154"/>
      <c r="E23" s="155"/>
      <c r="F23" s="155"/>
      <c r="G23" s="155"/>
      <c r="H23" s="147"/>
      <c r="I23" s="148"/>
      <c r="J23" s="145"/>
      <c r="K23" s="143"/>
      <c r="L23" s="143"/>
      <c r="M23" s="139"/>
      <c r="N23" s="140"/>
      <c r="O23" s="144"/>
      <c r="P23" s="53"/>
      <c r="Q23" s="53"/>
      <c r="R23" s="53"/>
      <c r="S23" s="53"/>
    </row>
    <row r="24" spans="1:19" s="86" customFormat="1" x14ac:dyDescent="0.25">
      <c r="A24" s="117"/>
      <c r="B24" s="130"/>
      <c r="C24" s="153"/>
      <c r="D24" s="154"/>
      <c r="E24" s="155"/>
      <c r="F24" s="155"/>
      <c r="G24" s="155"/>
      <c r="H24" s="147"/>
      <c r="I24" s="151"/>
      <c r="J24" s="152"/>
      <c r="K24" s="139"/>
      <c r="L24" s="139"/>
      <c r="M24" s="139"/>
      <c r="N24" s="140"/>
      <c r="O24" s="141"/>
      <c r="P24" s="69"/>
      <c r="Q24" s="69"/>
      <c r="R24" s="69"/>
      <c r="S24" s="69"/>
    </row>
    <row r="25" spans="1:19" s="26" customFormat="1" x14ac:dyDescent="0.25">
      <c r="A25" s="118"/>
      <c r="B25" s="129"/>
      <c r="C25" s="148"/>
      <c r="D25" s="142"/>
      <c r="E25" s="145"/>
      <c r="F25" s="146"/>
      <c r="G25" s="145"/>
      <c r="H25" s="147"/>
      <c r="I25" s="148"/>
      <c r="J25" s="149"/>
      <c r="K25" s="143"/>
      <c r="L25" s="143"/>
      <c r="M25" s="144"/>
      <c r="N25" s="150"/>
      <c r="O25" s="144"/>
      <c r="P25" s="53"/>
      <c r="Q25" s="53"/>
      <c r="R25" s="53"/>
      <c r="S25" s="53"/>
    </row>
    <row r="26" spans="1:19" s="26" customFormat="1" x14ac:dyDescent="0.25">
      <c r="A26" s="118"/>
      <c r="B26" s="129"/>
      <c r="C26" s="148"/>
      <c r="D26" s="142"/>
      <c r="E26" s="145"/>
      <c r="F26" s="146"/>
      <c r="G26" s="145"/>
      <c r="H26" s="147"/>
      <c r="I26" s="148"/>
      <c r="J26" s="149"/>
      <c r="K26" s="143"/>
      <c r="L26" s="143"/>
      <c r="M26" s="144"/>
      <c r="N26" s="150"/>
      <c r="O26" s="144"/>
      <c r="P26" s="53"/>
      <c r="Q26" s="53"/>
      <c r="R26" s="53"/>
      <c r="S26" s="53"/>
    </row>
    <row r="27" spans="1:19" s="26" customFormat="1" x14ac:dyDescent="0.25">
      <c r="A27" s="118"/>
      <c r="B27" s="129"/>
      <c r="C27" s="148"/>
      <c r="D27" s="142"/>
      <c r="E27" s="145"/>
      <c r="F27" s="146"/>
      <c r="G27" s="145"/>
      <c r="H27" s="147"/>
      <c r="I27" s="148"/>
      <c r="J27" s="149"/>
      <c r="K27" s="143"/>
      <c r="L27" s="143"/>
      <c r="M27" s="144"/>
      <c r="N27" s="150"/>
      <c r="O27" s="144"/>
      <c r="P27" s="53"/>
      <c r="Q27" s="53"/>
      <c r="R27" s="53"/>
      <c r="S27" s="53"/>
    </row>
    <row r="28" spans="1:19" s="26" customFormat="1" x14ac:dyDescent="0.25">
      <c r="A28" s="118"/>
      <c r="B28" s="129"/>
      <c r="C28" s="148"/>
      <c r="D28" s="142"/>
      <c r="E28" s="145"/>
      <c r="F28" s="146"/>
      <c r="G28" s="145"/>
      <c r="H28" s="147"/>
      <c r="I28" s="148"/>
      <c r="J28" s="149"/>
      <c r="K28" s="143"/>
      <c r="L28" s="143"/>
      <c r="M28" s="144"/>
      <c r="N28" s="150"/>
      <c r="O28" s="144"/>
      <c r="P28" s="53"/>
      <c r="Q28" s="53"/>
      <c r="R28" s="53"/>
      <c r="S28" s="53"/>
    </row>
    <row r="29" spans="1:19" s="26" customFormat="1" x14ac:dyDescent="0.25">
      <c r="A29" s="118"/>
      <c r="B29" s="129"/>
      <c r="C29" s="148"/>
      <c r="D29" s="142"/>
      <c r="E29" s="145"/>
      <c r="F29" s="146"/>
      <c r="G29" s="145"/>
      <c r="H29" s="147"/>
      <c r="I29" s="148"/>
      <c r="J29" s="149"/>
      <c r="K29" s="143"/>
      <c r="L29" s="143"/>
      <c r="M29" s="144"/>
      <c r="N29" s="150"/>
      <c r="O29" s="144"/>
      <c r="P29" s="53"/>
      <c r="Q29" s="53"/>
      <c r="R29" s="53"/>
      <c r="S29" s="53"/>
    </row>
    <row r="30" spans="1:19" s="26" customFormat="1" x14ac:dyDescent="0.25">
      <c r="A30" s="118"/>
      <c r="B30" s="129"/>
      <c r="C30" s="148"/>
      <c r="D30" s="142"/>
      <c r="E30" s="145"/>
      <c r="F30" s="146"/>
      <c r="G30" s="145"/>
      <c r="H30" s="147"/>
      <c r="I30" s="148"/>
      <c r="J30" s="149"/>
      <c r="K30" s="143"/>
      <c r="L30" s="143"/>
      <c r="M30" s="144"/>
      <c r="N30" s="150"/>
      <c r="O30" s="144"/>
      <c r="P30" s="53"/>
      <c r="Q30" s="53"/>
      <c r="R30" s="53"/>
      <c r="S30" s="53"/>
    </row>
    <row r="31" spans="1:19" s="26" customFormat="1" x14ac:dyDescent="0.25">
      <c r="A31" s="118"/>
      <c r="B31" s="129"/>
      <c r="C31" s="148"/>
      <c r="D31" s="142"/>
      <c r="E31" s="145"/>
      <c r="F31" s="146"/>
      <c r="G31" s="145"/>
      <c r="H31" s="147"/>
      <c r="I31" s="148"/>
      <c r="J31" s="149"/>
      <c r="K31" s="143"/>
      <c r="L31" s="143"/>
      <c r="M31" s="144"/>
      <c r="N31" s="150"/>
      <c r="O31" s="144"/>
      <c r="P31" s="53"/>
      <c r="Q31" s="53"/>
      <c r="R31" s="53"/>
      <c r="S31" s="53"/>
    </row>
    <row r="32" spans="1:19" s="26" customFormat="1" x14ac:dyDescent="0.25">
      <c r="A32" s="118"/>
      <c r="B32" s="129"/>
      <c r="C32" s="148"/>
      <c r="D32" s="142"/>
      <c r="E32" s="145"/>
      <c r="F32" s="146"/>
      <c r="G32" s="145"/>
      <c r="H32" s="147"/>
      <c r="I32" s="148"/>
      <c r="J32" s="149"/>
      <c r="K32" s="143"/>
      <c r="L32" s="143"/>
      <c r="M32" s="144"/>
      <c r="N32" s="150"/>
      <c r="O32" s="144"/>
      <c r="P32" s="53"/>
      <c r="Q32" s="53"/>
      <c r="R32" s="53"/>
      <c r="S32" s="53"/>
    </row>
    <row r="33" spans="1:19" s="26" customFormat="1" x14ac:dyDescent="0.25">
      <c r="A33" s="117"/>
      <c r="B33" s="130"/>
      <c r="C33" s="153"/>
      <c r="D33" s="154"/>
      <c r="E33" s="155"/>
      <c r="F33" s="155"/>
      <c r="G33" s="155"/>
      <c r="H33" s="147"/>
      <c r="I33" s="148"/>
      <c r="J33" s="145"/>
      <c r="K33" s="143"/>
      <c r="L33" s="143"/>
      <c r="M33" s="139"/>
      <c r="N33" s="140"/>
      <c r="O33" s="144"/>
      <c r="P33" s="53"/>
      <c r="Q33" s="53"/>
      <c r="R33" s="53"/>
      <c r="S33" s="53"/>
    </row>
    <row r="34" spans="1:19" s="86" customFormat="1" x14ac:dyDescent="0.25">
      <c r="A34" s="117"/>
      <c r="B34" s="130"/>
      <c r="C34" s="153"/>
      <c r="D34" s="154"/>
      <c r="E34" s="155"/>
      <c r="F34" s="155"/>
      <c r="G34" s="155"/>
      <c r="H34" s="147"/>
      <c r="I34" s="151"/>
      <c r="J34" s="152"/>
      <c r="K34" s="139"/>
      <c r="L34" s="139"/>
      <c r="M34" s="139"/>
      <c r="N34" s="140"/>
      <c r="O34" s="141"/>
      <c r="P34" s="69"/>
      <c r="Q34" s="69"/>
      <c r="R34" s="69"/>
      <c r="S34" s="69"/>
    </row>
    <row r="35" spans="1:19" s="26" customFormat="1" x14ac:dyDescent="0.25">
      <c r="A35" s="118"/>
      <c r="B35" s="129"/>
      <c r="C35" s="148"/>
      <c r="D35" s="142"/>
      <c r="E35" s="145"/>
      <c r="F35" s="146"/>
      <c r="G35" s="145"/>
      <c r="H35" s="147"/>
      <c r="I35" s="148"/>
      <c r="J35" s="149"/>
      <c r="K35" s="143"/>
      <c r="L35" s="143"/>
      <c r="M35" s="144"/>
      <c r="N35" s="150"/>
      <c r="O35" s="144"/>
      <c r="P35" s="53"/>
      <c r="Q35" s="53"/>
      <c r="R35" s="53"/>
      <c r="S35" s="53"/>
    </row>
    <row r="36" spans="1:19" s="26" customFormat="1" x14ac:dyDescent="0.25">
      <c r="A36" s="118"/>
      <c r="B36" s="129"/>
      <c r="C36" s="148"/>
      <c r="D36" s="142"/>
      <c r="E36" s="145"/>
      <c r="F36" s="146"/>
      <c r="G36" s="145"/>
      <c r="H36" s="147"/>
      <c r="I36" s="148"/>
      <c r="J36" s="149"/>
      <c r="K36" s="143"/>
      <c r="L36" s="143"/>
      <c r="M36" s="144"/>
      <c r="N36" s="150"/>
      <c r="O36" s="144"/>
      <c r="P36" s="53"/>
      <c r="Q36" s="53"/>
      <c r="R36" s="53"/>
      <c r="S36" s="53"/>
    </row>
    <row r="37" spans="1:19" s="26" customFormat="1" x14ac:dyDescent="0.25">
      <c r="A37" s="118"/>
      <c r="B37" s="129"/>
      <c r="C37" s="148"/>
      <c r="D37" s="142"/>
      <c r="E37" s="145"/>
      <c r="F37" s="146"/>
      <c r="G37" s="145"/>
      <c r="H37" s="147"/>
      <c r="I37" s="148"/>
      <c r="J37" s="149"/>
      <c r="K37" s="143"/>
      <c r="L37" s="143"/>
      <c r="M37" s="144"/>
      <c r="N37" s="150"/>
      <c r="O37" s="144"/>
      <c r="P37" s="53"/>
      <c r="Q37" s="53"/>
      <c r="R37" s="53"/>
      <c r="S37" s="53"/>
    </row>
    <row r="38" spans="1:19" s="26" customFormat="1" x14ac:dyDescent="0.25">
      <c r="A38" s="118"/>
      <c r="B38" s="129"/>
      <c r="C38" s="148"/>
      <c r="D38" s="142"/>
      <c r="E38" s="145"/>
      <c r="F38" s="146"/>
      <c r="G38" s="145"/>
      <c r="H38" s="147"/>
      <c r="I38" s="148"/>
      <c r="J38" s="149"/>
      <c r="K38" s="143"/>
      <c r="L38" s="143"/>
      <c r="M38" s="144"/>
      <c r="N38" s="150"/>
      <c r="O38" s="144"/>
      <c r="P38" s="53"/>
      <c r="Q38" s="53"/>
      <c r="R38" s="53"/>
      <c r="S38" s="53"/>
    </row>
    <row r="39" spans="1:19" s="26" customFormat="1" x14ac:dyDescent="0.25">
      <c r="A39" s="118"/>
      <c r="B39" s="129"/>
      <c r="C39" s="148"/>
      <c r="D39" s="142"/>
      <c r="E39" s="145"/>
      <c r="F39" s="146"/>
      <c r="G39" s="145"/>
      <c r="H39" s="147"/>
      <c r="I39" s="148"/>
      <c r="J39" s="149"/>
      <c r="K39" s="143"/>
      <c r="L39" s="143"/>
      <c r="M39" s="144"/>
      <c r="N39" s="150"/>
      <c r="O39" s="144"/>
      <c r="P39" s="53"/>
      <c r="Q39" s="53"/>
      <c r="R39" s="53"/>
      <c r="S39" s="53"/>
    </row>
    <row r="40" spans="1:19" s="26" customFormat="1" x14ac:dyDescent="0.25">
      <c r="A40" s="118"/>
      <c r="B40" s="129"/>
      <c r="C40" s="148"/>
      <c r="D40" s="142"/>
      <c r="E40" s="145"/>
      <c r="F40" s="146"/>
      <c r="G40" s="145"/>
      <c r="H40" s="147"/>
      <c r="I40" s="148"/>
      <c r="J40" s="149"/>
      <c r="K40" s="143"/>
      <c r="L40" s="143"/>
      <c r="M40" s="144"/>
      <c r="N40" s="150"/>
      <c r="O40" s="144"/>
      <c r="P40" s="53"/>
      <c r="Q40" s="53"/>
      <c r="R40" s="53"/>
      <c r="S40" s="53"/>
    </row>
    <row r="41" spans="1:19" s="26" customFormat="1" x14ac:dyDescent="0.25">
      <c r="A41" s="118"/>
      <c r="B41" s="129"/>
      <c r="C41" s="148"/>
      <c r="D41" s="142"/>
      <c r="E41" s="145"/>
      <c r="F41" s="146"/>
      <c r="G41" s="145"/>
      <c r="H41" s="147"/>
      <c r="I41" s="148"/>
      <c r="J41" s="149"/>
      <c r="K41" s="143"/>
      <c r="L41" s="143"/>
      <c r="M41" s="144"/>
      <c r="N41" s="150"/>
      <c r="O41" s="144"/>
      <c r="P41" s="53"/>
      <c r="Q41" s="53"/>
      <c r="R41" s="53"/>
      <c r="S41" s="53"/>
    </row>
    <row r="42" spans="1:19" s="26" customFormat="1" x14ac:dyDescent="0.25">
      <c r="A42" s="118"/>
      <c r="B42" s="129"/>
      <c r="C42" s="148"/>
      <c r="D42" s="142"/>
      <c r="E42" s="145"/>
      <c r="F42" s="146"/>
      <c r="G42" s="145"/>
      <c r="H42" s="147"/>
      <c r="I42" s="148"/>
      <c r="J42" s="149"/>
      <c r="K42" s="143"/>
      <c r="L42" s="143"/>
      <c r="M42" s="144"/>
      <c r="N42" s="150"/>
      <c r="O42" s="144"/>
      <c r="P42" s="53"/>
      <c r="Q42" s="53"/>
      <c r="R42" s="53"/>
      <c r="S42" s="53"/>
    </row>
    <row r="43" spans="1:19" s="26" customFormat="1" x14ac:dyDescent="0.25">
      <c r="A43" s="118"/>
      <c r="B43" s="129"/>
      <c r="C43" s="148"/>
      <c r="D43" s="142"/>
      <c r="E43" s="145"/>
      <c r="F43" s="146"/>
      <c r="G43" s="145"/>
      <c r="H43" s="147"/>
      <c r="I43" s="148"/>
      <c r="J43" s="149"/>
      <c r="K43" s="143"/>
      <c r="L43" s="143"/>
      <c r="M43" s="144"/>
      <c r="N43" s="150"/>
      <c r="O43" s="144"/>
      <c r="P43" s="53"/>
      <c r="Q43" s="53"/>
      <c r="R43" s="53"/>
      <c r="S43" s="53"/>
    </row>
    <row r="44" spans="1:19" s="26" customFormat="1" x14ac:dyDescent="0.25">
      <c r="A44" s="118"/>
      <c r="B44" s="129"/>
      <c r="C44" s="148"/>
      <c r="D44" s="142"/>
      <c r="E44" s="145"/>
      <c r="F44" s="146"/>
      <c r="G44" s="145"/>
      <c r="H44" s="147"/>
      <c r="I44" s="148"/>
      <c r="J44" s="149"/>
      <c r="K44" s="143"/>
      <c r="L44" s="143"/>
      <c r="M44" s="144"/>
      <c r="N44" s="150"/>
      <c r="O44" s="144"/>
      <c r="P44" s="53"/>
      <c r="Q44" s="53"/>
      <c r="R44" s="53"/>
      <c r="S44" s="53"/>
    </row>
    <row r="45" spans="1:19" s="26" customFormat="1" x14ac:dyDescent="0.25">
      <c r="A45" s="118"/>
      <c r="B45" s="129"/>
      <c r="C45" s="148"/>
      <c r="D45" s="142"/>
      <c r="E45" s="145"/>
      <c r="F45" s="146"/>
      <c r="G45" s="145"/>
      <c r="H45" s="147"/>
      <c r="I45" s="148"/>
      <c r="J45" s="149"/>
      <c r="K45" s="143"/>
      <c r="L45" s="143"/>
      <c r="M45" s="144"/>
      <c r="N45" s="150"/>
      <c r="O45" s="144"/>
      <c r="P45" s="53"/>
      <c r="Q45" s="53"/>
      <c r="R45" s="53"/>
      <c r="S45" s="53"/>
    </row>
    <row r="46" spans="1:19" s="26" customFormat="1" x14ac:dyDescent="0.25">
      <c r="A46" s="117"/>
      <c r="B46" s="130"/>
      <c r="C46" s="153"/>
      <c r="D46" s="154"/>
      <c r="E46" s="155"/>
      <c r="F46" s="155"/>
      <c r="G46" s="155"/>
      <c r="H46" s="147"/>
      <c r="I46" s="148"/>
      <c r="J46" s="145"/>
      <c r="K46" s="143"/>
      <c r="L46" s="143"/>
      <c r="M46" s="139"/>
      <c r="N46" s="140"/>
      <c r="O46" s="144"/>
      <c r="P46" s="53"/>
      <c r="Q46" s="53"/>
      <c r="R46" s="53"/>
      <c r="S46" s="53"/>
    </row>
    <row r="47" spans="1:19" s="26" customFormat="1" x14ac:dyDescent="0.25">
      <c r="A47" s="117"/>
      <c r="B47" s="131"/>
      <c r="C47" s="153"/>
      <c r="D47" s="154"/>
      <c r="E47" s="155"/>
      <c r="F47" s="155"/>
      <c r="G47" s="155"/>
      <c r="H47" s="147"/>
      <c r="I47" s="151"/>
      <c r="J47" s="152"/>
      <c r="K47" s="139"/>
      <c r="L47" s="139"/>
      <c r="M47" s="139"/>
      <c r="N47" s="140"/>
      <c r="O47" s="141"/>
      <c r="P47" s="53"/>
      <c r="Q47" s="53"/>
      <c r="R47" s="53"/>
      <c r="S47" s="53"/>
    </row>
    <row r="48" spans="1:19" s="26" customFormat="1" ht="41.25" customHeight="1" x14ac:dyDescent="0.25">
      <c r="A48" s="118"/>
      <c r="B48" s="129"/>
      <c r="C48" s="148"/>
      <c r="D48" s="142"/>
      <c r="E48" s="145"/>
      <c r="F48" s="145"/>
      <c r="G48" s="142"/>
      <c r="H48" s="147"/>
      <c r="I48" s="148"/>
      <c r="J48" s="149"/>
      <c r="K48" s="143"/>
      <c r="L48" s="143"/>
      <c r="M48" s="144"/>
      <c r="N48" s="150"/>
      <c r="O48" s="144"/>
      <c r="P48" s="53"/>
      <c r="Q48" s="53"/>
      <c r="R48" s="53"/>
      <c r="S48" s="53"/>
    </row>
    <row r="49" spans="1:19" s="26" customFormat="1" x14ac:dyDescent="0.25">
      <c r="A49" s="118"/>
      <c r="B49" s="129"/>
      <c r="C49" s="148"/>
      <c r="D49" s="142"/>
      <c r="E49" s="145"/>
      <c r="F49" s="145"/>
      <c r="G49" s="142"/>
      <c r="H49" s="147"/>
      <c r="I49" s="148"/>
      <c r="J49" s="149"/>
      <c r="K49" s="143"/>
      <c r="L49" s="143"/>
      <c r="M49" s="144"/>
      <c r="N49" s="150"/>
      <c r="O49" s="144"/>
      <c r="P49" s="53"/>
      <c r="Q49" s="53"/>
      <c r="R49" s="53"/>
      <c r="S49" s="53"/>
    </row>
    <row r="50" spans="1:19" s="26" customFormat="1" x14ac:dyDescent="0.25">
      <c r="A50" s="118"/>
      <c r="B50" s="129"/>
      <c r="C50" s="148"/>
      <c r="D50" s="142"/>
      <c r="E50" s="145"/>
      <c r="F50" s="145"/>
      <c r="G50" s="142"/>
      <c r="H50" s="147"/>
      <c r="I50" s="148"/>
      <c r="J50" s="149"/>
      <c r="K50" s="143"/>
      <c r="L50" s="143"/>
      <c r="M50" s="144"/>
      <c r="N50" s="150"/>
      <c r="O50" s="144"/>
      <c r="P50" s="53"/>
      <c r="Q50" s="53"/>
      <c r="R50" s="53"/>
      <c r="S50" s="53"/>
    </row>
    <row r="51" spans="1:19" s="26" customFormat="1" x14ac:dyDescent="0.25">
      <c r="A51" s="118"/>
      <c r="B51" s="129"/>
      <c r="C51" s="148"/>
      <c r="D51" s="142"/>
      <c r="E51" s="145"/>
      <c r="F51" s="145"/>
      <c r="G51" s="142"/>
      <c r="H51" s="147"/>
      <c r="I51" s="148"/>
      <c r="J51" s="149"/>
      <c r="K51" s="143"/>
      <c r="L51" s="143"/>
      <c r="M51" s="144"/>
      <c r="N51" s="150"/>
      <c r="O51" s="144"/>
      <c r="P51" s="53"/>
      <c r="Q51" s="53"/>
      <c r="R51" s="53"/>
      <c r="S51" s="53"/>
    </row>
    <row r="52" spans="1:19" s="26" customFormat="1" x14ac:dyDescent="0.25">
      <c r="A52" s="118"/>
      <c r="B52" s="129"/>
      <c r="C52" s="148"/>
      <c r="D52" s="142"/>
      <c r="E52" s="145"/>
      <c r="F52" s="145"/>
      <c r="G52" s="142"/>
      <c r="H52" s="147"/>
      <c r="I52" s="148"/>
      <c r="J52" s="149"/>
      <c r="K52" s="143"/>
      <c r="L52" s="143"/>
      <c r="M52" s="144"/>
      <c r="N52" s="150"/>
      <c r="O52" s="144"/>
      <c r="P52" s="53"/>
      <c r="Q52" s="53"/>
      <c r="R52" s="53"/>
      <c r="S52" s="53"/>
    </row>
    <row r="53" spans="1:19" s="26" customFormat="1" x14ac:dyDescent="0.25">
      <c r="A53" s="118"/>
      <c r="B53" s="129"/>
      <c r="C53" s="148"/>
      <c r="D53" s="142"/>
      <c r="E53" s="145"/>
      <c r="F53" s="145"/>
      <c r="G53" s="142"/>
      <c r="H53" s="147"/>
      <c r="I53" s="148"/>
      <c r="J53" s="149"/>
      <c r="K53" s="143"/>
      <c r="L53" s="143"/>
      <c r="M53" s="144"/>
      <c r="N53" s="150"/>
      <c r="O53" s="144"/>
      <c r="P53" s="53"/>
      <c r="Q53" s="53"/>
      <c r="R53" s="53"/>
      <c r="S53" s="53"/>
    </row>
    <row r="54" spans="1:19" s="86" customFormat="1" x14ac:dyDescent="0.25">
      <c r="A54" s="117"/>
      <c r="B54" s="130"/>
      <c r="C54" s="153"/>
      <c r="D54" s="154"/>
      <c r="E54" s="155"/>
      <c r="F54" s="155"/>
      <c r="G54" s="155"/>
      <c r="H54" s="147"/>
      <c r="I54" s="151"/>
      <c r="J54" s="152"/>
      <c r="K54" s="139"/>
      <c r="L54" s="139"/>
      <c r="M54" s="139"/>
      <c r="N54" s="140"/>
      <c r="O54" s="141"/>
      <c r="P54" s="69"/>
      <c r="Q54" s="69"/>
      <c r="R54" s="69"/>
      <c r="S54" s="69"/>
    </row>
    <row r="55" spans="1:19" s="26" customFormat="1" x14ac:dyDescent="0.25">
      <c r="A55" s="118"/>
      <c r="B55" s="129"/>
      <c r="C55" s="152"/>
      <c r="D55" s="142"/>
      <c r="E55" s="145"/>
      <c r="F55" s="146"/>
      <c r="G55" s="145"/>
      <c r="H55" s="147"/>
      <c r="I55" s="148"/>
      <c r="J55" s="149"/>
      <c r="K55" s="143"/>
      <c r="L55" s="143"/>
      <c r="M55" s="144"/>
      <c r="N55" s="150"/>
      <c r="O55" s="144"/>
      <c r="P55" s="53"/>
      <c r="Q55" s="53"/>
      <c r="R55" s="53"/>
      <c r="S55" s="53"/>
    </row>
    <row r="56" spans="1:19" s="26" customFormat="1" x14ac:dyDescent="0.25">
      <c r="A56" s="118"/>
      <c r="B56" s="129"/>
      <c r="C56" s="152"/>
      <c r="D56" s="142"/>
      <c r="E56" s="145"/>
      <c r="F56" s="146"/>
      <c r="G56" s="145"/>
      <c r="H56" s="147"/>
      <c r="I56" s="148"/>
      <c r="J56" s="148"/>
      <c r="K56" s="143"/>
      <c r="L56" s="143"/>
      <c r="M56" s="144"/>
      <c r="N56" s="150"/>
      <c r="O56" s="144"/>
      <c r="P56" s="53"/>
      <c r="Q56" s="53"/>
      <c r="R56" s="53"/>
      <c r="S56" s="53"/>
    </row>
    <row r="57" spans="1:19" s="26" customFormat="1" x14ac:dyDescent="0.25">
      <c r="A57" s="118"/>
      <c r="B57" s="129"/>
      <c r="C57" s="152"/>
      <c r="D57" s="142"/>
      <c r="E57" s="145"/>
      <c r="F57" s="146"/>
      <c r="G57" s="145"/>
      <c r="H57" s="147"/>
      <c r="I57" s="148"/>
      <c r="J57" s="148"/>
      <c r="K57" s="143"/>
      <c r="L57" s="143"/>
      <c r="M57" s="144"/>
      <c r="N57" s="140"/>
      <c r="O57" s="144"/>
      <c r="P57" s="53"/>
      <c r="Q57" s="53"/>
      <c r="R57" s="53"/>
      <c r="S57" s="53"/>
    </row>
    <row r="58" spans="1:19" s="26" customFormat="1" x14ac:dyDescent="0.25">
      <c r="A58" s="118"/>
      <c r="B58" s="129"/>
      <c r="C58" s="148"/>
      <c r="D58" s="142"/>
      <c r="E58" s="145"/>
      <c r="F58" s="146"/>
      <c r="G58" s="145"/>
      <c r="H58" s="147"/>
      <c r="I58" s="148"/>
      <c r="J58" s="149"/>
      <c r="K58" s="143"/>
      <c r="L58" s="143"/>
      <c r="M58" s="144"/>
      <c r="N58" s="150"/>
      <c r="O58" s="144"/>
      <c r="P58" s="53"/>
      <c r="Q58" s="53"/>
      <c r="R58" s="53"/>
      <c r="S58" s="53"/>
    </row>
    <row r="59" spans="1:19" s="26" customFormat="1" x14ac:dyDescent="0.25">
      <c r="A59" s="118"/>
      <c r="B59" s="129"/>
      <c r="C59" s="148"/>
      <c r="D59" s="142"/>
      <c r="E59" s="145"/>
      <c r="F59" s="146"/>
      <c r="G59" s="145"/>
      <c r="H59" s="147"/>
      <c r="I59" s="148"/>
      <c r="J59" s="149"/>
      <c r="K59" s="143"/>
      <c r="L59" s="143"/>
      <c r="M59" s="144"/>
      <c r="N59" s="150"/>
      <c r="O59" s="144"/>
      <c r="P59" s="53"/>
      <c r="Q59" s="53"/>
      <c r="R59" s="53"/>
      <c r="S59" s="53"/>
    </row>
    <row r="60" spans="1:19" s="26" customFormat="1" x14ac:dyDescent="0.25">
      <c r="A60" s="118"/>
      <c r="B60" s="129"/>
      <c r="C60" s="152"/>
      <c r="D60" s="142"/>
      <c r="E60" s="145"/>
      <c r="F60" s="146"/>
      <c r="G60" s="145"/>
      <c r="H60" s="147"/>
      <c r="I60" s="148"/>
      <c r="J60" s="149"/>
      <c r="K60" s="143"/>
      <c r="L60" s="143"/>
      <c r="M60" s="144"/>
      <c r="N60" s="150"/>
      <c r="O60" s="144"/>
      <c r="P60" s="53"/>
      <c r="Q60" s="53"/>
      <c r="R60" s="53"/>
      <c r="S60" s="53"/>
    </row>
    <row r="61" spans="1:19" s="26" customFormat="1" x14ac:dyDescent="0.25">
      <c r="A61" s="118"/>
      <c r="B61" s="129"/>
      <c r="C61" s="152"/>
      <c r="D61" s="142"/>
      <c r="E61" s="145"/>
      <c r="F61" s="146"/>
      <c r="G61" s="145"/>
      <c r="H61" s="147"/>
      <c r="I61" s="148"/>
      <c r="J61" s="148"/>
      <c r="K61" s="143"/>
      <c r="L61" s="143"/>
      <c r="M61" s="144"/>
      <c r="N61" s="150"/>
      <c r="O61" s="144"/>
      <c r="P61" s="53"/>
      <c r="Q61" s="53"/>
      <c r="R61" s="53"/>
      <c r="S61" s="53"/>
    </row>
    <row r="62" spans="1:19" s="26" customFormat="1" x14ac:dyDescent="0.25">
      <c r="A62" s="118"/>
      <c r="B62" s="129"/>
      <c r="C62" s="152"/>
      <c r="D62" s="142"/>
      <c r="E62" s="145"/>
      <c r="F62" s="146"/>
      <c r="G62" s="145"/>
      <c r="H62" s="147"/>
      <c r="I62" s="148"/>
      <c r="J62" s="148"/>
      <c r="K62" s="143"/>
      <c r="L62" s="143"/>
      <c r="M62" s="139"/>
      <c r="N62" s="150"/>
      <c r="O62" s="144"/>
      <c r="P62" s="53"/>
      <c r="Q62" s="53"/>
      <c r="R62" s="53"/>
      <c r="S62" s="53"/>
    </row>
    <row r="63" spans="1:19" s="26" customFormat="1" x14ac:dyDescent="0.25">
      <c r="A63" s="118"/>
      <c r="B63" s="129"/>
      <c r="C63" s="152"/>
      <c r="D63" s="142"/>
      <c r="E63" s="145"/>
      <c r="F63" s="146"/>
      <c r="G63" s="145"/>
      <c r="H63" s="147"/>
      <c r="I63" s="148"/>
      <c r="J63" s="148"/>
      <c r="K63" s="143"/>
      <c r="L63" s="143"/>
      <c r="M63" s="139"/>
      <c r="N63" s="150"/>
      <c r="O63" s="144"/>
      <c r="P63" s="53"/>
      <c r="Q63" s="53"/>
      <c r="R63" s="53"/>
      <c r="S63" s="53"/>
    </row>
    <row r="64" spans="1:19" s="26" customFormat="1" x14ac:dyDescent="0.25">
      <c r="A64" s="57"/>
      <c r="B64" s="132"/>
      <c r="C64" s="139"/>
      <c r="D64" s="156"/>
      <c r="E64" s="140"/>
      <c r="F64" s="150"/>
      <c r="G64" s="140"/>
      <c r="H64" s="141"/>
      <c r="I64" s="144"/>
      <c r="J64" s="157"/>
      <c r="K64" s="143"/>
      <c r="L64" s="143"/>
      <c r="M64" s="139"/>
      <c r="N64" s="150"/>
      <c r="O64" s="144"/>
      <c r="P64" s="53"/>
      <c r="Q64" s="53"/>
      <c r="R64" s="53"/>
      <c r="S64" s="53"/>
    </row>
    <row r="65" spans="1:19" s="86" customFormat="1" x14ac:dyDescent="0.25">
      <c r="A65" s="103"/>
      <c r="B65" s="133"/>
      <c r="C65" s="158"/>
      <c r="D65" s="159"/>
      <c r="E65" s="160"/>
      <c r="F65" s="160"/>
      <c r="G65" s="160"/>
      <c r="H65" s="141"/>
      <c r="I65" s="161"/>
      <c r="J65" s="139"/>
      <c r="K65" s="139"/>
      <c r="L65" s="139"/>
      <c r="M65" s="139"/>
      <c r="N65" s="140"/>
      <c r="O65" s="141"/>
      <c r="P65" s="69"/>
      <c r="Q65" s="69"/>
      <c r="R65" s="69"/>
      <c r="S65" s="69"/>
    </row>
    <row r="66" spans="1:19" s="26" customFormat="1" x14ac:dyDescent="0.25">
      <c r="A66" s="59"/>
      <c r="B66" s="132"/>
      <c r="C66" s="139"/>
      <c r="D66" s="156"/>
      <c r="E66" s="140"/>
      <c r="F66" s="150"/>
      <c r="G66" s="140"/>
      <c r="H66" s="141"/>
      <c r="I66" s="144"/>
      <c r="J66" s="157"/>
      <c r="K66" s="143"/>
      <c r="L66" s="143"/>
      <c r="M66" s="139"/>
      <c r="N66" s="150"/>
      <c r="O66" s="144"/>
      <c r="P66" s="53"/>
      <c r="Q66" s="53"/>
      <c r="R66" s="53"/>
      <c r="S66" s="53"/>
    </row>
    <row r="67" spans="1:19" s="26" customFormat="1" x14ac:dyDescent="0.25">
      <c r="A67" s="59"/>
      <c r="B67" s="132"/>
      <c r="C67" s="139"/>
      <c r="D67" s="156"/>
      <c r="E67" s="140"/>
      <c r="F67" s="150"/>
      <c r="G67" s="140"/>
      <c r="H67" s="141"/>
      <c r="I67" s="144"/>
      <c r="J67" s="157"/>
      <c r="K67" s="143"/>
      <c r="L67" s="143"/>
      <c r="M67" s="139"/>
      <c r="N67" s="150"/>
      <c r="O67" s="144"/>
      <c r="P67" s="53"/>
      <c r="Q67" s="53"/>
      <c r="R67" s="53"/>
      <c r="S67" s="53"/>
    </row>
    <row r="68" spans="1:19" s="26" customFormat="1" x14ac:dyDescent="0.25">
      <c r="A68" s="59"/>
      <c r="B68" s="132"/>
      <c r="C68" s="139"/>
      <c r="D68" s="156"/>
      <c r="E68" s="140"/>
      <c r="F68" s="150"/>
      <c r="G68" s="140"/>
      <c r="H68" s="141"/>
      <c r="I68" s="144"/>
      <c r="J68" s="157"/>
      <c r="K68" s="143"/>
      <c r="L68" s="143"/>
      <c r="M68" s="139"/>
      <c r="N68" s="150"/>
      <c r="O68" s="144"/>
      <c r="P68" s="53"/>
      <c r="Q68" s="53"/>
      <c r="R68" s="53"/>
      <c r="S68" s="53"/>
    </row>
    <row r="69" spans="1:19" s="26" customFormat="1" x14ac:dyDescent="0.25">
      <c r="A69" s="59"/>
      <c r="B69" s="132"/>
      <c r="C69" s="139"/>
      <c r="D69" s="156"/>
      <c r="E69" s="140"/>
      <c r="F69" s="150"/>
      <c r="G69" s="140"/>
      <c r="H69" s="141"/>
      <c r="I69" s="144"/>
      <c r="J69" s="157"/>
      <c r="K69" s="143"/>
      <c r="L69" s="143"/>
      <c r="M69" s="139"/>
      <c r="N69" s="150"/>
      <c r="O69" s="144"/>
      <c r="P69" s="53"/>
      <c r="Q69" s="53"/>
      <c r="R69" s="53"/>
      <c r="S69" s="53"/>
    </row>
    <row r="70" spans="1:19" s="26" customFormat="1" x14ac:dyDescent="0.25">
      <c r="A70" s="59"/>
      <c r="B70" s="132"/>
      <c r="C70" s="139"/>
      <c r="D70" s="156"/>
      <c r="E70" s="140"/>
      <c r="F70" s="150"/>
      <c r="G70" s="140"/>
      <c r="H70" s="141"/>
      <c r="I70" s="140"/>
      <c r="J70" s="140"/>
      <c r="K70" s="143"/>
      <c r="L70" s="143"/>
      <c r="M70" s="139"/>
      <c r="N70" s="150"/>
      <c r="O70" s="144"/>
      <c r="P70" s="53"/>
      <c r="Q70" s="53"/>
      <c r="R70" s="53"/>
      <c r="S70" s="53"/>
    </row>
    <row r="71" spans="1:19" s="26" customFormat="1" x14ac:dyDescent="0.25">
      <c r="A71" s="59"/>
      <c r="B71" s="132"/>
      <c r="C71" s="139"/>
      <c r="D71" s="156"/>
      <c r="E71" s="140"/>
      <c r="F71" s="150"/>
      <c r="G71" s="140"/>
      <c r="H71" s="141"/>
      <c r="I71" s="140"/>
      <c r="J71" s="140"/>
      <c r="K71" s="143"/>
      <c r="L71" s="143"/>
      <c r="M71" s="139"/>
      <c r="N71" s="150"/>
      <c r="O71" s="144"/>
      <c r="P71" s="53"/>
      <c r="Q71" s="53"/>
      <c r="R71" s="53"/>
      <c r="S71" s="53"/>
    </row>
    <row r="72" spans="1:19" s="26" customFormat="1" x14ac:dyDescent="0.25">
      <c r="A72" s="59"/>
      <c r="B72" s="132"/>
      <c r="C72" s="139"/>
      <c r="D72" s="156"/>
      <c r="E72" s="140"/>
      <c r="F72" s="150"/>
      <c r="G72" s="140"/>
      <c r="H72" s="141"/>
      <c r="I72" s="157"/>
      <c r="J72" s="140"/>
      <c r="K72" s="143"/>
      <c r="L72" s="143"/>
      <c r="M72" s="144"/>
      <c r="N72" s="150"/>
      <c r="O72" s="144"/>
      <c r="P72" s="53"/>
      <c r="Q72" s="53"/>
      <c r="R72" s="53"/>
      <c r="S72" s="53"/>
    </row>
    <row r="73" spans="1:19" s="26" customFormat="1" x14ac:dyDescent="0.25">
      <c r="A73" s="59"/>
      <c r="B73" s="132"/>
      <c r="C73" s="139"/>
      <c r="D73" s="156"/>
      <c r="E73" s="140"/>
      <c r="F73" s="150"/>
      <c r="G73" s="140"/>
      <c r="H73" s="141"/>
      <c r="I73" s="157"/>
      <c r="J73" s="140"/>
      <c r="K73" s="143"/>
      <c r="L73" s="143"/>
      <c r="M73" s="144"/>
      <c r="N73" s="150"/>
      <c r="O73" s="144"/>
      <c r="P73" s="53"/>
      <c r="Q73" s="53"/>
      <c r="R73" s="53"/>
      <c r="S73" s="53"/>
    </row>
    <row r="74" spans="1:19" s="26" customFormat="1" x14ac:dyDescent="0.25">
      <c r="A74" s="59"/>
      <c r="B74" s="132"/>
      <c r="C74" s="139"/>
      <c r="D74" s="156"/>
      <c r="E74" s="140"/>
      <c r="F74" s="150"/>
      <c r="G74" s="140"/>
      <c r="H74" s="141"/>
      <c r="I74" s="157"/>
      <c r="J74" s="144"/>
      <c r="K74" s="143"/>
      <c r="L74" s="143"/>
      <c r="M74" s="144"/>
      <c r="N74" s="150"/>
      <c r="O74" s="144"/>
      <c r="P74" s="53"/>
      <c r="Q74" s="53"/>
      <c r="R74" s="53"/>
      <c r="S74" s="53"/>
    </row>
    <row r="75" spans="1:19" s="26" customFormat="1" x14ac:dyDescent="0.25">
      <c r="A75" s="59"/>
      <c r="B75" s="132"/>
      <c r="C75" s="144"/>
      <c r="D75" s="156"/>
      <c r="E75" s="140"/>
      <c r="F75" s="150"/>
      <c r="G75" s="140"/>
      <c r="H75" s="141"/>
      <c r="I75" s="157"/>
      <c r="J75" s="144"/>
      <c r="K75" s="143"/>
      <c r="L75" s="143"/>
      <c r="M75" s="144"/>
      <c r="N75" s="150"/>
      <c r="O75" s="144"/>
      <c r="P75" s="53"/>
      <c r="Q75" s="53"/>
      <c r="R75" s="53"/>
      <c r="S75" s="53"/>
    </row>
    <row r="76" spans="1:19" s="26" customFormat="1" x14ac:dyDescent="0.25">
      <c r="A76" s="59"/>
      <c r="B76" s="132"/>
      <c r="C76" s="144"/>
      <c r="D76" s="156"/>
      <c r="E76" s="140"/>
      <c r="F76" s="150"/>
      <c r="G76" s="140"/>
      <c r="H76" s="141"/>
      <c r="I76" s="157"/>
      <c r="J76" s="144"/>
      <c r="K76" s="143"/>
      <c r="L76" s="143"/>
      <c r="M76" s="144"/>
      <c r="N76" s="150"/>
      <c r="O76" s="144"/>
      <c r="P76" s="53"/>
      <c r="Q76" s="53"/>
      <c r="R76" s="53"/>
      <c r="S76" s="53"/>
    </row>
    <row r="77" spans="1:19" s="46" customFormat="1" x14ac:dyDescent="0.25">
      <c r="A77" s="59"/>
      <c r="B77" s="132"/>
      <c r="C77" s="144"/>
      <c r="D77" s="156"/>
      <c r="E77" s="140"/>
      <c r="F77" s="150"/>
      <c r="G77" s="140"/>
      <c r="H77" s="141"/>
      <c r="I77" s="144"/>
      <c r="J77" s="144"/>
      <c r="K77" s="144"/>
      <c r="L77" s="144"/>
      <c r="M77" s="144"/>
      <c r="N77" s="144"/>
      <c r="O77" s="144"/>
      <c r="P77" s="58"/>
      <c r="Q77" s="58"/>
      <c r="R77" s="58"/>
      <c r="S77" s="58"/>
    </row>
    <row r="78" spans="1:19" s="86" customFormat="1" x14ac:dyDescent="0.25">
      <c r="A78" s="103"/>
      <c r="B78" s="133"/>
      <c r="C78" s="158"/>
      <c r="D78" s="159"/>
      <c r="E78" s="160"/>
      <c r="F78" s="160"/>
      <c r="G78" s="160"/>
      <c r="H78" s="141"/>
      <c r="I78" s="161"/>
      <c r="J78" s="139"/>
      <c r="K78" s="139"/>
      <c r="L78" s="139"/>
      <c r="M78" s="139"/>
      <c r="N78" s="140"/>
      <c r="O78" s="141"/>
      <c r="P78" s="69"/>
      <c r="Q78" s="69"/>
      <c r="R78" s="69"/>
      <c r="S78" s="69"/>
    </row>
    <row r="79" spans="1:19" s="26" customFormat="1" x14ac:dyDescent="0.25">
      <c r="A79" s="48"/>
      <c r="B79" s="134"/>
      <c r="C79" s="144"/>
      <c r="D79" s="144"/>
      <c r="E79" s="140"/>
      <c r="F79" s="150"/>
      <c r="G79" s="140"/>
      <c r="H79" s="141"/>
      <c r="I79" s="144"/>
      <c r="J79" s="144"/>
      <c r="K79" s="144"/>
      <c r="L79" s="144"/>
      <c r="M79" s="144"/>
      <c r="N79" s="144"/>
      <c r="O79" s="144"/>
      <c r="P79" s="53"/>
      <c r="Q79" s="53"/>
      <c r="R79" s="53"/>
      <c r="S79" s="53"/>
    </row>
    <row r="80" spans="1:19" s="26" customFormat="1" x14ac:dyDescent="0.25">
      <c r="A80" s="48"/>
      <c r="B80" s="134"/>
      <c r="C80" s="144"/>
      <c r="D80" s="144"/>
      <c r="E80" s="140"/>
      <c r="F80" s="150"/>
      <c r="G80" s="140"/>
      <c r="H80" s="141"/>
      <c r="I80" s="144"/>
      <c r="J80" s="144"/>
      <c r="K80" s="144"/>
      <c r="L80" s="144"/>
      <c r="M80" s="144"/>
      <c r="N80" s="144"/>
      <c r="O80" s="144"/>
      <c r="P80" s="53"/>
      <c r="Q80" s="53"/>
      <c r="R80" s="53"/>
      <c r="S80" s="53"/>
    </row>
    <row r="81" spans="1:19" s="26" customFormat="1" x14ac:dyDescent="0.25">
      <c r="A81" s="48"/>
      <c r="B81" s="134"/>
      <c r="C81" s="144"/>
      <c r="D81" s="144"/>
      <c r="E81" s="140"/>
      <c r="F81" s="150"/>
      <c r="G81" s="140"/>
      <c r="H81" s="141"/>
      <c r="I81" s="144"/>
      <c r="J81" s="144"/>
      <c r="K81" s="144"/>
      <c r="L81" s="144"/>
      <c r="M81" s="144"/>
      <c r="N81" s="144"/>
      <c r="O81" s="144"/>
      <c r="P81" s="53"/>
      <c r="Q81" s="53"/>
      <c r="R81" s="53"/>
      <c r="S81" s="53"/>
    </row>
    <row r="82" spans="1:19" s="26" customFormat="1" x14ac:dyDescent="0.25">
      <c r="A82" s="48"/>
      <c r="B82" s="134"/>
      <c r="C82" s="144"/>
      <c r="D82" s="144"/>
      <c r="E82" s="140"/>
      <c r="F82" s="150"/>
      <c r="G82" s="140"/>
      <c r="H82" s="141"/>
      <c r="I82" s="144"/>
      <c r="J82" s="144"/>
      <c r="K82" s="144"/>
      <c r="L82" s="144"/>
      <c r="M82" s="144"/>
      <c r="N82" s="144"/>
      <c r="O82" s="144"/>
      <c r="P82" s="53"/>
      <c r="Q82" s="53"/>
      <c r="R82" s="53"/>
      <c r="S82" s="53"/>
    </row>
    <row r="83" spans="1:19" s="86" customFormat="1" x14ac:dyDescent="0.25">
      <c r="A83" s="103"/>
      <c r="B83" s="133"/>
      <c r="C83" s="158"/>
      <c r="D83" s="159"/>
      <c r="E83" s="160"/>
      <c r="F83" s="160"/>
      <c r="G83" s="160"/>
      <c r="H83" s="141"/>
      <c r="I83" s="161"/>
      <c r="J83" s="139"/>
      <c r="K83" s="139"/>
      <c r="L83" s="139"/>
      <c r="M83" s="139"/>
      <c r="N83" s="140"/>
      <c r="O83" s="141"/>
      <c r="P83" s="69"/>
      <c r="Q83" s="69"/>
      <c r="R83" s="69"/>
      <c r="S83" s="69"/>
    </row>
    <row r="84" spans="1:19" s="26" customFormat="1" x14ac:dyDescent="0.25">
      <c r="A84" s="48"/>
      <c r="B84" s="134"/>
      <c r="C84" s="144"/>
      <c r="D84" s="144"/>
      <c r="E84" s="140"/>
      <c r="F84" s="150"/>
      <c r="G84" s="140"/>
      <c r="H84" s="141"/>
      <c r="I84" s="144"/>
      <c r="J84" s="144"/>
      <c r="K84" s="144"/>
      <c r="L84" s="144"/>
      <c r="M84" s="144"/>
      <c r="N84" s="144"/>
      <c r="O84" s="144"/>
      <c r="P84" s="53"/>
      <c r="Q84" s="53"/>
      <c r="R84" s="53"/>
      <c r="S84" s="53"/>
    </row>
    <row r="85" spans="1:19" s="26" customFormat="1" x14ac:dyDescent="0.25">
      <c r="A85" s="48"/>
      <c r="B85" s="134"/>
      <c r="C85" s="144"/>
      <c r="D85" s="144"/>
      <c r="E85" s="140"/>
      <c r="F85" s="150"/>
      <c r="G85" s="140"/>
      <c r="H85" s="141"/>
      <c r="I85" s="144"/>
      <c r="J85" s="144"/>
      <c r="K85" s="144"/>
      <c r="L85" s="144"/>
      <c r="M85" s="144"/>
      <c r="N85" s="144"/>
      <c r="O85" s="144"/>
      <c r="P85" s="53"/>
      <c r="Q85" s="53"/>
      <c r="R85" s="53"/>
      <c r="S85" s="53"/>
    </row>
    <row r="86" spans="1:19" s="26" customFormat="1" x14ac:dyDescent="0.25">
      <c r="A86" s="48"/>
      <c r="B86" s="134"/>
      <c r="C86" s="144"/>
      <c r="D86" s="144"/>
      <c r="E86" s="140"/>
      <c r="F86" s="150"/>
      <c r="G86" s="140"/>
      <c r="H86" s="141"/>
      <c r="I86" s="144"/>
      <c r="J86" s="144"/>
      <c r="K86" s="144"/>
      <c r="L86" s="144"/>
      <c r="M86" s="144"/>
      <c r="N86" s="144"/>
      <c r="O86" s="144"/>
      <c r="P86" s="53"/>
      <c r="Q86" s="53"/>
      <c r="R86" s="53"/>
      <c r="S86" s="53"/>
    </row>
    <row r="87" spans="1:19" s="26" customFormat="1" x14ac:dyDescent="0.25">
      <c r="A87" s="48"/>
      <c r="B87" s="134"/>
      <c r="C87" s="144"/>
      <c r="D87" s="144"/>
      <c r="E87" s="140"/>
      <c r="F87" s="150"/>
      <c r="G87" s="140"/>
      <c r="H87" s="141"/>
      <c r="I87" s="144"/>
      <c r="J87" s="144"/>
      <c r="K87" s="144"/>
      <c r="L87" s="144"/>
      <c r="M87" s="144"/>
      <c r="N87" s="144"/>
      <c r="O87" s="144"/>
      <c r="P87" s="53"/>
      <c r="Q87" s="53"/>
      <c r="R87" s="53"/>
      <c r="S87" s="53"/>
    </row>
    <row r="88" spans="1:19" s="26" customFormat="1" x14ac:dyDescent="0.25">
      <c r="A88" s="48"/>
      <c r="B88" s="134"/>
      <c r="C88" s="144"/>
      <c r="D88" s="144"/>
      <c r="E88" s="140"/>
      <c r="F88" s="150"/>
      <c r="G88" s="140"/>
      <c r="H88" s="141"/>
      <c r="I88" s="144"/>
      <c r="J88" s="144"/>
      <c r="K88" s="144"/>
      <c r="L88" s="144"/>
      <c r="M88" s="144"/>
      <c r="N88" s="144"/>
      <c r="O88" s="144"/>
      <c r="P88" s="53"/>
      <c r="Q88" s="53"/>
      <c r="R88" s="53"/>
      <c r="S88" s="53"/>
    </row>
    <row r="89" spans="1:19" s="26" customFormat="1" x14ac:dyDescent="0.25">
      <c r="A89" s="48"/>
      <c r="B89" s="52"/>
      <c r="C89" s="135"/>
      <c r="D89" s="135"/>
      <c r="E89" s="136"/>
      <c r="F89" s="62"/>
      <c r="G89" s="136"/>
      <c r="H89" s="137"/>
      <c r="I89" s="135"/>
      <c r="J89" s="135"/>
      <c r="K89" s="135"/>
      <c r="L89" s="135"/>
      <c r="M89" s="135"/>
      <c r="N89" s="135"/>
      <c r="O89" s="53"/>
      <c r="P89" s="53"/>
      <c r="Q89" s="53"/>
      <c r="R89" s="53"/>
      <c r="S89" s="53"/>
    </row>
    <row r="90" spans="1:19" s="26" customFormat="1" x14ac:dyDescent="0.25">
      <c r="A90" s="48"/>
      <c r="B90" s="52"/>
      <c r="C90" s="49"/>
      <c r="D90" s="49"/>
      <c r="E90" s="54"/>
      <c r="F90" s="62"/>
      <c r="G90" s="54"/>
      <c r="H90" s="67"/>
      <c r="I90" s="49"/>
      <c r="J90" s="49"/>
      <c r="K90" s="49"/>
      <c r="L90" s="49"/>
      <c r="M90" s="49"/>
      <c r="N90" s="49"/>
      <c r="O90" s="53"/>
      <c r="P90" s="53"/>
      <c r="Q90" s="53"/>
      <c r="R90" s="53"/>
      <c r="S90" s="53"/>
    </row>
    <row r="91" spans="1:19" s="86" customFormat="1" x14ac:dyDescent="0.25">
      <c r="A91" s="80"/>
      <c r="B91" s="81"/>
      <c r="C91" s="81"/>
      <c r="D91" s="45"/>
      <c r="E91" s="76"/>
      <c r="F91" s="64"/>
      <c r="G91" s="64"/>
      <c r="H91" s="90"/>
      <c r="I91" s="82"/>
      <c r="J91" s="83"/>
      <c r="K91" s="83"/>
      <c r="L91" s="83"/>
      <c r="M91" s="84"/>
      <c r="N91" s="97"/>
    </row>
    <row r="92" spans="1:19" s="26" customFormat="1" x14ac:dyDescent="0.25">
      <c r="A92" s="47"/>
      <c r="B92" s="24"/>
      <c r="C92" s="25"/>
      <c r="D92" s="25"/>
      <c r="E92" s="60"/>
      <c r="F92" s="63"/>
      <c r="G92" s="55"/>
      <c r="H92" s="90"/>
      <c r="I92" s="25"/>
      <c r="J92" s="25"/>
      <c r="K92" s="25"/>
      <c r="L92" s="25"/>
      <c r="M92" s="25"/>
      <c r="N92" s="25"/>
    </row>
    <row r="93" spans="1:19" s="26" customFormat="1" x14ac:dyDescent="0.25">
      <c r="A93" s="47"/>
      <c r="B93" s="24"/>
      <c r="C93" s="25"/>
      <c r="D93" s="25"/>
      <c r="E93" s="60"/>
      <c r="F93" s="63"/>
      <c r="G93" s="55"/>
      <c r="H93" s="90"/>
      <c r="I93" s="25"/>
      <c r="J93" s="25"/>
      <c r="K93" s="25"/>
      <c r="L93" s="25"/>
      <c r="M93" s="25"/>
      <c r="N93" s="25"/>
    </row>
    <row r="94" spans="1:19" s="26" customFormat="1" x14ac:dyDescent="0.25">
      <c r="A94" s="47"/>
      <c r="B94" s="24"/>
      <c r="C94" s="25"/>
      <c r="D94" s="25"/>
      <c r="E94" s="60"/>
      <c r="F94" s="63"/>
      <c r="G94" s="55"/>
      <c r="H94" s="90"/>
      <c r="I94" s="25"/>
      <c r="J94" s="25"/>
      <c r="K94" s="25"/>
      <c r="L94" s="25"/>
      <c r="M94" s="25"/>
      <c r="N94" s="25"/>
    </row>
    <row r="95" spans="1:19" s="26" customFormat="1" x14ac:dyDescent="0.25">
      <c r="A95" s="47"/>
      <c r="B95" s="24"/>
      <c r="C95" s="25"/>
      <c r="D95" s="25"/>
      <c r="E95" s="60"/>
      <c r="F95" s="63"/>
      <c r="G95" s="55"/>
      <c r="H95" s="90"/>
      <c r="I95" s="25"/>
      <c r="J95" s="25"/>
      <c r="K95" s="25"/>
      <c r="L95" s="25"/>
      <c r="M95" s="25"/>
      <c r="N95" s="25"/>
    </row>
    <row r="96" spans="1:19" s="26" customFormat="1" x14ac:dyDescent="0.25">
      <c r="A96" s="47"/>
      <c r="B96" s="24"/>
      <c r="C96" s="25"/>
      <c r="D96" s="25"/>
      <c r="E96" s="60"/>
      <c r="F96" s="63"/>
      <c r="G96" s="55"/>
      <c r="H96" s="90"/>
      <c r="I96" s="25"/>
      <c r="J96" s="25"/>
      <c r="K96" s="25"/>
      <c r="L96" s="25"/>
      <c r="M96" s="25"/>
      <c r="N96" s="25"/>
    </row>
    <row r="97" spans="1:15" s="26" customFormat="1" x14ac:dyDescent="0.25">
      <c r="A97" s="47"/>
      <c r="B97" s="24"/>
      <c r="C97" s="25"/>
      <c r="D97" s="25"/>
      <c r="E97" s="60"/>
      <c r="F97" s="63"/>
      <c r="G97" s="55"/>
      <c r="H97" s="90"/>
      <c r="I97" s="25"/>
      <c r="J97" s="25"/>
      <c r="K97" s="25"/>
      <c r="L97" s="25"/>
      <c r="M97" s="25"/>
      <c r="N97" s="25"/>
    </row>
    <row r="98" spans="1:15" s="26" customFormat="1" x14ac:dyDescent="0.25">
      <c r="A98" s="47"/>
      <c r="B98" s="24"/>
      <c r="C98" s="25"/>
      <c r="D98" s="25"/>
      <c r="E98" s="60"/>
      <c r="F98" s="63"/>
      <c r="G98" s="55"/>
      <c r="H98" s="90"/>
      <c r="I98" s="25"/>
      <c r="J98" s="25"/>
      <c r="K98" s="25"/>
      <c r="L98" s="25"/>
      <c r="M98" s="25"/>
      <c r="N98" s="25"/>
    </row>
    <row r="99" spans="1:15" s="26" customFormat="1" x14ac:dyDescent="0.25">
      <c r="A99" s="47"/>
      <c r="B99" s="24"/>
      <c r="C99" s="25"/>
      <c r="D99" s="25"/>
      <c r="E99" s="60"/>
      <c r="F99" s="63"/>
      <c r="G99" s="55"/>
      <c r="H99" s="90"/>
      <c r="I99" s="25"/>
      <c r="J99" s="25"/>
      <c r="K99" s="25"/>
      <c r="L99" s="25"/>
      <c r="M99" s="25"/>
      <c r="N99" s="25"/>
    </row>
    <row r="100" spans="1:15" s="51" customFormat="1" x14ac:dyDescent="0.25">
      <c r="A100" s="48"/>
      <c r="B100" s="52"/>
      <c r="C100" s="49"/>
      <c r="D100" s="49"/>
      <c r="E100" s="61"/>
      <c r="F100" s="62"/>
      <c r="G100" s="55"/>
      <c r="H100" s="90"/>
      <c r="I100" s="50"/>
      <c r="J100" s="50"/>
      <c r="K100" s="50"/>
      <c r="L100" s="50"/>
      <c r="M100" s="50"/>
      <c r="N100" s="50"/>
    </row>
    <row r="101" spans="1:15" s="51" customFormat="1" x14ac:dyDescent="0.25">
      <c r="A101" s="48"/>
      <c r="B101" s="52"/>
      <c r="C101" s="49"/>
      <c r="D101" s="49"/>
      <c r="E101" s="61"/>
      <c r="F101" s="62"/>
      <c r="G101" s="78"/>
      <c r="H101" s="90"/>
      <c r="I101" s="50"/>
      <c r="J101" s="50"/>
      <c r="K101" s="50"/>
      <c r="L101" s="50"/>
      <c r="M101" s="50"/>
      <c r="N101" s="50"/>
    </row>
    <row r="102" spans="1:15" s="87" customFormat="1" x14ac:dyDescent="0.25">
      <c r="A102" s="80"/>
      <c r="B102" s="81"/>
      <c r="C102" s="81"/>
      <c r="D102" s="45"/>
      <c r="E102" s="76"/>
      <c r="F102" s="64"/>
      <c r="G102" s="64"/>
      <c r="H102" s="104"/>
      <c r="I102" s="82"/>
      <c r="J102" s="83"/>
      <c r="K102" s="83"/>
      <c r="L102" s="83"/>
      <c r="M102" s="84"/>
      <c r="N102" s="91"/>
    </row>
    <row r="103" spans="1:15" s="26" customFormat="1" x14ac:dyDescent="0.25">
      <c r="A103" s="42"/>
      <c r="B103" s="89"/>
      <c r="C103" s="89"/>
      <c r="D103" s="23"/>
      <c r="E103" s="65"/>
      <c r="F103" s="56"/>
      <c r="G103" s="39"/>
      <c r="H103" s="90"/>
      <c r="I103" s="65"/>
      <c r="J103" s="92"/>
      <c r="K103" s="92"/>
      <c r="L103" s="92"/>
      <c r="M103" s="93"/>
      <c r="N103" s="94"/>
      <c r="O103" s="95"/>
    </row>
    <row r="104" spans="1:15" s="26" customFormat="1" x14ac:dyDescent="0.25">
      <c r="A104" s="42"/>
      <c r="B104" s="89"/>
      <c r="C104" s="89"/>
      <c r="D104" s="23"/>
      <c r="E104" s="65"/>
      <c r="F104" s="56"/>
      <c r="G104" s="39"/>
      <c r="H104" s="90"/>
      <c r="I104" s="65"/>
      <c r="J104" s="92"/>
      <c r="K104" s="92"/>
      <c r="L104" s="92"/>
      <c r="M104" s="93"/>
      <c r="N104" s="94"/>
      <c r="O104" s="95"/>
    </row>
    <row r="105" spans="1:15" s="26" customFormat="1" x14ac:dyDescent="0.25">
      <c r="A105" s="42"/>
      <c r="B105" s="89"/>
      <c r="C105" s="89"/>
      <c r="D105" s="23"/>
      <c r="E105" s="65"/>
      <c r="F105" s="56"/>
      <c r="G105" s="39"/>
      <c r="H105" s="90"/>
      <c r="I105" s="65"/>
      <c r="J105" s="92"/>
      <c r="K105" s="92"/>
      <c r="L105" s="92"/>
      <c r="M105" s="93"/>
      <c r="N105" s="94"/>
      <c r="O105" s="95"/>
    </row>
    <row r="106" spans="1:15" s="26" customFormat="1" x14ac:dyDescent="0.25">
      <c r="A106" s="42"/>
      <c r="B106" s="89"/>
      <c r="C106" s="89"/>
      <c r="D106" s="23"/>
      <c r="E106" s="65"/>
      <c r="F106" s="56"/>
      <c r="G106" s="39"/>
      <c r="H106" s="90"/>
      <c r="I106" s="65"/>
      <c r="J106" s="92"/>
      <c r="K106" s="92"/>
      <c r="L106" s="92"/>
      <c r="M106" s="93"/>
      <c r="N106" s="94"/>
      <c r="O106" s="95"/>
    </row>
    <row r="107" spans="1:15" s="26" customFormat="1" ht="27.95" customHeight="1" x14ac:dyDescent="0.25">
      <c r="A107" s="42"/>
      <c r="B107" s="89"/>
      <c r="C107" s="89"/>
      <c r="D107" s="23"/>
      <c r="E107" s="65"/>
      <c r="F107" s="56"/>
      <c r="G107" s="39"/>
      <c r="H107" s="90"/>
      <c r="I107" s="65"/>
      <c r="J107" s="92"/>
      <c r="K107" s="92"/>
      <c r="L107" s="92"/>
      <c r="M107" s="96"/>
      <c r="N107" s="96"/>
      <c r="O107" s="95"/>
    </row>
    <row r="108" spans="1:15" s="26" customFormat="1" x14ac:dyDescent="0.25">
      <c r="A108" s="42"/>
      <c r="B108" s="89"/>
      <c r="C108" s="89"/>
      <c r="D108" s="23"/>
      <c r="E108" s="65"/>
      <c r="F108" s="56"/>
      <c r="G108" s="39"/>
      <c r="H108" s="90"/>
      <c r="I108" s="65"/>
      <c r="J108" s="92"/>
      <c r="K108" s="92"/>
      <c r="L108" s="92"/>
      <c r="M108" s="96"/>
      <c r="N108" s="96"/>
      <c r="O108" s="95"/>
    </row>
    <row r="109" spans="1:15" s="87" customFormat="1" x14ac:dyDescent="0.25">
      <c r="A109" s="80"/>
      <c r="B109" s="81"/>
      <c r="C109" s="81"/>
      <c r="D109" s="45"/>
      <c r="E109" s="76"/>
      <c r="F109" s="64"/>
      <c r="G109" s="64"/>
      <c r="H109" s="104"/>
      <c r="I109" s="82"/>
      <c r="J109" s="83"/>
      <c r="K109" s="83"/>
      <c r="L109" s="83"/>
      <c r="M109" s="84"/>
      <c r="N109" s="97"/>
    </row>
    <row r="110" spans="1:15" s="26" customFormat="1" x14ac:dyDescent="0.25">
      <c r="A110" s="42"/>
      <c r="B110" s="24"/>
      <c r="C110" s="24"/>
      <c r="D110" s="23"/>
      <c r="E110" s="65"/>
      <c r="F110" s="56"/>
      <c r="G110" s="55"/>
      <c r="H110" s="90"/>
      <c r="I110" s="65"/>
      <c r="J110" s="98"/>
      <c r="K110" s="96"/>
      <c r="L110" s="96"/>
      <c r="M110" s="96"/>
      <c r="N110" s="96"/>
      <c r="O110" s="95"/>
    </row>
    <row r="111" spans="1:15" s="26" customFormat="1" x14ac:dyDescent="0.25">
      <c r="A111" s="42"/>
      <c r="B111" s="24"/>
      <c r="C111" s="24"/>
      <c r="D111" s="23"/>
      <c r="E111" s="65"/>
      <c r="F111" s="56"/>
      <c r="G111" s="55"/>
      <c r="H111" s="90"/>
      <c r="I111" s="65"/>
      <c r="J111" s="98"/>
      <c r="K111" s="96"/>
      <c r="L111" s="96"/>
      <c r="M111" s="96"/>
      <c r="N111" s="96"/>
      <c r="O111" s="95"/>
    </row>
    <row r="112" spans="1:15" s="26" customFormat="1" x14ac:dyDescent="0.25">
      <c r="A112" s="42"/>
      <c r="B112" s="24"/>
      <c r="C112" s="24"/>
      <c r="D112" s="23"/>
      <c r="E112" s="65"/>
      <c r="F112" s="56"/>
      <c r="G112" s="55"/>
      <c r="H112" s="90"/>
      <c r="I112" s="65"/>
      <c r="J112" s="98"/>
      <c r="K112" s="96"/>
      <c r="L112" s="96"/>
      <c r="M112" s="96"/>
      <c r="N112" s="96"/>
      <c r="O112" s="95"/>
    </row>
    <row r="113" spans="1:15" s="26" customFormat="1" x14ac:dyDescent="0.25">
      <c r="A113" s="42"/>
      <c r="B113" s="24"/>
      <c r="C113" s="24"/>
      <c r="D113" s="23"/>
      <c r="E113" s="65"/>
      <c r="F113" s="56"/>
      <c r="G113" s="55"/>
      <c r="H113" s="90"/>
      <c r="I113" s="68"/>
      <c r="J113" s="96"/>
      <c r="K113" s="92"/>
      <c r="L113" s="92"/>
      <c r="M113" s="96"/>
      <c r="N113" s="96"/>
      <c r="O113" s="95"/>
    </row>
    <row r="114" spans="1:15" s="26" customFormat="1" x14ac:dyDescent="0.25">
      <c r="A114" s="42"/>
      <c r="B114" s="96"/>
      <c r="C114" s="96"/>
      <c r="D114" s="23"/>
      <c r="E114" s="68"/>
      <c r="F114" s="56"/>
      <c r="G114" s="55"/>
      <c r="H114" s="90"/>
      <c r="I114" s="68"/>
      <c r="J114" s="92"/>
      <c r="K114" s="92"/>
      <c r="L114" s="92"/>
      <c r="M114" s="96"/>
      <c r="N114" s="96"/>
      <c r="O114" s="95"/>
    </row>
    <row r="115" spans="1:15" x14ac:dyDescent="0.25">
      <c r="A115" s="80"/>
      <c r="B115" s="81"/>
      <c r="C115" s="81"/>
      <c r="D115" s="45"/>
      <c r="E115" s="76"/>
      <c r="F115" s="64"/>
      <c r="G115" s="64"/>
      <c r="H115" s="104"/>
      <c r="I115" s="82"/>
      <c r="J115" s="83"/>
      <c r="K115" s="83"/>
      <c r="L115" s="83"/>
      <c r="M115" s="84"/>
      <c r="N115" s="85"/>
    </row>
    <row r="116" spans="1:15" x14ac:dyDescent="0.25">
      <c r="A116" s="42"/>
      <c r="B116" s="89"/>
      <c r="C116" s="89"/>
      <c r="D116" s="23"/>
      <c r="E116" s="43"/>
      <c r="F116" s="56"/>
      <c r="G116" s="39"/>
      <c r="H116" s="90"/>
      <c r="I116" s="99"/>
      <c r="J116" s="92"/>
      <c r="K116" s="92"/>
      <c r="L116" s="92"/>
      <c r="M116" s="93"/>
      <c r="N116" s="94"/>
    </row>
    <row r="117" spans="1:15" x14ac:dyDescent="0.25">
      <c r="A117" s="42"/>
      <c r="B117" s="89"/>
      <c r="C117" s="89"/>
      <c r="D117" s="23"/>
      <c r="E117" s="43"/>
      <c r="F117" s="56"/>
      <c r="G117" s="39"/>
      <c r="H117" s="90"/>
      <c r="I117" s="99"/>
      <c r="J117" s="92"/>
      <c r="K117" s="92"/>
      <c r="L117" s="92"/>
      <c r="M117" s="93"/>
      <c r="N117" s="94"/>
    </row>
    <row r="118" spans="1:15" x14ac:dyDescent="0.25">
      <c r="A118" s="42"/>
      <c r="B118" s="89"/>
      <c r="C118" s="89"/>
      <c r="D118" s="23"/>
      <c r="E118" s="43"/>
      <c r="F118" s="56"/>
      <c r="G118" s="39"/>
      <c r="H118" s="90"/>
      <c r="I118" s="99"/>
      <c r="J118" s="92"/>
      <c r="K118" s="92"/>
      <c r="L118" s="92"/>
      <c r="M118" s="93"/>
      <c r="N118" s="94"/>
    </row>
    <row r="119" spans="1:15" x14ac:dyDescent="0.25">
      <c r="A119" s="42"/>
      <c r="B119" s="89"/>
      <c r="C119" s="89"/>
      <c r="D119" s="23"/>
      <c r="E119" s="43"/>
      <c r="F119" s="56"/>
      <c r="G119" s="39"/>
      <c r="H119" s="90"/>
      <c r="I119" s="25"/>
      <c r="J119" s="25"/>
      <c r="K119" s="25"/>
      <c r="L119" s="25"/>
      <c r="M119" s="25"/>
      <c r="N119" s="25"/>
    </row>
    <row r="120" spans="1:15" x14ac:dyDescent="0.25">
      <c r="A120" s="42"/>
      <c r="B120" s="89"/>
      <c r="C120" s="89"/>
      <c r="D120" s="23"/>
      <c r="E120" s="43"/>
      <c r="F120" s="56"/>
      <c r="G120" s="39"/>
      <c r="H120" s="90"/>
      <c r="I120" s="25"/>
      <c r="J120" s="25"/>
      <c r="K120" s="25"/>
      <c r="L120" s="25"/>
      <c r="M120" s="25"/>
      <c r="N120" s="25"/>
    </row>
    <row r="121" spans="1:15" x14ac:dyDescent="0.25">
      <c r="A121" s="47"/>
      <c r="B121" s="89"/>
      <c r="C121" s="89"/>
      <c r="D121" s="23"/>
      <c r="E121" s="43"/>
      <c r="F121" s="56"/>
      <c r="G121" s="39"/>
      <c r="H121" s="90"/>
      <c r="I121" s="25"/>
      <c r="J121" s="25"/>
      <c r="K121" s="25"/>
      <c r="L121" s="25"/>
      <c r="M121" s="25"/>
      <c r="N121" s="25"/>
    </row>
    <row r="122" spans="1:15" x14ac:dyDescent="0.25">
      <c r="A122" s="47"/>
      <c r="B122" s="89"/>
      <c r="C122" s="89"/>
      <c r="D122" s="23"/>
      <c r="E122" s="43"/>
      <c r="F122" s="56"/>
      <c r="G122" s="39"/>
      <c r="H122" s="90"/>
      <c r="I122" s="25"/>
      <c r="J122" s="25"/>
      <c r="K122" s="25"/>
      <c r="L122" s="25"/>
      <c r="M122" s="25"/>
      <c r="N122" s="25"/>
    </row>
    <row r="123" spans="1:15" x14ac:dyDescent="0.25">
      <c r="A123" s="47"/>
      <c r="B123" s="89"/>
      <c r="C123" s="89"/>
      <c r="D123" s="23"/>
      <c r="E123" s="43"/>
      <c r="F123" s="56"/>
      <c r="G123" s="39"/>
      <c r="H123" s="90"/>
      <c r="I123" s="25"/>
      <c r="J123" s="25"/>
      <c r="K123" s="25"/>
      <c r="L123" s="25"/>
      <c r="M123" s="25"/>
      <c r="N123" s="25"/>
    </row>
    <row r="124" spans="1:15" x14ac:dyDescent="0.25">
      <c r="A124" s="80"/>
      <c r="B124" s="81"/>
      <c r="C124" s="81"/>
      <c r="D124" s="45"/>
      <c r="E124" s="76"/>
      <c r="F124" s="64"/>
      <c r="G124" s="64"/>
      <c r="H124" s="90"/>
      <c r="I124" s="82"/>
      <c r="J124" s="83"/>
      <c r="K124" s="83"/>
      <c r="L124" s="83"/>
      <c r="M124" s="84"/>
      <c r="N124" s="85"/>
    </row>
    <row r="125" spans="1:15" x14ac:dyDescent="0.25">
      <c r="A125" s="42"/>
      <c r="B125" s="89"/>
      <c r="C125" s="89"/>
      <c r="D125" s="23"/>
      <c r="E125" s="43"/>
      <c r="F125" s="56"/>
      <c r="G125" s="39"/>
      <c r="H125" s="23"/>
      <c r="I125" s="99"/>
      <c r="J125" s="92"/>
      <c r="K125" s="92"/>
      <c r="L125" s="92"/>
      <c r="M125" s="93"/>
      <c r="N125" s="94"/>
    </row>
    <row r="126" spans="1:15" s="86" customFormat="1" x14ac:dyDescent="0.25">
      <c r="A126" s="80"/>
      <c r="B126" s="81"/>
      <c r="C126" s="81"/>
      <c r="D126" s="45"/>
      <c r="E126" s="76"/>
      <c r="F126" s="64"/>
      <c r="G126" s="64"/>
      <c r="H126" s="90"/>
      <c r="I126" s="82"/>
      <c r="J126" s="83"/>
      <c r="K126" s="83"/>
      <c r="L126" s="83"/>
      <c r="M126" s="84"/>
      <c r="N126" s="85"/>
    </row>
    <row r="127" spans="1:15" s="26" customFormat="1" x14ac:dyDescent="0.25">
      <c r="A127" s="42"/>
      <c r="B127" s="89"/>
      <c r="C127" s="89"/>
      <c r="D127" s="23"/>
      <c r="E127" s="43"/>
      <c r="F127" s="56"/>
      <c r="G127" s="39"/>
      <c r="H127" s="23"/>
      <c r="I127" s="99"/>
      <c r="J127" s="92"/>
      <c r="K127" s="92"/>
      <c r="L127" s="92"/>
      <c r="M127" s="93"/>
      <c r="N127" s="94"/>
      <c r="O127" s="95"/>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5"/>
  <sheetViews>
    <sheetView tabSelected="1" topLeftCell="C1" zoomScale="115" zoomScaleNormal="115" workbookViewId="0">
      <selection activeCell="F6" sqref="F6"/>
    </sheetView>
  </sheetViews>
  <sheetFormatPr defaultColWidth="10.85546875" defaultRowHeight="12.75" x14ac:dyDescent="0.25"/>
  <cols>
    <col min="1" max="1" width="16.42578125" style="120" customWidth="1"/>
    <col min="2" max="3" width="15.42578125" style="120" customWidth="1"/>
    <col min="4" max="4" width="16.85546875" style="120" customWidth="1"/>
    <col min="5" max="5" width="17" style="120" customWidth="1"/>
    <col min="6" max="7" width="22.42578125" style="120" customWidth="1"/>
    <col min="8" max="8" width="16.28515625" style="120" customWidth="1"/>
    <col min="9" max="9" width="15.42578125" style="120" customWidth="1"/>
    <col min="10" max="10" width="23" style="120" customWidth="1"/>
    <col min="11" max="12" width="10.85546875" style="105"/>
    <col min="13" max="13" width="14" style="105" customWidth="1"/>
    <col min="14" max="16384" width="10.85546875" style="105"/>
  </cols>
  <sheetData>
    <row r="1" spans="1:13" ht="38.25" x14ac:dyDescent="0.25">
      <c r="A1" s="226" t="s">
        <v>2</v>
      </c>
      <c r="B1" s="227" t="s">
        <v>8</v>
      </c>
      <c r="C1" s="227" t="s">
        <v>581</v>
      </c>
      <c r="D1" s="227" t="s">
        <v>34</v>
      </c>
      <c r="E1" s="228" t="s">
        <v>35</v>
      </c>
      <c r="F1" s="228" t="s">
        <v>87</v>
      </c>
      <c r="G1" s="229" t="s">
        <v>89</v>
      </c>
      <c r="H1" s="227" t="s">
        <v>582</v>
      </c>
      <c r="I1" s="230" t="s">
        <v>36</v>
      </c>
      <c r="J1" s="231" t="s">
        <v>74</v>
      </c>
      <c r="L1" s="162" t="s">
        <v>66</v>
      </c>
      <c r="M1" s="215"/>
    </row>
    <row r="2" spans="1:13" ht="15" x14ac:dyDescent="0.25">
      <c r="A2" s="119" t="s">
        <v>42</v>
      </c>
      <c r="B2" s="119" t="s">
        <v>14</v>
      </c>
      <c r="C2" s="232">
        <f>Lydia!G4</f>
        <v>936400</v>
      </c>
      <c r="D2" s="233">
        <f>'Personal Recieved'!D9+'Balance UGX'!M2</f>
        <v>1661100</v>
      </c>
      <c r="E2" s="233">
        <f>GETPIVOTDATA("Sum of Spent  in national currency (UGX)",'Personal Costs'!$A$3,"Name","Lydia")</f>
        <v>2360100</v>
      </c>
      <c r="F2" s="233"/>
      <c r="G2" s="232"/>
      <c r="H2" s="234">
        <f>Lydia!G110</f>
        <v>237400</v>
      </c>
      <c r="I2" s="235">
        <f>C2+D2-E2+F2-G2</f>
        <v>237400</v>
      </c>
      <c r="J2" s="236">
        <f t="shared" ref="J2:J8" si="0">H2-I2</f>
        <v>0</v>
      </c>
      <c r="K2" s="105" t="s">
        <v>15</v>
      </c>
      <c r="L2" s="119" t="s">
        <v>42</v>
      </c>
      <c r="M2" s="163">
        <f>GETPIVOTDATA("Spent  in national currency (UGX)",'Airtime summary'!$A$28,"Name","Lydia")</f>
        <v>180000</v>
      </c>
    </row>
    <row r="3" spans="1:13" ht="15" x14ac:dyDescent="0.25">
      <c r="A3" s="119" t="s">
        <v>120</v>
      </c>
      <c r="B3" s="119" t="s">
        <v>118</v>
      </c>
      <c r="C3" s="232">
        <v>-13000</v>
      </c>
      <c r="D3" s="233">
        <v>0</v>
      </c>
      <c r="E3" s="233">
        <v>0</v>
      </c>
      <c r="F3" s="233"/>
      <c r="G3" s="232"/>
      <c r="H3" s="234">
        <f>Grace!G5</f>
        <v>-13000</v>
      </c>
      <c r="I3" s="235">
        <f t="shared" ref="I3:I7" si="1">C3+D3-E3+F3-G3</f>
        <v>-13000</v>
      </c>
      <c r="J3" s="236">
        <f t="shared" si="0"/>
        <v>0</v>
      </c>
      <c r="L3" s="119" t="s">
        <v>120</v>
      </c>
      <c r="M3" s="163">
        <v>0</v>
      </c>
    </row>
    <row r="4" spans="1:13" ht="15" x14ac:dyDescent="0.25">
      <c r="A4" s="119" t="s">
        <v>132</v>
      </c>
      <c r="B4" s="119" t="s">
        <v>118</v>
      </c>
      <c r="C4" s="232">
        <f>Edris!G4</f>
        <v>-39000</v>
      </c>
      <c r="D4" s="233">
        <f>'Personal Recieved'!D5+'Balance UGX'!M4</f>
        <v>766000</v>
      </c>
      <c r="E4" s="233">
        <f>GETPIVOTDATA("Sum of Spent  in national currency (UGX)",'Personal Costs'!$A$3,"Name","Edris")</f>
        <v>765000</v>
      </c>
      <c r="F4" s="233"/>
      <c r="G4" s="232"/>
      <c r="H4" s="234">
        <f>Edris!G83</f>
        <v>-38000</v>
      </c>
      <c r="I4" s="235">
        <f t="shared" si="1"/>
        <v>-38000</v>
      </c>
      <c r="J4" s="236">
        <f t="shared" si="0"/>
        <v>0</v>
      </c>
      <c r="L4" s="119" t="s">
        <v>132</v>
      </c>
      <c r="M4" s="163">
        <f>GETPIVOTDATA("Spent  in national currency (UGX)",'Airtime summary'!$A$28,"Name","Edris")</f>
        <v>60000</v>
      </c>
    </row>
    <row r="5" spans="1:13" ht="15" x14ac:dyDescent="0.25">
      <c r="A5" s="119" t="s">
        <v>121</v>
      </c>
      <c r="B5" s="119" t="s">
        <v>119</v>
      </c>
      <c r="C5" s="232">
        <f>'i35'!G4</f>
        <v>16000</v>
      </c>
      <c r="D5" s="233">
        <f>'Personal Recieved'!D6+'Balance UGX'!M5</f>
        <v>445000</v>
      </c>
      <c r="E5" s="233">
        <f>GETPIVOTDATA("Sum of Spent  in national currency (UGX)",'Personal Costs'!$A$3,"Name","i35")</f>
        <v>498000</v>
      </c>
      <c r="F5" s="233"/>
      <c r="G5" s="232"/>
      <c r="H5" s="234">
        <f>'i35'!G50</f>
        <v>-37000</v>
      </c>
      <c r="I5" s="235">
        <f t="shared" si="1"/>
        <v>-37000</v>
      </c>
      <c r="J5" s="236">
        <f t="shared" si="0"/>
        <v>0</v>
      </c>
      <c r="L5" s="119" t="s">
        <v>121</v>
      </c>
      <c r="M5" s="163">
        <f>GETPIVOTDATA("Spent  in national currency (UGX)",'Airtime summary'!$A$28,"Name","i35")</f>
        <v>25000</v>
      </c>
    </row>
    <row r="6" spans="1:13" ht="15" x14ac:dyDescent="0.25">
      <c r="A6" s="119" t="s">
        <v>147</v>
      </c>
      <c r="B6" s="119" t="s">
        <v>119</v>
      </c>
      <c r="C6" s="232">
        <v>0</v>
      </c>
      <c r="D6" s="233">
        <f>'Personal Recieved'!D7+'Balance UGX'!M6</f>
        <v>1133000</v>
      </c>
      <c r="E6" s="233">
        <f>GETPIVOTDATA("Sum of Spent  in national currency (UGX)",'Personal Costs'!$A$3,"Name","i54")</f>
        <v>1147000</v>
      </c>
      <c r="F6" s="233"/>
      <c r="G6" s="232"/>
      <c r="H6" s="234">
        <f>'i54'!G131</f>
        <v>-14000</v>
      </c>
      <c r="I6" s="235">
        <f t="shared" si="1"/>
        <v>-14000</v>
      </c>
      <c r="J6" s="236">
        <f t="shared" si="0"/>
        <v>0</v>
      </c>
      <c r="L6" s="119" t="s">
        <v>147</v>
      </c>
      <c r="M6" s="163">
        <f>GETPIVOTDATA("Spent  in national currency (UGX)",'Airtime summary'!$A$28,"Name","i54")</f>
        <v>75000</v>
      </c>
    </row>
    <row r="7" spans="1:13" ht="15" x14ac:dyDescent="0.25">
      <c r="A7" s="119" t="s">
        <v>144</v>
      </c>
      <c r="B7" s="200" t="s">
        <v>119</v>
      </c>
      <c r="C7" s="232">
        <v>0</v>
      </c>
      <c r="D7" s="233">
        <f>'Personal Recieved'!D8+'Balance UGX'!M7</f>
        <v>1779000</v>
      </c>
      <c r="E7" s="233">
        <f>GETPIVOTDATA("Sum of Spent  in national currency (UGX)",'Personal Costs'!$A$3,"Name","i82")</f>
        <v>1773000</v>
      </c>
      <c r="F7" s="233"/>
      <c r="G7" s="232"/>
      <c r="H7" s="234">
        <f>'i82'!G225</f>
        <v>6000</v>
      </c>
      <c r="I7" s="235">
        <f t="shared" si="1"/>
        <v>6000</v>
      </c>
      <c r="J7" s="236">
        <f t="shared" si="0"/>
        <v>0</v>
      </c>
      <c r="L7" s="119" t="s">
        <v>144</v>
      </c>
      <c r="M7" s="163">
        <f>GETPIVOTDATA("Spent  in national currency (UGX)",'Airtime summary'!$A$28,"Name","i82")</f>
        <v>130000</v>
      </c>
    </row>
    <row r="8" spans="1:13" ht="15" x14ac:dyDescent="0.25">
      <c r="A8" s="119" t="s">
        <v>65</v>
      </c>
      <c r="B8" s="200"/>
      <c r="C8" s="232">
        <f>'Airtime summary'!G4</f>
        <v>0</v>
      </c>
      <c r="D8" s="233">
        <v>0</v>
      </c>
      <c r="E8" s="233">
        <v>0</v>
      </c>
      <c r="F8" s="233"/>
      <c r="G8" s="232"/>
      <c r="H8" s="234">
        <f>'Airtime summary'!G25</f>
        <v>0</v>
      </c>
      <c r="I8" s="235">
        <f>'Airtime summary'!G26</f>
        <v>0</v>
      </c>
      <c r="J8" s="236">
        <f t="shared" si="0"/>
        <v>0</v>
      </c>
      <c r="L8" s="216"/>
      <c r="M8" s="215"/>
    </row>
    <row r="9" spans="1:13" s="106" customFormat="1" ht="15" x14ac:dyDescent="0.25">
      <c r="A9" s="237"/>
      <c r="B9" s="238"/>
      <c r="C9" s="239"/>
      <c r="D9" s="239"/>
      <c r="E9" s="240"/>
      <c r="F9" s="315" t="s">
        <v>88</v>
      </c>
      <c r="G9" s="316" t="s">
        <v>73</v>
      </c>
      <c r="H9" s="239"/>
      <c r="I9" s="241"/>
      <c r="J9" s="236"/>
      <c r="L9"/>
      <c r="M9" s="284">
        <f>SUM(M2:M7)</f>
        <v>470000</v>
      </c>
    </row>
    <row r="10" spans="1:13" x14ac:dyDescent="0.2">
      <c r="A10" s="242" t="s">
        <v>75</v>
      </c>
      <c r="B10" s="243"/>
      <c r="C10" s="244">
        <f>SUM(C2:C9)</f>
        <v>900400</v>
      </c>
      <c r="D10" s="244">
        <f>SUM(D2:D9)</f>
        <v>5784100</v>
      </c>
      <c r="E10" s="244">
        <f>SUM(E2:E9)</f>
        <v>6543100</v>
      </c>
      <c r="F10" s="243"/>
      <c r="G10" s="245"/>
      <c r="H10" s="246">
        <f>SUM(H2:H9)</f>
        <v>141400</v>
      </c>
      <c r="I10" s="247">
        <f>SUM(I2:I9)</f>
        <v>141400</v>
      </c>
      <c r="J10" s="248">
        <f>H10-I10</f>
        <v>0</v>
      </c>
    </row>
    <row r="11" spans="1:13" x14ac:dyDescent="0.2">
      <c r="A11" s="249"/>
      <c r="B11" s="250"/>
      <c r="C11" s="251"/>
      <c r="D11" s="252"/>
      <c r="E11" s="252"/>
      <c r="F11" s="252"/>
      <c r="G11" s="252"/>
      <c r="H11" s="251"/>
      <c r="I11" s="253"/>
      <c r="J11" s="236"/>
    </row>
    <row r="12" spans="1:13" x14ac:dyDescent="0.2">
      <c r="A12" s="254" t="s">
        <v>76</v>
      </c>
      <c r="B12" s="255"/>
      <c r="C12" s="256">
        <f>'Bank reconciliation UGX'!D14</f>
        <v>6113471</v>
      </c>
      <c r="D12" s="293">
        <f>'Bank reconciliation UGX'!D15</f>
        <v>33512500</v>
      </c>
      <c r="E12" s="256">
        <f>GETPIVOTDATA("Sum of Spent  in national currency (UGX)",'Personal Costs'!$A$3,"Name","BANK UGX")</f>
        <v>4000</v>
      </c>
      <c r="F12" s="256"/>
      <c r="G12" s="256">
        <f>'Bank reconciliation UGX'!E16+'Bank reconciliation UGX'!E18</f>
        <v>12090160</v>
      </c>
      <c r="H12" s="256">
        <f>'Bank reconciliation UGX'!D20</f>
        <v>27531811</v>
      </c>
      <c r="I12" s="257">
        <f>C12+D12-E12+F12-G12</f>
        <v>27531811</v>
      </c>
      <c r="J12" s="236">
        <f>H12-I12</f>
        <v>0</v>
      </c>
    </row>
    <row r="13" spans="1:13" x14ac:dyDescent="0.2">
      <c r="A13" s="254" t="s">
        <v>93</v>
      </c>
      <c r="B13" s="255"/>
      <c r="C13" s="256">
        <f>'UGX-Operational Account'!D14</f>
        <v>2025923</v>
      </c>
      <c r="D13" s="293">
        <v>0</v>
      </c>
      <c r="E13" s="256">
        <f>GETPIVOTDATA("Sum of Spent  in national currency (UGX)",'Personal Costs'!$A$3,"Name","OPP UGX")</f>
        <v>6741160</v>
      </c>
      <c r="F13" s="256">
        <f>'UGX-Operational Account'!D15+'UGX-Operational Account'!D20+'UGX-Operational Account'!D27</f>
        <v>45602660</v>
      </c>
      <c r="G13" s="256">
        <f>'UGX-Operational Account'!E18+'UGX-Operational Account'!E21+'UGX-Operational Account'!E28</f>
        <v>37209500</v>
      </c>
      <c r="H13" s="256">
        <f>'UGX-Operational Account'!D32</f>
        <v>3677923</v>
      </c>
      <c r="I13" s="257">
        <f>C13+D13-E13+F13-G13</f>
        <v>3677923</v>
      </c>
      <c r="J13" s="236">
        <f>H13-I13</f>
        <v>0</v>
      </c>
    </row>
    <row r="14" spans="1:13" x14ac:dyDescent="0.2">
      <c r="A14" s="258" t="s">
        <v>77</v>
      </c>
      <c r="B14" s="259"/>
      <c r="C14" s="259">
        <f t="shared" ref="C14:I14" si="2">SUM(C12:C13)</f>
        <v>8139394</v>
      </c>
      <c r="D14" s="259">
        <f t="shared" si="2"/>
        <v>33512500</v>
      </c>
      <c r="E14" s="438">
        <f t="shared" si="2"/>
        <v>6745160</v>
      </c>
      <c r="F14" s="259">
        <f t="shared" si="2"/>
        <v>45602660</v>
      </c>
      <c r="G14" s="259">
        <f t="shared" si="2"/>
        <v>49299660</v>
      </c>
      <c r="H14" s="259">
        <f t="shared" si="2"/>
        <v>31209734</v>
      </c>
      <c r="I14" s="260">
        <f t="shared" si="2"/>
        <v>31209734</v>
      </c>
      <c r="J14" s="261">
        <f>H14-I14</f>
        <v>0</v>
      </c>
    </row>
    <row r="15" spans="1:13" x14ac:dyDescent="0.2">
      <c r="A15" s="262" t="s">
        <v>78</v>
      </c>
      <c r="B15" s="263"/>
      <c r="C15" s="263"/>
      <c r="D15" s="323"/>
      <c r="E15" s="437"/>
      <c r="F15" s="263"/>
      <c r="G15" s="263"/>
      <c r="H15" s="263"/>
      <c r="I15" s="264"/>
      <c r="J15" s="265"/>
    </row>
    <row r="16" spans="1:13" ht="13.5" thickBot="1" x14ac:dyDescent="0.25">
      <c r="A16" s="266"/>
      <c r="B16" s="267"/>
      <c r="C16" s="267"/>
      <c r="D16" s="267"/>
      <c r="E16" s="267"/>
      <c r="F16" s="267"/>
      <c r="G16" s="267"/>
      <c r="H16" s="267"/>
      <c r="I16" s="268"/>
      <c r="J16" s="236"/>
    </row>
    <row r="17" spans="1:11" ht="13.5" thickBot="1" x14ac:dyDescent="0.25">
      <c r="A17" s="269" t="s">
        <v>79</v>
      </c>
      <c r="B17" s="270"/>
      <c r="C17" s="270"/>
      <c r="D17" s="270"/>
      <c r="E17" s="270">
        <f>E10+E14</f>
        <v>13288260</v>
      </c>
      <c r="F17" s="270"/>
      <c r="G17" s="270"/>
      <c r="H17" s="270"/>
      <c r="I17" s="271"/>
      <c r="J17" s="272"/>
    </row>
    <row r="18" spans="1:11" x14ac:dyDescent="0.2">
      <c r="A18" s="273"/>
      <c r="B18" s="274"/>
      <c r="C18" s="274"/>
      <c r="D18" s="274"/>
      <c r="E18" s="274"/>
      <c r="F18" s="274"/>
      <c r="G18" s="274"/>
      <c r="H18" s="274"/>
      <c r="I18" s="275"/>
      <c r="J18" s="236"/>
    </row>
    <row r="19" spans="1:11" ht="15.75" x14ac:dyDescent="0.25">
      <c r="A19" s="276" t="s">
        <v>37</v>
      </c>
      <c r="B19" s="277"/>
      <c r="C19" s="278">
        <f>'UGX Cash Box October'!G3</f>
        <v>3648146</v>
      </c>
      <c r="D19" s="279">
        <f>'Personal Recieved'!C13</f>
        <v>173000</v>
      </c>
      <c r="E19" s="279">
        <f>GETPIVOTDATA("Sum of spent in national currency (Ugx)",'Personal Recieved'!$A$3)</f>
        <v>5957100</v>
      </c>
      <c r="F19" s="279">
        <f>'UGX-Operational Account'!E21+'UGX-Operational Account'!E28</f>
        <v>3697000</v>
      </c>
      <c r="G19" s="279">
        <v>0</v>
      </c>
      <c r="H19" s="279">
        <f>'UGX Cash Box October'!G122</f>
        <v>1561046</v>
      </c>
      <c r="I19" s="280">
        <f>C19+D19-E19+F19</f>
        <v>1561046</v>
      </c>
      <c r="J19" s="236">
        <f t="shared" ref="J19" si="3">H19-I19</f>
        <v>0</v>
      </c>
      <c r="K19" s="286"/>
    </row>
    <row r="20" spans="1:11" ht="16.5" thickBot="1" x14ac:dyDescent="0.3">
      <c r="A20" s="281"/>
      <c r="B20" s="282"/>
      <c r="C20" s="282"/>
      <c r="D20" s="282"/>
      <c r="E20" s="282"/>
      <c r="F20" s="282"/>
      <c r="G20" s="282"/>
      <c r="H20" s="282"/>
      <c r="I20" s="282"/>
      <c r="J20" s="436"/>
      <c r="K20" s="287"/>
    </row>
    <row r="21" spans="1:11" ht="15.75" x14ac:dyDescent="0.25">
      <c r="A21" s="217"/>
      <c r="B21" s="218"/>
      <c r="C21" s="218"/>
      <c r="D21" s="757" t="s">
        <v>38</v>
      </c>
      <c r="E21" s="757"/>
      <c r="F21" s="218"/>
      <c r="G21" s="218"/>
      <c r="H21" s="218"/>
      <c r="I21" s="289"/>
      <c r="J21" s="290"/>
      <c r="K21" s="288"/>
    </row>
    <row r="22" spans="1:11" ht="47.25" x14ac:dyDescent="0.25">
      <c r="A22" s="220"/>
      <c r="B22" s="221"/>
      <c r="C22" s="221" t="s">
        <v>594</v>
      </c>
      <c r="D22" s="221" t="s">
        <v>67</v>
      </c>
      <c r="E22" s="221" t="s">
        <v>68</v>
      </c>
      <c r="F22" s="221"/>
      <c r="G22" s="221"/>
      <c r="H22" s="221" t="s">
        <v>595</v>
      </c>
      <c r="I22" s="221" t="s">
        <v>69</v>
      </c>
      <c r="J22" s="222" t="s">
        <v>70</v>
      </c>
    </row>
    <row r="23" spans="1:11" ht="32.25" thickBot="1" x14ac:dyDescent="0.3">
      <c r="A23" s="223" t="s">
        <v>71</v>
      </c>
      <c r="B23" s="224"/>
      <c r="C23" s="224">
        <f>C19+C14+C10</f>
        <v>12687940</v>
      </c>
      <c r="D23" s="224">
        <f>D12</f>
        <v>33512500</v>
      </c>
      <c r="E23" s="224">
        <f>E17</f>
        <v>13288260</v>
      </c>
      <c r="F23" s="224"/>
      <c r="G23" s="224"/>
      <c r="H23" s="224">
        <f>H19+H14+H10</f>
        <v>32912180</v>
      </c>
      <c r="I23" s="224">
        <f>C23+D23-E23</f>
        <v>32912180</v>
      </c>
      <c r="J23" s="225">
        <f>H23-I23</f>
        <v>0</v>
      </c>
      <c r="K23" s="292"/>
    </row>
    <row r="24" spans="1:11" x14ac:dyDescent="0.25">
      <c r="I24" s="120">
        <v>224381.7</v>
      </c>
    </row>
    <row r="27" spans="1:11" x14ac:dyDescent="0.25">
      <c r="G27" s="486"/>
    </row>
    <row r="184" spans="1:15" x14ac:dyDescent="0.25">
      <c r="A184" s="285"/>
      <c r="B184" s="285"/>
      <c r="C184" s="285"/>
      <c r="D184" s="285"/>
      <c r="E184" s="285"/>
      <c r="F184" s="285"/>
      <c r="G184" s="285"/>
      <c r="H184" s="285"/>
      <c r="I184" s="285"/>
      <c r="J184" s="285"/>
      <c r="K184" s="322"/>
      <c r="L184" s="322"/>
      <c r="M184" s="322"/>
      <c r="N184" s="322"/>
      <c r="O184" s="322"/>
    </row>
    <row r="185" spans="1:15" x14ac:dyDescent="0.25">
      <c r="A185" s="285"/>
      <c r="B185" s="285"/>
      <c r="C185" s="285"/>
      <c r="D185" s="285"/>
      <c r="E185" s="285"/>
      <c r="F185" s="285"/>
      <c r="G185" s="285"/>
      <c r="H185" s="285"/>
      <c r="I185" s="285"/>
      <c r="J185" s="285"/>
      <c r="K185" s="322"/>
      <c r="L185" s="322"/>
      <c r="M185" s="322"/>
      <c r="N185" s="322"/>
      <c r="O185" s="322"/>
    </row>
    <row r="186" spans="1:15" x14ac:dyDescent="0.25">
      <c r="A186" s="285"/>
      <c r="B186" s="285"/>
      <c r="C186" s="285"/>
      <c r="D186" s="285"/>
      <c r="E186" s="285"/>
      <c r="F186" s="285"/>
      <c r="G186" s="285"/>
      <c r="H186" s="285"/>
      <c r="I186" s="285"/>
      <c r="J186" s="285"/>
      <c r="K186" s="322"/>
      <c r="L186" s="322"/>
      <c r="M186" s="322"/>
      <c r="N186" s="322"/>
      <c r="O186" s="322"/>
    </row>
    <row r="187" spans="1:15" x14ac:dyDescent="0.25">
      <c r="A187" s="285"/>
      <c r="B187" s="285"/>
      <c r="C187" s="285"/>
      <c r="D187" s="285"/>
      <c r="E187" s="285"/>
      <c r="F187" s="285"/>
      <c r="G187" s="285"/>
      <c r="H187" s="285"/>
      <c r="I187" s="285"/>
      <c r="J187" s="285"/>
      <c r="K187" s="322"/>
      <c r="L187" s="322"/>
      <c r="M187" s="322"/>
      <c r="N187" s="322"/>
      <c r="O187" s="322"/>
    </row>
    <row r="188" spans="1:15" x14ac:dyDescent="0.25">
      <c r="A188" s="285"/>
      <c r="B188" s="285"/>
      <c r="C188" s="285"/>
      <c r="D188" s="285"/>
      <c r="E188" s="285"/>
      <c r="F188" s="285"/>
      <c r="G188" s="285"/>
      <c r="H188" s="285"/>
      <c r="I188" s="285"/>
      <c r="J188" s="285"/>
      <c r="K188" s="322"/>
      <c r="L188" s="322"/>
      <c r="M188" s="322"/>
      <c r="N188" s="322"/>
      <c r="O188" s="322"/>
    </row>
    <row r="189" spans="1:15" x14ac:dyDescent="0.25">
      <c r="A189" s="285"/>
      <c r="B189" s="285"/>
      <c r="C189" s="285"/>
      <c r="D189" s="285"/>
      <c r="E189" s="285"/>
      <c r="F189" s="285"/>
      <c r="G189" s="285"/>
      <c r="H189" s="285"/>
      <c r="I189" s="285"/>
      <c r="J189" s="285"/>
      <c r="K189" s="322"/>
      <c r="L189" s="322"/>
      <c r="M189" s="322"/>
      <c r="N189" s="322"/>
      <c r="O189" s="322"/>
    </row>
    <row r="190" spans="1:15" x14ac:dyDescent="0.25">
      <c r="A190" s="285"/>
      <c r="B190" s="285"/>
      <c r="C190" s="285"/>
      <c r="D190" s="285"/>
      <c r="E190" s="285"/>
      <c r="F190" s="285"/>
      <c r="G190" s="285"/>
      <c r="H190" s="285"/>
      <c r="I190" s="285"/>
      <c r="J190" s="285"/>
      <c r="K190" s="322"/>
      <c r="L190" s="322"/>
      <c r="M190" s="322"/>
      <c r="N190" s="322"/>
      <c r="O190" s="322"/>
    </row>
    <row r="191" spans="1:15" x14ac:dyDescent="0.25">
      <c r="A191" s="285"/>
      <c r="B191" s="285"/>
      <c r="C191" s="285"/>
      <c r="D191" s="285"/>
      <c r="E191" s="285"/>
      <c r="F191" s="285"/>
      <c r="G191" s="285"/>
      <c r="H191" s="285"/>
      <c r="I191" s="285"/>
      <c r="J191" s="285"/>
      <c r="K191" s="322"/>
      <c r="L191" s="322"/>
      <c r="M191" s="322"/>
      <c r="N191" s="322"/>
      <c r="O191" s="322"/>
    </row>
    <row r="192" spans="1:15" x14ac:dyDescent="0.25">
      <c r="A192" s="285"/>
      <c r="B192" s="285"/>
      <c r="C192" s="285"/>
      <c r="D192" s="285"/>
      <c r="E192" s="285"/>
      <c r="F192" s="285"/>
      <c r="G192" s="285"/>
      <c r="H192" s="285"/>
      <c r="I192" s="285"/>
      <c r="J192" s="285"/>
      <c r="K192" s="322"/>
      <c r="L192" s="322"/>
      <c r="M192" s="322"/>
      <c r="N192" s="322"/>
      <c r="O192" s="322"/>
    </row>
    <row r="193" spans="1:15" x14ac:dyDescent="0.25">
      <c r="A193" s="285"/>
      <c r="B193" s="285"/>
      <c r="C193" s="285"/>
      <c r="D193" s="285"/>
      <c r="E193" s="285"/>
      <c r="F193" s="285"/>
      <c r="G193" s="285"/>
      <c r="H193" s="285"/>
      <c r="I193" s="285"/>
      <c r="J193" s="285"/>
      <c r="K193" s="322"/>
      <c r="L193" s="322"/>
      <c r="M193" s="322"/>
      <c r="N193" s="322"/>
      <c r="O193" s="322"/>
    </row>
    <row r="194" spans="1:15" x14ac:dyDescent="0.25">
      <c r="A194" s="285"/>
      <c r="B194" s="285"/>
      <c r="C194" s="285"/>
      <c r="D194" s="285"/>
      <c r="E194" s="285"/>
      <c r="F194" s="285"/>
      <c r="G194" s="285"/>
      <c r="H194" s="285"/>
      <c r="I194" s="285"/>
      <c r="J194" s="285"/>
      <c r="K194" s="322"/>
      <c r="L194" s="322"/>
      <c r="M194" s="322"/>
      <c r="N194" s="322"/>
      <c r="O194" s="322"/>
    </row>
    <row r="195" spans="1:15" x14ac:dyDescent="0.25">
      <c r="A195" s="285"/>
      <c r="B195" s="285"/>
      <c r="C195" s="285"/>
      <c r="D195" s="285"/>
      <c r="E195" s="285"/>
      <c r="F195" s="285"/>
      <c r="G195" s="285"/>
      <c r="H195" s="285"/>
      <c r="I195" s="285"/>
      <c r="J195" s="285"/>
      <c r="K195" s="322"/>
      <c r="L195" s="322"/>
      <c r="M195" s="322"/>
      <c r="N195" s="322"/>
      <c r="O195" s="322"/>
    </row>
    <row r="196" spans="1:15" x14ac:dyDescent="0.25">
      <c r="A196" s="285"/>
      <c r="B196" s="285"/>
      <c r="C196" s="285"/>
      <c r="D196" s="285"/>
      <c r="E196" s="285"/>
      <c r="F196" s="285"/>
      <c r="G196" s="285"/>
      <c r="H196" s="285"/>
      <c r="I196" s="285"/>
      <c r="J196" s="285"/>
      <c r="K196" s="322"/>
      <c r="L196" s="322"/>
      <c r="M196" s="322"/>
      <c r="N196" s="322"/>
      <c r="O196" s="322"/>
    </row>
    <row r="197" spans="1:15" x14ac:dyDescent="0.25">
      <c r="A197" s="285"/>
      <c r="B197" s="285"/>
      <c r="C197" s="285"/>
      <c r="D197" s="285"/>
      <c r="E197" s="285"/>
      <c r="F197" s="285"/>
      <c r="G197" s="285"/>
      <c r="H197" s="285"/>
      <c r="I197" s="285"/>
      <c r="J197" s="285"/>
      <c r="K197" s="322"/>
      <c r="L197" s="322"/>
      <c r="M197" s="322"/>
      <c r="N197" s="322"/>
      <c r="O197" s="322"/>
    </row>
    <row r="198" spans="1:15" x14ac:dyDescent="0.25">
      <c r="A198" s="285"/>
      <c r="B198" s="285"/>
      <c r="C198" s="285"/>
      <c r="D198" s="285"/>
      <c r="E198" s="285"/>
      <c r="F198" s="285"/>
      <c r="G198" s="285"/>
      <c r="H198" s="285"/>
      <c r="I198" s="285"/>
      <c r="J198" s="285"/>
      <c r="K198" s="322"/>
      <c r="L198" s="322"/>
      <c r="M198" s="322"/>
      <c r="N198" s="322"/>
      <c r="O198" s="322"/>
    </row>
    <row r="199" spans="1:15" x14ac:dyDescent="0.25">
      <c r="A199" s="285"/>
      <c r="B199" s="285"/>
      <c r="C199" s="285"/>
      <c r="D199" s="285"/>
      <c r="E199" s="285"/>
      <c r="F199" s="285"/>
      <c r="G199" s="285"/>
      <c r="H199" s="285"/>
      <c r="I199" s="285"/>
      <c r="J199" s="285"/>
      <c r="K199" s="322"/>
      <c r="L199" s="322"/>
      <c r="M199" s="322"/>
      <c r="N199" s="322"/>
      <c r="O199" s="322"/>
    </row>
    <row r="200" spans="1:15" x14ac:dyDescent="0.25">
      <c r="A200" s="285"/>
      <c r="B200" s="285"/>
      <c r="C200" s="285"/>
      <c r="D200" s="285"/>
      <c r="E200" s="285"/>
      <c r="F200" s="285"/>
      <c r="G200" s="285"/>
      <c r="H200" s="285"/>
      <c r="I200" s="285"/>
      <c r="J200" s="285"/>
      <c r="K200" s="322"/>
      <c r="L200" s="322"/>
      <c r="M200" s="322"/>
      <c r="N200" s="322"/>
      <c r="O200" s="322"/>
    </row>
    <row r="201" spans="1:15" x14ac:dyDescent="0.25">
      <c r="A201" s="285"/>
      <c r="B201" s="285"/>
      <c r="C201" s="285"/>
      <c r="D201" s="285"/>
      <c r="E201" s="285"/>
      <c r="F201" s="285"/>
      <c r="G201" s="285"/>
      <c r="H201" s="285"/>
      <c r="I201" s="285"/>
      <c r="J201" s="285"/>
      <c r="K201" s="322"/>
      <c r="L201" s="322"/>
      <c r="M201" s="322"/>
      <c r="N201" s="322"/>
      <c r="O201" s="322"/>
    </row>
    <row r="202" spans="1:15" x14ac:dyDescent="0.25">
      <c r="A202" s="285"/>
      <c r="B202" s="285"/>
      <c r="C202" s="285"/>
      <c r="D202" s="285"/>
      <c r="E202" s="285"/>
      <c r="F202" s="285"/>
      <c r="G202" s="285"/>
      <c r="H202" s="285"/>
      <c r="I202" s="285"/>
      <c r="J202" s="285"/>
      <c r="K202" s="322"/>
      <c r="L202" s="322"/>
      <c r="M202" s="322"/>
      <c r="N202" s="322"/>
      <c r="O202" s="322"/>
    </row>
    <row r="203" spans="1:15" x14ac:dyDescent="0.25">
      <c r="A203" s="285"/>
      <c r="B203" s="285"/>
      <c r="C203" s="285"/>
      <c r="D203" s="285"/>
      <c r="E203" s="285"/>
      <c r="F203" s="285"/>
      <c r="G203" s="285"/>
      <c r="H203" s="285"/>
      <c r="I203" s="285"/>
      <c r="J203" s="285"/>
      <c r="K203" s="322"/>
      <c r="L203" s="322"/>
      <c r="M203" s="322"/>
      <c r="N203" s="322"/>
      <c r="O203" s="322"/>
    </row>
    <row r="204" spans="1:15" x14ac:dyDescent="0.25">
      <c r="A204" s="285"/>
      <c r="B204" s="285"/>
      <c r="C204" s="285"/>
      <c r="D204" s="285"/>
      <c r="E204" s="285"/>
      <c r="F204" s="285"/>
      <c r="G204" s="285"/>
      <c r="H204" s="285"/>
      <c r="I204" s="285"/>
      <c r="J204" s="285"/>
      <c r="K204" s="322"/>
      <c r="L204" s="322"/>
      <c r="M204" s="322"/>
      <c r="N204" s="322"/>
      <c r="O204" s="322"/>
    </row>
    <row r="205" spans="1:15" x14ac:dyDescent="0.25">
      <c r="A205" s="285"/>
      <c r="B205" s="285"/>
      <c r="C205" s="285"/>
      <c r="D205" s="285"/>
      <c r="E205" s="285"/>
      <c r="F205" s="285"/>
      <c r="G205" s="285"/>
      <c r="H205" s="285"/>
      <c r="I205" s="285"/>
      <c r="J205" s="285"/>
      <c r="K205" s="322"/>
      <c r="L205" s="322"/>
      <c r="M205" s="322"/>
      <c r="N205" s="322"/>
      <c r="O205" s="322"/>
    </row>
    <row r="206" spans="1:15" x14ac:dyDescent="0.25">
      <c r="A206" s="285"/>
      <c r="B206" s="285"/>
      <c r="C206" s="285"/>
      <c r="D206" s="285"/>
      <c r="E206" s="285"/>
      <c r="F206" s="285"/>
      <c r="G206" s="285"/>
      <c r="H206" s="285"/>
      <c r="I206" s="285"/>
      <c r="J206" s="285"/>
      <c r="K206" s="322"/>
      <c r="L206" s="322"/>
      <c r="M206" s="322"/>
      <c r="N206" s="322"/>
      <c r="O206" s="322"/>
    </row>
    <row r="207" spans="1:15" x14ac:dyDescent="0.25">
      <c r="A207" s="285"/>
      <c r="B207" s="285"/>
      <c r="C207" s="285"/>
      <c r="D207" s="285"/>
      <c r="E207" s="285"/>
      <c r="F207" s="285"/>
      <c r="G207" s="285"/>
      <c r="H207" s="285"/>
      <c r="I207" s="285"/>
      <c r="J207" s="285"/>
      <c r="K207" s="322"/>
      <c r="L207" s="322"/>
      <c r="M207" s="322"/>
      <c r="N207" s="322"/>
      <c r="O207" s="322"/>
    </row>
    <row r="208" spans="1:15" x14ac:dyDescent="0.25">
      <c r="A208" s="285"/>
      <c r="B208" s="285"/>
      <c r="C208" s="285"/>
      <c r="D208" s="285"/>
      <c r="E208" s="285"/>
      <c r="F208" s="285"/>
      <c r="G208" s="285"/>
      <c r="H208" s="285"/>
      <c r="I208" s="285"/>
      <c r="J208" s="285"/>
      <c r="K208" s="322"/>
      <c r="L208" s="322"/>
      <c r="M208" s="322"/>
      <c r="N208" s="322"/>
      <c r="O208" s="322"/>
    </row>
    <row r="209" spans="1:15" x14ac:dyDescent="0.25">
      <c r="A209" s="285"/>
      <c r="B209" s="285"/>
      <c r="C209" s="285"/>
      <c r="D209" s="285"/>
      <c r="E209" s="285"/>
      <c r="F209" s="285"/>
      <c r="G209" s="285"/>
      <c r="H209" s="285"/>
      <c r="I209" s="285"/>
      <c r="J209" s="285"/>
      <c r="K209" s="322"/>
      <c r="L209" s="322"/>
      <c r="M209" s="322"/>
      <c r="N209" s="322"/>
      <c r="O209" s="322"/>
    </row>
    <row r="210" spans="1:15" x14ac:dyDescent="0.25">
      <c r="A210" s="285"/>
      <c r="B210" s="285"/>
      <c r="C210" s="285"/>
      <c r="D210" s="285"/>
      <c r="E210" s="285"/>
      <c r="F210" s="285"/>
      <c r="G210" s="285"/>
      <c r="H210" s="285"/>
      <c r="I210" s="285"/>
      <c r="J210" s="285"/>
      <c r="K210" s="322"/>
      <c r="L210" s="322"/>
      <c r="M210" s="322"/>
      <c r="N210" s="322"/>
      <c r="O210" s="322"/>
    </row>
    <row r="211" spans="1:15" x14ac:dyDescent="0.25">
      <c r="A211" s="285"/>
      <c r="B211" s="285"/>
      <c r="C211" s="285"/>
      <c r="D211" s="285"/>
      <c r="E211" s="285"/>
      <c r="F211" s="285"/>
      <c r="G211" s="285"/>
      <c r="H211" s="285"/>
      <c r="I211" s="285"/>
      <c r="J211" s="285"/>
      <c r="K211" s="322"/>
      <c r="L211" s="322"/>
      <c r="M211" s="322"/>
      <c r="N211" s="322"/>
      <c r="O211" s="322"/>
    </row>
    <row r="212" spans="1:15" x14ac:dyDescent="0.25">
      <c r="A212" s="285"/>
      <c r="B212" s="285"/>
      <c r="C212" s="285"/>
      <c r="D212" s="285"/>
      <c r="E212" s="285"/>
      <c r="F212" s="285"/>
      <c r="G212" s="285"/>
      <c r="H212" s="285"/>
      <c r="I212" s="285"/>
      <c r="J212" s="285"/>
      <c r="K212" s="322"/>
      <c r="L212" s="322"/>
      <c r="M212" s="322"/>
      <c r="N212" s="322"/>
      <c r="O212" s="322"/>
    </row>
    <row r="213" spans="1:15" x14ac:dyDescent="0.25">
      <c r="A213" s="285"/>
      <c r="B213" s="285"/>
      <c r="C213" s="285"/>
      <c r="D213" s="285"/>
      <c r="E213" s="285"/>
      <c r="F213" s="285"/>
      <c r="G213" s="285"/>
      <c r="H213" s="285"/>
      <c r="I213" s="285"/>
      <c r="J213" s="285"/>
      <c r="K213" s="322"/>
      <c r="L213" s="322"/>
      <c r="M213" s="322"/>
      <c r="N213" s="322"/>
      <c r="O213" s="322"/>
    </row>
    <row r="214" spans="1:15" x14ac:dyDescent="0.25">
      <c r="A214" s="285"/>
      <c r="B214" s="285"/>
      <c r="C214" s="285"/>
      <c r="D214" s="285"/>
      <c r="E214" s="285"/>
      <c r="F214" s="285"/>
      <c r="G214" s="285"/>
      <c r="H214" s="285"/>
      <c r="I214" s="285"/>
      <c r="J214" s="285"/>
      <c r="K214" s="322"/>
      <c r="L214" s="322"/>
      <c r="M214" s="322"/>
      <c r="N214" s="322"/>
      <c r="O214" s="322"/>
    </row>
    <row r="215" spans="1:15" x14ac:dyDescent="0.25">
      <c r="A215" s="285"/>
      <c r="B215" s="285"/>
      <c r="C215" s="285"/>
      <c r="D215" s="285"/>
      <c r="E215" s="285"/>
      <c r="F215" s="285"/>
      <c r="G215" s="285"/>
      <c r="H215" s="285"/>
      <c r="I215" s="285"/>
      <c r="J215" s="285"/>
      <c r="K215" s="322"/>
      <c r="L215" s="322"/>
      <c r="M215" s="322"/>
      <c r="N215" s="322"/>
      <c r="O215" s="322"/>
    </row>
    <row r="216" spans="1:15" x14ac:dyDescent="0.25">
      <c r="A216" s="285"/>
      <c r="B216" s="285"/>
      <c r="C216" s="285"/>
      <c r="D216" s="285"/>
      <c r="E216" s="285"/>
      <c r="F216" s="285"/>
      <c r="G216" s="285"/>
      <c r="H216" s="285"/>
      <c r="I216" s="285"/>
      <c r="J216" s="285"/>
      <c r="K216" s="322"/>
      <c r="L216" s="322"/>
      <c r="M216" s="322"/>
      <c r="N216" s="322"/>
      <c r="O216" s="322"/>
    </row>
    <row r="217" spans="1:15" x14ac:dyDescent="0.25">
      <c r="A217" s="285"/>
      <c r="B217" s="285"/>
      <c r="C217" s="285"/>
      <c r="D217" s="285"/>
      <c r="E217" s="285"/>
      <c r="F217" s="285"/>
      <c r="G217" s="285"/>
      <c r="H217" s="285"/>
      <c r="I217" s="285"/>
      <c r="J217" s="285"/>
      <c r="K217" s="322"/>
      <c r="L217" s="322"/>
      <c r="M217" s="322"/>
      <c r="N217" s="322"/>
      <c r="O217" s="322"/>
    </row>
    <row r="218" spans="1:15" x14ac:dyDescent="0.25">
      <c r="A218" s="285"/>
      <c r="B218" s="285"/>
      <c r="C218" s="285"/>
      <c r="D218" s="285"/>
      <c r="E218" s="285"/>
      <c r="F218" s="285"/>
      <c r="G218" s="285"/>
      <c r="H218" s="285"/>
      <c r="I218" s="285"/>
      <c r="J218" s="285"/>
      <c r="K218" s="322"/>
      <c r="L218" s="322"/>
      <c r="M218" s="322"/>
      <c r="N218" s="322"/>
      <c r="O218" s="322"/>
    </row>
    <row r="219" spans="1:15" x14ac:dyDescent="0.25">
      <c r="A219" s="285"/>
      <c r="B219" s="285"/>
      <c r="C219" s="285"/>
      <c r="D219" s="285"/>
      <c r="E219" s="285"/>
      <c r="F219" s="285"/>
      <c r="G219" s="285"/>
      <c r="H219" s="285"/>
      <c r="I219" s="285"/>
      <c r="J219" s="285"/>
      <c r="K219" s="322"/>
      <c r="L219" s="322"/>
      <c r="M219" s="322"/>
      <c r="N219" s="322"/>
      <c r="O219" s="322"/>
    </row>
    <row r="220" spans="1:15" x14ac:dyDescent="0.25">
      <c r="A220" s="285"/>
      <c r="B220" s="285"/>
      <c r="C220" s="285"/>
      <c r="D220" s="285"/>
      <c r="E220" s="285"/>
      <c r="F220" s="285"/>
      <c r="G220" s="285"/>
      <c r="H220" s="285"/>
      <c r="I220" s="285"/>
      <c r="J220" s="285"/>
      <c r="K220" s="322"/>
      <c r="L220" s="322"/>
      <c r="M220" s="322"/>
      <c r="N220" s="322"/>
      <c r="O220" s="322"/>
    </row>
    <row r="221" spans="1:15" x14ac:dyDescent="0.25">
      <c r="A221" s="285"/>
      <c r="B221" s="285"/>
      <c r="C221" s="285"/>
      <c r="D221" s="285"/>
      <c r="E221" s="285"/>
      <c r="F221" s="285"/>
      <c r="G221" s="285"/>
      <c r="H221" s="285"/>
      <c r="I221" s="285"/>
      <c r="J221" s="285"/>
      <c r="K221" s="322"/>
      <c r="L221" s="322"/>
      <c r="M221" s="322"/>
      <c r="N221" s="322"/>
      <c r="O221" s="322"/>
    </row>
    <row r="222" spans="1:15" x14ac:dyDescent="0.25">
      <c r="A222" s="285"/>
      <c r="B222" s="285"/>
      <c r="C222" s="285"/>
      <c r="D222" s="285"/>
      <c r="E222" s="285"/>
      <c r="F222" s="285"/>
      <c r="G222" s="285"/>
      <c r="H222" s="285"/>
      <c r="I222" s="285"/>
      <c r="J222" s="285"/>
      <c r="K222" s="322"/>
      <c r="L222" s="322"/>
      <c r="M222" s="322"/>
      <c r="N222" s="322"/>
      <c r="O222" s="322"/>
    </row>
    <row r="223" spans="1:15" x14ac:dyDescent="0.25">
      <c r="A223" s="285"/>
      <c r="B223" s="285"/>
      <c r="C223" s="285"/>
      <c r="D223" s="285"/>
      <c r="E223" s="285"/>
      <c r="F223" s="285"/>
      <c r="G223" s="285"/>
      <c r="H223" s="285"/>
      <c r="I223" s="285"/>
      <c r="J223" s="285"/>
      <c r="K223" s="322"/>
      <c r="L223" s="322"/>
      <c r="M223" s="322"/>
      <c r="N223" s="322"/>
      <c r="O223" s="322"/>
    </row>
    <row r="224" spans="1:15" x14ac:dyDescent="0.25">
      <c r="A224" s="285"/>
      <c r="B224" s="285"/>
      <c r="C224" s="285"/>
      <c r="D224" s="285"/>
      <c r="E224" s="285"/>
      <c r="F224" s="285"/>
      <c r="G224" s="285"/>
      <c r="H224" s="285"/>
      <c r="I224" s="285"/>
      <c r="J224" s="285"/>
      <c r="K224" s="322"/>
      <c r="L224" s="322"/>
      <c r="M224" s="322"/>
      <c r="N224" s="322"/>
      <c r="O224" s="322"/>
    </row>
    <row r="225" spans="1:15" x14ac:dyDescent="0.25">
      <c r="A225" s="285"/>
      <c r="B225" s="285"/>
      <c r="C225" s="285"/>
      <c r="D225" s="285"/>
      <c r="E225" s="285"/>
      <c r="F225" s="285"/>
      <c r="G225" s="285"/>
      <c r="H225" s="285"/>
      <c r="I225" s="285"/>
      <c r="J225" s="285"/>
      <c r="K225" s="322"/>
      <c r="L225" s="322"/>
      <c r="M225" s="322"/>
      <c r="N225" s="322"/>
      <c r="O225" s="322"/>
    </row>
  </sheetData>
  <mergeCells count="1">
    <mergeCell ref="D21:E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B13" workbookViewId="0">
      <selection activeCell="J23" sqref="J23:J24"/>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26" t="s">
        <v>2</v>
      </c>
      <c r="B1" s="227" t="s">
        <v>8</v>
      </c>
      <c r="C1" s="227" t="s">
        <v>596</v>
      </c>
      <c r="D1" s="227" t="s">
        <v>34</v>
      </c>
      <c r="E1" s="228" t="s">
        <v>35</v>
      </c>
      <c r="F1" s="228" t="s">
        <v>72</v>
      </c>
      <c r="G1" s="229" t="s">
        <v>73</v>
      </c>
      <c r="H1" s="227" t="s">
        <v>582</v>
      </c>
      <c r="I1" s="230" t="s">
        <v>36</v>
      </c>
      <c r="J1" s="231" t="s">
        <v>74</v>
      </c>
      <c r="K1" s="105"/>
    </row>
    <row r="2" spans="1:11" x14ac:dyDescent="0.25">
      <c r="A2" s="119" t="s">
        <v>42</v>
      </c>
      <c r="B2" s="119" t="s">
        <v>14</v>
      </c>
      <c r="C2" s="232">
        <v>0</v>
      </c>
      <c r="D2" s="233">
        <v>0</v>
      </c>
      <c r="E2" s="233">
        <v>0</v>
      </c>
      <c r="F2" s="233"/>
      <c r="G2" s="232"/>
      <c r="H2" s="234">
        <v>0</v>
      </c>
      <c r="I2" s="235">
        <f>C2+D2-E2</f>
        <v>0</v>
      </c>
      <c r="J2" s="236">
        <f>H2-I2</f>
        <v>0</v>
      </c>
      <c r="K2" s="105" t="s">
        <v>15</v>
      </c>
    </row>
    <row r="3" spans="1:11" x14ac:dyDescent="0.25">
      <c r="A3" s="119" t="s">
        <v>120</v>
      </c>
      <c r="B3" s="119" t="s">
        <v>118</v>
      </c>
      <c r="C3" s="232">
        <v>0</v>
      </c>
      <c r="D3" s="233">
        <v>0</v>
      </c>
      <c r="E3" s="233">
        <v>0</v>
      </c>
      <c r="F3" s="233"/>
      <c r="G3" s="232"/>
      <c r="H3" s="234">
        <v>0</v>
      </c>
      <c r="I3" s="235">
        <f t="shared" ref="I3:I8" si="0">C3+D3-E3</f>
        <v>0</v>
      </c>
      <c r="J3" s="236">
        <f t="shared" ref="J3:J8" si="1">H3-I3</f>
        <v>0</v>
      </c>
      <c r="K3" s="105"/>
    </row>
    <row r="4" spans="1:11" x14ac:dyDescent="0.25">
      <c r="A4" s="119" t="s">
        <v>132</v>
      </c>
      <c r="B4" s="119" t="s">
        <v>118</v>
      </c>
      <c r="C4" s="232">
        <v>0</v>
      </c>
      <c r="D4" s="233">
        <v>0</v>
      </c>
      <c r="E4" s="233">
        <v>0</v>
      </c>
      <c r="F4" s="233"/>
      <c r="G4" s="232"/>
      <c r="H4" s="234">
        <v>0</v>
      </c>
      <c r="I4" s="235">
        <f t="shared" si="0"/>
        <v>0</v>
      </c>
      <c r="J4" s="236">
        <f t="shared" si="1"/>
        <v>0</v>
      </c>
      <c r="K4" s="105"/>
    </row>
    <row r="5" spans="1:11" x14ac:dyDescent="0.25">
      <c r="A5" s="119" t="s">
        <v>121</v>
      </c>
      <c r="B5" s="119" t="s">
        <v>119</v>
      </c>
      <c r="C5" s="232">
        <v>0</v>
      </c>
      <c r="D5" s="233">
        <v>0</v>
      </c>
      <c r="E5" s="233">
        <v>0</v>
      </c>
      <c r="F5" s="233"/>
      <c r="G5" s="232"/>
      <c r="H5" s="234">
        <v>0</v>
      </c>
      <c r="I5" s="235">
        <f t="shared" si="0"/>
        <v>0</v>
      </c>
      <c r="J5" s="236">
        <f t="shared" si="1"/>
        <v>0</v>
      </c>
      <c r="K5" s="105"/>
    </row>
    <row r="6" spans="1:11" x14ac:dyDescent="0.25">
      <c r="A6" s="119" t="s">
        <v>147</v>
      </c>
      <c r="B6" s="119" t="s">
        <v>119</v>
      </c>
      <c r="C6" s="232">
        <v>0</v>
      </c>
      <c r="D6" s="233">
        <v>0</v>
      </c>
      <c r="E6" s="233">
        <v>0</v>
      </c>
      <c r="F6" s="233"/>
      <c r="G6" s="232"/>
      <c r="H6" s="234">
        <v>0</v>
      </c>
      <c r="I6" s="235">
        <f t="shared" si="0"/>
        <v>0</v>
      </c>
      <c r="J6" s="236">
        <f t="shared" si="1"/>
        <v>0</v>
      </c>
      <c r="K6" s="105"/>
    </row>
    <row r="7" spans="1:11" x14ac:dyDescent="0.25">
      <c r="A7" s="119" t="s">
        <v>144</v>
      </c>
      <c r="B7" s="200" t="s">
        <v>119</v>
      </c>
      <c r="C7" s="232">
        <v>0</v>
      </c>
      <c r="D7" s="233">
        <v>0</v>
      </c>
      <c r="E7" s="233">
        <v>0</v>
      </c>
      <c r="F7" s="233"/>
      <c r="G7" s="232"/>
      <c r="H7" s="234">
        <v>0</v>
      </c>
      <c r="I7" s="235">
        <f t="shared" si="0"/>
        <v>0</v>
      </c>
      <c r="J7" s="236">
        <f t="shared" si="1"/>
        <v>0</v>
      </c>
      <c r="K7" s="105"/>
    </row>
    <row r="8" spans="1:11" x14ac:dyDescent="0.25">
      <c r="A8" s="119" t="s">
        <v>65</v>
      </c>
      <c r="B8" s="200"/>
      <c r="C8" s="232">
        <v>0</v>
      </c>
      <c r="D8" s="233">
        <v>0</v>
      </c>
      <c r="E8" s="233">
        <v>0</v>
      </c>
      <c r="F8" s="233"/>
      <c r="G8" s="232"/>
      <c r="H8" s="234">
        <v>0</v>
      </c>
      <c r="I8" s="235">
        <f t="shared" si="0"/>
        <v>0</v>
      </c>
      <c r="J8" s="236">
        <f t="shared" si="1"/>
        <v>0</v>
      </c>
      <c r="K8" s="105"/>
    </row>
    <row r="9" spans="1:11" x14ac:dyDescent="0.25">
      <c r="A9" s="237"/>
      <c r="B9" s="238"/>
      <c r="C9" s="239"/>
      <c r="D9" s="239"/>
      <c r="E9" s="240"/>
      <c r="F9" s="240"/>
      <c r="G9" s="239"/>
      <c r="H9" s="239"/>
      <c r="I9" s="241"/>
      <c r="J9" s="236"/>
      <c r="K9" s="106"/>
    </row>
    <row r="10" spans="1:11" x14ac:dyDescent="0.25">
      <c r="A10" s="242" t="s">
        <v>75</v>
      </c>
      <c r="B10" s="243"/>
      <c r="C10" s="244">
        <f>SUM(C2:C9)</f>
        <v>0</v>
      </c>
      <c r="D10" s="244">
        <f>SUM(D2:D9)</f>
        <v>0</v>
      </c>
      <c r="E10" s="244">
        <f>SUM(E2:E9)</f>
        <v>0</v>
      </c>
      <c r="F10" s="243"/>
      <c r="G10" s="245"/>
      <c r="H10" s="246">
        <f>SUM(H2:H9)</f>
        <v>0</v>
      </c>
      <c r="I10" s="247">
        <f>SUM(I2:I9)</f>
        <v>0</v>
      </c>
      <c r="J10" s="248">
        <f>H10-I10</f>
        <v>0</v>
      </c>
      <c r="K10" s="105"/>
    </row>
    <row r="11" spans="1:11" x14ac:dyDescent="0.25">
      <c r="A11" s="249"/>
      <c r="B11" s="250"/>
      <c r="C11" s="251"/>
      <c r="D11" s="252"/>
      <c r="E11" s="252"/>
      <c r="F11" s="252"/>
      <c r="G11" s="252"/>
      <c r="H11" s="251"/>
      <c r="I11" s="253"/>
      <c r="J11" s="248"/>
      <c r="K11" s="105"/>
    </row>
    <row r="12" spans="1:11" x14ac:dyDescent="0.25">
      <c r="A12" s="254" t="s">
        <v>80</v>
      </c>
      <c r="B12" s="255"/>
      <c r="C12" s="256">
        <f>'Bank reconciliation USD'!D17</f>
        <v>8804.5499999999993</v>
      </c>
      <c r="D12" s="256">
        <f>'Bank reconciliation USD'!D18</f>
        <v>0</v>
      </c>
      <c r="E12" s="256">
        <f>GETPIVOTDATA("Sum of Spent in $",'Personal Costs'!$A$3,"Name","Bank USD")</f>
        <v>0.56000000000000005</v>
      </c>
      <c r="F12" s="256"/>
      <c r="G12" s="256">
        <f>'Bank reconciliation USD'!E18</f>
        <v>8750</v>
      </c>
      <c r="H12" s="256">
        <f>'Bank reconciliation USD'!D20</f>
        <v>53.989999999999782</v>
      </c>
      <c r="I12" s="257">
        <f>C12+D12-E12+F12-G12</f>
        <v>53.989999999999782</v>
      </c>
      <c r="J12" s="236">
        <f t="shared" ref="J12:J13" si="2">H12-I12</f>
        <v>0</v>
      </c>
      <c r="K12" s="105"/>
    </row>
    <row r="13" spans="1:11" x14ac:dyDescent="0.25">
      <c r="A13" s="258" t="s">
        <v>77</v>
      </c>
      <c r="B13" s="259"/>
      <c r="C13" s="259">
        <f t="shared" ref="C13:I13" si="3">SUM(C12:C12)</f>
        <v>8804.5499999999993</v>
      </c>
      <c r="D13" s="259">
        <f t="shared" si="3"/>
        <v>0</v>
      </c>
      <c r="E13" s="259">
        <f t="shared" si="3"/>
        <v>0.56000000000000005</v>
      </c>
      <c r="F13" s="259">
        <f t="shared" si="3"/>
        <v>0</v>
      </c>
      <c r="G13" s="259">
        <f t="shared" si="3"/>
        <v>8750</v>
      </c>
      <c r="H13" s="259">
        <f t="shared" si="3"/>
        <v>53.989999999999782</v>
      </c>
      <c r="I13" s="260">
        <f t="shared" si="3"/>
        <v>53.989999999999782</v>
      </c>
      <c r="J13" s="236">
        <f t="shared" si="2"/>
        <v>0</v>
      </c>
      <c r="K13" s="105"/>
    </row>
    <row r="14" spans="1:11" x14ac:dyDescent="0.25">
      <c r="A14" s="262" t="s">
        <v>78</v>
      </c>
      <c r="B14" s="263"/>
      <c r="C14" s="263"/>
      <c r="D14" s="263"/>
      <c r="E14" s="263"/>
      <c r="F14" s="263">
        <f>F13+F18</f>
        <v>0</v>
      </c>
      <c r="G14" s="263">
        <f>G13</f>
        <v>8750</v>
      </c>
      <c r="H14" s="263"/>
      <c r="I14" s="264"/>
      <c r="J14" s="265"/>
      <c r="K14" s="105"/>
    </row>
    <row r="15" spans="1:11" ht="15.75" thickBot="1" x14ac:dyDescent="0.3">
      <c r="A15" s="266"/>
      <c r="B15" s="267"/>
      <c r="C15" s="267"/>
      <c r="D15" s="267"/>
      <c r="E15" s="267"/>
      <c r="F15" s="267"/>
      <c r="G15" s="267"/>
      <c r="H15" s="267"/>
      <c r="I15" s="268"/>
      <c r="J15" s="236"/>
      <c r="K15" s="105"/>
    </row>
    <row r="16" spans="1:11" ht="15.75" thickBot="1" x14ac:dyDescent="0.3">
      <c r="A16" s="269" t="s">
        <v>79</v>
      </c>
      <c r="B16" s="270"/>
      <c r="C16" s="270"/>
      <c r="D16" s="270"/>
      <c r="E16" s="270">
        <f>E10+E13</f>
        <v>0.56000000000000005</v>
      </c>
      <c r="F16" s="270"/>
      <c r="G16" s="270"/>
      <c r="H16" s="270"/>
      <c r="I16" s="271"/>
      <c r="J16" s="272"/>
      <c r="K16" s="105"/>
    </row>
    <row r="17" spans="1:11" ht="15.75" thickBot="1" x14ac:dyDescent="0.3">
      <c r="A17" s="273"/>
      <c r="B17" s="274"/>
      <c r="C17" s="274"/>
      <c r="D17" s="274"/>
      <c r="E17" s="274"/>
      <c r="F17" s="274"/>
      <c r="G17" s="274"/>
      <c r="H17" s="274"/>
      <c r="I17" s="275"/>
      <c r="J17" s="236"/>
      <c r="K17" s="105"/>
    </row>
    <row r="18" spans="1:11" ht="15.75" x14ac:dyDescent="0.25">
      <c r="A18" s="276" t="s">
        <v>37</v>
      </c>
      <c r="B18" s="277"/>
      <c r="C18" s="278">
        <f>'USD-cash box October'!G4</f>
        <v>5</v>
      </c>
      <c r="D18" s="279">
        <v>0</v>
      </c>
      <c r="E18" s="279">
        <v>0</v>
      </c>
      <c r="F18" s="279">
        <v>0</v>
      </c>
      <c r="G18" s="279">
        <v>0</v>
      </c>
      <c r="H18" s="279">
        <f>'USD-cash box October'!G6</f>
        <v>5</v>
      </c>
      <c r="I18" s="280">
        <f>C18+D18-E18+F18-G18</f>
        <v>5</v>
      </c>
      <c r="J18" s="236">
        <f t="shared" ref="J18" si="4">H18-I18</f>
        <v>0</v>
      </c>
      <c r="K18" s="219"/>
    </row>
    <row r="19" spans="1:11" ht="15" customHeight="1" thickBot="1" x14ac:dyDescent="0.3">
      <c r="A19" s="281"/>
      <c r="B19" s="282"/>
      <c r="C19" s="282"/>
      <c r="D19" s="282"/>
      <c r="E19" s="282"/>
      <c r="F19" s="282"/>
      <c r="G19" s="282"/>
      <c r="H19" s="282"/>
      <c r="I19" s="282"/>
      <c r="J19" s="283"/>
      <c r="K19" s="222" t="s">
        <v>70</v>
      </c>
    </row>
    <row r="20" spans="1:11" ht="16.5" thickBot="1" x14ac:dyDescent="0.3">
      <c r="A20" s="217"/>
      <c r="B20" s="218"/>
      <c r="C20" s="218"/>
      <c r="D20" s="757" t="s">
        <v>38</v>
      </c>
      <c r="E20" s="757"/>
      <c r="F20" s="218"/>
      <c r="G20" s="218"/>
      <c r="H20" s="218"/>
      <c r="I20" s="218"/>
      <c r="J20" s="219"/>
      <c r="K20" s="225">
        <f>I20-J20</f>
        <v>0</v>
      </c>
    </row>
    <row r="21" spans="1:11" ht="48" thickBot="1" x14ac:dyDescent="0.3">
      <c r="A21" s="220"/>
      <c r="B21" s="221"/>
      <c r="C21" s="221" t="s">
        <v>594</v>
      </c>
      <c r="D21" s="221" t="s">
        <v>83</v>
      </c>
      <c r="E21" s="221" t="s">
        <v>84</v>
      </c>
      <c r="F21" s="221"/>
      <c r="G21" s="221"/>
      <c r="H21" s="221" t="s">
        <v>595</v>
      </c>
      <c r="I21" s="221" t="s">
        <v>69</v>
      </c>
      <c r="J21" s="623" t="s">
        <v>70</v>
      </c>
      <c r="K21" s="105"/>
    </row>
    <row r="22" spans="1:11" ht="32.25" thickBot="1" x14ac:dyDescent="0.3">
      <c r="A22" s="337" t="s">
        <v>71</v>
      </c>
      <c r="B22" s="338"/>
      <c r="C22" s="338">
        <f>C18+C13+C10</f>
        <v>8809.5499999999993</v>
      </c>
      <c r="D22" s="338">
        <f>D13</f>
        <v>0</v>
      </c>
      <c r="E22" s="338">
        <f>E16</f>
        <v>0.56000000000000005</v>
      </c>
      <c r="F22" s="338"/>
      <c r="G22" s="338">
        <f>G12</f>
        <v>8750</v>
      </c>
      <c r="H22" s="338">
        <f>H18+H13+H10</f>
        <v>58.989999999999782</v>
      </c>
      <c r="I22" s="622">
        <f>C22+D22-E22-G22</f>
        <v>58.989999999999782</v>
      </c>
      <c r="J22" s="625">
        <f>H22-I22</f>
        <v>0</v>
      </c>
      <c r="K22" s="105"/>
    </row>
    <row r="23" spans="1:11" x14ac:dyDescent="0.25">
      <c r="A23" s="339"/>
      <c r="B23" s="339"/>
      <c r="C23" s="339"/>
      <c r="D23" s="339"/>
      <c r="E23" s="339"/>
      <c r="F23" s="339"/>
      <c r="G23" s="339"/>
      <c r="H23" s="339">
        <v>5</v>
      </c>
      <c r="I23" s="340">
        <v>3520</v>
      </c>
      <c r="J23" s="624">
        <f>H23*I23</f>
        <v>17600</v>
      </c>
    </row>
    <row r="24" spans="1:11" x14ac:dyDescent="0.25">
      <c r="A24" s="339"/>
      <c r="B24" s="339"/>
      <c r="C24" s="339"/>
      <c r="D24" s="339"/>
      <c r="E24" s="339"/>
      <c r="F24" s="339"/>
      <c r="G24" s="341"/>
      <c r="H24" s="341">
        <v>53.99</v>
      </c>
      <c r="I24" s="340">
        <v>3830</v>
      </c>
      <c r="J24" s="123">
        <f>H24*I24</f>
        <v>206781.7</v>
      </c>
    </row>
    <row r="25" spans="1:11" x14ac:dyDescent="0.25">
      <c r="A25" s="341"/>
      <c r="B25" s="341"/>
      <c r="C25" s="339"/>
      <c r="D25" s="341"/>
      <c r="E25" s="341"/>
      <c r="F25" s="339"/>
      <c r="G25" s="339"/>
      <c r="H25" s="339"/>
      <c r="I25" s="340"/>
      <c r="J25" s="123"/>
    </row>
    <row r="26" spans="1:11" x14ac:dyDescent="0.25">
      <c r="A26" s="339"/>
      <c r="B26" s="339"/>
      <c r="C26" s="341"/>
      <c r="D26" s="339"/>
      <c r="E26" s="339"/>
      <c r="F26" s="341"/>
      <c r="G26" s="342"/>
      <c r="H26" s="342"/>
      <c r="I26" s="340"/>
      <c r="J26" s="123"/>
    </row>
    <row r="27" spans="1:11" x14ac:dyDescent="0.25">
      <c r="A27" s="342"/>
      <c r="B27" s="342"/>
      <c r="C27" s="342"/>
      <c r="D27" s="342"/>
      <c r="E27" s="342"/>
      <c r="F27" s="342"/>
      <c r="G27" s="342"/>
      <c r="H27" s="342"/>
      <c r="I27" s="343"/>
      <c r="J27" s="123"/>
    </row>
    <row r="28" spans="1:11" x14ac:dyDescent="0.25">
      <c r="A28" s="342"/>
      <c r="B28" s="342"/>
      <c r="C28" s="342"/>
      <c r="D28" s="344"/>
      <c r="E28" s="344"/>
      <c r="F28" s="345"/>
      <c r="G28" s="342"/>
      <c r="H28" s="342"/>
      <c r="I28" s="343"/>
      <c r="J28" s="123"/>
    </row>
    <row r="29" spans="1:11" x14ac:dyDescent="0.25">
      <c r="A29" s="342"/>
      <c r="B29" s="342"/>
      <c r="C29" s="342"/>
      <c r="D29" s="344"/>
      <c r="E29" s="344"/>
      <c r="F29" s="345"/>
      <c r="G29" s="342"/>
      <c r="H29" s="342"/>
      <c r="I29" s="343"/>
      <c r="J29" s="123"/>
    </row>
    <row r="30" spans="1:11" x14ac:dyDescent="0.25">
      <c r="A30" s="342"/>
      <c r="B30" s="342"/>
      <c r="C30" s="342"/>
      <c r="D30" s="344"/>
      <c r="E30" s="344"/>
      <c r="F30" s="345"/>
      <c r="G30" s="342"/>
      <c r="H30" s="342"/>
      <c r="I30" s="343"/>
      <c r="J30" s="123"/>
    </row>
    <row r="31" spans="1:11" x14ac:dyDescent="0.25">
      <c r="A31" s="346"/>
      <c r="B31" s="346"/>
      <c r="C31" s="346"/>
      <c r="D31" s="346"/>
      <c r="E31" s="346"/>
      <c r="F31" s="346"/>
      <c r="G31" s="346"/>
      <c r="H31" s="346"/>
      <c r="I31" s="123"/>
      <c r="J31" s="123"/>
    </row>
    <row r="32" spans="1:11" x14ac:dyDescent="0.25">
      <c r="A32" s="123"/>
      <c r="B32" s="123"/>
      <c r="C32" s="123"/>
      <c r="D32" s="123"/>
      <c r="E32" s="123"/>
      <c r="F32" s="123"/>
      <c r="G32" s="123"/>
      <c r="H32" s="123"/>
      <c r="I32" s="123"/>
      <c r="J32" s="123"/>
    </row>
    <row r="33" spans="1:10" x14ac:dyDescent="0.25">
      <c r="A33" s="123"/>
      <c r="B33" s="123"/>
      <c r="C33" s="123"/>
      <c r="D33" s="123"/>
      <c r="E33" s="123"/>
      <c r="F33" s="123"/>
      <c r="G33" s="123"/>
      <c r="H33" s="123"/>
      <c r="I33" s="123"/>
      <c r="J33" s="123"/>
    </row>
    <row r="34" spans="1:10" x14ac:dyDescent="0.25">
      <c r="A34" s="123"/>
      <c r="B34" s="123"/>
      <c r="C34" s="123"/>
      <c r="D34" s="123"/>
      <c r="E34" s="123"/>
      <c r="F34" s="123"/>
      <c r="G34" s="123"/>
      <c r="H34" s="123"/>
      <c r="I34" s="123"/>
      <c r="J34" s="123"/>
    </row>
    <row r="35" spans="1:10" x14ac:dyDescent="0.25">
      <c r="A35" s="123"/>
      <c r="B35" s="123"/>
      <c r="C35" s="123"/>
      <c r="D35" s="123"/>
      <c r="E35" s="123"/>
      <c r="F35" s="123"/>
      <c r="G35" s="123"/>
      <c r="H35" s="123"/>
      <c r="I35" s="123"/>
      <c r="J35" s="123"/>
    </row>
  </sheetData>
  <mergeCells count="1">
    <mergeCell ref="D20:E20"/>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8" zoomScale="125" workbookViewId="0">
      <selection activeCell="G30" sqref="G30"/>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32" customWidth="1"/>
    <col min="5" max="5" width="9.85546875" style="32" customWidth="1"/>
    <col min="6" max="6" width="3.28515625" style="3" customWidth="1"/>
    <col min="7" max="7" width="10.42578125" style="3" customWidth="1"/>
    <col min="8" max="8" width="3.28515625" style="3" bestFit="1" customWidth="1"/>
    <col min="9" max="9" width="29.28515625" style="3" customWidth="1"/>
    <col min="10" max="10" width="9.42578125" style="32" customWidth="1"/>
    <col min="11" max="11" width="10.28515625" style="32"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62"/>
      <c r="B1" s="762"/>
      <c r="C1" s="762"/>
      <c r="D1" s="762"/>
      <c r="E1" s="762"/>
      <c r="F1" s="762"/>
      <c r="G1" s="762"/>
      <c r="H1" s="762"/>
      <c r="I1" s="762"/>
      <c r="J1" s="762"/>
      <c r="K1" s="762"/>
    </row>
    <row r="2" spans="1:11" x14ac:dyDescent="0.2">
      <c r="A2" s="7"/>
      <c r="B2" s="7"/>
      <c r="C2" s="7"/>
      <c r="D2" s="27"/>
      <c r="E2" s="27"/>
      <c r="F2" s="7"/>
      <c r="G2" s="7"/>
      <c r="H2" s="7"/>
      <c r="I2" s="7"/>
      <c r="J2" s="27"/>
      <c r="K2" s="27"/>
    </row>
    <row r="3" spans="1:11" x14ac:dyDescent="0.2">
      <c r="A3" s="4" t="s">
        <v>16</v>
      </c>
      <c r="B3" s="5"/>
      <c r="C3" s="5"/>
      <c r="D3" s="28"/>
      <c r="E3" s="28"/>
      <c r="F3" s="5"/>
      <c r="G3" s="5"/>
      <c r="H3" s="5"/>
      <c r="I3" s="5"/>
      <c r="J3" s="28"/>
      <c r="K3" s="28"/>
    </row>
    <row r="4" spans="1:11" x14ac:dyDescent="0.2">
      <c r="A4" s="6" t="s">
        <v>19</v>
      </c>
      <c r="B4" s="6"/>
      <c r="C4" s="6" t="s">
        <v>18</v>
      </c>
      <c r="D4" s="29"/>
      <c r="E4" s="30"/>
      <c r="F4" s="6"/>
      <c r="G4" s="6"/>
      <c r="H4" s="6"/>
      <c r="I4" s="5"/>
      <c r="J4" s="28"/>
      <c r="K4" s="28"/>
    </row>
    <row r="5" spans="1:11" x14ac:dyDescent="0.2">
      <c r="A5" s="6" t="s">
        <v>82</v>
      </c>
      <c r="B5" s="6"/>
      <c r="C5" s="6" t="s">
        <v>210</v>
      </c>
      <c r="D5" s="30"/>
      <c r="E5" s="30"/>
      <c r="F5" s="6"/>
      <c r="G5" s="6"/>
      <c r="H5" s="6"/>
      <c r="I5" s="5"/>
      <c r="J5" s="28"/>
      <c r="K5" s="28"/>
    </row>
    <row r="6" spans="1:11" x14ac:dyDescent="0.2">
      <c r="A6" s="6"/>
      <c r="B6" s="6"/>
      <c r="C6" s="527">
        <v>2022</v>
      </c>
      <c r="D6" s="30"/>
      <c r="E6" s="30"/>
      <c r="F6" s="6"/>
      <c r="G6" s="6"/>
      <c r="H6" s="6"/>
      <c r="I6" s="5"/>
      <c r="J6" s="28"/>
      <c r="K6" s="28"/>
    </row>
    <row r="7" spans="1:11" x14ac:dyDescent="0.2">
      <c r="A7" s="8"/>
      <c r="B7" s="6"/>
      <c r="C7" s="6"/>
      <c r="D7" s="30"/>
      <c r="E7" s="30"/>
      <c r="F7" s="6"/>
      <c r="G7" s="6"/>
      <c r="H7" s="6"/>
      <c r="I7" s="763" t="s">
        <v>20</v>
      </c>
      <c r="J7" s="764"/>
      <c r="K7" s="765"/>
    </row>
    <row r="8" spans="1:11" x14ac:dyDescent="0.2">
      <c r="A8" s="8"/>
      <c r="B8" s="6"/>
      <c r="C8" s="6"/>
      <c r="D8" s="30"/>
      <c r="E8" s="30"/>
      <c r="F8" s="6"/>
      <c r="G8" s="6"/>
      <c r="H8" s="6"/>
      <c r="I8" s="9" t="s">
        <v>21</v>
      </c>
      <c r="J8" s="766" t="s">
        <v>31</v>
      </c>
      <c r="K8" s="767"/>
    </row>
    <row r="9" spans="1:11" ht="12.75" customHeight="1" x14ac:dyDescent="0.2">
      <c r="A9" s="6"/>
      <c r="B9" s="6"/>
      <c r="C9" s="6"/>
      <c r="D9" s="30"/>
      <c r="E9" s="30"/>
      <c r="F9" s="6"/>
      <c r="G9" s="6"/>
      <c r="H9" s="5"/>
      <c r="I9" s="9" t="s">
        <v>22</v>
      </c>
      <c r="J9" s="768" t="s">
        <v>32</v>
      </c>
      <c r="K9" s="769"/>
    </row>
    <row r="10" spans="1:11" ht="12.75" customHeight="1" x14ac:dyDescent="0.2">
      <c r="A10" s="758" t="s">
        <v>23</v>
      </c>
      <c r="B10" s="758"/>
      <c r="C10" s="758"/>
      <c r="D10" s="758"/>
      <c r="E10" s="758"/>
      <c r="F10" s="758"/>
      <c r="G10" s="758"/>
      <c r="H10" s="758"/>
      <c r="I10" s="10" t="s">
        <v>24</v>
      </c>
      <c r="J10" s="770" t="s">
        <v>33</v>
      </c>
      <c r="K10" s="771"/>
    </row>
    <row r="11" spans="1:11" ht="15.75" customHeight="1" x14ac:dyDescent="0.2">
      <c r="A11" s="758" t="s">
        <v>39</v>
      </c>
      <c r="B11" s="758"/>
      <c r="C11" s="758"/>
      <c r="D11" s="758"/>
      <c r="E11" s="758"/>
      <c r="F11" s="16"/>
      <c r="G11" s="11"/>
      <c r="H11" s="6"/>
      <c r="I11" s="5"/>
      <c r="J11" s="28"/>
      <c r="K11" s="28"/>
    </row>
    <row r="12" spans="1:11" x14ac:dyDescent="0.2">
      <c r="A12" s="5"/>
      <c r="B12" s="5"/>
      <c r="C12" s="5"/>
      <c r="D12" s="28"/>
      <c r="E12" s="28"/>
      <c r="F12" s="5"/>
      <c r="G12" s="5"/>
      <c r="H12" s="5"/>
      <c r="I12" s="5"/>
      <c r="J12" s="28"/>
      <c r="K12" s="28"/>
    </row>
    <row r="13" spans="1:11" ht="13.5" thickBot="1" x14ac:dyDescent="0.25">
      <c r="A13" s="5"/>
      <c r="B13" s="5"/>
      <c r="C13" s="5"/>
      <c r="D13" s="28"/>
      <c r="E13" s="28"/>
      <c r="F13" s="5"/>
      <c r="G13" s="5"/>
      <c r="H13" s="5"/>
      <c r="I13" s="5"/>
      <c r="J13" s="28"/>
      <c r="K13" s="28"/>
    </row>
    <row r="14" spans="1:11" ht="12.75" customHeight="1" x14ac:dyDescent="0.2">
      <c r="A14" s="759" t="s">
        <v>25</v>
      </c>
      <c r="B14" s="760"/>
      <c r="C14" s="760"/>
      <c r="D14" s="760"/>
      <c r="E14" s="761"/>
      <c r="F14" s="16"/>
      <c r="G14" s="759" t="s">
        <v>20</v>
      </c>
      <c r="H14" s="760"/>
      <c r="I14" s="760"/>
      <c r="J14" s="760"/>
      <c r="K14" s="761"/>
    </row>
    <row r="15" spans="1:11" x14ac:dyDescent="0.2">
      <c r="A15" s="110"/>
      <c r="B15" s="111"/>
      <c r="C15" s="111"/>
      <c r="D15" s="112"/>
      <c r="E15" s="113"/>
      <c r="F15" s="5"/>
      <c r="G15" s="110"/>
      <c r="H15" s="111" t="s">
        <v>15</v>
      </c>
      <c r="I15" s="111" t="s">
        <v>15</v>
      </c>
      <c r="J15" s="112" t="s">
        <v>15</v>
      </c>
      <c r="K15" s="113" t="s">
        <v>15</v>
      </c>
    </row>
    <row r="16" spans="1:11" s="12" customFormat="1" x14ac:dyDescent="0.2">
      <c r="A16" s="114" t="s">
        <v>0</v>
      </c>
      <c r="B16" s="115" t="s">
        <v>26</v>
      </c>
      <c r="C16" s="115" t="s">
        <v>27</v>
      </c>
      <c r="D16" s="108" t="s">
        <v>28</v>
      </c>
      <c r="E16" s="109" t="s">
        <v>29</v>
      </c>
      <c r="F16" s="17"/>
      <c r="G16" s="114" t="s">
        <v>0</v>
      </c>
      <c r="H16" s="115" t="s">
        <v>26</v>
      </c>
      <c r="I16" s="115" t="s">
        <v>27</v>
      </c>
      <c r="J16" s="108" t="s">
        <v>28</v>
      </c>
      <c r="K16" s="109" t="s">
        <v>29</v>
      </c>
    </row>
    <row r="17" spans="1:11" ht="12.75" customHeight="1" x14ac:dyDescent="0.2">
      <c r="A17" s="536">
        <v>44835</v>
      </c>
      <c r="B17" s="537"/>
      <c r="C17" s="537" t="s">
        <v>63</v>
      </c>
      <c r="D17" s="538">
        <v>8804.5499999999993</v>
      </c>
      <c r="E17" s="539"/>
      <c r="F17" s="349"/>
      <c r="G17" s="536">
        <v>44835</v>
      </c>
      <c r="H17" s="537"/>
      <c r="I17" s="537" t="s">
        <v>63</v>
      </c>
      <c r="J17" s="538"/>
      <c r="K17" s="539">
        <v>8804.5499999999993</v>
      </c>
    </row>
    <row r="18" spans="1:11" ht="12.75" customHeight="1" x14ac:dyDescent="0.2">
      <c r="A18" s="514">
        <v>44837</v>
      </c>
      <c r="B18" s="515">
        <v>1</v>
      </c>
      <c r="C18" s="515" t="s">
        <v>211</v>
      </c>
      <c r="D18" s="516"/>
      <c r="E18" s="517">
        <v>8750</v>
      </c>
      <c r="F18" s="540"/>
      <c r="G18" s="514">
        <v>44837</v>
      </c>
      <c r="H18" s="515">
        <v>1</v>
      </c>
      <c r="I18" s="515" t="s">
        <v>211</v>
      </c>
      <c r="J18" s="516">
        <v>8750</v>
      </c>
      <c r="K18" s="517"/>
    </row>
    <row r="19" spans="1:11" ht="12.75" customHeight="1" thickBot="1" x14ac:dyDescent="0.25">
      <c r="A19" s="514">
        <v>44837</v>
      </c>
      <c r="B19" s="515">
        <v>2</v>
      </c>
      <c r="C19" s="515" t="s">
        <v>213</v>
      </c>
      <c r="D19" s="516"/>
      <c r="E19" s="517">
        <v>0.56000000000000005</v>
      </c>
      <c r="F19" s="540"/>
      <c r="G19" s="514">
        <v>44837</v>
      </c>
      <c r="H19" s="515">
        <v>2</v>
      </c>
      <c r="I19" s="515" t="s">
        <v>213</v>
      </c>
      <c r="J19" s="516">
        <v>0.56000000000000005</v>
      </c>
      <c r="K19" s="517"/>
    </row>
    <row r="20" spans="1:11" ht="12.75" customHeight="1" thickBot="1" x14ac:dyDescent="0.25">
      <c r="A20" s="518"/>
      <c r="B20" s="519"/>
      <c r="C20" s="520" t="s">
        <v>47</v>
      </c>
      <c r="D20" s="521">
        <f>SUM(D17:D19)-SUM(E17:E19)</f>
        <v>53.989999999999782</v>
      </c>
      <c r="E20" s="522"/>
      <c r="F20" s="523"/>
      <c r="G20" s="518"/>
      <c r="H20" s="519"/>
      <c r="I20" s="520" t="s">
        <v>47</v>
      </c>
      <c r="J20" s="521"/>
      <c r="K20" s="522">
        <f>SUM(K17:K19)-SUM(J17:J19)</f>
        <v>53.989999999999782</v>
      </c>
    </row>
    <row r="21" spans="1:11" ht="12.75" customHeight="1" x14ac:dyDescent="0.2">
      <c r="A21" s="420"/>
      <c r="B21" s="421"/>
      <c r="C21" s="421"/>
      <c r="D21" s="422"/>
      <c r="E21" s="423"/>
      <c r="F21" s="5"/>
      <c r="G21" s="420"/>
      <c r="H21" s="421"/>
      <c r="I21" s="421"/>
      <c r="J21" s="422"/>
      <c r="K21" s="423"/>
    </row>
    <row r="22" spans="1:11" ht="12.75" customHeight="1" x14ac:dyDescent="0.2">
      <c r="A22" s="419"/>
      <c r="B22" s="18"/>
      <c r="C22" s="18"/>
      <c r="D22" s="31" t="s">
        <v>212</v>
      </c>
      <c r="E22" s="31">
        <v>3830</v>
      </c>
      <c r="F22" s="18"/>
      <c r="G22" s="419"/>
      <c r="H22" s="18"/>
      <c r="I22" s="18"/>
      <c r="J22" s="31"/>
      <c r="K22" s="31"/>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Data Analysis</vt:lpstr>
      <vt:lpstr>Personal Costs</vt:lpstr>
      <vt:lpstr>Total Expenses</vt:lpstr>
      <vt:lpstr>Personal Recieved</vt:lpstr>
      <vt:lpstr>UGX Cash Box October</vt:lpstr>
      <vt:lpstr>USD-cash box October</vt:lpstr>
      <vt:lpstr>Balance UGX</vt:lpstr>
      <vt:lpstr>Balance USD</vt:lpstr>
      <vt:lpstr>Bank reconciliation USD</vt:lpstr>
      <vt:lpstr>Bank reconciliation UGX</vt:lpstr>
      <vt:lpstr>UGX-Operational Account</vt:lpstr>
      <vt:lpstr>October cashdesk closing</vt:lpstr>
      <vt:lpstr>Advances</vt:lpstr>
      <vt:lpstr>Lydia</vt:lpstr>
      <vt:lpstr>Grace</vt:lpstr>
      <vt:lpstr>Edris</vt:lpstr>
      <vt:lpstr>i35</vt:lpstr>
      <vt:lpstr>i54</vt:lpstr>
      <vt:lpstr>i82</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2022-11-11T06:35:26Z</cp:lastPrinted>
  <dcterms:created xsi:type="dcterms:W3CDTF">2016-05-26T14:51:01Z</dcterms:created>
  <dcterms:modified xsi:type="dcterms:W3CDTF">2022-11-11T15:00:49Z</dcterms:modified>
</cp:coreProperties>
</file>