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Office documents\Office Folders\2022\Monthly Financial Reports\Financial reports\"/>
    </mc:Choice>
  </mc:AlternateContent>
  <bookViews>
    <workbookView xWindow="8370" yWindow="0" windowWidth="20490" windowHeight="7245" tabRatio="862" activeTab="2"/>
  </bookViews>
  <sheets>
    <sheet name="Data Analysis" sheetId="272" r:id="rId1"/>
    <sheet name="Personal Costs" sheetId="270" r:id="rId2"/>
    <sheet name="Total Expenses" sheetId="49" r:id="rId3"/>
    <sheet name="Personal Recieved" sheetId="271" r:id="rId4"/>
    <sheet name="UGX Cash Box November" sheetId="63" r:id="rId5"/>
    <sheet name="USD-cash box November" sheetId="116" r:id="rId6"/>
    <sheet name="Balance UGX" sheetId="55" r:id="rId7"/>
    <sheet name="Balance USD" sheetId="143" r:id="rId8"/>
    <sheet name="Bank reconciliation USD" sheetId="52" r:id="rId9"/>
    <sheet name="Bank reconciliation UGX" sheetId="56" r:id="rId10"/>
    <sheet name="UGX-Operational Account" sheetId="221" r:id="rId11"/>
    <sheet name="November cashdesk closing" sheetId="176" r:id="rId12"/>
    <sheet name="Advances" sheetId="216" r:id="rId13"/>
    <sheet name="Lydia" sheetId="80" r:id="rId14"/>
    <sheet name="Grace" sheetId="267" r:id="rId15"/>
    <sheet name="Edris" sheetId="247" r:id="rId16"/>
    <sheet name="Atwine" sheetId="269" r:id="rId17"/>
    <sheet name="i35" sheetId="246" r:id="rId18"/>
    <sheet name="i54" sheetId="254" r:id="rId19"/>
    <sheet name="i73" sheetId="268" r:id="rId20"/>
    <sheet name="i82" sheetId="255" r:id="rId21"/>
    <sheet name="Airtime summary" sheetId="194" r:id="rId22"/>
  </sheets>
  <definedNames>
    <definedName name="_xlnm._FilterDatabase" localSheetId="21" hidden="1">'Airtime summary'!$A$1:$N$9</definedName>
    <definedName name="_xlnm._FilterDatabase" localSheetId="16" hidden="1">Atwine!$A$1:$N$18</definedName>
    <definedName name="_xlnm._FilterDatabase" localSheetId="15" hidden="1">Edris!$A$1:$N$4</definedName>
    <definedName name="_xlnm._FilterDatabase" localSheetId="14" hidden="1">Grace!$A$1:$N$4</definedName>
    <definedName name="_xlnm._FilterDatabase" localSheetId="17" hidden="1">'i35'!$A$1:$N$5</definedName>
    <definedName name="_xlnm._FilterDatabase" localSheetId="18" hidden="1">'i54'!$A$1:$N$4</definedName>
    <definedName name="_xlnm._FilterDatabase" localSheetId="19" hidden="1">'i73'!$A$1:$N$18</definedName>
    <definedName name="_xlnm._FilterDatabase" localSheetId="20" hidden="1">'i82'!$A$1:$N$18</definedName>
    <definedName name="_xlnm._FilterDatabase" localSheetId="13" hidden="1">Lydia!$A$1:$N$21</definedName>
    <definedName name="_xlnm._FilterDatabase" localSheetId="2" hidden="1">'Total Expenses'!$A$2:$N$372</definedName>
    <definedName name="_xlnm._FilterDatabase" localSheetId="4" hidden="1">'UGX Cash Box November'!$A$2:$N$114</definedName>
    <definedName name="_xlnm._FilterDatabase" localSheetId="5" hidden="1">'USD-cash box November'!$A$3:$S$4</definedName>
  </definedNames>
  <calcPr calcId="152511"/>
  <pivotCaches>
    <pivotCache cacheId="0" r:id="rId23"/>
    <pivotCache cacheId="1" r:id="rId24"/>
    <pivotCache cacheId="2" r:id="rId25"/>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G112" i="49" l="1"/>
  <c r="G9" i="63" l="1"/>
  <c r="G10" i="63" s="1"/>
  <c r="G11" i="63" s="1"/>
  <c r="G25" i="255"/>
  <c r="G26" i="255"/>
  <c r="G27" i="255" s="1"/>
  <c r="D12" i="143" l="1"/>
  <c r="G12" i="143"/>
  <c r="G273" i="49"/>
  <c r="F15" i="55"/>
  <c r="G272" i="49"/>
  <c r="G13" i="49"/>
  <c r="G12" i="49"/>
  <c r="E357" i="49"/>
  <c r="E73" i="49"/>
  <c r="E72" i="49"/>
  <c r="E52" i="49"/>
  <c r="E51" i="49"/>
  <c r="E35" i="49"/>
  <c r="G14" i="55"/>
  <c r="D14" i="55"/>
  <c r="D27" i="52"/>
  <c r="F21" i="55"/>
  <c r="G71" i="49"/>
  <c r="G70" i="49"/>
  <c r="E12" i="143"/>
  <c r="E21" i="55"/>
  <c r="C11" i="271"/>
  <c r="I12" i="143" l="1"/>
  <c r="D21" i="55"/>
  <c r="G335" i="49"/>
  <c r="G334" i="49"/>
  <c r="G333" i="49"/>
  <c r="G332" i="49"/>
  <c r="G15" i="55" l="1"/>
  <c r="H10" i="55"/>
  <c r="J10" i="55"/>
  <c r="H9" i="55"/>
  <c r="I6" i="55"/>
  <c r="I4" i="55"/>
  <c r="I7" i="55"/>
  <c r="I3" i="55"/>
  <c r="H4" i="55"/>
  <c r="H5" i="55"/>
  <c r="D4" i="55"/>
  <c r="D3" i="55"/>
  <c r="C9" i="55"/>
  <c r="C8" i="55"/>
  <c r="C7" i="55"/>
  <c r="D7" i="271"/>
  <c r="E9" i="55"/>
  <c r="D4" i="271"/>
  <c r="E15" i="55"/>
  <c r="D5" i="271"/>
  <c r="E5" i="55"/>
  <c r="M8" i="55"/>
  <c r="E8" i="55"/>
  <c r="M9" i="55"/>
  <c r="D8" i="271"/>
  <c r="E14" i="55"/>
  <c r="E2" i="55"/>
  <c r="M5" i="55"/>
  <c r="D6" i="271"/>
  <c r="D9" i="55" l="1"/>
  <c r="I9" i="55" s="1"/>
  <c r="J9" i="55" s="1"/>
  <c r="D5" i="55"/>
  <c r="I5" i="55" s="1"/>
  <c r="J5" i="55" s="1"/>
  <c r="D8" i="55"/>
  <c r="I8" i="55"/>
  <c r="G142" i="49"/>
  <c r="G141" i="49"/>
  <c r="G140" i="49"/>
  <c r="G170" i="49"/>
  <c r="E22" i="269" l="1"/>
  <c r="F22" i="269"/>
  <c r="G69" i="49" l="1"/>
  <c r="G5" i="269" l="1"/>
  <c r="G6" i="269" s="1"/>
  <c r="G7" i="269" s="1"/>
  <c r="G8" i="269" s="1"/>
  <c r="G9" i="269" s="1"/>
  <c r="G10" i="269" s="1"/>
  <c r="G11" i="269" s="1"/>
  <c r="G12" i="269" s="1"/>
  <c r="G13" i="269" s="1"/>
  <c r="G14" i="269" s="1"/>
  <c r="G15" i="269" s="1"/>
  <c r="G16" i="269" s="1"/>
  <c r="G17" i="269" s="1"/>
  <c r="G18" i="269" s="1"/>
  <c r="G19" i="269" s="1"/>
  <c r="G20" i="269" s="1"/>
  <c r="G21" i="269" s="1"/>
  <c r="G22" i="269" s="1"/>
  <c r="F135" i="268"/>
  <c r="E135" i="268"/>
  <c r="G5" i="268"/>
  <c r="G6" i="268" s="1"/>
  <c r="G7" i="268" s="1"/>
  <c r="G8" i="268" s="1"/>
  <c r="G9" i="268" s="1"/>
  <c r="G10" i="268" s="1"/>
  <c r="G11" i="268" s="1"/>
  <c r="G12" i="268" s="1"/>
  <c r="G13" i="268" s="1"/>
  <c r="G14" i="268" s="1"/>
  <c r="G15" i="268" s="1"/>
  <c r="G16" i="268" s="1"/>
  <c r="G17" i="268" s="1"/>
  <c r="G18" i="268" s="1"/>
  <c r="G19" i="268" s="1"/>
  <c r="G20" i="268" s="1"/>
  <c r="G21" i="268" s="1"/>
  <c r="G22" i="268" s="1"/>
  <c r="G23" i="268" s="1"/>
  <c r="G24" i="268" s="1"/>
  <c r="G25" i="268" s="1"/>
  <c r="G26" i="268" s="1"/>
  <c r="G27" i="268" s="1"/>
  <c r="G28" i="268" s="1"/>
  <c r="G29" i="268" s="1"/>
  <c r="G30" i="268" s="1"/>
  <c r="G31" i="268" s="1"/>
  <c r="G32" i="268" s="1"/>
  <c r="G33" i="268" s="1"/>
  <c r="G34" i="268" s="1"/>
  <c r="G35" i="268" s="1"/>
  <c r="G36" i="268" s="1"/>
  <c r="G37" i="268" s="1"/>
  <c r="G38" i="268" s="1"/>
  <c r="G39" i="268" s="1"/>
  <c r="G40" i="268" s="1"/>
  <c r="G41" i="268" s="1"/>
  <c r="G42" i="268" s="1"/>
  <c r="G43" i="268" s="1"/>
  <c r="G44" i="268" s="1"/>
  <c r="G45" i="268" s="1"/>
  <c r="G46" i="268" s="1"/>
  <c r="G47" i="268" s="1"/>
  <c r="G48" i="268" s="1"/>
  <c r="G49" i="268" s="1"/>
  <c r="G50" i="268" s="1"/>
  <c r="G51" i="268" s="1"/>
  <c r="G52" i="268" s="1"/>
  <c r="G53" i="268" s="1"/>
  <c r="G54" i="268" s="1"/>
  <c r="G55" i="268" s="1"/>
  <c r="G56" i="268" s="1"/>
  <c r="G57" i="268" s="1"/>
  <c r="G58" i="268" s="1"/>
  <c r="G59" i="268" s="1"/>
  <c r="G60" i="268" s="1"/>
  <c r="G61" i="268" s="1"/>
  <c r="G62" i="268" s="1"/>
  <c r="G63" i="268" s="1"/>
  <c r="G64" i="268" s="1"/>
  <c r="G65" i="268" s="1"/>
  <c r="G66" i="268" s="1"/>
  <c r="G67" i="268" s="1"/>
  <c r="G68" i="268" s="1"/>
  <c r="G69" i="268" s="1"/>
  <c r="G70" i="268" s="1"/>
  <c r="G71" i="268" s="1"/>
  <c r="G72" i="268" s="1"/>
  <c r="G73" i="268" s="1"/>
  <c r="G74" i="268" s="1"/>
  <c r="G75" i="268" s="1"/>
  <c r="G76" i="268" s="1"/>
  <c r="G77" i="268" s="1"/>
  <c r="G78" i="268" s="1"/>
  <c r="G79" i="268" s="1"/>
  <c r="G80" i="268" s="1"/>
  <c r="G81" i="268" s="1"/>
  <c r="G82" i="268" s="1"/>
  <c r="G83" i="268" s="1"/>
  <c r="G84" i="268" s="1"/>
  <c r="G85" i="268" s="1"/>
  <c r="G86" i="268" s="1"/>
  <c r="G87" i="268" s="1"/>
  <c r="G88" i="268" s="1"/>
  <c r="G89" i="268" s="1"/>
  <c r="G90" i="268" s="1"/>
  <c r="G91" i="268" s="1"/>
  <c r="G92" i="268" s="1"/>
  <c r="G93" i="268" s="1"/>
  <c r="G94" i="268" s="1"/>
  <c r="G95" i="268" s="1"/>
  <c r="G96" i="268" s="1"/>
  <c r="G97" i="268" s="1"/>
  <c r="G98" i="268" s="1"/>
  <c r="G99" i="268" s="1"/>
  <c r="G100" i="268" s="1"/>
  <c r="G101" i="268" s="1"/>
  <c r="G102" i="268" s="1"/>
  <c r="G103" i="268" s="1"/>
  <c r="G104" i="268" s="1"/>
  <c r="G105" i="268" s="1"/>
  <c r="G106" i="268" s="1"/>
  <c r="G107" i="268" s="1"/>
  <c r="G108" i="268" s="1"/>
  <c r="G109" i="268" s="1"/>
  <c r="G110" i="268" s="1"/>
  <c r="G111" i="268" s="1"/>
  <c r="G112" i="268" s="1"/>
  <c r="G113" i="268" s="1"/>
  <c r="G114" i="268" s="1"/>
  <c r="G115" i="268" s="1"/>
  <c r="G116" i="268" s="1"/>
  <c r="G117" i="268" s="1"/>
  <c r="G118" i="268" s="1"/>
  <c r="G119" i="268" s="1"/>
  <c r="G120" i="268" s="1"/>
  <c r="G121" i="268" s="1"/>
  <c r="G122" i="268" s="1"/>
  <c r="G123" i="268" s="1"/>
  <c r="G124" i="268" s="1"/>
  <c r="G125" i="268" s="1"/>
  <c r="G126" i="268" s="1"/>
  <c r="G127" i="268" s="1"/>
  <c r="G128" i="268" s="1"/>
  <c r="G129" i="268" s="1"/>
  <c r="G130" i="268" s="1"/>
  <c r="G131" i="268" s="1"/>
  <c r="G132" i="268" s="1"/>
  <c r="G133" i="268" s="1"/>
  <c r="G134" i="268" s="1"/>
  <c r="G5" i="194"/>
  <c r="G135" i="268" l="1"/>
  <c r="G3" i="49" l="1"/>
  <c r="H3" i="55" l="1"/>
  <c r="C6" i="55"/>
  <c r="F5" i="254"/>
  <c r="G5" i="254"/>
  <c r="H7" i="55" s="1"/>
  <c r="E5" i="254"/>
  <c r="G188" i="49"/>
  <c r="G187" i="49"/>
  <c r="G186" i="49"/>
  <c r="G185" i="49"/>
  <c r="G178" i="49"/>
  <c r="G179" i="49"/>
  <c r="G180" i="49"/>
  <c r="G181" i="49"/>
  <c r="G182" i="49"/>
  <c r="G183" i="49"/>
  <c r="G184" i="49"/>
  <c r="E5" i="247"/>
  <c r="F5" i="247"/>
  <c r="G5" i="247" l="1"/>
  <c r="F5" i="267"/>
  <c r="E5" i="267"/>
  <c r="G29" i="49"/>
  <c r="F80" i="80"/>
  <c r="E80" i="80"/>
  <c r="F22" i="194"/>
  <c r="G80" i="80" l="1"/>
  <c r="H2" i="55" s="1"/>
  <c r="G5" i="267"/>
  <c r="G206" i="49" l="1"/>
  <c r="G205" i="49"/>
  <c r="G204" i="49"/>
  <c r="G203" i="49"/>
  <c r="G327" i="49"/>
  <c r="G326" i="49"/>
  <c r="G323" i="49" l="1"/>
  <c r="G322" i="49"/>
  <c r="G63" i="49" l="1"/>
  <c r="G62" i="49"/>
  <c r="C15" i="55" l="1"/>
  <c r="I15" i="55" l="1"/>
  <c r="G298" i="49" l="1"/>
  <c r="G297" i="49"/>
  <c r="G296" i="49"/>
  <c r="G295" i="49"/>
  <c r="G294" i="49"/>
  <c r="E114" i="63" l="1"/>
  <c r="F114" i="63"/>
  <c r="E372" i="49"/>
  <c r="M2" i="55"/>
  <c r="M11" i="55" l="1"/>
  <c r="D2" i="55"/>
  <c r="I2" i="55" s="1"/>
  <c r="G114" i="63"/>
  <c r="H21" i="55" l="1"/>
  <c r="E23" i="176"/>
  <c r="G215" i="49" l="1"/>
  <c r="G214" i="49"/>
  <c r="G248" i="49" l="1"/>
  <c r="G247" i="49"/>
  <c r="G246" i="49"/>
  <c r="G245" i="49"/>
  <c r="G244" i="49"/>
  <c r="G243" i="49"/>
  <c r="G242" i="49"/>
  <c r="G241" i="49"/>
  <c r="G240" i="49"/>
  <c r="G213" i="49" l="1"/>
  <c r="G216" i="49"/>
  <c r="G161" i="49"/>
  <c r="G160" i="49"/>
  <c r="G159" i="49"/>
  <c r="G158" i="49"/>
  <c r="G157" i="49"/>
  <c r="G156" i="49"/>
  <c r="F224" i="255" l="1"/>
  <c r="E224" i="255"/>
  <c r="G5" i="255"/>
  <c r="G6" i="255" s="1"/>
  <c r="G7" i="255" s="1"/>
  <c r="G8" i="255" s="1"/>
  <c r="G9" i="255" s="1"/>
  <c r="G10" i="255" s="1"/>
  <c r="G11" i="255" s="1"/>
  <c r="G12" i="255" s="1"/>
  <c r="G13" i="255" s="1"/>
  <c r="G14" i="255" s="1"/>
  <c r="G15" i="255" s="1"/>
  <c r="G16" i="255" s="1"/>
  <c r="G17" i="255" s="1"/>
  <c r="G18" i="255" s="1"/>
  <c r="G19" i="255" s="1"/>
  <c r="G20" i="255" s="1"/>
  <c r="G21" i="255" s="1"/>
  <c r="G22" i="255" s="1"/>
  <c r="G23" i="255" s="1"/>
  <c r="G24" i="255" s="1"/>
  <c r="G28" i="255" s="1"/>
  <c r="G29" i="255" s="1"/>
  <c r="G30" i="255" s="1"/>
  <c r="G31" i="255" s="1"/>
  <c r="G32" i="255" s="1"/>
  <c r="G33" i="255" s="1"/>
  <c r="G34" i="255" s="1"/>
  <c r="G35" i="255" s="1"/>
  <c r="G36" i="255" s="1"/>
  <c r="G37" i="255" s="1"/>
  <c r="G38" i="255" s="1"/>
  <c r="G39" i="255" s="1"/>
  <c r="G40" i="255" s="1"/>
  <c r="G41" i="255" s="1"/>
  <c r="G42" i="255" s="1"/>
  <c r="G43" i="255" s="1"/>
  <c r="G44" i="255" s="1"/>
  <c r="G45" i="255" s="1"/>
  <c r="G46" i="255" s="1"/>
  <c r="G47" i="255" s="1"/>
  <c r="G48" i="255" s="1"/>
  <c r="G49" i="255" s="1"/>
  <c r="G50" i="255" s="1"/>
  <c r="G51" i="255" s="1"/>
  <c r="G52" i="255" s="1"/>
  <c r="G53" i="255" s="1"/>
  <c r="G54" i="255" s="1"/>
  <c r="G55" i="255" s="1"/>
  <c r="G56" i="255" s="1"/>
  <c r="G57" i="255" s="1"/>
  <c r="G58" i="255" s="1"/>
  <c r="G59" i="255" s="1"/>
  <c r="G60" i="255" s="1"/>
  <c r="G61" i="255" s="1"/>
  <c r="G62" i="255" s="1"/>
  <c r="G63" i="255" s="1"/>
  <c r="G64" i="255" s="1"/>
  <c r="G65" i="255" s="1"/>
  <c r="G66" i="255" l="1"/>
  <c r="G67" i="255" s="1"/>
  <c r="G224" i="255"/>
  <c r="H8" i="55" s="1"/>
  <c r="J8" i="55" s="1"/>
  <c r="J7" i="55"/>
  <c r="G68" i="255" l="1"/>
  <c r="G69" i="255" s="1"/>
  <c r="G70" i="255" s="1"/>
  <c r="G71" i="255" s="1"/>
  <c r="G72" i="255" s="1"/>
  <c r="G73" i="255" s="1"/>
  <c r="G74" i="255" s="1"/>
  <c r="G75" i="255" s="1"/>
  <c r="G76" i="255" s="1"/>
  <c r="G77" i="255" s="1"/>
  <c r="G78" i="255" s="1"/>
  <c r="G79" i="255" s="1"/>
  <c r="G80" i="255" s="1"/>
  <c r="G81" i="255" s="1"/>
  <c r="G82" i="255" s="1"/>
  <c r="G83" i="255" s="1"/>
  <c r="G84" i="255" s="1"/>
  <c r="G85" i="255" s="1"/>
  <c r="G86" i="255" s="1"/>
  <c r="G87" i="255" s="1"/>
  <c r="G88" i="255" s="1"/>
  <c r="G89" i="255" s="1"/>
  <c r="G90" i="255" s="1"/>
  <c r="G91" i="255" s="1"/>
  <c r="G92" i="255" s="1"/>
  <c r="G93" i="255" s="1"/>
  <c r="G94" i="255" s="1"/>
  <c r="G95" i="255" s="1"/>
  <c r="G96" i="255" s="1"/>
  <c r="G97" i="255" s="1"/>
  <c r="G98" i="255" s="1"/>
  <c r="G99" i="255" s="1"/>
  <c r="G100" i="255" s="1"/>
  <c r="G101" i="255" s="1"/>
  <c r="G102" i="255" s="1"/>
  <c r="G103" i="255" s="1"/>
  <c r="G104" i="255" s="1"/>
  <c r="G105" i="255" s="1"/>
  <c r="G106" i="255" s="1"/>
  <c r="G107" i="255" s="1"/>
  <c r="G108" i="255" s="1"/>
  <c r="G109" i="255" s="1"/>
  <c r="G110" i="255" s="1"/>
  <c r="G111" i="255" s="1"/>
  <c r="G112" i="255" s="1"/>
  <c r="G113" i="255" s="1"/>
  <c r="G114" i="255" s="1"/>
  <c r="G115" i="255" s="1"/>
  <c r="G116" i="255" s="1"/>
  <c r="G117" i="255" s="1"/>
  <c r="G118" i="255" s="1"/>
  <c r="G119" i="255" s="1"/>
  <c r="G120" i="255" s="1"/>
  <c r="G121" i="255" s="1"/>
  <c r="G122" i="255" s="1"/>
  <c r="G123" i="255" s="1"/>
  <c r="G124" i="255" s="1"/>
  <c r="G125" i="255" s="1"/>
  <c r="G126" i="255" s="1"/>
  <c r="G127" i="255" s="1"/>
  <c r="G128" i="255" s="1"/>
  <c r="G129" i="255" s="1"/>
  <c r="G130" i="255" s="1"/>
  <c r="G131" i="255" s="1"/>
  <c r="G132" i="255" s="1"/>
  <c r="G133" i="255" s="1"/>
  <c r="G134" i="255" s="1"/>
  <c r="G135" i="255" s="1"/>
  <c r="G136" i="255" s="1"/>
  <c r="G137" i="255" s="1"/>
  <c r="G138" i="255" s="1"/>
  <c r="G139" i="255" s="1"/>
  <c r="G140" i="255" s="1"/>
  <c r="G141" i="255" s="1"/>
  <c r="G142" i="255" s="1"/>
  <c r="G143" i="255" s="1"/>
  <c r="G144" i="255" s="1"/>
  <c r="G145" i="255" s="1"/>
  <c r="G146" i="255" s="1"/>
  <c r="G147" i="255" s="1"/>
  <c r="G148" i="255" s="1"/>
  <c r="G149" i="255" s="1"/>
  <c r="G150" i="255" s="1"/>
  <c r="G151" i="255" s="1"/>
  <c r="G152" i="255" s="1"/>
  <c r="G153" i="255" s="1"/>
  <c r="G154" i="255" s="1"/>
  <c r="G155" i="255" s="1"/>
  <c r="G156" i="255" s="1"/>
  <c r="G157" i="255" s="1"/>
  <c r="G158" i="255" s="1"/>
  <c r="G159" i="255" s="1"/>
  <c r="G160" i="255" s="1"/>
  <c r="G161" i="255" s="1"/>
  <c r="G162" i="255" s="1"/>
  <c r="G163" i="255" s="1"/>
  <c r="G164" i="255" s="1"/>
  <c r="G165" i="255" s="1"/>
  <c r="G166" i="255" s="1"/>
  <c r="G167" i="255" s="1"/>
  <c r="G168" i="255" s="1"/>
  <c r="G169" i="255" s="1"/>
  <c r="G170" i="255" s="1"/>
  <c r="G30" i="49"/>
  <c r="G171" i="255" l="1"/>
  <c r="G172" i="255" s="1"/>
  <c r="G173" i="255" s="1"/>
  <c r="G174" i="255" s="1"/>
  <c r="G175" i="255" s="1"/>
  <c r="G176" i="255" s="1"/>
  <c r="G177" i="255" s="1"/>
  <c r="G178" i="255" s="1"/>
  <c r="G179" i="255" s="1"/>
  <c r="G180" i="255" s="1"/>
  <c r="G181" i="255" s="1"/>
  <c r="G182" i="255" s="1"/>
  <c r="G183" i="255" s="1"/>
  <c r="G184" i="255" s="1"/>
  <c r="G185" i="255" s="1"/>
  <c r="G186" i="255" s="1"/>
  <c r="G187" i="255" s="1"/>
  <c r="G188" i="255" s="1"/>
  <c r="G189" i="255" s="1"/>
  <c r="G190" i="255" s="1"/>
  <c r="G191" i="255" s="1"/>
  <c r="G192" i="255" l="1"/>
  <c r="G193" i="255" s="1"/>
  <c r="G194" i="255" s="1"/>
  <c r="G195" i="255" s="1"/>
  <c r="G196" i="255" s="1"/>
  <c r="G197" i="255" s="1"/>
  <c r="G198" i="255" s="1"/>
  <c r="G199" i="255" s="1"/>
  <c r="G200" i="255" s="1"/>
  <c r="G201" i="255" s="1"/>
  <c r="D29" i="221"/>
  <c r="G360" i="49"/>
  <c r="G359" i="49"/>
  <c r="G267" i="49"/>
  <c r="G227" i="49"/>
  <c r="G226" i="49"/>
  <c r="G165" i="49"/>
  <c r="E22" i="194"/>
  <c r="C4" i="55"/>
  <c r="C2" i="55"/>
  <c r="G202" i="255" l="1"/>
  <c r="G203" i="255" s="1"/>
  <c r="G204" i="255" s="1"/>
  <c r="G205" i="255" s="1"/>
  <c r="G206" i="255" s="1"/>
  <c r="G207" i="255" s="1"/>
  <c r="G208" i="255" s="1"/>
  <c r="G209" i="255" s="1"/>
  <c r="G210" i="255" s="1"/>
  <c r="G211" i="255" s="1"/>
  <c r="G212" i="255" s="1"/>
  <c r="G213" i="255" l="1"/>
  <c r="G214" i="255" s="1"/>
  <c r="G215" i="255" s="1"/>
  <c r="G216" i="255" s="1"/>
  <c r="G217" i="255" s="1"/>
  <c r="G218" i="255" s="1"/>
  <c r="G219" i="255" s="1"/>
  <c r="G220" i="255" s="1"/>
  <c r="G221" i="255" s="1"/>
  <c r="G222" i="255" s="1"/>
  <c r="G223" i="255" s="1"/>
  <c r="G4" i="49"/>
  <c r="G5" i="49"/>
  <c r="G6" i="49"/>
  <c r="G7" i="49"/>
  <c r="G8" i="49"/>
  <c r="G9" i="49"/>
  <c r="G10" i="49"/>
  <c r="G11" i="49"/>
  <c r="G14" i="49"/>
  <c r="G15" i="49"/>
  <c r="G16" i="49"/>
  <c r="G17" i="49"/>
  <c r="G18" i="49"/>
  <c r="G19" i="49"/>
  <c r="G20" i="49"/>
  <c r="G21" i="49"/>
  <c r="G22" i="49"/>
  <c r="G23" i="49"/>
  <c r="G24" i="49"/>
  <c r="G25" i="49"/>
  <c r="G26" i="49"/>
  <c r="G27" i="49"/>
  <c r="G28" i="49"/>
  <c r="G31" i="49"/>
  <c r="G32" i="49"/>
  <c r="G33" i="49"/>
  <c r="G34" i="49"/>
  <c r="G36" i="49"/>
  <c r="G37" i="49"/>
  <c r="G38" i="49"/>
  <c r="G39" i="49"/>
  <c r="G40" i="49"/>
  <c r="G41" i="49"/>
  <c r="G42" i="49"/>
  <c r="G43" i="49"/>
  <c r="G44" i="49"/>
  <c r="G45" i="49"/>
  <c r="G46" i="49"/>
  <c r="G47" i="49"/>
  <c r="G48" i="49"/>
  <c r="G49" i="49"/>
  <c r="G50" i="49"/>
  <c r="G53" i="49"/>
  <c r="G54" i="49"/>
  <c r="G55" i="49"/>
  <c r="G56" i="49"/>
  <c r="G57" i="49"/>
  <c r="G58" i="49"/>
  <c r="G59" i="49"/>
  <c r="G60" i="49"/>
  <c r="G61" i="49"/>
  <c r="G65" i="49"/>
  <c r="G66" i="49"/>
  <c r="G67" i="49"/>
  <c r="G68" i="49"/>
  <c r="G74" i="49"/>
  <c r="G75" i="49"/>
  <c r="G76" i="49"/>
  <c r="G77" i="49"/>
  <c r="G78" i="49"/>
  <c r="G79" i="49"/>
  <c r="G80" i="49"/>
  <c r="G81" i="49"/>
  <c r="G82" i="49"/>
  <c r="G83" i="49"/>
  <c r="G84" i="49"/>
  <c r="G85" i="49"/>
  <c r="G86" i="49"/>
  <c r="G87" i="49"/>
  <c r="G88" i="49"/>
  <c r="G89" i="49"/>
  <c r="G90" i="49"/>
  <c r="G91" i="49"/>
  <c r="G92" i="49"/>
  <c r="G93" i="49"/>
  <c r="G94" i="49"/>
  <c r="G95" i="49"/>
  <c r="G96" i="49"/>
  <c r="G97" i="49"/>
  <c r="G98" i="49"/>
  <c r="G99" i="49"/>
  <c r="G100" i="49"/>
  <c r="G101" i="49"/>
  <c r="G102" i="49"/>
  <c r="G103" i="49"/>
  <c r="G104" i="49"/>
  <c r="G105" i="49"/>
  <c r="G106" i="49"/>
  <c r="G107" i="49"/>
  <c r="G108" i="49"/>
  <c r="G109" i="49"/>
  <c r="G110" i="49"/>
  <c r="G111" i="49"/>
  <c r="G113" i="49"/>
  <c r="G114" i="49"/>
  <c r="G115" i="49"/>
  <c r="G116" i="49"/>
  <c r="G117" i="49"/>
  <c r="G118" i="49"/>
  <c r="G119" i="49"/>
  <c r="G120" i="49"/>
  <c r="G121" i="49"/>
  <c r="G122" i="49"/>
  <c r="G123" i="49"/>
  <c r="G124" i="49"/>
  <c r="G125" i="49"/>
  <c r="G126" i="49"/>
  <c r="G127" i="49"/>
  <c r="G128" i="49"/>
  <c r="G129" i="49"/>
  <c r="G130" i="49"/>
  <c r="G131" i="49"/>
  <c r="G132" i="49"/>
  <c r="G133" i="49"/>
  <c r="G134" i="49"/>
  <c r="G135" i="49"/>
  <c r="G136" i="49"/>
  <c r="G137" i="49"/>
  <c r="G138" i="49"/>
  <c r="G139" i="49"/>
  <c r="G143" i="49"/>
  <c r="G144" i="49"/>
  <c r="G145" i="49"/>
  <c r="G146" i="49"/>
  <c r="G147" i="49"/>
  <c r="G148" i="49"/>
  <c r="G149" i="49"/>
  <c r="G150" i="49"/>
  <c r="G151" i="49"/>
  <c r="G152" i="49"/>
  <c r="G153" i="49"/>
  <c r="G154" i="49"/>
  <c r="G155" i="49"/>
  <c r="G162" i="49"/>
  <c r="G163" i="49"/>
  <c r="G164" i="49"/>
  <c r="G166" i="49"/>
  <c r="G167" i="49"/>
  <c r="G168" i="49"/>
  <c r="G169" i="49"/>
  <c r="G171" i="49"/>
  <c r="G172" i="49"/>
  <c r="G173" i="49"/>
  <c r="G174" i="49"/>
  <c r="G175" i="49"/>
  <c r="G176" i="49"/>
  <c r="G177" i="49"/>
  <c r="G189" i="49"/>
  <c r="G190" i="49"/>
  <c r="G191" i="49"/>
  <c r="G192" i="49"/>
  <c r="G193" i="49"/>
  <c r="G194" i="49"/>
  <c r="G195" i="49"/>
  <c r="G196" i="49"/>
  <c r="G197" i="49"/>
  <c r="G198" i="49"/>
  <c r="G199" i="49"/>
  <c r="G200" i="49"/>
  <c r="G201" i="49"/>
  <c r="G202" i="49"/>
  <c r="G207" i="49"/>
  <c r="G208" i="49"/>
  <c r="G209" i="49"/>
  <c r="G210" i="49"/>
  <c r="G211" i="49"/>
  <c r="G212" i="49"/>
  <c r="G217" i="49"/>
  <c r="G218" i="49"/>
  <c r="G219" i="49"/>
  <c r="G220" i="49"/>
  <c r="G221" i="49"/>
  <c r="G222" i="49"/>
  <c r="G223" i="49"/>
  <c r="G224" i="49"/>
  <c r="G225" i="49"/>
  <c r="G228" i="49"/>
  <c r="G229" i="49"/>
  <c r="G230" i="49"/>
  <c r="G231" i="49"/>
  <c r="G232" i="49"/>
  <c r="G233" i="49"/>
  <c r="G234" i="49"/>
  <c r="G235" i="49"/>
  <c r="G236" i="49"/>
  <c r="G237" i="49"/>
  <c r="G238" i="49"/>
  <c r="G239" i="49"/>
  <c r="G249" i="49"/>
  <c r="G250" i="49"/>
  <c r="G251" i="49"/>
  <c r="G252" i="49"/>
  <c r="G253" i="49"/>
  <c r="G254" i="49"/>
  <c r="G255" i="49"/>
  <c r="G256" i="49"/>
  <c r="G257" i="49"/>
  <c r="G258" i="49"/>
  <c r="G259" i="49"/>
  <c r="G260" i="49"/>
  <c r="G261" i="49"/>
  <c r="G262" i="49"/>
  <c r="G263" i="49"/>
  <c r="G264" i="49"/>
  <c r="G265" i="49"/>
  <c r="G266" i="49"/>
  <c r="G268" i="49"/>
  <c r="G269" i="49"/>
  <c r="G270" i="49"/>
  <c r="G271" i="49"/>
  <c r="G274" i="49"/>
  <c r="G275" i="49"/>
  <c r="G276" i="49"/>
  <c r="G277" i="49"/>
  <c r="G278" i="49"/>
  <c r="G279" i="49"/>
  <c r="G280" i="49"/>
  <c r="G281" i="49"/>
  <c r="G282" i="49"/>
  <c r="G283" i="49"/>
  <c r="G284" i="49"/>
  <c r="G285" i="49"/>
  <c r="G286" i="49"/>
  <c r="G287" i="49"/>
  <c r="G288" i="49"/>
  <c r="G289" i="49"/>
  <c r="G290" i="49"/>
  <c r="G291" i="49"/>
  <c r="G292" i="49"/>
  <c r="G293" i="49"/>
  <c r="G299" i="49"/>
  <c r="G300" i="49"/>
  <c r="G301" i="49"/>
  <c r="G302" i="49"/>
  <c r="G303" i="49"/>
  <c r="G304" i="49"/>
  <c r="G305" i="49"/>
  <c r="G306" i="49"/>
  <c r="G307" i="49"/>
  <c r="G308" i="49"/>
  <c r="G309" i="49"/>
  <c r="G310" i="49"/>
  <c r="G311" i="49"/>
  <c r="G312" i="49"/>
  <c r="G313" i="49"/>
  <c r="G314" i="49"/>
  <c r="G315" i="49"/>
  <c r="G316" i="49"/>
  <c r="G317" i="49"/>
  <c r="G318" i="49"/>
  <c r="G319" i="49"/>
  <c r="G320" i="49"/>
  <c r="G321" i="49"/>
  <c r="G324" i="49"/>
  <c r="G325" i="49"/>
  <c r="G328" i="49"/>
  <c r="G329" i="49"/>
  <c r="G330" i="49"/>
  <c r="G331" i="49"/>
  <c r="G336" i="49"/>
  <c r="G337" i="49"/>
  <c r="G338" i="49"/>
  <c r="G339" i="49"/>
  <c r="G340" i="49"/>
  <c r="G341" i="49"/>
  <c r="G342" i="49"/>
  <c r="G343" i="49"/>
  <c r="G344" i="49"/>
  <c r="G345" i="49"/>
  <c r="G346" i="49"/>
  <c r="G347" i="49"/>
  <c r="G348" i="49"/>
  <c r="G349" i="49"/>
  <c r="G350" i="49"/>
  <c r="G351" i="49"/>
  <c r="G352" i="49"/>
  <c r="G353" i="49"/>
  <c r="G354" i="49"/>
  <c r="G355" i="49"/>
  <c r="G356" i="49"/>
  <c r="G358" i="49"/>
  <c r="G361" i="49"/>
  <c r="G362" i="49"/>
  <c r="G363" i="49"/>
  <c r="G364" i="49"/>
  <c r="G365" i="49"/>
  <c r="G366" i="49"/>
  <c r="G367" i="49"/>
  <c r="G368" i="49"/>
  <c r="G369" i="49"/>
  <c r="G370" i="49"/>
  <c r="G371" i="49"/>
  <c r="F16" i="55"/>
  <c r="D25" i="55"/>
  <c r="G22" i="143"/>
  <c r="J3" i="143"/>
  <c r="J4" i="143"/>
  <c r="J5" i="143"/>
  <c r="J6" i="143"/>
  <c r="J7" i="143"/>
  <c r="J8" i="143"/>
  <c r="J2" i="143"/>
  <c r="I3" i="143"/>
  <c r="I4" i="143"/>
  <c r="I5" i="143"/>
  <c r="I6" i="143"/>
  <c r="I7" i="143"/>
  <c r="I8" i="143"/>
  <c r="I2" i="143"/>
  <c r="F5" i="246"/>
  <c r="E5" i="246"/>
  <c r="H15" i="55"/>
  <c r="J15" i="55" s="1"/>
  <c r="C14" i="55"/>
  <c r="K27" i="52"/>
  <c r="C18" i="143"/>
  <c r="H18" i="143"/>
  <c r="C12" i="143"/>
  <c r="C13" i="143" s="1"/>
  <c r="C22" i="143" s="1"/>
  <c r="C21" i="55"/>
  <c r="G4" i="63"/>
  <c r="G5" i="63" s="1"/>
  <c r="K40" i="216"/>
  <c r="L40" i="216"/>
  <c r="J40" i="216"/>
  <c r="I40" i="216"/>
  <c r="G5" i="80"/>
  <c r="G6" i="80" s="1"/>
  <c r="G7" i="80" s="1"/>
  <c r="G8" i="80" s="1"/>
  <c r="G9" i="80" s="1"/>
  <c r="G10" i="80" s="1"/>
  <c r="G11" i="80" s="1"/>
  <c r="G12" i="80" s="1"/>
  <c r="G13" i="80" s="1"/>
  <c r="G14" i="80" s="1"/>
  <c r="G15" i="80" s="1"/>
  <c r="G16" i="80" s="1"/>
  <c r="G6" i="194"/>
  <c r="G7" i="194" s="1"/>
  <c r="G8" i="194" s="1"/>
  <c r="G9" i="194" s="1"/>
  <c r="G10" i="194" s="1"/>
  <c r="G11" i="194" s="1"/>
  <c r="G12" i="194" s="1"/>
  <c r="G13" i="194" s="1"/>
  <c r="G14" i="194" s="1"/>
  <c r="G15" i="194" s="1"/>
  <c r="G16" i="194" s="1"/>
  <c r="G17" i="194" s="1"/>
  <c r="G18" i="194" s="1"/>
  <c r="K20" i="56"/>
  <c r="D20" i="56"/>
  <c r="H14" i="55" s="1"/>
  <c r="C10" i="55"/>
  <c r="G6" i="116"/>
  <c r="F6" i="116"/>
  <c r="E6" i="116"/>
  <c r="E15" i="176"/>
  <c r="E14" i="176"/>
  <c r="E6" i="176"/>
  <c r="E7" i="176"/>
  <c r="E8" i="176"/>
  <c r="E9" i="176"/>
  <c r="E17" i="176"/>
  <c r="E10" i="176"/>
  <c r="E11" i="176"/>
  <c r="E16" i="176"/>
  <c r="K29" i="221"/>
  <c r="C10" i="143"/>
  <c r="E10" i="143"/>
  <c r="H10" i="143"/>
  <c r="K20" i="143"/>
  <c r="F13" i="143"/>
  <c r="F14" i="143" s="1"/>
  <c r="K10" i="176"/>
  <c r="K20" i="176" s="1"/>
  <c r="K22" i="176" s="1"/>
  <c r="K24" i="176" s="1"/>
  <c r="K6" i="176"/>
  <c r="K7" i="176"/>
  <c r="K8" i="176"/>
  <c r="K9" i="176"/>
  <c r="K23" i="176"/>
  <c r="I18" i="143"/>
  <c r="J18" i="143"/>
  <c r="M39" i="216"/>
  <c r="M40" i="216"/>
  <c r="I10" i="143"/>
  <c r="J10" i="143"/>
  <c r="D10" i="143"/>
  <c r="G16" i="55"/>
  <c r="G17" i="80" l="1"/>
  <c r="G18" i="80" s="1"/>
  <c r="G19" i="80" s="1"/>
  <c r="G20" i="80" s="1"/>
  <c r="G21" i="80" s="1"/>
  <c r="G22" i="80" s="1"/>
  <c r="G23" i="80" s="1"/>
  <c r="G24" i="80" s="1"/>
  <c r="G25" i="80" s="1"/>
  <c r="G26" i="80" s="1"/>
  <c r="G27" i="80" s="1"/>
  <c r="G28" i="80" s="1"/>
  <c r="G29" i="80" s="1"/>
  <c r="G30" i="80" s="1"/>
  <c r="G31" i="80" s="1"/>
  <c r="G32" i="80" s="1"/>
  <c r="G6" i="63"/>
  <c r="G7" i="63" s="1"/>
  <c r="G8" i="63" s="1"/>
  <c r="G372" i="49"/>
  <c r="E20" i="176"/>
  <c r="E22" i="176" s="1"/>
  <c r="H16" i="55"/>
  <c r="C16" i="55"/>
  <c r="D16" i="55"/>
  <c r="G13" i="143"/>
  <c r="G14" i="143" s="1"/>
  <c r="G22" i="194"/>
  <c r="I10" i="55" s="1"/>
  <c r="G19" i="194"/>
  <c r="G20" i="194" s="1"/>
  <c r="G21" i="194" s="1"/>
  <c r="G5" i="246"/>
  <c r="H6" i="55" s="1"/>
  <c r="E12" i="55"/>
  <c r="I21" i="55"/>
  <c r="E13" i="143"/>
  <c r="E16" i="143" s="1"/>
  <c r="E22" i="143" s="1"/>
  <c r="E16" i="55"/>
  <c r="I14" i="55"/>
  <c r="C12" i="55"/>
  <c r="G12" i="63" l="1"/>
  <c r="G13" i="63" s="1"/>
  <c r="G14" i="63" s="1"/>
  <c r="G15" i="63" s="1"/>
  <c r="G16" i="63" s="1"/>
  <c r="G17" i="63" s="1"/>
  <c r="G33" i="80"/>
  <c r="G34" i="80" s="1"/>
  <c r="G35" i="80" s="1"/>
  <c r="G36" i="80" s="1"/>
  <c r="G37" i="80" s="1"/>
  <c r="G38" i="80" s="1"/>
  <c r="G39" i="80" s="1"/>
  <c r="G40" i="80" s="1"/>
  <c r="G41" i="80" s="1"/>
  <c r="G42" i="80" s="1"/>
  <c r="G43" i="80" s="1"/>
  <c r="G44" i="80" s="1"/>
  <c r="G45" i="80" s="1"/>
  <c r="G46" i="80" s="1"/>
  <c r="G47" i="80" s="1"/>
  <c r="G48" i="80" s="1"/>
  <c r="G49" i="80" s="1"/>
  <c r="G50" i="80" s="1"/>
  <c r="G51" i="80" s="1"/>
  <c r="G52" i="80" s="1"/>
  <c r="G53" i="80" s="1"/>
  <c r="G54" i="80" s="1"/>
  <c r="G55" i="80" s="1"/>
  <c r="G56" i="80" s="1"/>
  <c r="G57" i="80" s="1"/>
  <c r="G58" i="80" s="1"/>
  <c r="G59" i="80" s="1"/>
  <c r="G60" i="80" s="1"/>
  <c r="G61" i="80" s="1"/>
  <c r="G62" i="80" s="1"/>
  <c r="G63" i="80" s="1"/>
  <c r="G64" i="80" s="1"/>
  <c r="G65" i="80" s="1"/>
  <c r="G66" i="80" s="1"/>
  <c r="G67" i="80" s="1"/>
  <c r="G68" i="80" s="1"/>
  <c r="G69" i="80" s="1"/>
  <c r="G70" i="80" s="1"/>
  <c r="G71" i="80" s="1"/>
  <c r="G72" i="80" s="1"/>
  <c r="G73" i="80" s="1"/>
  <c r="G74" i="80" s="1"/>
  <c r="G75" i="80" s="1"/>
  <c r="G76" i="80" s="1"/>
  <c r="G77" i="80" s="1"/>
  <c r="G78" i="80" s="1"/>
  <c r="G79" i="80" s="1"/>
  <c r="C25" i="55"/>
  <c r="J3" i="55"/>
  <c r="J6" i="55"/>
  <c r="D12" i="55"/>
  <c r="I16" i="55"/>
  <c r="J16" i="55" s="1"/>
  <c r="J14" i="55"/>
  <c r="E19" i="55"/>
  <c r="E25" i="55" s="1"/>
  <c r="J4" i="55"/>
  <c r="G18" i="63" l="1"/>
  <c r="G19" i="63" s="1"/>
  <c r="G20" i="63" s="1"/>
  <c r="G21" i="63" s="1"/>
  <c r="H12" i="55"/>
  <c r="I25" i="55"/>
  <c r="I12" i="55"/>
  <c r="G22" i="63" l="1"/>
  <c r="G23" i="63" s="1"/>
  <c r="G24" i="63" s="1"/>
  <c r="G25" i="63" s="1"/>
  <c r="G26" i="63" s="1"/>
  <c r="J12" i="55"/>
  <c r="J2" i="55"/>
  <c r="G27" i="63" l="1"/>
  <c r="G28" i="63" s="1"/>
  <c r="G29" i="63" s="1"/>
  <c r="G30" i="63" s="1"/>
  <c r="G31" i="63" s="1"/>
  <c r="G32" i="63" s="1"/>
  <c r="G33" i="63" s="1"/>
  <c r="G34" i="63" s="1"/>
  <c r="G35" i="63" s="1"/>
  <c r="G36" i="63" s="1"/>
  <c r="G37" i="63" s="1"/>
  <c r="G38" i="63" s="1"/>
  <c r="G39" i="63" s="1"/>
  <c r="G40" i="63" s="1"/>
  <c r="G41" i="63" s="1"/>
  <c r="G42" i="63" s="1"/>
  <c r="G43" i="63" s="1"/>
  <c r="G44" i="63" s="1"/>
  <c r="G45" i="63" s="1"/>
  <c r="G46" i="63" l="1"/>
  <c r="G47" i="63" l="1"/>
  <c r="G48" i="63" l="1"/>
  <c r="G49" i="63" s="1"/>
  <c r="G50" i="63" s="1"/>
  <c r="G51" i="63" s="1"/>
  <c r="G52" i="63" s="1"/>
  <c r="G53" i="63" s="1"/>
  <c r="G54" i="63" s="1"/>
  <c r="G55" i="63" s="1"/>
  <c r="G56" i="63" s="1"/>
  <c r="G57" i="63" l="1"/>
  <c r="G58" i="63" l="1"/>
  <c r="G59" i="63" s="1"/>
  <c r="G60" i="63" s="1"/>
  <c r="G61" i="63" l="1"/>
  <c r="G62" i="63" l="1"/>
  <c r="G63" i="63" l="1"/>
  <c r="G64" i="63" s="1"/>
  <c r="G65" i="63" s="1"/>
  <c r="G66" i="63" l="1"/>
  <c r="G67" i="63" s="1"/>
  <c r="G68" i="63" s="1"/>
  <c r="G69" i="63" s="1"/>
  <c r="G70" i="63" s="1"/>
  <c r="G71" i="63" s="1"/>
  <c r="G72" i="63" l="1"/>
  <c r="G73" i="63" l="1"/>
  <c r="G74" i="63" s="1"/>
  <c r="G75" i="63" s="1"/>
  <c r="G76" i="63" s="1"/>
  <c r="G77" i="63" s="1"/>
  <c r="G78" i="63" s="1"/>
  <c r="G79" i="63" s="1"/>
  <c r="G80" i="63" s="1"/>
  <c r="G81" i="63" s="1"/>
  <c r="G82" i="63" s="1"/>
  <c r="G83" i="63" s="1"/>
  <c r="G84" i="63" s="1"/>
  <c r="G85" i="63" s="1"/>
  <c r="G86" i="63" s="1"/>
  <c r="G87" i="63" s="1"/>
  <c r="G88" i="63" s="1"/>
  <c r="G89" i="63" s="1"/>
  <c r="G90" i="63" l="1"/>
  <c r="G91" i="63" s="1"/>
  <c r="G92" i="63" s="1"/>
  <c r="G93" i="63" s="1"/>
  <c r="G94" i="63" s="1"/>
  <c r="G95" i="63" s="1"/>
  <c r="G96" i="63" s="1"/>
  <c r="G97" i="63" s="1"/>
  <c r="G98" i="63" s="1"/>
  <c r="G99" i="63" s="1"/>
  <c r="G100" i="63" l="1"/>
  <c r="G101" i="63" s="1"/>
  <c r="G102" i="63" s="1"/>
  <c r="H25" i="55"/>
  <c r="J25" i="55" s="1"/>
  <c r="E24" i="176"/>
  <c r="J21" i="55"/>
  <c r="G103" i="63" l="1"/>
  <c r="G104" i="63" s="1"/>
  <c r="G105" i="63" s="1"/>
  <c r="H12" i="143"/>
  <c r="H13" i="143" s="1"/>
  <c r="I13" i="143"/>
  <c r="G106" i="63" l="1"/>
  <c r="G107" i="63" s="1"/>
  <c r="G108" i="63" s="1"/>
  <c r="G109" i="63" s="1"/>
  <c r="G110" i="63" s="1"/>
  <c r="G111" i="63" s="1"/>
  <c r="G112" i="63" s="1"/>
  <c r="G113" i="63" s="1"/>
  <c r="D13" i="143"/>
  <c r="D22" i="143" s="1"/>
  <c r="I22" i="143" s="1"/>
  <c r="H22" i="143"/>
  <c r="J13" i="143"/>
  <c r="J12" i="143"/>
  <c r="J22" i="143" l="1"/>
</calcChain>
</file>

<file path=xl/sharedStrings.xml><?xml version="1.0" encoding="utf-8"?>
<sst xmlns="http://schemas.openxmlformats.org/spreadsheetml/2006/main" count="8325" uniqueCount="487">
  <si>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</si>
  <si>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</si>
  <si>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</si>
  <si>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</si>
  <si>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</si>
  <si>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</si>
  <si>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</si>
  <si>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</si>
  <si>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</si>
  <si>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</si>
  <si>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</si>
  <si>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</si>
  <si>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</si>
  <si>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</si>
  <si>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</si>
  <si>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</si>
  <si>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</si>
  <si>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</si>
  <si>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</si>
  <si>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</si>
  <si>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</si>
  <si>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</si>
  <si>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</si>
  <si>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</si>
  <si>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</si>
  <si>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</si>
  <si>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</si>
  <si>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</si>
  <si>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</si>
  <si>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</si>
  <si>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</si>
  <si>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</si>
  <si>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</si>
  <si>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</si>
  <si>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</si>
  <si>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</si>
  <si>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</si>
  <si>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</si>
  <si>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</si>
  <si>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</si>
  <si>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</si>
  <si>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</si>
  <si>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</si>
  <si>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</si>
  <si>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EAGLE Uganda</t>
  </si>
  <si>
    <t>Uganda</t>
  </si>
  <si>
    <t>=1009201132940</t>
  </si>
  <si>
    <t>Bank balance</t>
  </si>
  <si>
    <t>Personal balance Accountant</t>
  </si>
  <si>
    <t>Advance</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</si>
  <si>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</si>
  <si>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</si>
  <si>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</si>
  <si>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</si>
  <si>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</si>
  <si>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</si>
  <si>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</si>
  <si>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</si>
  <si>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</si>
  <si>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</si>
  <si>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</si>
  <si>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</si>
  <si>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</si>
  <si>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Account Balance</t>
  </si>
  <si>
    <t>RUFFORD</t>
  </si>
  <si>
    <t>Airtime</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</si>
  <si>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</si>
  <si>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</si>
  <si>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</si>
  <si>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</si>
  <si>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</si>
  <si>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</si>
  <si>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</si>
  <si>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</si>
  <si>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</si>
  <si>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</si>
  <si>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</si>
  <si>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</si>
  <si>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</si>
  <si>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</si>
  <si>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</si>
  <si>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Office</t>
  </si>
  <si>
    <t>MONTH</t>
  </si>
  <si>
    <t>TRANSFERRED GRANTS TO ACCOUNT</t>
  </si>
  <si>
    <t xml:space="preserve">EXPENSES </t>
  </si>
  <si>
    <t>Given</t>
  </si>
  <si>
    <t>Paid</t>
  </si>
  <si>
    <t>Advance Received</t>
  </si>
  <si>
    <t>Transfer In</t>
  </si>
  <si>
    <t>Advance Paid</t>
  </si>
  <si>
    <t>Insignificant small denominiation</t>
  </si>
  <si>
    <t>=1009201652537</t>
  </si>
  <si>
    <t xml:space="preserve">Eco- Activities for Governance and Law Enforcement-Operational Account </t>
  </si>
  <si>
    <t>Operational Account</t>
  </si>
  <si>
    <t>May</t>
  </si>
  <si>
    <t>Jan</t>
  </si>
  <si>
    <t>Feb</t>
  </si>
  <si>
    <t>Mar</t>
  </si>
  <si>
    <t>April</t>
  </si>
  <si>
    <t>June</t>
  </si>
  <si>
    <t>July</t>
  </si>
  <si>
    <t>Aug</t>
  </si>
  <si>
    <t>Sept</t>
  </si>
  <si>
    <t>Oct</t>
  </si>
  <si>
    <t>Nov.</t>
  </si>
  <si>
    <t>Dec</t>
  </si>
  <si>
    <t>Row Labels</t>
  </si>
  <si>
    <t>(blank)</t>
  </si>
  <si>
    <t>Grand Total</t>
  </si>
  <si>
    <t>Sum of Spent  in national currency (UGX)</t>
  </si>
  <si>
    <t>Balance Due</t>
  </si>
  <si>
    <t>Sum of Spent in $</t>
  </si>
  <si>
    <t>Sum of Received</t>
  </si>
  <si>
    <t>Sum of spent in national currency (Ugx)</t>
  </si>
  <si>
    <t>PROJECT</t>
  </si>
  <si>
    <t>Mission Budget for 1 day</t>
  </si>
  <si>
    <t>List Of advanced salaries EAGLE Uganda 2022</t>
  </si>
  <si>
    <t>List Of Personal Financial Report Balances salaries EAGLE Uganda 2022</t>
  </si>
  <si>
    <t>Legal</t>
  </si>
  <si>
    <t>Investigations</t>
  </si>
  <si>
    <t>Grace</t>
  </si>
  <si>
    <t>i35</t>
  </si>
  <si>
    <t>Trust Building</t>
  </si>
  <si>
    <t>Local Transport</t>
  </si>
  <si>
    <t>Transport</t>
  </si>
  <si>
    <t>Reimbursement to the project</t>
  </si>
  <si>
    <t>Home/Office</t>
  </si>
  <si>
    <t>Office/Home</t>
  </si>
  <si>
    <t>Personal balance i35</t>
  </si>
  <si>
    <t>Airtime for Lydia</t>
  </si>
  <si>
    <t>Edris</t>
  </si>
  <si>
    <t>Personal balance Edris-Legal</t>
  </si>
  <si>
    <t>*</t>
  </si>
  <si>
    <t>Personal balance i54</t>
  </si>
  <si>
    <t>Personal balance i82</t>
  </si>
  <si>
    <t>i82</t>
  </si>
  <si>
    <t>i54</t>
  </si>
  <si>
    <t>Airtime for i82</t>
  </si>
  <si>
    <t>Telephone</t>
  </si>
  <si>
    <t>Kalerwe/Home</t>
  </si>
  <si>
    <t>Makindye/Home</t>
  </si>
  <si>
    <t>Gayaza/Home</t>
  </si>
  <si>
    <t>Equipment</t>
  </si>
  <si>
    <t>Travel Subsistence</t>
  </si>
  <si>
    <t>Cash Box September 2022</t>
  </si>
  <si>
    <t>Transfer to Operational Account</t>
  </si>
  <si>
    <t>rate</t>
  </si>
  <si>
    <t>Transfer Charges</t>
  </si>
  <si>
    <t>Office/Wakaliga</t>
  </si>
  <si>
    <t>home/office</t>
  </si>
  <si>
    <t>Office/Nateete</t>
  </si>
  <si>
    <t>Home/office</t>
  </si>
  <si>
    <t>Office/Namayiba</t>
  </si>
  <si>
    <t>Office/Mutundwe</t>
  </si>
  <si>
    <t>Busega/Home</t>
  </si>
  <si>
    <t>Office/Nasser Rd</t>
  </si>
  <si>
    <t>Office/Owino</t>
  </si>
  <si>
    <t>November Cash Box 2022</t>
  </si>
  <si>
    <t>Cash Box October 2022</t>
  </si>
  <si>
    <t>i73</t>
  </si>
  <si>
    <t>Atwine</t>
  </si>
  <si>
    <t>Balance from previous month October</t>
  </si>
  <si>
    <t>Reimbursement to  the project</t>
  </si>
  <si>
    <t>Nov_V1</t>
  </si>
  <si>
    <t>Nov_i82_V1</t>
  </si>
  <si>
    <t>Nasser Rd/Kyengera</t>
  </si>
  <si>
    <t>Kyengera/Office</t>
  </si>
  <si>
    <t>Home/Ggaba</t>
  </si>
  <si>
    <t>Gaba/home</t>
  </si>
  <si>
    <t>Nov_i82_V2</t>
  </si>
  <si>
    <t>Office/Busenga</t>
  </si>
  <si>
    <t>Busenga?kyengera</t>
  </si>
  <si>
    <t>Kyengera/Muzinda</t>
  </si>
  <si>
    <t>Muzinda/Busega</t>
  </si>
  <si>
    <t>Nov_i82_V3</t>
  </si>
  <si>
    <t>Home /Office</t>
  </si>
  <si>
    <t>Office/Busega</t>
  </si>
  <si>
    <t>Busega/Kyengera</t>
  </si>
  <si>
    <t>Kyengera/Musinda</t>
  </si>
  <si>
    <t>Muzinda/Busega mkt</t>
  </si>
  <si>
    <t>Busega.Home</t>
  </si>
  <si>
    <t>Nov_L_V1</t>
  </si>
  <si>
    <t>Balance from previous month October 22</t>
  </si>
  <si>
    <t>Lunch for Bashir</t>
  </si>
  <si>
    <t>Refreshment for Lydia</t>
  </si>
  <si>
    <t>Namayiba/KCCA</t>
  </si>
  <si>
    <t>KCCA/Office</t>
  </si>
  <si>
    <t>Nov_i82_V4</t>
  </si>
  <si>
    <t>Office/Kigo</t>
  </si>
  <si>
    <t>Kigo/Kisugu</t>
  </si>
  <si>
    <t>Kisugu/Makindye</t>
  </si>
  <si>
    <t>Makindye/Namayiba</t>
  </si>
  <si>
    <t>Namayiba/Home</t>
  </si>
  <si>
    <t>Nov_i82_V5</t>
  </si>
  <si>
    <t>Nasser Rd/Kiyoola</t>
  </si>
  <si>
    <t>Kiyoola/Bumbajja</t>
  </si>
  <si>
    <t>Bumbajja/Home</t>
  </si>
  <si>
    <t>Nov_i82_V6</t>
  </si>
  <si>
    <t>Office/Kyengera</t>
  </si>
  <si>
    <t>Kyengera/Kisozi</t>
  </si>
  <si>
    <t>Kisozi/Office</t>
  </si>
  <si>
    <t>Reimbrsement to the project</t>
  </si>
  <si>
    <t>Nov_L_V2</t>
  </si>
  <si>
    <t>Office/KCCA</t>
  </si>
  <si>
    <t>Balance from October .2022</t>
  </si>
  <si>
    <t>Mission Budget for 1 week</t>
  </si>
  <si>
    <t>Airtime for i73</t>
  </si>
  <si>
    <t>Airtime for Atwine</t>
  </si>
  <si>
    <t>Nov_L_V3</t>
  </si>
  <si>
    <t>Investigator simcard</t>
  </si>
  <si>
    <t>Nov_i7_V1</t>
  </si>
  <si>
    <t>Office/home</t>
  </si>
  <si>
    <t>Nov_A_V1</t>
  </si>
  <si>
    <t>Nov_i82_V7</t>
  </si>
  <si>
    <t>Busega/Muzinda</t>
  </si>
  <si>
    <t>Muzinda/Kyengera</t>
  </si>
  <si>
    <t>Kyengera/Busega</t>
  </si>
  <si>
    <t>Reimbursement to Atwine</t>
  </si>
  <si>
    <t>Noc_A_V2</t>
  </si>
  <si>
    <t>Reimbursement to i73</t>
  </si>
  <si>
    <t>Cash withdraw chq:</t>
  </si>
  <si>
    <t>Internal Transfer</t>
  </si>
  <si>
    <t>November</t>
  </si>
  <si>
    <t>Office/Bank</t>
  </si>
  <si>
    <t>Bank/KCCA</t>
  </si>
  <si>
    <t>KCCA/Bugolobi</t>
  </si>
  <si>
    <t>Bugolobi/Office</t>
  </si>
  <si>
    <t>Nov_A_V2</t>
  </si>
  <si>
    <t>Nov_i82_V8</t>
  </si>
  <si>
    <t>Nov_i82_V9</t>
  </si>
  <si>
    <t>Office/Kyetume</t>
  </si>
  <si>
    <t>Kyetume/Kiyanja</t>
  </si>
  <si>
    <t>Kiyanja/Home</t>
  </si>
  <si>
    <t>Bank Fees</t>
  </si>
  <si>
    <t>OPP UGX</t>
  </si>
  <si>
    <t>Bank Charges</t>
  </si>
  <si>
    <t>Nov_A_V3</t>
  </si>
  <si>
    <t>Bank UGX</t>
  </si>
  <si>
    <t>Nov_A_V4</t>
  </si>
  <si>
    <t>Nov_i7_V2</t>
  </si>
  <si>
    <t>Owino/Natete</t>
  </si>
  <si>
    <t>Natete/Busega</t>
  </si>
  <si>
    <t>Nov_i73_V2</t>
  </si>
  <si>
    <t>Nov_i73_V1</t>
  </si>
  <si>
    <t>Nov_i82_V10</t>
  </si>
  <si>
    <t>Reimbursement to i82</t>
  </si>
  <si>
    <t>mission Budget for 1 day</t>
  </si>
  <si>
    <t>Nov_A_V5</t>
  </si>
  <si>
    <t>Nov_i73_V3</t>
  </si>
  <si>
    <t>0-10-20223</t>
  </si>
  <si>
    <t>Office/Kiyoola</t>
  </si>
  <si>
    <t>Kiyoola/Home</t>
  </si>
  <si>
    <t>Nov_i82_V11</t>
  </si>
  <si>
    <t>office/kyengera</t>
  </si>
  <si>
    <t>kyengera/kibibi</t>
  </si>
  <si>
    <t>kibibi/nsangi</t>
  </si>
  <si>
    <t>nsangi/home</t>
  </si>
  <si>
    <t>Nov_i82_V12</t>
  </si>
  <si>
    <t>Nov_i82_V13</t>
  </si>
  <si>
    <t>Nov_L_V4</t>
  </si>
  <si>
    <t>Nov_L_V5</t>
  </si>
  <si>
    <t>Nov_L_V11</t>
  </si>
  <si>
    <t>Nov_L_V12</t>
  </si>
  <si>
    <t>Office/URA</t>
  </si>
  <si>
    <t>URA/Office</t>
  </si>
  <si>
    <t>Purchase of cap (International sign)</t>
  </si>
  <si>
    <t>Office Materials</t>
  </si>
  <si>
    <t>Nov_i73_V4</t>
  </si>
  <si>
    <t>Natete/Nalukolongo</t>
  </si>
  <si>
    <t>Nalukolongo/Natete</t>
  </si>
  <si>
    <t>Nov_i73_V5</t>
  </si>
  <si>
    <t>Nov_i73_V6</t>
  </si>
  <si>
    <t>Wakaliga/Home</t>
  </si>
  <si>
    <t>Office/Kisugu</t>
  </si>
  <si>
    <t>Kisugu/Home</t>
  </si>
  <si>
    <t>Bank/Home</t>
  </si>
  <si>
    <t>October PAYE-Lydia</t>
  </si>
  <si>
    <t>October NSSF-Lydia</t>
  </si>
  <si>
    <t>Personnel</t>
  </si>
  <si>
    <t>Transfer from the UGX Acount</t>
  </si>
  <si>
    <t>October Security Services chq:</t>
  </si>
  <si>
    <t>Services</t>
  </si>
  <si>
    <t>home/Office</t>
  </si>
  <si>
    <t>Nov_i82_V14</t>
  </si>
  <si>
    <t>Office/Kibibi</t>
  </si>
  <si>
    <t>Kibibi/Kyengera</t>
  </si>
  <si>
    <t>Kisozi/Home</t>
  </si>
  <si>
    <t>Lydia's Local Service Tax (2022-2023)</t>
  </si>
  <si>
    <t>Nov Interenet subscription</t>
  </si>
  <si>
    <t>Internet</t>
  </si>
  <si>
    <t>Nov_L_V6</t>
  </si>
  <si>
    <t>Nov_L_V7</t>
  </si>
  <si>
    <t>Nov_L_V8</t>
  </si>
  <si>
    <t>Bank/Office</t>
  </si>
  <si>
    <t>Nov_i73_V7</t>
  </si>
  <si>
    <t>Office/Lugunja</t>
  </si>
  <si>
    <t>Lugunja/Natete</t>
  </si>
  <si>
    <t>Kyengera/Home</t>
  </si>
  <si>
    <t>Nov_i82_V15</t>
  </si>
  <si>
    <t>Kyetume/Kiyoola</t>
  </si>
  <si>
    <t>Kiyoola/katoosi</t>
  </si>
  <si>
    <t>Katoosi/Mbuya</t>
  </si>
  <si>
    <t>Mbuya/Home</t>
  </si>
  <si>
    <t>Mutundwe/Lemonade Hotel</t>
  </si>
  <si>
    <t>Lemonade/Beautiful woman</t>
  </si>
  <si>
    <t>Beautiful woman/Star Royal</t>
  </si>
  <si>
    <t>Star Royal/Home</t>
  </si>
  <si>
    <t>3 papers (bought for drawing a map)</t>
  </si>
  <si>
    <t>Lunch for Lydia</t>
  </si>
  <si>
    <t>Nov_i73_V8</t>
  </si>
  <si>
    <t>Office/Kabusu</t>
  </si>
  <si>
    <t>Kabusu/Natete</t>
  </si>
  <si>
    <t>Kyengera/Nabigo</t>
  </si>
  <si>
    <t>Nabigo/Home</t>
  </si>
  <si>
    <t>Reimvursement to the project</t>
  </si>
  <si>
    <t>Nov_i82_V16</t>
  </si>
  <si>
    <t>Kyengera/Nansana Hotel</t>
  </si>
  <si>
    <t>Nansana/4 pals hotel</t>
  </si>
  <si>
    <t>4 pals/4G</t>
  </si>
  <si>
    <t>4G/Hotel spacious</t>
  </si>
  <si>
    <t>H S/Rose gardens</t>
  </si>
  <si>
    <t>Rose G/Maria Hotel</t>
  </si>
  <si>
    <t>Maria H/Nabigo</t>
  </si>
  <si>
    <t>Nabigo/Stina guest gouse</t>
  </si>
  <si>
    <t>Stina/Nabingo</t>
  </si>
  <si>
    <t>Nabingo/Home</t>
  </si>
  <si>
    <t>Nov_i73_V9</t>
  </si>
  <si>
    <t>Office/Nalukonlongo</t>
  </si>
  <si>
    <t>Busega/Kalerwe</t>
  </si>
  <si>
    <t>Nov_i82_V17</t>
  </si>
  <si>
    <t>Kisugu/Nasser Rd</t>
  </si>
  <si>
    <t>Nasser Rd/Namayiba</t>
  </si>
  <si>
    <t>Namayiba/Makindye</t>
  </si>
  <si>
    <t>Nov_i73_V10</t>
  </si>
  <si>
    <t>Kyengera/Nabingo</t>
  </si>
  <si>
    <t>Nabingo/Kalerwe</t>
  </si>
  <si>
    <t>Nov_i82_V18</t>
  </si>
  <si>
    <t>Kisozi/Mengo</t>
  </si>
  <si>
    <t>Mengo/Home</t>
  </si>
  <si>
    <t>Labour for slashing of compound</t>
  </si>
  <si>
    <t>Nov_L_V10</t>
  </si>
  <si>
    <t>4kgs of Sugar @6,500/-</t>
  </si>
  <si>
    <t>Nov_i82_V19</t>
  </si>
  <si>
    <t>Kibibi/Lukaya</t>
  </si>
  <si>
    <t>Nov_i82_V20</t>
  </si>
  <si>
    <t>Lukaya Kibi</t>
  </si>
  <si>
    <t>Lukaya/Homr</t>
  </si>
  <si>
    <t>24-1122</t>
  </si>
  <si>
    <t>Nov_i73_V11</t>
  </si>
  <si>
    <t>office/safi</t>
  </si>
  <si>
    <t>usafi/nankulabye</t>
  </si>
  <si>
    <t>nankulabye/bwaise</t>
  </si>
  <si>
    <t>bwaise/home</t>
  </si>
  <si>
    <t>Office/Umeme</t>
  </si>
  <si>
    <t>Umeme/Office</t>
  </si>
  <si>
    <t>Nov_L_V13</t>
  </si>
  <si>
    <t>Bank/Star Royal Hote</t>
  </si>
  <si>
    <t>Nov_i82_V21</t>
  </si>
  <si>
    <t>Home/Nakiyanja</t>
  </si>
  <si>
    <t>Nakiyanja/Kiyoola</t>
  </si>
  <si>
    <t>Kiyoola/Wantoni</t>
  </si>
  <si>
    <t>Wantoni/Home</t>
  </si>
  <si>
    <t>Nov_i73_V12</t>
  </si>
  <si>
    <t>Nateete/Kamwokya</t>
  </si>
  <si>
    <t>Kamwokya/Arua part</t>
  </si>
  <si>
    <t>Arua park/Home</t>
  </si>
  <si>
    <t>Nov_L_V14</t>
  </si>
  <si>
    <t>Bank/Umeme</t>
  </si>
  <si>
    <t>Umeme/Home</t>
  </si>
  <si>
    <t>Home/Umeme</t>
  </si>
  <si>
    <t>Nov_i82_V22</t>
  </si>
  <si>
    <t>Office/ggaba</t>
  </si>
  <si>
    <t>Ggaba/Nsambya</t>
  </si>
  <si>
    <t>Nsambya/</t>
  </si>
  <si>
    <t xml:space="preserve">     /Home</t>
  </si>
  <si>
    <t>Nov_i73_V13</t>
  </si>
  <si>
    <t>Office/Nalukolongo</t>
  </si>
  <si>
    <t>Nalukolongo/Busega</t>
  </si>
  <si>
    <t>Busega/Arua park</t>
  </si>
  <si>
    <t>Nov_L_V15</t>
  </si>
  <si>
    <t>Office/Gayaza</t>
  </si>
  <si>
    <t>Gayaza/Home(Nash)</t>
  </si>
  <si>
    <t>Nov_i73_V14</t>
  </si>
  <si>
    <t>Nov_i82_V23</t>
  </si>
  <si>
    <t>Home/Kilimanjaro</t>
  </si>
  <si>
    <t>Kilimanjaro/Home</t>
  </si>
  <si>
    <t>Nov_i73_V15</t>
  </si>
  <si>
    <t>Office/Usafi</t>
  </si>
  <si>
    <t>Usafi/Nakulabye</t>
  </si>
  <si>
    <t>Nkulabye/Bwaise</t>
  </si>
  <si>
    <t>Bwaise/Home</t>
  </si>
  <si>
    <t>Reimbursemet to the  project</t>
  </si>
  <si>
    <t>Nov_i82_V24</t>
  </si>
  <si>
    <t>kyengera/ktende</t>
  </si>
  <si>
    <t>katende/nsangi</t>
  </si>
  <si>
    <t>Nov_L_V16</t>
  </si>
  <si>
    <t>Nov_L_V17</t>
  </si>
  <si>
    <t>Nov_L_V18</t>
  </si>
  <si>
    <t>Nov_L_V19</t>
  </si>
  <si>
    <t>Electrical repairs &amp; replacements</t>
  </si>
  <si>
    <t>Purchase of 2 ink catridges @85,000</t>
  </si>
  <si>
    <t>Purchase of 4 sackets of milk@12,000/=</t>
  </si>
  <si>
    <t>1 bar of washing soap</t>
  </si>
  <si>
    <t>Coffee</t>
  </si>
  <si>
    <t>2 bottles of Rwenzori water</t>
  </si>
  <si>
    <t>Bank/Nakawa</t>
  </si>
  <si>
    <t>Nakawa/Home</t>
  </si>
  <si>
    <t>Nov_i82_V25</t>
  </si>
  <si>
    <t>Kisugu/Kiboga</t>
  </si>
  <si>
    <t>Kisugu/Kiboga (Bogote)</t>
  </si>
  <si>
    <t>Nov_i73_V16</t>
  </si>
  <si>
    <t>29-1122</t>
  </si>
  <si>
    <t>Nov_i82_V26</t>
  </si>
  <si>
    <t>Nov_i82_V 25 &amp;26</t>
  </si>
  <si>
    <t>Kiboga/Home</t>
  </si>
  <si>
    <t>Nov_i82_V27</t>
  </si>
  <si>
    <t>Office/Nakiyanja</t>
  </si>
  <si>
    <t>Nakiyanja/Mukono</t>
  </si>
  <si>
    <t>Mukono/Namayiba</t>
  </si>
  <si>
    <t>Nov_i73_V17</t>
  </si>
  <si>
    <t>Office/Kisenyi</t>
  </si>
  <si>
    <t>Kisenyi/Busega</t>
  </si>
  <si>
    <t>Busega /Arua park</t>
  </si>
  <si>
    <t>November salary (Cpd cleaner)</t>
  </si>
  <si>
    <t>Nov_L_V20</t>
  </si>
  <si>
    <t>Nov_L_V21</t>
  </si>
  <si>
    <t>EAGLE UGANDA FINANCIAL REPORT NOVEMBER 2022</t>
  </si>
  <si>
    <t>Cashbox November -2022 USD</t>
  </si>
  <si>
    <t>Personal balance Atwine-Legal</t>
  </si>
  <si>
    <t>01.11.2022  Balance and advance</t>
  </si>
  <si>
    <t>30.11.2022  Balance and advance</t>
  </si>
  <si>
    <t>FINANCIAL POSITION AT 1/11/2022</t>
  </si>
  <si>
    <t>FINANCIAL POSITION AT 30/11/2022</t>
  </si>
  <si>
    <t>Column Labels</t>
  </si>
  <si>
    <t>30th November 22</t>
  </si>
  <si>
    <t>Transfer from the USD Account</t>
  </si>
  <si>
    <t xml:space="preserve">November </t>
  </si>
  <si>
    <t>Annual Subscription Charges</t>
  </si>
  <si>
    <t>December Grants</t>
  </si>
  <si>
    <t>Interbank Transfer charges</t>
  </si>
  <si>
    <t>Bank transfer charges</t>
  </si>
  <si>
    <t>November &amp; December rent 2022 (Summit)</t>
  </si>
  <si>
    <t>Transfer to the UGX account</t>
  </si>
  <si>
    <t>1.11.2022  Balance and advance</t>
  </si>
  <si>
    <t>Bank USD</t>
  </si>
  <si>
    <t>November &amp; December rent (Summit)</t>
  </si>
  <si>
    <t>Rent &amp; Utilities</t>
  </si>
  <si>
    <t>Transfer from the UGX Acount  chq:216</t>
  </si>
  <si>
    <t>Cash withdraw chq:219</t>
  </si>
  <si>
    <t>October PAYE (Lydia) chq:221</t>
  </si>
  <si>
    <t>October NSSF (Lydia) chq:220</t>
  </si>
  <si>
    <t>November salary for Lydia</t>
  </si>
  <si>
    <t>October security services chq: 216</t>
  </si>
  <si>
    <t>Nov_BS_1</t>
  </si>
  <si>
    <t>Nov_BS_2</t>
  </si>
  <si>
    <t>Nov_BS_3</t>
  </si>
  <si>
    <t>Nov_BS_4</t>
  </si>
  <si>
    <t>Nov_BS_5</t>
  </si>
  <si>
    <t>Nov_BS_6</t>
  </si>
  <si>
    <t>Nov_BS_7</t>
  </si>
  <si>
    <t>Nov_BS_8</t>
  </si>
  <si>
    <t>Nov_BS_9</t>
  </si>
  <si>
    <t>November salary:Lydia</t>
  </si>
  <si>
    <t>Nov_L_R1</t>
  </si>
  <si>
    <t>KCCA/ Office</t>
  </si>
  <si>
    <t>Nov_L_R2</t>
  </si>
  <si>
    <t>Nov_L_R3</t>
  </si>
  <si>
    <t>Nov_L_R4</t>
  </si>
  <si>
    <t>Transfer Fees</t>
  </si>
  <si>
    <t>Nov_L_V9</t>
  </si>
  <si>
    <t>Nov_L_R5</t>
  </si>
  <si>
    <t>Nov_L_R6</t>
  </si>
  <si>
    <t>Nov_Inv_3</t>
  </si>
  <si>
    <t>Nov_Inv _4</t>
  </si>
  <si>
    <t>Nov_L_R7</t>
  </si>
  <si>
    <t>Nov_L_R8</t>
  </si>
  <si>
    <t>Nov_L_R9</t>
  </si>
  <si>
    <t>Nov_L_R10</t>
  </si>
  <si>
    <t>Nov_L-R11</t>
  </si>
  <si>
    <t>Nov_L_R12</t>
  </si>
  <si>
    <t>Nov_BS_10</t>
  </si>
  <si>
    <t>Nov_BS_11</t>
  </si>
  <si>
    <t>Nov_BS_12</t>
  </si>
  <si>
    <t>Nov_L_R13</t>
  </si>
  <si>
    <t>Nov_L_R14</t>
  </si>
  <si>
    <t>Nov_L_R15</t>
  </si>
  <si>
    <t>Nov_L_R16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</si>
</sst>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_-* #,##0\ _€_-;\-* #,##0\ _€_-;_-* &quot;-&quot;??\ _€_-;_-@_-"/>
    <numFmt numFmtId="169" formatCode="#,##0.00;[Red]#,##0.00"/>
  </numFmts>
  <fonts count="6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sz val="11"/>
      <color indexed="8"/>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s>
  <fills count="23">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
      <patternFill patternType="solid">
        <fgColor theme="3" tint="0.39997558519241921"/>
        <bgColor indexed="64"/>
      </patternFill>
    </fill>
  </fills>
  <borders count="48">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thin">
        <color auto="1"/>
      </left>
      <right style="medium">
        <color auto="1"/>
      </right>
      <top style="medium">
        <color auto="1"/>
      </top>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741">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2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1" fillId="0" borderId="0" xfId="0" applyFont="1" applyAlignment="1">
      <alignment horizontal="center" vertical="center"/>
    </xf>
    <xf numFmtId="0" fontId="16" fillId="0" borderId="0" xfId="0" applyFont="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49" fontId="15" fillId="0" borderId="0" xfId="0" applyNumberFormat="1"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5" fillId="0" borderId="0" xfId="0" applyFont="1" applyAlignment="1">
      <alignment horizontal="center" vertical="center"/>
    </xf>
    <xf numFmtId="0" fontId="16" fillId="0" borderId="0" xfId="0" applyFont="1" applyAlignment="1">
      <alignment horizontal="center" vertical="center"/>
    </xf>
    <xf numFmtId="0" fontId="14" fillId="0" borderId="19" xfId="0" applyFont="1" applyBorder="1" applyAlignment="1">
      <alignment vertical="center"/>
    </xf>
    <xf numFmtId="3" fontId="17" fillId="0" borderId="14" xfId="0" applyNumberFormat="1"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21" fillId="0" borderId="0" xfId="0" applyNumberFormat="1" applyFont="1" applyAlignment="1">
      <alignment horizontal="center" vertical="center"/>
    </xf>
    <xf numFmtId="165" fontId="14" fillId="0" borderId="0" xfId="0" applyNumberFormat="1" applyFont="1" applyAlignment="1">
      <alignment vertical="center"/>
    </xf>
    <xf numFmtId="165" fontId="15" fillId="0" borderId="0" xfId="0" applyNumberFormat="1" applyFont="1" applyAlignment="1">
      <alignment horizontal="right" vertical="center"/>
    </xf>
    <xf numFmtId="165" fontId="15" fillId="0" borderId="0" xfId="0" applyNumberFormat="1" applyFont="1" applyAlignment="1">
      <alignment vertical="center"/>
    </xf>
    <xf numFmtId="165" fontId="14" fillId="0" borderId="19" xfId="0" applyNumberFormat="1" applyFont="1" applyBorder="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16" fillId="0" borderId="19" xfId="0" applyFont="1" applyBorder="1" applyAlignment="1">
      <alignment vertical="center"/>
    </xf>
    <xf numFmtId="165" fontId="15" fillId="11" borderId="19" xfId="0" applyNumberFormat="1" applyFont="1" applyFill="1" applyBorder="1" applyAlignment="1">
      <alignment horizontal="center" vertical="center"/>
    </xf>
    <xf numFmtId="165" fontId="15" fillId="11" borderId="14" xfId="0" applyNumberFormat="1" applyFont="1" applyFill="1" applyBorder="1" applyAlignment="1">
      <alignment horizontal="center" vertical="center"/>
    </xf>
    <xf numFmtId="0" fontId="20" fillId="11" borderId="23" xfId="0" applyFont="1" applyFill="1" applyBorder="1" applyAlignment="1">
      <alignment vertical="center"/>
    </xf>
    <xf numFmtId="0" fontId="20" fillId="11" borderId="19" xfId="0" applyFont="1" applyFill="1" applyBorder="1" applyAlignment="1">
      <alignment vertical="center"/>
    </xf>
    <xf numFmtId="165" fontId="20" fillId="11" borderId="19" xfId="0" applyNumberFormat="1" applyFont="1" applyFill="1" applyBorder="1" applyAlignment="1">
      <alignment vertical="center"/>
    </xf>
    <xf numFmtId="165" fontId="20" fillId="11" borderId="14" xfId="0" applyNumberFormat="1" applyFont="1" applyFill="1" applyBorder="1" applyAlignment="1">
      <alignment vertical="center"/>
    </xf>
    <xf numFmtId="0" fontId="15" fillId="11" borderId="23" xfId="0" applyFont="1" applyFill="1" applyBorder="1" applyAlignment="1">
      <alignment horizontal="center" vertical="center"/>
    </xf>
    <xf numFmtId="0" fontId="15" fillId="11" borderId="19" xfId="0" applyFont="1" applyFill="1" applyBorder="1" applyAlignment="1">
      <alignment horizontal="center"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0" fontId="44" fillId="0" borderId="0" xfId="0" applyFont="1"/>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41" fillId="0" borderId="19" xfId="0" applyFont="1" applyBorder="1" applyAlignment="1">
      <alignment horizontal="lef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4" fillId="0" borderId="0" xfId="0" applyNumberFormat="1" applyFont="1"/>
    <xf numFmtId="3" fontId="14" fillId="0" borderId="0" xfId="0" applyNumberFormat="1" applyFont="1"/>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4" fontId="0" fillId="6" borderId="19" xfId="0" applyNumberFormat="1" applyFont="1" applyFill="1" applyBorder="1" applyAlignment="1">
      <alignment horizontal="left" vertical="center"/>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42" fillId="6" borderId="19" xfId="0" applyFont="1" applyFill="1" applyBorder="1" applyAlignment="1">
      <alignment horizontal="left" vertical="center" wrapText="1"/>
    </xf>
    <xf numFmtId="4" fontId="19" fillId="6" borderId="19" xfId="0" applyNumberFormat="1" applyFont="1" applyFill="1" applyBorder="1" applyAlignment="1">
      <alignment horizontal="left" vertical="center" wrapText="1"/>
    </xf>
    <xf numFmtId="0" fontId="0" fillId="6" borderId="6" xfId="0" applyFont="1" applyFill="1" applyBorder="1" applyAlignment="1">
      <alignment horizontal="left" vertical="center"/>
    </xf>
    <xf numFmtId="164" fontId="4"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165" fontId="0" fillId="6" borderId="19" xfId="0" applyNumberFormat="1" applyFont="1" applyFill="1" applyBorder="1" applyAlignment="1">
      <alignment horizontal="right"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164" fontId="41" fillId="0" borderId="19" xfId="2" applyFont="1" applyFill="1" applyBorder="1" applyAlignment="1">
      <alignment horizontal="righ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4" fontId="0" fillId="0" borderId="19" xfId="0" applyNumberFormat="1" applyFont="1" applyBorder="1" applyAlignment="1">
      <alignment horizontal="left" vertical="center" wrapText="1"/>
    </xf>
    <xf numFmtId="3" fontId="4" fillId="6" borderId="11" xfId="1" applyNumberFormat="1" applyFont="1" applyFill="1" applyBorder="1" applyAlignment="1">
      <alignment horizontal="left" vertical="center" wrapText="1"/>
    </xf>
    <xf numFmtId="164" fontId="4" fillId="6" borderId="3" xfId="2" applyFont="1" applyFill="1" applyBorder="1" applyAlignment="1">
      <alignment horizontal="right"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0" fontId="0" fillId="0" borderId="0" xfId="0" applyAlignment="1">
      <alignment horizontal="left"/>
    </xf>
    <xf numFmtId="0" fontId="0" fillId="6" borderId="6" xfId="0" applyFont="1" applyFill="1" applyBorder="1" applyAlignment="1">
      <alignment horizontal="left" vertical="center" wrapText="1"/>
    </xf>
    <xf numFmtId="0" fontId="0" fillId="0" borderId="19" xfId="0" applyFont="1" applyBorder="1" applyAlignment="1">
      <alignment horizontal="left" vertical="center" wrapText="1"/>
    </xf>
    <xf numFmtId="3" fontId="0" fillId="6" borderId="19" xfId="1" applyNumberFormat="1" applyFont="1" applyFill="1" applyBorder="1" applyAlignment="1">
      <alignment horizontal="left" wrapText="1"/>
    </xf>
    <xf numFmtId="0" fontId="0" fillId="6" borderId="19" xfId="0" applyFont="1" applyFill="1" applyBorder="1" applyAlignment="1">
      <alignment horizontal="left"/>
    </xf>
    <xf numFmtId="14" fontId="33"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9" fillId="0" borderId="17" xfId="1" applyNumberFormat="1" applyFont="1" applyBorder="1" applyAlignment="1">
      <alignment horizontal="left" vertical="center" wrapText="1"/>
    </xf>
    <xf numFmtId="165" fontId="4" fillId="6" borderId="9" xfId="40" applyNumberFormat="1" applyFont="1" applyFill="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0" borderId="0" xfId="0" applyNumberFormat="1"/>
    <xf numFmtId="4" fontId="18" fillId="0" borderId="0" xfId="0" applyNumberFormat="1" applyFont="1" applyBorder="1" applyAlignment="1">
      <alignment horizontal="center" vertical="center"/>
    </xf>
    <xf numFmtId="0" fontId="46" fillId="13" borderId="20" xfId="0" applyFont="1" applyFill="1" applyBorder="1"/>
    <xf numFmtId="165" fontId="46" fillId="13" borderId="21" xfId="0" applyNumberFormat="1" applyFont="1" applyFill="1" applyBorder="1"/>
    <xf numFmtId="0" fontId="47" fillId="8" borderId="22" xfId="0" applyFont="1" applyFill="1" applyBorder="1"/>
    <xf numFmtId="0" fontId="47" fillId="13" borderId="23" xfId="0" applyFont="1" applyFill="1" applyBorder="1" applyAlignment="1">
      <alignment wrapText="1"/>
    </xf>
    <xf numFmtId="165" fontId="46" fillId="13" borderId="19" xfId="0" applyNumberFormat="1" applyFont="1" applyFill="1" applyBorder="1" applyAlignment="1">
      <alignment wrapText="1"/>
    </xf>
    <xf numFmtId="0" fontId="47" fillId="8" borderId="14" xfId="0" applyFont="1" applyFill="1" applyBorder="1" applyAlignment="1">
      <alignment wrapText="1"/>
    </xf>
    <xf numFmtId="0" fontId="46" fillId="14" borderId="24" xfId="0" applyFont="1" applyFill="1" applyBorder="1" applyAlignment="1">
      <alignment wrapText="1"/>
    </xf>
    <xf numFmtId="165" fontId="46" fillId="14" borderId="25" xfId="0" applyNumberFormat="1" applyFont="1" applyFill="1" applyBorder="1"/>
    <xf numFmtId="165" fontId="47"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8"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9" fillId="0" borderId="19" xfId="2" applyNumberFormat="1" applyFont="1" applyBorder="1"/>
    <xf numFmtId="165" fontId="49" fillId="0" borderId="6" xfId="2" applyNumberFormat="1" applyFont="1" applyBorder="1"/>
    <xf numFmtId="165" fontId="48"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50" fillId="15" borderId="19" xfId="0" applyNumberFormat="1" applyFont="1" applyFill="1" applyBorder="1"/>
    <xf numFmtId="165" fontId="34" fillId="15" borderId="19" xfId="2" applyNumberFormat="1" applyFont="1" applyFill="1" applyBorder="1"/>
    <xf numFmtId="165" fontId="30" fillId="15" borderId="19" xfId="0" applyNumberFormat="1" applyFont="1" applyFill="1" applyBorder="1"/>
    <xf numFmtId="165" fontId="34" fillId="15" borderId="16" xfId="2" applyNumberFormat="1" applyFont="1" applyFill="1" applyBorder="1"/>
    <xf numFmtId="165" fontId="34" fillId="15" borderId="5" xfId="2" applyNumberFormat="1" applyFont="1" applyFill="1" applyBorder="1"/>
    <xf numFmtId="165" fontId="34" fillId="15" borderId="12" xfId="2" applyNumberFormat="1" applyFont="1" applyFill="1" applyBorder="1"/>
    <xf numFmtId="165" fontId="48" fillId="15"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1" fillId="0" borderId="19" xfId="0" applyFont="1" applyBorder="1"/>
    <xf numFmtId="165" fontId="51" fillId="0" borderId="19" xfId="0" applyNumberFormat="1" applyFont="1" applyBorder="1"/>
    <xf numFmtId="165" fontId="51" fillId="0" borderId="19" xfId="2" applyNumberFormat="1" applyFont="1" applyBorder="1"/>
    <xf numFmtId="165" fontId="51" fillId="0" borderId="6" xfId="2" applyNumberFormat="1" applyFont="1" applyBorder="1"/>
    <xf numFmtId="0" fontId="29" fillId="16" borderId="19" xfId="0" applyFont="1" applyFill="1" applyBorder="1"/>
    <xf numFmtId="165" fontId="26" fillId="16" borderId="19" xfId="0" applyNumberFormat="1" applyFont="1" applyFill="1" applyBorder="1"/>
    <xf numFmtId="165" fontId="26" fillId="16" borderId="6" xfId="0" applyNumberFormat="1" applyFont="1" applyFill="1" applyBorder="1"/>
    <xf numFmtId="165" fontId="48" fillId="16" borderId="19" xfId="2" applyNumberFormat="1" applyFont="1" applyFill="1" applyBorder="1"/>
    <xf numFmtId="0" fontId="52" fillId="0" borderId="16" xfId="0" applyFont="1" applyBorder="1"/>
    <xf numFmtId="165" fontId="53" fillId="0" borderId="16" xfId="0" applyNumberFormat="1" applyFont="1" applyBorder="1"/>
    <xf numFmtId="165" fontId="53" fillId="0" borderId="33" xfId="0" applyNumberFormat="1" applyFont="1" applyBorder="1"/>
    <xf numFmtId="165" fontId="54"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3" xfId="0" applyNumberFormat="1" applyFont="1" applyBorder="1"/>
    <xf numFmtId="0" fontId="29" fillId="12" borderId="18" xfId="0" applyFont="1" applyFill="1" applyBorder="1"/>
    <xf numFmtId="165" fontId="26" fillId="12" borderId="15" xfId="0" applyNumberFormat="1" applyFont="1" applyFill="1" applyBorder="1"/>
    <xf numFmtId="165" fontId="26" fillId="12" borderId="30" xfId="0" applyNumberFormat="1" applyFont="1" applyFill="1" applyBorder="1"/>
    <xf numFmtId="165" fontId="48"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7" fillId="6" borderId="0" xfId="0" applyFont="1" applyFill="1" applyBorder="1"/>
    <xf numFmtId="0" fontId="47" fillId="6" borderId="0" xfId="0" applyFont="1" applyFill="1" applyBorder="1" applyAlignment="1">
      <alignment wrapText="1"/>
    </xf>
    <xf numFmtId="165" fontId="47" fillId="6" borderId="0" xfId="0" applyNumberFormat="1" applyFont="1" applyFill="1" applyBorder="1"/>
    <xf numFmtId="165" fontId="46" fillId="13" borderId="34" xfId="0" applyNumberFormat="1" applyFont="1" applyFill="1" applyBorder="1"/>
    <xf numFmtId="0" fontId="47" fillId="8" borderId="19" xfId="0" applyFont="1" applyFill="1" applyBorder="1"/>
    <xf numFmtId="14" fontId="0" fillId="0" borderId="11" xfId="0" applyNumberFormat="1" applyBorder="1" applyAlignment="1">
      <alignment horizontal="left" vertical="center" wrapText="1"/>
    </xf>
    <xf numFmtId="40" fontId="14" fillId="0" borderId="0" xfId="0" applyNumberFormat="1" applyFont="1" applyAlignment="1">
      <alignment horizontal="center" vertical="center"/>
    </xf>
    <xf numFmtId="165" fontId="51" fillId="6" borderId="19" xfId="2" applyNumberFormat="1" applyFont="1" applyFill="1" applyBorder="1"/>
    <xf numFmtId="0" fontId="41" fillId="0" borderId="0" xfId="0" applyFont="1" applyAlignment="1">
      <alignment horizontal="left" vertical="center"/>
    </xf>
    <xf numFmtId="0" fontId="0" fillId="0" borderId="10" xfId="0" applyBorder="1"/>
    <xf numFmtId="0" fontId="41" fillId="13" borderId="0" xfId="0" applyFont="1" applyFill="1"/>
    <xf numFmtId="17" fontId="43" fillId="11" borderId="5" xfId="0" applyNumberFormat="1" applyFont="1" applyFill="1" applyBorder="1"/>
    <xf numFmtId="0" fontId="41" fillId="19" borderId="10" xfId="0" applyFont="1" applyFill="1" applyBorder="1"/>
    <xf numFmtId="3" fontId="56" fillId="19" borderId="16" xfId="0" applyNumberFormat="1" applyFont="1" applyFill="1" applyBorder="1"/>
    <xf numFmtId="3" fontId="43" fillId="19" borderId="16" xfId="0" applyNumberFormat="1" applyFont="1" applyFill="1" applyBorder="1"/>
    <xf numFmtId="3" fontId="41" fillId="19" borderId="16" xfId="0" applyNumberFormat="1" applyFont="1" applyFill="1" applyBorder="1"/>
    <xf numFmtId="0" fontId="43" fillId="20" borderId="0" xfId="0" applyFont="1" applyFill="1"/>
    <xf numFmtId="3" fontId="19" fillId="20" borderId="5" xfId="0" applyNumberFormat="1" applyFont="1" applyFill="1" applyBorder="1"/>
    <xf numFmtId="0" fontId="41" fillId="12" borderId="4" xfId="0" applyFont="1" applyFill="1" applyBorder="1"/>
    <xf numFmtId="3" fontId="57" fillId="12" borderId="3" xfId="0" applyNumberFormat="1" applyFont="1" applyFill="1" applyBorder="1"/>
    <xf numFmtId="3" fontId="43" fillId="12" borderId="3" xfId="0" applyNumberFormat="1" applyFont="1" applyFill="1" applyBorder="1"/>
    <xf numFmtId="0" fontId="41" fillId="19" borderId="0" xfId="0" applyFont="1" applyFill="1"/>
    <xf numFmtId="3" fontId="43" fillId="19" borderId="5" xfId="0" applyNumberFormat="1" applyFont="1" applyFill="1" applyBorder="1"/>
    <xf numFmtId="3" fontId="41" fillId="19" borderId="5" xfId="0" applyNumberFormat="1" applyFont="1" applyFill="1" applyBorder="1"/>
    <xf numFmtId="0" fontId="0" fillId="0" borderId="33" xfId="0" applyBorder="1"/>
    <xf numFmtId="0" fontId="41" fillId="13" borderId="12" xfId="0" applyFont="1" applyFill="1" applyBorder="1"/>
    <xf numFmtId="0" fontId="41" fillId="13" borderId="33" xfId="0" applyFont="1" applyFill="1" applyBorder="1"/>
    <xf numFmtId="0" fontId="43" fillId="13" borderId="12" xfId="0" applyFont="1" applyFill="1" applyBorder="1"/>
    <xf numFmtId="0" fontId="41" fillId="13" borderId="13" xfId="0" applyFont="1" applyFill="1" applyBorder="1"/>
    <xf numFmtId="165" fontId="26" fillId="21" borderId="19" xfId="0" applyNumberFormat="1" applyFont="1" applyFill="1" applyBorder="1" applyAlignment="1">
      <alignment vertical="top" wrapText="1"/>
    </xf>
    <xf numFmtId="165" fontId="25" fillId="21" borderId="19" xfId="2" applyNumberFormat="1" applyFont="1" applyFill="1" applyBorder="1"/>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165" fontId="4" fillId="6" borderId="19" xfId="40" applyNumberFormat="1" applyFont="1" applyFill="1" applyBorder="1" applyAlignment="1">
      <alignment horizontal="left" vertical="center" wrapText="1"/>
    </xf>
    <xf numFmtId="167" fontId="43" fillId="19" borderId="16" xfId="2" applyNumberFormat="1" applyFont="1" applyFill="1" applyBorder="1" applyAlignment="1">
      <alignment horizontal="right" vertical="center"/>
    </xf>
    <xf numFmtId="164" fontId="0" fillId="0" borderId="0" xfId="2" applyFont="1"/>
    <xf numFmtId="0" fontId="14" fillId="0" borderId="0" xfId="0" applyFont="1" applyBorder="1" applyAlignment="1">
      <alignment horizontal="center" vertical="center"/>
    </xf>
    <xf numFmtId="165" fontId="58"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1" fillId="0" borderId="19" xfId="0" applyFont="1" applyBorder="1" applyAlignment="1">
      <alignment horizontal="left" vertical="center" wrapText="1"/>
    </xf>
    <xf numFmtId="165" fontId="4" fillId="6" borderId="19"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0" fillId="0" borderId="0" xfId="0" applyNumberFormat="1" applyAlignment="1">
      <alignment horizontal="left" vertical="center"/>
    </xf>
    <xf numFmtId="165" fontId="0" fillId="0" borderId="19" xfId="0" applyNumberFormat="1" applyBorder="1" applyAlignment="1">
      <alignment horizontal="left" vertical="center"/>
    </xf>
    <xf numFmtId="14" fontId="1" fillId="0" borderId="19" xfId="0" applyNumberFormat="1" applyFont="1" applyBorder="1" applyAlignment="1">
      <alignment horizontal="left" vertical="center" wrapText="1"/>
    </xf>
    <xf numFmtId="0" fontId="46" fillId="14" borderId="35" xfId="0" applyFont="1" applyFill="1" applyBorder="1" applyAlignment="1">
      <alignment wrapText="1"/>
    </xf>
    <xf numFmtId="165" fontId="46" fillId="14" borderId="1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9"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2" fillId="0" borderId="0" xfId="0" applyFont="1" applyAlignment="1">
      <alignment horizontal="right" vertical="center"/>
    </xf>
    <xf numFmtId="0" fontId="63" fillId="0" borderId="0" xfId="0" applyFont="1" applyAlignment="1">
      <alignment vertical="center"/>
    </xf>
    <xf numFmtId="0" fontId="63" fillId="0" borderId="12" xfId="0" applyFont="1" applyBorder="1" applyAlignment="1">
      <alignment vertical="center"/>
    </xf>
    <xf numFmtId="0" fontId="63" fillId="0" borderId="13" xfId="0" applyFont="1" applyBorder="1" applyAlignment="1">
      <alignment vertical="center"/>
    </xf>
    <xf numFmtId="49" fontId="62" fillId="0" borderId="0" xfId="0" applyNumberFormat="1" applyFont="1" applyAlignment="1">
      <alignment vertical="center"/>
    </xf>
    <xf numFmtId="0" fontId="60" fillId="11" borderId="23" xfId="0" applyFont="1" applyFill="1" applyBorder="1" applyAlignment="1">
      <alignment vertical="center"/>
    </xf>
    <xf numFmtId="0" fontId="60" fillId="11" borderId="19" xfId="0" applyFont="1" applyFill="1" applyBorder="1" applyAlignment="1">
      <alignment vertical="center"/>
    </xf>
    <xf numFmtId="0" fontId="60" fillId="11" borderId="14" xfId="0" applyFont="1" applyFill="1" applyBorder="1" applyAlignment="1">
      <alignment vertical="center"/>
    </xf>
    <xf numFmtId="0" fontId="62" fillId="11" borderId="23" xfId="0" applyFont="1" applyFill="1" applyBorder="1" applyAlignment="1">
      <alignment horizontal="center" vertical="center"/>
    </xf>
    <xf numFmtId="0" fontId="62" fillId="11" borderId="19" xfId="0" applyFont="1" applyFill="1" applyBorder="1" applyAlignment="1">
      <alignment horizontal="center" vertical="center"/>
    </xf>
    <xf numFmtId="0" fontId="62" fillId="11" borderId="14" xfId="0" applyFont="1" applyFill="1" applyBorder="1" applyAlignment="1">
      <alignment horizontal="center" vertical="center"/>
    </xf>
    <xf numFmtId="0" fontId="63" fillId="0" borderId="0" xfId="0" applyFont="1" applyAlignment="1">
      <alignment horizontal="center" vertical="center"/>
    </xf>
    <xf numFmtId="3" fontId="64" fillId="0" borderId="0" xfId="0" applyNumberFormat="1" applyFont="1" applyAlignment="1">
      <alignment vertical="center"/>
    </xf>
    <xf numFmtId="0" fontId="61" fillId="0" borderId="0" xfId="0" applyFont="1"/>
    <xf numFmtId="3" fontId="61" fillId="0" borderId="0" xfId="0" applyNumberFormat="1" applyFont="1"/>
    <xf numFmtId="0" fontId="60" fillId="0" borderId="0" xfId="0" applyFont="1"/>
    <xf numFmtId="165" fontId="0" fillId="6" borderId="19" xfId="0" applyNumberFormat="1" applyFont="1" applyFill="1" applyBorder="1" applyAlignment="1">
      <alignment horizontal="left" vertical="center"/>
    </xf>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0" fontId="1" fillId="6" borderId="19" xfId="0" applyFont="1" applyFill="1" applyBorder="1" applyAlignment="1">
      <alignment horizontal="left" vertical="center" wrapText="1"/>
    </xf>
    <xf numFmtId="0" fontId="1" fillId="6" borderId="6" xfId="0" applyFont="1" applyFill="1" applyBorder="1" applyAlignment="1">
      <alignment horizontal="left" vertical="center"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0" fontId="1" fillId="0" borderId="19" xfId="0" applyFont="1" applyFill="1" applyBorder="1" applyAlignment="1">
      <alignment horizontal="center" vertical="center" wrapText="1"/>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0" fontId="17" fillId="0" borderId="19" xfId="0" applyFont="1" applyBorder="1" applyAlignment="1">
      <alignment horizontal="center" vertical="center"/>
    </xf>
    <xf numFmtId="3" fontId="17" fillId="0" borderId="19" xfId="0" applyNumberFormat="1"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1" fillId="6" borderId="19" xfId="0" applyNumberFormat="1" applyFont="1" applyFill="1" applyBorder="1" applyAlignment="1">
      <alignment horizontal="left" vertical="center"/>
    </xf>
    <xf numFmtId="0" fontId="61" fillId="6" borderId="19" xfId="0" applyFont="1" applyFill="1" applyBorder="1" applyAlignment="1">
      <alignment horizontal="center" vertical="center" wrapText="1"/>
    </xf>
    <xf numFmtId="0" fontId="63" fillId="6" borderId="19" xfId="0" applyFont="1" applyFill="1" applyBorder="1" applyAlignment="1">
      <alignment vertical="center"/>
    </xf>
    <xf numFmtId="3" fontId="64" fillId="6" borderId="19" xfId="0" applyNumberFormat="1" applyFont="1" applyFill="1" applyBorder="1" applyAlignment="1">
      <alignment vertical="center"/>
    </xf>
    <xf numFmtId="0" fontId="14" fillId="6" borderId="19" xfId="0" applyFont="1" applyFill="1" applyBorder="1"/>
    <xf numFmtId="0" fontId="64" fillId="6" borderId="19" xfId="0" applyFont="1" applyFill="1" applyBorder="1" applyAlignment="1">
      <alignment horizontal="center" vertical="center"/>
    </xf>
    <xf numFmtId="14" fontId="62" fillId="6" borderId="19" xfId="0" applyNumberFormat="1" applyFont="1" applyFill="1" applyBorder="1" applyAlignment="1">
      <alignment horizontal="left" vertical="center"/>
    </xf>
    <xf numFmtId="0" fontId="62" fillId="6" borderId="19" xfId="0" applyFont="1" applyFill="1" applyBorder="1" applyAlignment="1">
      <alignment vertical="center"/>
    </xf>
    <xf numFmtId="3" fontId="62" fillId="6" borderId="19" xfId="0" applyNumberFormat="1" applyFont="1" applyFill="1" applyBorder="1" applyAlignment="1">
      <alignment vertical="center"/>
    </xf>
    <xf numFmtId="3" fontId="61" fillId="6" borderId="19" xfId="0" applyNumberFormat="1" applyFont="1" applyFill="1" applyBorder="1" applyAlignment="1">
      <alignment vertical="center"/>
    </xf>
    <xf numFmtId="0" fontId="61" fillId="6" borderId="19" xfId="0" applyFont="1" applyFill="1" applyBorder="1" applyAlignment="1">
      <alignment vertical="center"/>
    </xf>
    <xf numFmtId="3" fontId="60" fillId="6" borderId="19" xfId="0" applyNumberFormat="1" applyFont="1" applyFill="1" applyBorder="1" applyAlignment="1">
      <alignment vertical="center"/>
    </xf>
    <xf numFmtId="3" fontId="63" fillId="6" borderId="19" xfId="0" applyNumberFormat="1" applyFont="1" applyFill="1" applyBorder="1" applyAlignment="1">
      <alignment vertical="center"/>
    </xf>
    <xf numFmtId="0" fontId="63" fillId="6" borderId="19" xfId="0" applyFont="1" applyFill="1" applyBorder="1"/>
    <xf numFmtId="0" fontId="65" fillId="6" borderId="19" xfId="0" applyFont="1" applyFill="1" applyBorder="1" applyAlignment="1">
      <alignment vertical="center"/>
    </xf>
    <xf numFmtId="14" fontId="62" fillId="6" borderId="19" xfId="0" applyNumberFormat="1" applyFont="1" applyFill="1" applyBorder="1" applyAlignment="1">
      <alignment horizontal="center" vertical="center"/>
    </xf>
    <xf numFmtId="3" fontId="67" fillId="6" borderId="19" xfId="0" applyNumberFormat="1" applyFont="1" applyFill="1" applyBorder="1" applyAlignment="1">
      <alignment vertical="center"/>
    </xf>
    <xf numFmtId="0" fontId="66" fillId="6" borderId="19" xfId="0" applyFont="1" applyFill="1" applyBorder="1" applyAlignment="1">
      <alignment vertical="center"/>
    </xf>
    <xf numFmtId="14" fontId="66" fillId="6" borderId="19" xfId="0" applyNumberFormat="1" applyFont="1" applyFill="1" applyBorder="1" applyAlignment="1">
      <alignment horizontal="center" vertical="center"/>
    </xf>
    <xf numFmtId="0" fontId="24" fillId="6" borderId="19" xfId="0" applyFont="1" applyFill="1" applyBorder="1"/>
    <xf numFmtId="0" fontId="61" fillId="6" borderId="19" xfId="0" applyFont="1" applyFill="1" applyBorder="1"/>
    <xf numFmtId="0" fontId="60" fillId="6" borderId="19" xfId="0" applyFont="1" applyFill="1" applyBorder="1" applyAlignment="1">
      <alignment horizontal="center"/>
    </xf>
    <xf numFmtId="3" fontId="60" fillId="6" borderId="19" xfId="0" applyNumberFormat="1" applyFont="1" applyFill="1" applyBorder="1"/>
    <xf numFmtId="3" fontId="61" fillId="6" borderId="19" xfId="0" applyNumberFormat="1" applyFont="1" applyFill="1" applyBorder="1"/>
    <xf numFmtId="14" fontId="61" fillId="6" borderId="19" xfId="0" applyNumberFormat="1" applyFont="1" applyFill="1" applyBorder="1"/>
    <xf numFmtId="14" fontId="14" fillId="0" borderId="19" xfId="0" applyNumberFormat="1" applyFont="1" applyBorder="1" applyAlignment="1">
      <alignment horizontal="center" vertical="center"/>
    </xf>
    <xf numFmtId="0" fontId="14" fillId="0" borderId="37" xfId="0" applyFont="1" applyBorder="1" applyAlignment="1">
      <alignment vertical="center"/>
    </xf>
    <xf numFmtId="0" fontId="14" fillId="0" borderId="5" xfId="0" applyFont="1" applyBorder="1" applyAlignment="1">
      <alignment vertical="center"/>
    </xf>
    <xf numFmtId="165" fontId="14" fillId="0" borderId="5" xfId="0" applyNumberFormat="1" applyFont="1" applyBorder="1" applyAlignment="1">
      <alignment vertical="center"/>
    </xf>
    <xf numFmtId="165" fontId="16" fillId="0" borderId="31" xfId="0" applyNumberFormat="1" applyFont="1" applyBorder="1" applyAlignment="1">
      <alignment vertical="center"/>
    </xf>
    <xf numFmtId="3" fontId="15" fillId="7" borderId="14" xfId="0" applyNumberFormat="1" applyFont="1" applyFill="1" applyBorder="1" applyAlignment="1">
      <alignment vertical="center"/>
    </xf>
    <xf numFmtId="165" fontId="0" fillId="6" borderId="19" xfId="0" applyNumberFormat="1" applyFont="1" applyFill="1" applyBorder="1" applyAlignment="1">
      <alignment horizontal="right" vertical="center"/>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64" fontId="33" fillId="6" borderId="19" xfId="2" applyFont="1" applyFill="1" applyBorder="1" applyAlignment="1">
      <alignment horizontal="right" wrapText="1"/>
    </xf>
    <xf numFmtId="3" fontId="4" fillId="6" borderId="19" xfId="1" applyNumberFormat="1" applyFont="1" applyFill="1" applyBorder="1" applyAlignment="1">
      <alignment horizontal="left" vertical="center" wrapText="1"/>
    </xf>
    <xf numFmtId="0" fontId="0" fillId="6" borderId="19" xfId="0" applyFont="1" applyFill="1" applyBorder="1"/>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62" fillId="0" borderId="0" xfId="0" applyFont="1" applyAlignment="1">
      <alignment horizontal="center" vertical="center"/>
    </xf>
    <xf numFmtId="0" fontId="30" fillId="0" borderId="3" xfId="0" applyFont="1" applyBorder="1"/>
    <xf numFmtId="165" fontId="53" fillId="6" borderId="16" xfId="0" applyNumberFormat="1" applyFont="1" applyFill="1" applyBorder="1"/>
    <xf numFmtId="165" fontId="26" fillId="7" borderId="19" xfId="0" applyNumberFormat="1" applyFont="1" applyFill="1" applyBorder="1"/>
    <xf numFmtId="164" fontId="14" fillId="0" borderId="14" xfId="2" applyFont="1" applyBorder="1" applyAlignment="1">
      <alignment horizontal="right" wrapText="1"/>
    </xf>
    <xf numFmtId="3" fontId="15" fillId="7" borderId="14" xfId="0" applyNumberFormat="1" applyFont="1" applyFill="1" applyBorder="1" applyAlignment="1">
      <alignment horizontal="right" vertical="center" wrapText="1"/>
    </xf>
    <xf numFmtId="3" fontId="16" fillId="0" borderId="26" xfId="0" applyNumberFormat="1" applyFont="1" applyBorder="1" applyAlignment="1">
      <alignment horizontal="right" vertical="center" wrapText="1"/>
    </xf>
    <xf numFmtId="0" fontId="16" fillId="0" borderId="0" xfId="0" applyFont="1" applyAlignment="1">
      <alignment horizontal="right" vertical="center" wrapText="1"/>
    </xf>
    <xf numFmtId="165" fontId="4" fillId="6" borderId="19" xfId="40" applyNumberFormat="1" applyFont="1" applyFill="1" applyBorder="1" applyAlignment="1">
      <alignment horizontal="left" wrapText="1"/>
    </xf>
    <xf numFmtId="43" fontId="0" fillId="0" borderId="0" xfId="0" applyNumberFormat="1" applyAlignment="1">
      <alignment horizontal="left" vertical="center"/>
    </xf>
    <xf numFmtId="0" fontId="0" fillId="0" borderId="6" xfId="0" applyFont="1" applyBorder="1" applyAlignment="1">
      <alignment horizontal="left" vertical="center" wrapText="1"/>
    </xf>
    <xf numFmtId="165" fontId="0" fillId="0" borderId="19" xfId="0" applyNumberFormat="1" applyFont="1" applyBorder="1" applyAlignment="1">
      <alignment horizontal="left" vertical="center" wrapText="1"/>
    </xf>
    <xf numFmtId="14" fontId="0" fillId="0" borderId="9" xfId="0" applyNumberFormat="1" applyFont="1" applyBorder="1" applyAlignment="1">
      <alignment horizontal="left" vertical="center" wrapText="1"/>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0" fillId="0" borderId="19" xfId="0" applyNumberFormat="1" applyFont="1" applyBorder="1" applyAlignment="1">
      <alignment horizontal="right" vertical="center"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0" fontId="68" fillId="6" borderId="19" xfId="0" applyFont="1" applyFill="1" applyBorder="1" applyAlignment="1">
      <alignment horizontal="left" vertical="center"/>
    </xf>
    <xf numFmtId="0" fontId="68" fillId="6" borderId="19" xfId="0" applyFont="1" applyFill="1" applyBorder="1" applyAlignment="1">
      <alignment horizontal="left" vertical="center" wrapText="1"/>
    </xf>
    <xf numFmtId="165" fontId="38" fillId="0" borderId="15" xfId="0" applyNumberFormat="1" applyFont="1" applyFill="1" applyBorder="1" applyAlignment="1">
      <alignment horizontal="right" vertical="center" wrapText="1"/>
    </xf>
    <xf numFmtId="14" fontId="32" fillId="0" borderId="19" xfId="0" applyNumberFormat="1" applyFont="1" applyBorder="1" applyAlignment="1">
      <alignment vertical="center" wrapText="1"/>
    </xf>
    <xf numFmtId="3" fontId="0" fillId="6" borderId="19" xfId="0" applyNumberFormat="1" applyFont="1" applyFill="1" applyBorder="1" applyAlignment="1">
      <alignment horizontal="left" wrapText="1"/>
    </xf>
    <xf numFmtId="3" fontId="16" fillId="0" borderId="0" xfId="0" applyNumberFormat="1" applyFont="1" applyAlignment="1">
      <alignment vertical="center"/>
    </xf>
    <xf numFmtId="165" fontId="1" fillId="6" borderId="19" xfId="0" applyNumberFormat="1" applyFont="1" applyFill="1" applyBorder="1" applyAlignment="1">
      <alignment horizontal="right" vertical="center" wrapText="1"/>
    </xf>
    <xf numFmtId="14" fontId="9" fillId="0" borderId="32" xfId="1" applyNumberFormat="1" applyFont="1" applyBorder="1" applyAlignment="1">
      <alignment horizontal="left" wrapText="1"/>
    </xf>
    <xf numFmtId="3" fontId="9" fillId="0" borderId="17" xfId="1" applyNumberFormat="1" applyFont="1" applyBorder="1" applyAlignment="1">
      <alignment horizontal="left" wrapText="1"/>
    </xf>
    <xf numFmtId="0" fontId="68"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0" fontId="0" fillId="0" borderId="0" xfId="0" pivotButton="1"/>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0" fontId="0" fillId="6" borderId="19" xfId="0" pivotButton="1" applyFont="1" applyFill="1" applyBorder="1" applyAlignment="1">
      <alignment horizontal="left" vertical="center" wrapText="1"/>
    </xf>
    <xf numFmtId="0" fontId="14" fillId="0" borderId="0" xfId="0" applyFont="1" applyBorder="1"/>
    <xf numFmtId="0" fontId="61" fillId="0" borderId="0" xfId="0" applyFont="1" applyBorder="1"/>
    <xf numFmtId="3" fontId="61" fillId="0" borderId="0" xfId="0" applyNumberFormat="1" applyFont="1" applyBorder="1"/>
    <xf numFmtId="0" fontId="60" fillId="0" borderId="0" xfId="0" applyFont="1" applyBorder="1"/>
    <xf numFmtId="3" fontId="14" fillId="0" borderId="0" xfId="0" applyNumberFormat="1" applyFont="1" applyBorder="1"/>
    <xf numFmtId="0" fontId="16" fillId="0" borderId="0" xfId="0" applyFont="1" applyBorder="1" applyAlignment="1">
      <alignment vertical="center"/>
    </xf>
    <xf numFmtId="3" fontId="17" fillId="0" borderId="0" xfId="0" applyNumberFormat="1" applyFont="1" applyBorder="1" applyAlignment="1">
      <alignment vertical="center"/>
    </xf>
    <xf numFmtId="0" fontId="0" fillId="0" borderId="0" xfId="0" applyAlignment="1"/>
    <xf numFmtId="0" fontId="55" fillId="17" borderId="0" xfId="0" applyFont="1" applyFill="1" applyAlignment="1">
      <alignment vertical="center"/>
    </xf>
    <xf numFmtId="0" fontId="0" fillId="17" borderId="0" xfId="0" applyFill="1" applyAlignment="1">
      <alignment vertical="center"/>
    </xf>
    <xf numFmtId="4" fontId="20" fillId="0" borderId="0" xfId="0" applyNumberFormat="1" applyFont="1" applyAlignment="1">
      <alignment horizontal="center" vertical="center"/>
    </xf>
    <xf numFmtId="164" fontId="14" fillId="0" borderId="14" xfId="2" applyFont="1" applyBorder="1" applyAlignment="1">
      <alignment horizontal="right" vertical="center" wrapText="1"/>
    </xf>
    <xf numFmtId="3" fontId="43" fillId="12" borderId="5" xfId="0" applyNumberFormat="1" applyFont="1" applyFill="1" applyBorder="1"/>
    <xf numFmtId="3" fontId="41" fillId="0" borderId="29" xfId="0" applyNumberFormat="1" applyFont="1" applyBorder="1"/>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164" fontId="41" fillId="6" borderId="27" xfId="2" applyFont="1" applyFill="1" applyBorder="1" applyAlignment="1">
      <alignment horizontal="right" wrapText="1"/>
    </xf>
    <xf numFmtId="0" fontId="0" fillId="6" borderId="9" xfId="0" pivotButton="1" applyFont="1" applyFill="1" applyBorder="1" applyAlignment="1">
      <alignment horizontal="left" vertical="center"/>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164" fontId="4" fillId="6" borderId="16" xfId="2" pivotButton="1" applyFont="1" applyFill="1" applyBorder="1" applyAlignment="1">
      <alignment horizontal="right" wrapText="1"/>
    </xf>
    <xf numFmtId="0" fontId="41" fillId="6" borderId="19" xfId="0" applyFont="1" applyFill="1" applyBorder="1"/>
    <xf numFmtId="3" fontId="43" fillId="6" borderId="19" xfId="0" applyNumberFormat="1" applyFont="1" applyFill="1" applyBorder="1"/>
    <xf numFmtId="165" fontId="9" fillId="0" borderId="17" xfId="1" applyNumberFormat="1" applyFont="1" applyBorder="1" applyAlignment="1">
      <alignment horizontal="left" wrapText="1"/>
    </xf>
    <xf numFmtId="165" fontId="9" fillId="0" borderId="17" xfId="2" applyNumberFormat="1" applyFont="1" applyBorder="1" applyAlignment="1">
      <alignment horizontal="center"/>
    </xf>
    <xf numFmtId="165" fontId="9" fillId="0" borderId="17" xfId="2" applyNumberFormat="1" applyFont="1" applyBorder="1" applyAlignment="1">
      <alignment horizontal="right" wrapText="1"/>
    </xf>
    <xf numFmtId="165" fontId="9" fillId="0" borderId="17" xfId="40" applyNumberFormat="1" applyFont="1" applyBorder="1" applyAlignment="1">
      <alignment horizontal="left" vertical="center" wrapText="1"/>
    </xf>
    <xf numFmtId="165" fontId="9" fillId="0" borderId="38" xfId="40" applyNumberFormat="1" applyFont="1" applyBorder="1" applyAlignment="1">
      <alignment horizontal="left" vertical="center" wrapText="1"/>
    </xf>
    <xf numFmtId="3" fontId="9" fillId="0" borderId="39" xfId="1" applyNumberFormat="1" applyFont="1" applyBorder="1" applyAlignment="1">
      <alignment horizontal="left" vertical="center" wrapText="1"/>
    </xf>
    <xf numFmtId="3" fontId="9" fillId="0" borderId="32" xfId="1"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4" fontId="9" fillId="0" borderId="40" xfId="0" applyNumberFormat="1" applyFont="1" applyBorder="1" applyAlignment="1">
      <alignment horizontal="left" vertical="center" wrapText="1"/>
    </xf>
    <xf numFmtId="0" fontId="0" fillId="6" borderId="2" xfId="0" applyFont="1" applyFill="1" applyBorder="1" applyAlignment="1">
      <alignment horizontal="left" vertical="center"/>
    </xf>
    <xf numFmtId="14" fontId="61" fillId="0" borderId="23" xfId="0" applyNumberFormat="1" applyFont="1" applyBorder="1" applyAlignment="1">
      <alignment horizontal="center" vertical="center"/>
    </xf>
    <xf numFmtId="0" fontId="61" fillId="0" borderId="19" xfId="0" applyFont="1" applyBorder="1" applyAlignment="1">
      <alignment vertical="center"/>
    </xf>
    <xf numFmtId="165" fontId="61" fillId="0" borderId="19" xfId="0" applyNumberFormat="1" applyFont="1" applyBorder="1" applyAlignment="1">
      <alignment vertical="center"/>
    </xf>
    <xf numFmtId="165" fontId="61" fillId="0" borderId="14" xfId="0" applyNumberFormat="1" applyFont="1" applyBorder="1" applyAlignment="1">
      <alignment vertical="center"/>
    </xf>
    <xf numFmtId="14" fontId="60" fillId="0" borderId="18" xfId="0" applyNumberFormat="1" applyFont="1" applyBorder="1" applyAlignment="1">
      <alignment horizontal="center" vertical="center"/>
    </xf>
    <xf numFmtId="0" fontId="61" fillId="0" borderId="15" xfId="0" applyFont="1" applyBorder="1" applyAlignment="1">
      <alignment vertical="center"/>
    </xf>
    <xf numFmtId="0" fontId="67" fillId="0" borderId="15" xfId="0" applyFont="1" applyBorder="1" applyAlignment="1">
      <alignment vertical="center"/>
    </xf>
    <xf numFmtId="40" fontId="60" fillId="0" borderId="30" xfId="0" applyNumberFormat="1" applyFont="1" applyBorder="1" applyAlignment="1">
      <alignment vertical="center"/>
    </xf>
    <xf numFmtId="165" fontId="60" fillId="0" borderId="27" xfId="0" applyNumberFormat="1" applyFont="1" applyBorder="1" applyAlignment="1">
      <alignment vertical="center"/>
    </xf>
    <xf numFmtId="0" fontId="61" fillId="0" borderId="28" xfId="0" applyFont="1" applyBorder="1" applyAlignment="1">
      <alignment vertical="center"/>
    </xf>
    <xf numFmtId="165" fontId="0" fillId="6" borderId="6" xfId="1" applyNumberFormat="1" applyFont="1" applyFill="1" applyBorder="1" applyAlignment="1">
      <alignment horizontal="left" vertical="center" wrapText="1"/>
    </xf>
    <xf numFmtId="14" fontId="14" fillId="0" borderId="9" xfId="0" applyNumberFormat="1" applyFont="1" applyBorder="1" applyAlignment="1">
      <alignment horizontal="left" vertical="center"/>
    </xf>
    <xf numFmtId="0" fontId="62" fillId="0" borderId="0" xfId="0" applyFont="1" applyAlignment="1">
      <alignment horizontal="left" vertical="center"/>
    </xf>
    <xf numFmtId="0" fontId="15" fillId="0" borderId="0" xfId="0" applyFont="1" applyAlignment="1">
      <alignment horizontal="left" vertical="center"/>
    </xf>
    <xf numFmtId="165" fontId="0" fillId="6" borderId="19" xfId="0" applyNumberFormat="1" applyFont="1" applyFill="1" applyBorder="1" applyAlignment="1">
      <alignment horizontal="right" wrapText="1"/>
    </xf>
    <xf numFmtId="14" fontId="3" fillId="0" borderId="19" xfId="0" applyNumberFormat="1" applyFont="1" applyBorder="1" applyAlignment="1">
      <alignment horizontal="left" vertical="center"/>
    </xf>
    <xf numFmtId="165" fontId="0" fillId="6" borderId="3" xfId="0" applyNumberFormat="1" applyFont="1" applyFill="1" applyBorder="1" applyAlignment="1">
      <alignment horizontal="right" vertical="center"/>
    </xf>
    <xf numFmtId="164" fontId="19" fillId="6" borderId="19" xfId="2" applyFont="1" applyFill="1" applyBorder="1" applyAlignment="1">
      <alignment horizontal="right" vertical="center" wrapText="1"/>
    </xf>
    <xf numFmtId="165" fontId="0" fillId="6" borderId="19" xfId="1" applyNumberFormat="1" applyFont="1" applyFill="1" applyBorder="1" applyAlignment="1">
      <alignment horizontal="left" wrapText="1"/>
    </xf>
    <xf numFmtId="0" fontId="0" fillId="6" borderId="19" xfId="0" applyFont="1" applyFill="1" applyBorder="1" applyAlignment="1">
      <alignment horizontal="left" wrapText="1"/>
    </xf>
    <xf numFmtId="14" fontId="0" fillId="6" borderId="19" xfId="1" applyNumberFormat="1" applyFont="1" applyFill="1" applyBorder="1" applyAlignment="1">
      <alignment horizontal="left" vertical="center" wrapText="1"/>
    </xf>
    <xf numFmtId="14" fontId="61" fillId="0" borderId="35" xfId="0" applyNumberFormat="1" applyFont="1" applyBorder="1" applyAlignment="1">
      <alignment horizontal="center" vertical="center"/>
    </xf>
    <xf numFmtId="0" fontId="61" fillId="0" borderId="16" xfId="0" applyFont="1" applyBorder="1" applyAlignment="1">
      <alignment vertical="center"/>
    </xf>
    <xf numFmtId="165" fontId="61" fillId="0" borderId="16" xfId="0" applyNumberFormat="1" applyFont="1" applyBorder="1" applyAlignment="1">
      <alignment vertical="center"/>
    </xf>
    <xf numFmtId="165" fontId="61" fillId="0" borderId="36" xfId="0" applyNumberFormat="1" applyFont="1" applyBorder="1" applyAlignment="1">
      <alignment vertical="center"/>
    </xf>
    <xf numFmtId="0" fontId="61" fillId="0" borderId="8" xfId="0" applyFont="1" applyBorder="1" applyAlignment="1">
      <alignment vertical="center"/>
    </xf>
    <xf numFmtId="3" fontId="3" fillId="0" borderId="19" xfId="0" applyNumberFormat="1" applyFont="1" applyBorder="1" applyAlignment="1">
      <alignment horizontal="left" wrapText="1"/>
    </xf>
    <xf numFmtId="3" fontId="1" fillId="0" borderId="19" xfId="0" applyNumberFormat="1" applyFont="1" applyBorder="1" applyAlignment="1">
      <alignment horizontal="left" wrapText="1"/>
    </xf>
    <xf numFmtId="4" fontId="3" fillId="0" borderId="19" xfId="0" applyNumberFormat="1" applyFont="1" applyBorder="1" applyAlignment="1">
      <alignment horizontal="left" wrapText="1"/>
    </xf>
    <xf numFmtId="165" fontId="1" fillId="0" borderId="19" xfId="0" applyNumberFormat="1" applyFont="1" applyBorder="1" applyAlignment="1">
      <alignment horizontal="left" vertical="center"/>
    </xf>
    <xf numFmtId="165" fontId="0" fillId="6" borderId="16" xfId="0" applyNumberFormat="1" applyFont="1" applyFill="1" applyBorder="1" applyAlignment="1">
      <alignment horizontal="right" vertical="center"/>
    </xf>
    <xf numFmtId="165" fontId="4" fillId="6" borderId="3" xfId="2" applyNumberFormat="1" applyFont="1" applyFill="1" applyBorder="1" applyAlignment="1">
      <alignment horizontal="right" vertical="center" wrapText="1"/>
    </xf>
    <xf numFmtId="165" fontId="41" fillId="6" borderId="15" xfId="0" applyNumberFormat="1" applyFont="1" applyFill="1" applyBorder="1" applyAlignment="1">
      <alignment horizontal="right" vertical="center"/>
    </xf>
    <xf numFmtId="165" fontId="41" fillId="6" borderId="27" xfId="2" applyNumberFormat="1" applyFont="1" applyFill="1" applyBorder="1" applyAlignment="1">
      <alignment horizontal="right" vertical="center" wrapText="1"/>
    </xf>
    <xf numFmtId="168" fontId="14" fillId="0" borderId="14" xfId="2" applyNumberFormat="1" applyFont="1" applyBorder="1" applyAlignment="1">
      <alignment horizontal="right" vertical="center" wrapText="1"/>
    </xf>
    <xf numFmtId="165" fontId="0" fillId="6" borderId="19" xfId="0" applyNumberFormat="1" applyFont="1" applyFill="1" applyBorder="1" applyAlignment="1">
      <alignment vertical="center" wrapText="1"/>
    </xf>
    <xf numFmtId="164" fontId="19" fillId="6" borderId="16" xfId="2" applyFont="1" applyFill="1" applyBorder="1" applyAlignment="1">
      <alignment horizontal="right" wrapText="1"/>
    </xf>
    <xf numFmtId="164" fontId="4" fillId="6" borderId="5" xfId="2" applyFont="1" applyFill="1" applyBorder="1" applyAlignment="1">
      <alignment horizontal="right" wrapText="1"/>
    </xf>
    <xf numFmtId="3" fontId="3" fillId="0" borderId="19" xfId="0" applyNumberFormat="1" applyFont="1" applyBorder="1" applyAlignment="1">
      <alignment horizontal="left"/>
    </xf>
    <xf numFmtId="165" fontId="1" fillId="0" borderId="19" xfId="0" applyNumberFormat="1" applyFont="1" applyBorder="1" applyAlignment="1">
      <alignment horizontal="left"/>
    </xf>
    <xf numFmtId="165" fontId="4" fillId="6" borderId="19" xfId="1" applyNumberFormat="1" applyFont="1" applyFill="1" applyBorder="1" applyAlignment="1">
      <alignment horizontal="left" vertical="center" wrapText="1"/>
    </xf>
    <xf numFmtId="3" fontId="0" fillId="6" borderId="19" xfId="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3" fontId="4" fillId="6" borderId="16" xfId="1" applyNumberFormat="1" applyFont="1" applyFill="1" applyBorder="1" applyAlignment="1">
      <alignment horizontal="left" vertical="center" wrapText="1"/>
    </xf>
    <xf numFmtId="165" fontId="0" fillId="6" borderId="19" xfId="40" applyNumberFormat="1" applyFont="1" applyFill="1" applyBorder="1" applyAlignment="1">
      <alignment horizontal="left" vertical="center" wrapText="1"/>
    </xf>
    <xf numFmtId="14" fontId="41" fillId="22" borderId="19" xfId="1" applyNumberFormat="1" applyFont="1" applyFill="1" applyBorder="1" applyAlignment="1">
      <alignment horizontal="left" vertical="center" wrapText="1"/>
    </xf>
    <xf numFmtId="3" fontId="41" fillId="22" borderId="19" xfId="1" applyNumberFormat="1" applyFont="1" applyFill="1" applyBorder="1" applyAlignment="1">
      <alignment horizontal="left" vertical="center" wrapText="1"/>
    </xf>
    <xf numFmtId="165" fontId="41" fillId="22" borderId="19" xfId="1" applyNumberFormat="1" applyFont="1" applyFill="1" applyBorder="1" applyAlignment="1">
      <alignment horizontal="left" vertical="center" wrapText="1"/>
    </xf>
    <xf numFmtId="164" fontId="41" fillId="22" borderId="19" xfId="2" applyFont="1" applyFill="1" applyBorder="1" applyAlignment="1">
      <alignment horizontal="right" vertical="center" wrapText="1"/>
    </xf>
    <xf numFmtId="165" fontId="41" fillId="22" borderId="19" xfId="2" applyNumberFormat="1" applyFont="1" applyFill="1" applyBorder="1" applyAlignment="1">
      <alignment horizontal="right" vertical="center" wrapText="1"/>
    </xf>
    <xf numFmtId="165" fontId="41" fillId="22" borderId="19" xfId="40" applyNumberFormat="1" applyFont="1" applyFill="1" applyBorder="1" applyAlignment="1">
      <alignment horizontal="left" vertical="center" wrapText="1"/>
    </xf>
    <xf numFmtId="0" fontId="41" fillId="22" borderId="19" xfId="0" applyFont="1" applyFill="1" applyBorder="1" applyAlignment="1">
      <alignment horizontal="left" vertical="center"/>
    </xf>
    <xf numFmtId="3" fontId="43" fillId="22" borderId="11" xfId="1" applyNumberFormat="1" applyFont="1" applyFill="1" applyBorder="1" applyAlignment="1">
      <alignment horizontal="left" wrapText="1"/>
    </xf>
    <xf numFmtId="4" fontId="41" fillId="22" borderId="19" xfId="0" applyNumberFormat="1" applyFont="1" applyFill="1" applyBorder="1" applyAlignment="1">
      <alignment horizontal="left" vertical="center" wrapText="1"/>
    </xf>
    <xf numFmtId="165" fontId="41" fillId="22" borderId="19" xfId="0" applyNumberFormat="1" applyFont="1" applyFill="1" applyBorder="1" applyAlignment="1">
      <alignment horizontal="right" vertical="center" wrapText="1"/>
    </xf>
    <xf numFmtId="164" fontId="41" fillId="22" borderId="19" xfId="2" applyFont="1" applyFill="1" applyBorder="1" applyAlignment="1">
      <alignment horizontal="right" wrapText="1"/>
    </xf>
    <xf numFmtId="165" fontId="41" fillId="22" borderId="19" xfId="40" applyNumberFormat="1" applyFont="1" applyFill="1" applyBorder="1" applyAlignment="1">
      <alignment horizontal="left" wrapText="1"/>
    </xf>
    <xf numFmtId="0" fontId="41" fillId="22" borderId="19" xfId="0" applyFont="1" applyFill="1" applyBorder="1" applyAlignment="1">
      <alignment horizontal="left"/>
    </xf>
    <xf numFmtId="3" fontId="41" fillId="22" borderId="19" xfId="1" applyNumberFormat="1" applyFont="1" applyFill="1" applyBorder="1" applyAlignment="1">
      <alignment horizontal="left" wrapText="1"/>
    </xf>
    <xf numFmtId="0" fontId="41" fillId="22" borderId="19" xfId="0" applyFont="1" applyFill="1" applyBorder="1" applyAlignment="1">
      <alignment horizontal="left" vertical="center" wrapText="1"/>
    </xf>
    <xf numFmtId="3" fontId="41" fillId="22" borderId="19" xfId="0" applyNumberFormat="1" applyFont="1" applyFill="1" applyBorder="1" applyAlignment="1">
      <alignment horizontal="left" vertical="center" wrapText="1"/>
    </xf>
    <xf numFmtId="0" fontId="41" fillId="22" borderId="6" xfId="0" applyFont="1" applyFill="1" applyBorder="1" applyAlignment="1">
      <alignment horizontal="left" vertical="center" wrapText="1"/>
    </xf>
    <xf numFmtId="164" fontId="43" fillId="22" borderId="19" xfId="2" applyFont="1" applyFill="1" applyBorder="1" applyAlignment="1">
      <alignment horizontal="right" wrapText="1"/>
    </xf>
    <xf numFmtId="164" fontId="43" fillId="22" borderId="16" xfId="2" applyFont="1" applyFill="1" applyBorder="1" applyAlignment="1">
      <alignment horizontal="right" wrapText="1"/>
    </xf>
    <xf numFmtId="3" fontId="41" fillId="22" borderId="11" xfId="1" applyNumberFormat="1" applyFont="1" applyFill="1" applyBorder="1" applyAlignment="1">
      <alignment horizontal="left" vertical="center" wrapText="1"/>
    </xf>
    <xf numFmtId="3" fontId="41" fillId="22" borderId="19" xfId="0" applyNumberFormat="1" applyFont="1" applyFill="1" applyBorder="1" applyAlignment="1">
      <alignment horizontal="left"/>
    </xf>
    <xf numFmtId="3" fontId="41" fillId="22" borderId="19" xfId="0" applyNumberFormat="1" applyFont="1" applyFill="1" applyBorder="1" applyAlignment="1">
      <alignment horizontal="left" wrapText="1"/>
    </xf>
    <xf numFmtId="4" fontId="41" fillId="22" borderId="19" xfId="0" applyNumberFormat="1" applyFont="1" applyFill="1" applyBorder="1" applyAlignment="1">
      <alignment horizontal="left" wrapText="1"/>
    </xf>
    <xf numFmtId="165" fontId="41" fillId="22" borderId="6" xfId="1" applyNumberFormat="1" applyFont="1" applyFill="1" applyBorder="1" applyAlignment="1">
      <alignment horizontal="left" vertical="center" wrapText="1"/>
    </xf>
    <xf numFmtId="165" fontId="41" fillId="22" borderId="19" xfId="1" applyNumberFormat="1" applyFont="1" applyFill="1" applyBorder="1" applyAlignment="1">
      <alignment horizontal="left" wrapText="1"/>
    </xf>
    <xf numFmtId="165" fontId="41" fillId="22" borderId="19" xfId="2" applyNumberFormat="1" applyFont="1" applyFill="1" applyBorder="1" applyAlignment="1">
      <alignment horizontal="right" wrapText="1"/>
    </xf>
    <xf numFmtId="0" fontId="41" fillId="22" borderId="19" xfId="0" applyFont="1" applyFill="1" applyBorder="1" applyAlignment="1">
      <alignment horizontal="left" wrapText="1"/>
    </xf>
    <xf numFmtId="165" fontId="0" fillId="6" borderId="16" xfId="0" applyNumberFormat="1" applyFont="1" applyFill="1" applyBorder="1" applyAlignment="1">
      <alignment horizontal="right" vertical="center" wrapText="1"/>
    </xf>
    <xf numFmtId="165" fontId="4" fillId="6" borderId="16" xfId="2" applyNumberFormat="1" applyFont="1" applyFill="1" applyBorder="1" applyAlignment="1">
      <alignment horizontal="right" vertical="center" wrapText="1"/>
    </xf>
    <xf numFmtId="165" fontId="41" fillId="6" borderId="18" xfId="0" applyNumberFormat="1" applyFont="1" applyFill="1" applyBorder="1" applyAlignment="1">
      <alignment horizontal="right" vertical="center"/>
    </xf>
    <xf numFmtId="0" fontId="41" fillId="22" borderId="6" xfId="0" applyFont="1" applyFill="1" applyBorder="1" applyAlignment="1">
      <alignment horizontal="left" vertical="center"/>
    </xf>
    <xf numFmtId="164" fontId="41" fillId="22" borderId="16" xfId="2" applyFont="1" applyFill="1" applyBorder="1" applyAlignment="1">
      <alignment horizontal="right" wrapText="1"/>
    </xf>
    <xf numFmtId="0" fontId="0" fillId="6" borderId="13" xfId="0" applyFont="1" applyFill="1" applyBorder="1" applyAlignment="1">
      <alignment horizontal="left" vertical="center"/>
    </xf>
    <xf numFmtId="165" fontId="0" fillId="6" borderId="9" xfId="40" applyNumberFormat="1" applyFont="1" applyFill="1" applyBorder="1" applyAlignment="1">
      <alignment horizontal="left" vertical="center" wrapText="1"/>
    </xf>
    <xf numFmtId="165" fontId="41" fillId="22" borderId="9" xfId="40" applyNumberFormat="1" applyFont="1" applyFill="1" applyBorder="1" applyAlignment="1">
      <alignment horizontal="left" vertical="center" wrapText="1"/>
    </xf>
    <xf numFmtId="14" fontId="41" fillId="22" borderId="19" xfId="0" applyNumberFormat="1" applyFont="1" applyFill="1" applyBorder="1" applyAlignment="1">
      <alignment horizontal="left" vertical="center"/>
    </xf>
    <xf numFmtId="165" fontId="41" fillId="22" borderId="19" xfId="0" applyNumberFormat="1" applyFont="1" applyFill="1" applyBorder="1" applyAlignment="1">
      <alignment horizontal="right" vertical="center"/>
    </xf>
    <xf numFmtId="165" fontId="4" fillId="6" borderId="16" xfId="2" applyNumberFormat="1" applyFont="1" applyFill="1" applyBorder="1" applyAlignment="1">
      <alignment horizontal="right" wrapText="1"/>
    </xf>
    <xf numFmtId="3" fontId="1" fillId="0" borderId="19" xfId="0" applyNumberFormat="1" applyFont="1" applyBorder="1" applyAlignment="1">
      <alignment horizontal="left" vertical="center"/>
    </xf>
    <xf numFmtId="165" fontId="0" fillId="0" borderId="0" xfId="0" applyNumberFormat="1" applyAlignment="1">
      <alignment horizontal="right" vertical="center"/>
    </xf>
    <xf numFmtId="165" fontId="41" fillId="6" borderId="19" xfId="2" applyNumberFormat="1" applyFont="1" applyFill="1" applyBorder="1" applyAlignment="1">
      <alignment horizontal="right" vertical="center" wrapText="1"/>
    </xf>
    <xf numFmtId="165" fontId="0" fillId="0" borderId="19" xfId="0" applyNumberFormat="1" applyBorder="1" applyAlignment="1">
      <alignment wrapText="1"/>
    </xf>
    <xf numFmtId="165" fontId="41" fillId="6" borderId="19" xfId="0" applyNumberFormat="1" applyFont="1" applyFill="1" applyBorder="1" applyAlignment="1">
      <alignment horizontal="right" vertical="center"/>
    </xf>
    <xf numFmtId="165" fontId="0" fillId="6" borderId="3" xfId="0" applyNumberFormat="1" applyFont="1" applyFill="1" applyBorder="1" applyAlignment="1">
      <alignment horizontal="right" vertical="center" wrapText="1"/>
    </xf>
    <xf numFmtId="164" fontId="41" fillId="6" borderId="18" xfId="2" applyFont="1" applyFill="1" applyBorder="1" applyAlignment="1">
      <alignment horizontal="right" wrapText="1"/>
    </xf>
    <xf numFmtId="164" fontId="41" fillId="6" borderId="15" xfId="2" applyFont="1" applyFill="1" applyBorder="1" applyAlignment="1">
      <alignment horizontal="right" wrapText="1"/>
    </xf>
    <xf numFmtId="0" fontId="0" fillId="0" borderId="6" xfId="0" applyBorder="1" applyAlignment="1">
      <alignment horizontal="left" vertical="center"/>
    </xf>
    <xf numFmtId="0" fontId="0" fillId="0" borderId="9" xfId="0" applyBorder="1" applyAlignment="1">
      <alignment horizontal="left" vertical="center"/>
    </xf>
    <xf numFmtId="165" fontId="0" fillId="0" borderId="3" xfId="0" applyNumberFormat="1" applyBorder="1" applyAlignment="1">
      <alignment wrapText="1"/>
    </xf>
    <xf numFmtId="3" fontId="19" fillId="6" borderId="19" xfId="1" applyNumberFormat="1" applyFont="1" applyFill="1" applyBorder="1" applyAlignment="1">
      <alignment horizontal="left" wrapText="1"/>
    </xf>
    <xf numFmtId="0" fontId="0" fillId="6" borderId="16" xfId="0" applyFont="1" applyFill="1" applyBorder="1" applyAlignment="1">
      <alignment horizontal="left" vertical="center" wrapText="1"/>
    </xf>
    <xf numFmtId="165" fontId="4" fillId="6" borderId="16" xfId="40" applyNumberFormat="1" applyFont="1" applyFill="1" applyBorder="1" applyAlignment="1">
      <alignment horizontal="left" vertical="center" wrapText="1"/>
    </xf>
    <xf numFmtId="0" fontId="0" fillId="6" borderId="3" xfId="0" applyFont="1" applyFill="1" applyBorder="1" applyAlignment="1">
      <alignment horizontal="left" vertical="center" wrapText="1"/>
    </xf>
    <xf numFmtId="0" fontId="0" fillId="6" borderId="3" xfId="0" applyFont="1" applyFill="1" applyBorder="1" applyAlignment="1">
      <alignment horizontal="left" vertical="center"/>
    </xf>
    <xf numFmtId="3" fontId="4" fillId="6" borderId="3" xfId="1" applyNumberFormat="1" applyFont="1" applyFill="1" applyBorder="1" applyAlignment="1">
      <alignment horizontal="left" vertical="center" wrapText="1"/>
    </xf>
    <xf numFmtId="3" fontId="0" fillId="6" borderId="11" xfId="1" applyNumberFormat="1" applyFont="1" applyFill="1" applyBorder="1" applyAlignment="1">
      <alignment horizontal="left" vertical="center" wrapText="1"/>
    </xf>
    <xf numFmtId="165" fontId="46" fillId="14" borderId="33" xfId="0" applyNumberFormat="1" applyFont="1" applyFill="1" applyBorder="1"/>
    <xf numFmtId="0" fontId="47" fillId="8" borderId="36" xfId="0" applyFont="1" applyFill="1" applyBorder="1" applyAlignment="1">
      <alignment wrapText="1"/>
    </xf>
    <xf numFmtId="0" fontId="0" fillId="0" borderId="3" xfId="0" applyBorder="1"/>
    <xf numFmtId="169" fontId="20" fillId="8" borderId="29" xfId="0" applyNumberFormat="1" applyFont="1" applyFill="1" applyBorder="1" applyAlignment="1">
      <alignment horizontal="right"/>
    </xf>
    <xf numFmtId="0" fontId="62" fillId="6" borderId="0" xfId="0" applyFont="1" applyFill="1" applyAlignment="1">
      <alignment horizontal="center" vertical="center"/>
    </xf>
    <xf numFmtId="0" fontId="61" fillId="6" borderId="0" xfId="0" applyFont="1" applyFill="1" applyAlignment="1">
      <alignment vertical="center"/>
    </xf>
    <xf numFmtId="0" fontId="63" fillId="6" borderId="0" xfId="0" applyFont="1" applyFill="1" applyAlignment="1">
      <alignment horizontal="center" vertical="center"/>
    </xf>
    <xf numFmtId="3" fontId="64" fillId="6" borderId="0" xfId="0" applyNumberFormat="1" applyFont="1" applyFill="1" applyAlignment="1">
      <alignment vertical="center"/>
    </xf>
    <xf numFmtId="0" fontId="60" fillId="11" borderId="9" xfId="0" applyFont="1" applyFill="1" applyBorder="1" applyAlignment="1">
      <alignment vertical="center"/>
    </xf>
    <xf numFmtId="0" fontId="62" fillId="11" borderId="9" xfId="0" applyFont="1" applyFill="1" applyBorder="1" applyAlignment="1">
      <alignment horizontal="center" vertical="center"/>
    </xf>
    <xf numFmtId="0" fontId="14" fillId="0" borderId="9" xfId="0" applyFont="1" applyBorder="1" applyAlignment="1">
      <alignment horizontal="center" vertical="center"/>
    </xf>
    <xf numFmtId="0" fontId="16" fillId="7" borderId="9" xfId="0" applyFont="1" applyFill="1" applyBorder="1" applyAlignment="1">
      <alignment vertical="center"/>
    </xf>
    <xf numFmtId="0" fontId="14" fillId="0" borderId="41" xfId="0" applyFont="1" applyBorder="1" applyAlignment="1">
      <alignment vertical="center"/>
    </xf>
    <xf numFmtId="0" fontId="60" fillId="11" borderId="42" xfId="0" applyFont="1" applyFill="1" applyBorder="1" applyAlignment="1">
      <alignment vertical="center"/>
    </xf>
    <xf numFmtId="0" fontId="62" fillId="11" borderId="43" xfId="0" applyFont="1" applyFill="1" applyBorder="1" applyAlignment="1">
      <alignment horizontal="center" vertical="center"/>
    </xf>
    <xf numFmtId="14" fontId="14" fillId="0" borderId="43" xfId="0" applyNumberFormat="1" applyFont="1" applyBorder="1" applyAlignment="1">
      <alignment horizontal="left" vertical="center"/>
    </xf>
    <xf numFmtId="14" fontId="15" fillId="7" borderId="43" xfId="0" applyNumberFormat="1" applyFont="1" applyFill="1" applyBorder="1" applyAlignment="1">
      <alignment horizontal="left" vertical="center"/>
    </xf>
    <xf numFmtId="0" fontId="14" fillId="0" borderId="44" xfId="0" applyFont="1" applyBorder="1" applyAlignment="1">
      <alignment vertical="center"/>
    </xf>
    <xf numFmtId="3" fontId="1" fillId="6" borderId="19" xfId="0" applyNumberFormat="1" applyFont="1" applyFill="1" applyBorder="1" applyAlignment="1">
      <alignment horizontal="left" wrapText="1"/>
    </xf>
    <xf numFmtId="164" fontId="41" fillId="22" borderId="16" xfId="2" applyFont="1" applyFill="1" applyBorder="1" applyAlignment="1">
      <alignment horizontal="right" vertical="center" wrapText="1"/>
    </xf>
    <xf numFmtId="3" fontId="41" fillId="22" borderId="16" xfId="1" applyNumberFormat="1" applyFont="1" applyFill="1" applyBorder="1" applyAlignment="1">
      <alignment horizontal="left" vertical="center" wrapText="1"/>
    </xf>
    <xf numFmtId="164" fontId="43" fillId="22" borderId="19" xfId="2" applyFont="1" applyFill="1" applyBorder="1" applyAlignment="1">
      <alignment horizontal="right" vertical="center" wrapText="1"/>
    </xf>
    <xf numFmtId="3" fontId="0" fillId="6" borderId="3" xfId="1" applyNumberFormat="1" applyFont="1" applyFill="1" applyBorder="1" applyAlignment="1">
      <alignment horizontal="left" vertical="center" wrapText="1"/>
    </xf>
    <xf numFmtId="3" fontId="14" fillId="0" borderId="14" xfId="0" applyNumberFormat="1" applyFont="1" applyBorder="1" applyAlignment="1">
      <alignment vertical="center"/>
    </xf>
    <xf numFmtId="165" fontId="4" fillId="6" borderId="3" xfId="40" applyNumberFormat="1" applyFont="1" applyFill="1" applyBorder="1" applyAlignment="1">
      <alignment horizontal="left" vertical="center" wrapText="1"/>
    </xf>
    <xf numFmtId="164" fontId="41" fillId="6" borderId="45" xfId="2" applyFont="1" applyFill="1" applyBorder="1" applyAlignment="1">
      <alignment horizontal="right" wrapText="1"/>
    </xf>
    <xf numFmtId="165" fontId="0" fillId="6" borderId="19" xfId="0" applyNumberFormat="1" applyFont="1" applyFill="1" applyBorder="1" applyAlignment="1">
      <alignment wrapText="1"/>
    </xf>
    <xf numFmtId="165" fontId="41" fillId="6" borderId="18" xfId="0" applyNumberFormat="1" applyFont="1" applyFill="1" applyBorder="1" applyAlignment="1">
      <alignment wrapText="1"/>
    </xf>
    <xf numFmtId="165" fontId="41" fillId="6" borderId="15" xfId="0" applyNumberFormat="1" applyFont="1" applyFill="1" applyBorder="1" applyAlignment="1">
      <alignment wrapText="1"/>
    </xf>
    <xf numFmtId="164" fontId="0" fillId="0" borderId="0" xfId="2" applyFont="1" applyAlignment="1">
      <alignment horizontal="right" wrapText="1"/>
    </xf>
    <xf numFmtId="14" fontId="19" fillId="6" borderId="19" xfId="1" applyNumberFormat="1" applyFont="1" applyFill="1" applyBorder="1" applyAlignment="1">
      <alignment horizontal="left" vertical="center" wrapText="1"/>
    </xf>
    <xf numFmtId="0" fontId="19" fillId="6" borderId="19" xfId="0" applyFont="1" applyFill="1" applyBorder="1" applyAlignment="1">
      <alignment horizontal="left" vertical="center" wrapText="1"/>
    </xf>
    <xf numFmtId="165" fontId="19" fillId="6" borderId="19" xfId="2" applyNumberFormat="1" applyFont="1" applyFill="1" applyBorder="1" applyAlignment="1">
      <alignment horizontal="right" vertical="center" wrapText="1"/>
    </xf>
    <xf numFmtId="165" fontId="19" fillId="6" borderId="19" xfId="40" applyNumberFormat="1" applyFont="1" applyFill="1" applyBorder="1" applyAlignment="1">
      <alignment horizontal="left" vertical="center" wrapText="1"/>
    </xf>
    <xf numFmtId="0" fontId="19" fillId="6" borderId="19" xfId="0" applyFont="1" applyFill="1" applyBorder="1" applyAlignment="1">
      <alignment horizontal="left" vertical="center"/>
    </xf>
    <xf numFmtId="3" fontId="19" fillId="6" borderId="19" xfId="1" applyNumberFormat="1" applyFont="1" applyFill="1" applyBorder="1" applyAlignment="1">
      <alignment horizontal="left" vertical="center" wrapText="1"/>
    </xf>
    <xf numFmtId="14" fontId="43" fillId="22" borderId="19" xfId="1" applyNumberFormat="1" applyFont="1" applyFill="1" applyBorder="1" applyAlignment="1">
      <alignment horizontal="left" vertical="center" wrapText="1"/>
    </xf>
    <xf numFmtId="3" fontId="0" fillId="6" borderId="16" xfId="1" applyNumberFormat="1" applyFont="1" applyFill="1" applyBorder="1" applyAlignment="1">
      <alignment horizontal="left" vertical="center" wrapText="1"/>
    </xf>
    <xf numFmtId="165" fontId="3" fillId="0" borderId="6" xfId="0" applyNumberFormat="1" applyFont="1" applyBorder="1" applyAlignment="1">
      <alignment horizontal="left" vertical="center"/>
    </xf>
    <xf numFmtId="165" fontId="19" fillId="6" borderId="19" xfId="0" applyNumberFormat="1" applyFont="1" applyFill="1" applyBorder="1" applyAlignment="1">
      <alignment horizontal="right" vertical="center"/>
    </xf>
    <xf numFmtId="165" fontId="41" fillId="0" borderId="46" xfId="0" applyNumberFormat="1" applyFont="1" applyBorder="1" applyAlignment="1">
      <alignment horizontal="right" vertical="center" wrapText="1"/>
    </xf>
    <xf numFmtId="165" fontId="41" fillId="0" borderId="28" xfId="0" applyNumberFormat="1" applyFont="1" applyBorder="1" applyAlignment="1">
      <alignment horizontal="right" vertical="center" wrapText="1"/>
    </xf>
    <xf numFmtId="165" fontId="41" fillId="0" borderId="47" xfId="0" applyNumberFormat="1" applyFont="1" applyBorder="1" applyAlignment="1">
      <alignment horizontal="right" vertical="center" wrapText="1"/>
    </xf>
    <xf numFmtId="165" fontId="1" fillId="0" borderId="9" xfId="0" applyNumberFormat="1" applyFont="1" applyBorder="1" applyAlignment="1">
      <alignment horizontal="left" vertical="center"/>
    </xf>
    <xf numFmtId="165" fontId="0" fillId="0" borderId="19" xfId="0" applyNumberFormat="1" applyFont="1" applyBorder="1" applyAlignment="1">
      <alignment horizontal="left" vertical="center"/>
    </xf>
    <xf numFmtId="3" fontId="43" fillId="22" borderId="19" xfId="1" applyNumberFormat="1" applyFont="1" applyFill="1" applyBorder="1" applyAlignment="1">
      <alignment horizontal="left" wrapText="1"/>
    </xf>
    <xf numFmtId="165" fontId="19" fillId="6" borderId="19" xfId="2" applyNumberFormat="1" applyFont="1" applyFill="1" applyBorder="1" applyAlignment="1">
      <alignment horizontal="right" wrapText="1"/>
    </xf>
    <xf numFmtId="0" fontId="19" fillId="6" borderId="19" xfId="0" applyFont="1" applyFill="1" applyBorder="1" applyAlignment="1">
      <alignment horizontal="left"/>
    </xf>
    <xf numFmtId="0" fontId="19" fillId="6" borderId="19" xfId="0" applyFont="1" applyFill="1" applyBorder="1" applyAlignment="1">
      <alignment horizontal="left" wrapText="1"/>
    </xf>
    <xf numFmtId="165" fontId="0" fillId="0" borderId="0" xfId="0" applyNumberFormat="1" applyAlignment="1">
      <alignment horizontal="right" vertical="center" wrapText="1"/>
    </xf>
    <xf numFmtId="165" fontId="19" fillId="6" borderId="19" xfId="0" applyNumberFormat="1" applyFont="1" applyFill="1" applyBorder="1" applyAlignment="1">
      <alignment horizontal="right" vertical="center" wrapText="1"/>
    </xf>
    <xf numFmtId="165" fontId="41" fillId="0" borderId="46" xfId="0" applyNumberFormat="1" applyFont="1" applyBorder="1" applyAlignment="1">
      <alignment horizontal="right" vertical="center"/>
    </xf>
    <xf numFmtId="165" fontId="41" fillId="0" borderId="28" xfId="0" applyNumberFormat="1" applyFont="1" applyBorder="1" applyAlignment="1">
      <alignment horizontal="right" vertical="center"/>
    </xf>
    <xf numFmtId="165" fontId="41" fillId="0" borderId="47" xfId="0" applyNumberFormat="1" applyFont="1" applyBorder="1" applyAlignment="1">
      <alignment horizontal="right" vertical="center"/>
    </xf>
    <xf numFmtId="165" fontId="4" fillId="6" borderId="6" xfId="1" applyNumberFormat="1" applyFont="1" applyFill="1" applyBorder="1" applyAlignment="1">
      <alignment horizontal="left" vertical="center" wrapText="1"/>
    </xf>
    <xf numFmtId="165" fontId="4" fillId="6" borderId="19" xfId="1" applyNumberFormat="1" applyFont="1" applyFill="1" applyBorder="1" applyAlignment="1">
      <alignment horizontal="left" wrapText="1"/>
    </xf>
    <xf numFmtId="165" fontId="4" fillId="6" borderId="27" xfId="2" applyNumberFormat="1" applyFont="1" applyFill="1" applyBorder="1" applyAlignment="1">
      <alignment horizontal="right" vertical="center" wrapText="1"/>
    </xf>
    <xf numFmtId="165" fontId="0" fillId="6" borderId="3" xfId="0" applyNumberFormat="1" applyFont="1" applyFill="1" applyBorder="1" applyAlignment="1">
      <alignment wrapText="1"/>
    </xf>
    <xf numFmtId="165" fontId="0" fillId="6" borderId="3" xfId="0" applyNumberFormat="1" applyFont="1" applyFill="1" applyBorder="1" applyAlignment="1">
      <alignment horizontal="right" wrapText="1"/>
    </xf>
    <xf numFmtId="165" fontId="0" fillId="6" borderId="0" xfId="0" applyNumberFormat="1" applyFont="1" applyFill="1" applyAlignment="1">
      <alignment horizontal="right" vertical="center"/>
    </xf>
    <xf numFmtId="165" fontId="0" fillId="6" borderId="0" xfId="0" applyNumberFormat="1" applyFont="1" applyFill="1" applyAlignment="1">
      <alignment horizontal="right" vertical="center" wrapText="1"/>
    </xf>
    <xf numFmtId="165" fontId="0" fillId="6" borderId="0" xfId="0" applyNumberFormat="1" applyFont="1" applyFill="1" applyAlignment="1">
      <alignment horizontal="left" vertical="center"/>
    </xf>
    <xf numFmtId="165" fontId="0" fillId="6" borderId="11" xfId="1" applyNumberFormat="1" applyFont="1" applyFill="1" applyBorder="1" applyAlignment="1">
      <alignment horizontal="left" vertical="center" wrapText="1"/>
    </xf>
    <xf numFmtId="3" fontId="0" fillId="6" borderId="0" xfId="0" applyNumberFormat="1" applyFont="1" applyFill="1" applyAlignment="1">
      <alignment horizontal="left" vertical="center" wrapText="1"/>
    </xf>
    <xf numFmtId="0" fontId="19" fillId="6" borderId="6" xfId="0" applyFont="1" applyFill="1" applyBorder="1" applyAlignment="1">
      <alignment horizontal="left" vertical="center" wrapText="1"/>
    </xf>
    <xf numFmtId="165" fontId="19" fillId="6" borderId="9" xfId="40" applyNumberFormat="1" applyFont="1" applyFill="1" applyBorder="1" applyAlignment="1">
      <alignment horizontal="left" vertical="center" wrapText="1"/>
    </xf>
    <xf numFmtId="165" fontId="4" fillId="6" borderId="6" xfId="1" applyNumberFormat="1" applyFont="1" applyFill="1" applyBorder="1" applyAlignment="1">
      <alignment horizontal="left" wrapText="1"/>
    </xf>
    <xf numFmtId="3" fontId="19" fillId="6" borderId="11" xfId="1" applyNumberFormat="1" applyFont="1" applyFill="1" applyBorder="1" applyAlignment="1">
      <alignment horizontal="right" wrapText="1"/>
    </xf>
    <xf numFmtId="165" fontId="41" fillId="6" borderId="18" xfId="0" applyNumberFormat="1" applyFont="1" applyFill="1" applyBorder="1" applyAlignment="1">
      <alignment horizontal="right" vertical="center" wrapText="1"/>
    </xf>
    <xf numFmtId="165" fontId="41" fillId="6" borderId="15" xfId="0" applyNumberFormat="1" applyFont="1" applyFill="1" applyBorder="1" applyAlignment="1">
      <alignment horizontal="right" vertical="center" wrapText="1"/>
    </xf>
    <xf numFmtId="165" fontId="26" fillId="0" borderId="0" xfId="0" applyNumberFormat="1" applyFont="1" applyAlignment="1">
      <alignment horizontal="left" vertical="center" wrapText="1"/>
    </xf>
    <xf numFmtId="165" fontId="41" fillId="22" borderId="19" xfId="0" applyNumberFormat="1" applyFont="1" applyFill="1" applyBorder="1" applyAlignment="1">
      <alignment horizontal="right" wrapText="1"/>
    </xf>
    <xf numFmtId="165" fontId="41" fillId="22" borderId="19" xfId="0" applyNumberFormat="1" applyFont="1" applyFill="1" applyBorder="1" applyAlignment="1">
      <alignment horizontal="right"/>
    </xf>
    <xf numFmtId="165" fontId="41" fillId="22" borderId="9" xfId="40" applyNumberFormat="1" applyFont="1" applyFill="1" applyBorder="1" applyAlignment="1">
      <alignment horizontal="left" wrapText="1"/>
    </xf>
    <xf numFmtId="14" fontId="0" fillId="6" borderId="19" xfId="1" applyNumberFormat="1" applyFont="1" applyFill="1" applyBorder="1" applyAlignment="1">
      <alignment horizontal="left" wrapText="1"/>
    </xf>
    <xf numFmtId="3" fontId="3" fillId="0" borderId="0" xfId="0" applyNumberFormat="1" applyFont="1" applyAlignment="1">
      <alignment horizontal="left"/>
    </xf>
    <xf numFmtId="165" fontId="41" fillId="22" borderId="16" xfId="0" applyNumberFormat="1" applyFont="1" applyFill="1" applyBorder="1" applyAlignment="1">
      <alignment horizontal="right" vertical="center"/>
    </xf>
    <xf numFmtId="0" fontId="41" fillId="22" borderId="9" xfId="0" applyFont="1" applyFill="1" applyBorder="1" applyAlignment="1">
      <alignment horizontal="left" vertical="center"/>
    </xf>
    <xf numFmtId="165" fontId="41" fillId="22" borderId="19" xfId="0" applyNumberFormat="1" applyFont="1" applyFill="1" applyBorder="1" applyAlignment="1">
      <alignment wrapText="1"/>
    </xf>
    <xf numFmtId="14" fontId="4" fillId="6" borderId="19" xfId="1" applyNumberFormat="1" applyFont="1" applyFill="1" applyBorder="1" applyAlignment="1">
      <alignment horizontal="left" wrapText="1"/>
    </xf>
    <xf numFmtId="165" fontId="1" fillId="0" borderId="0" xfId="0" applyNumberFormat="1" applyFont="1" applyAlignment="1">
      <alignment horizontal="left" vertical="center" wrapText="1"/>
    </xf>
    <xf numFmtId="165" fontId="41" fillId="6" borderId="27" xfId="0" applyNumberFormat="1" applyFont="1" applyFill="1" applyBorder="1" applyAlignment="1">
      <alignment horizontal="right" vertical="center"/>
    </xf>
    <xf numFmtId="165" fontId="41" fillId="6" borderId="15" xfId="0" applyNumberFormat="1" applyFont="1" applyFill="1" applyBorder="1" applyAlignment="1">
      <alignment horizontal="right" wrapText="1"/>
    </xf>
    <xf numFmtId="0" fontId="0" fillId="0" borderId="0" xfId="0" applyNumberFormat="1" applyAlignment="1">
      <alignment horizontal="right" wrapText="1"/>
    </xf>
    <xf numFmtId="165" fontId="19" fillId="6" borderId="19" xfId="0" applyNumberFormat="1" applyFont="1" applyFill="1" applyBorder="1" applyAlignment="1">
      <alignment horizontal="right" wrapText="1"/>
    </xf>
    <xf numFmtId="14" fontId="13" fillId="3" borderId="4" xfId="0" applyNumberFormat="1" applyFont="1" applyFill="1" applyBorder="1" applyAlignment="1">
      <alignment horizontal="center" vertical="top" wrapText="1"/>
    </xf>
    <xf numFmtId="14" fontId="45"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6" fillId="13" borderId="21" xfId="0" applyNumberFormat="1" applyFont="1" applyFill="1" applyBorder="1" applyAlignment="1">
      <alignment horizontal="center"/>
    </xf>
    <xf numFmtId="0" fontId="15" fillId="0" borderId="0" xfId="0" applyFont="1" applyAlignment="1">
      <alignment horizontal="center" vertical="center"/>
    </xf>
    <xf numFmtId="0" fontId="15" fillId="11" borderId="20" xfId="0" applyFont="1" applyFill="1" applyBorder="1" applyAlignment="1">
      <alignment horizontal="center" vertical="center"/>
    </xf>
    <xf numFmtId="0" fontId="15" fillId="11" borderId="21" xfId="0" applyFont="1" applyFill="1" applyBorder="1" applyAlignment="1">
      <alignment horizontal="center" vertical="center"/>
    </xf>
    <xf numFmtId="0" fontId="15" fillId="11" borderId="22" xfId="0" applyFont="1" applyFill="1" applyBorder="1" applyAlignment="1">
      <alignment horizontal="center" vertical="center"/>
    </xf>
    <xf numFmtId="0" fontId="21"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165" fontId="17" fillId="0" borderId="10" xfId="0" applyNumberFormat="1" applyFont="1" applyBorder="1" applyAlignment="1">
      <alignment horizontal="left" vertical="center"/>
    </xf>
    <xf numFmtId="165" fontId="17" fillId="0" borderId="11" xfId="0" applyNumberFormat="1" applyFont="1" applyBorder="1" applyAlignment="1">
      <alignment horizontal="left" vertical="center"/>
    </xf>
    <xf numFmtId="165" fontId="17" fillId="0" borderId="0" xfId="0" applyNumberFormat="1" applyFont="1" applyAlignment="1">
      <alignment horizontal="left" vertical="center"/>
    </xf>
    <xf numFmtId="165" fontId="17" fillId="0" borderId="7" xfId="0" applyNumberFormat="1" applyFont="1" applyBorder="1" applyAlignment="1">
      <alignment horizontal="left" vertical="center"/>
    </xf>
    <xf numFmtId="165" fontId="17" fillId="0" borderId="4" xfId="0" applyNumberFormat="1" applyFont="1" applyBorder="1" applyAlignment="1">
      <alignment horizontal="center" vertical="center" wrapText="1"/>
    </xf>
    <xf numFmtId="165" fontId="17" fillId="0" borderId="2" xfId="0" applyNumberFormat="1" applyFont="1" applyBorder="1" applyAlignment="1">
      <alignment horizontal="center" vertical="center" wrapText="1"/>
    </xf>
    <xf numFmtId="0" fontId="62" fillId="11" borderId="32" xfId="0" applyFont="1" applyFill="1" applyBorder="1" applyAlignment="1">
      <alignment horizontal="center" vertical="center"/>
    </xf>
    <xf numFmtId="0" fontId="62" fillId="11" borderId="21" xfId="0" applyFont="1" applyFill="1" applyBorder="1" applyAlignment="1">
      <alignment horizontal="center" vertical="center"/>
    </xf>
    <xf numFmtId="0" fontId="62" fillId="11" borderId="22" xfId="0" applyFont="1" applyFill="1" applyBorder="1" applyAlignment="1">
      <alignment horizontal="center" vertical="center"/>
    </xf>
    <xf numFmtId="0" fontId="62" fillId="0" borderId="0" xfId="0" applyFont="1" applyAlignment="1">
      <alignment horizontal="center" vertical="center"/>
    </xf>
    <xf numFmtId="0" fontId="62" fillId="11" borderId="20" xfId="0" applyFont="1" applyFill="1" applyBorder="1" applyAlignment="1">
      <alignment horizontal="center" vertical="center"/>
    </xf>
    <xf numFmtId="0" fontId="62" fillId="0" borderId="6" xfId="0" applyFont="1" applyBorder="1" applyAlignment="1">
      <alignment horizontal="center" vertical="center"/>
    </xf>
    <xf numFmtId="0" fontId="62" fillId="0" borderId="8" xfId="0" applyFont="1" applyBorder="1" applyAlignment="1">
      <alignment horizontal="center" vertical="center"/>
    </xf>
    <xf numFmtId="0" fontId="62" fillId="0" borderId="9" xfId="0" applyFont="1" applyBorder="1" applyAlignment="1">
      <alignment horizontal="center" vertical="center"/>
    </xf>
    <xf numFmtId="0" fontId="64" fillId="0" borderId="10" xfId="0" applyFont="1" applyBorder="1" applyAlignment="1">
      <alignment horizontal="left" vertical="center"/>
    </xf>
    <xf numFmtId="0" fontId="64" fillId="0" borderId="11" xfId="0" applyFont="1" applyBorder="1" applyAlignment="1">
      <alignment horizontal="left" vertical="center"/>
    </xf>
    <xf numFmtId="49" fontId="64" fillId="0" borderId="0" xfId="0" applyNumberFormat="1" applyFont="1" applyAlignment="1">
      <alignment horizontal="left" vertical="center"/>
    </xf>
    <xf numFmtId="49" fontId="64" fillId="0" borderId="7" xfId="0" applyNumberFormat="1" applyFont="1" applyBorder="1" applyAlignment="1">
      <alignment horizontal="left" vertical="center"/>
    </xf>
    <xf numFmtId="0" fontId="64" fillId="0" borderId="4"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4" xfId="0" applyFont="1" applyBorder="1" applyAlignment="1">
      <alignment horizontal="left" vertical="center" wrapText="1"/>
    </xf>
    <xf numFmtId="0" fontId="64" fillId="0" borderId="2" xfId="0" applyFont="1" applyBorder="1" applyAlignment="1">
      <alignment horizontal="left" vertical="center" wrapText="1"/>
    </xf>
    <xf numFmtId="0" fontId="55" fillId="17" borderId="0" xfId="0" applyFont="1" applyFill="1" applyAlignment="1">
      <alignment horizontal="center"/>
    </xf>
    <xf numFmtId="0" fontId="43" fillId="18" borderId="10" xfId="0" applyFont="1" applyFill="1" applyBorder="1" applyAlignment="1">
      <alignment horizontal="center"/>
    </xf>
    <xf numFmtId="0" fontId="43" fillId="18" borderId="11" xfId="0" applyFont="1" applyFill="1" applyBorder="1" applyAlignment="1">
      <alignment horizontal="center"/>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cellXfs>
  <cellStyles count="45">
    <cellStyle name="Comma" xfId="2" builtinId="3"/>
    <cellStyle name="Comma 2" xfId="12"/>
    <cellStyle name="Comma 3" xfId="40"/>
    <cellStyle name="Comma 4" xfId="14"/>
    <cellStyle name="Excel Built-in Normal" xfId="3"/>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cellStyle name="Normal" xfId="0" builtinId="0"/>
    <cellStyle name="Normal 10" xfId="6"/>
    <cellStyle name="Normal 2" xfId="9"/>
    <cellStyle name="Normal 2 3" xfId="15"/>
    <cellStyle name="Normal 3" xfId="8"/>
    <cellStyle name="Normal 5" xfId="10"/>
    <cellStyle name="Normal 6" xfId="11"/>
    <cellStyle name="Normal 8" xfId="4"/>
    <cellStyle name="Normal 8 2" xfId="7"/>
    <cellStyle name="Normal 9" xfId="5"/>
    <cellStyle name="Normal_Total expenses by date" xfId="1"/>
    <cellStyle name="Normální 2" xfId="16"/>
    <cellStyle name="Normální 3" xfId="17"/>
  </cellStyles>
  <dxfs count="12">
    <dxf>
      <numFmt numFmtId="164" formatCode="_-* #,##0.00\ _€_-;\-* #,##0.00\ _€_-;_-* &quot;-&quot;??\ _€_-;_-@_-"/>
    </dxf>
    <dxf>
      <alignment wrapText="1" readingOrder="0"/>
    </dxf>
    <dxf>
      <alignment horizontal="right" readingOrder="0"/>
    </dxf>
    <dxf>
      <numFmt numFmtId="164" formatCode="_-* #,##0.00\ _€_-;\-* #,##0.00\ _€_-;_-* &quot;-&quot;??\ _€_-;_-@_-"/>
    </dxf>
    <dxf>
      <alignment horizontal="right" readingOrder="0"/>
    </dxf>
    <dxf>
      <alignment wrapText="1" readingOrder="0"/>
    </dxf>
    <dxf>
      <alignment wrapText="1" readingOrder="0"/>
    </dxf>
    <dxf>
      <alignment horizontal="right" readingOrder="0"/>
    </dxf>
    <dxf>
      <numFmt numFmtId="164" formatCode="_-* #,##0.00\ _€_-;\-* #,##0.00\ _€_-;_-* &quot;-&quot;??\ _€_-;_-@_-"/>
    </dxf>
    <dxf>
      <alignment wrapText="1" readingOrder="0"/>
    </dxf>
    <dxf>
      <alignment horizontal="right" readingOrder="0"/>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29</xdr:row>
      <xdr:rowOff>0</xdr:rowOff>
    </xdr:from>
    <xdr:to>
      <xdr:col>8</xdr:col>
      <xdr:colOff>190500</xdr:colOff>
      <xdr:row>30</xdr:row>
      <xdr:rowOff>69215</xdr:rowOff>
    </xdr:to>
    <xdr:sp macro="" textlink="">
      <xdr:nvSpPr>
        <xdr:cNvPr id="2" name="Text Box 32">
          <a:extLst>
            <a:ext uri="{FF2B5EF4-FFF2-40B4-BE49-F238E27FC236}">
              <a16:creationId xmlns="" xmlns:a16="http://schemas.microsoft.com/office/drawing/2014/main"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29</xdr:row>
      <xdr:rowOff>0</xdr:rowOff>
    </xdr:from>
    <xdr:to>
      <xdr:col>8</xdr:col>
      <xdr:colOff>704850</xdr:colOff>
      <xdr:row>30</xdr:row>
      <xdr:rowOff>50165</xdr:rowOff>
    </xdr:to>
    <xdr:sp macro="" textlink="">
      <xdr:nvSpPr>
        <xdr:cNvPr id="3" name="Text Box 34">
          <a:extLst>
            <a:ext uri="{FF2B5EF4-FFF2-40B4-BE49-F238E27FC236}">
              <a16:creationId xmlns="" xmlns:a16="http://schemas.microsoft.com/office/drawing/2014/main"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29</xdr:row>
      <xdr:rowOff>0</xdr:rowOff>
    </xdr:from>
    <xdr:to>
      <xdr:col>8</xdr:col>
      <xdr:colOff>190500</xdr:colOff>
      <xdr:row>30</xdr:row>
      <xdr:rowOff>66675</xdr:rowOff>
    </xdr:to>
    <xdr:sp macro="" textlink="">
      <xdr:nvSpPr>
        <xdr:cNvPr id="4" name="Text Box 32">
          <a:extLst>
            <a:ext uri="{FF2B5EF4-FFF2-40B4-BE49-F238E27FC236}">
              <a16:creationId xmlns="" xmlns:a16="http://schemas.microsoft.com/office/drawing/2014/main"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29</xdr:row>
      <xdr:rowOff>0</xdr:rowOff>
    </xdr:from>
    <xdr:to>
      <xdr:col>8</xdr:col>
      <xdr:colOff>704850</xdr:colOff>
      <xdr:row>30</xdr:row>
      <xdr:rowOff>47625</xdr:rowOff>
    </xdr:to>
    <xdr:sp macro="" textlink="">
      <xdr:nvSpPr>
        <xdr:cNvPr id="5" name="Text Box 34">
          <a:extLst>
            <a:ext uri="{FF2B5EF4-FFF2-40B4-BE49-F238E27FC236}">
              <a16:creationId xmlns="" xmlns:a16="http://schemas.microsoft.com/office/drawing/2014/main"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29</xdr:row>
      <xdr:rowOff>0</xdr:rowOff>
    </xdr:from>
    <xdr:to>
      <xdr:col>8</xdr:col>
      <xdr:colOff>190500</xdr:colOff>
      <xdr:row>30</xdr:row>
      <xdr:rowOff>66675</xdr:rowOff>
    </xdr:to>
    <xdr:sp macro="" textlink="">
      <xdr:nvSpPr>
        <xdr:cNvPr id="6" name="Text Box 32">
          <a:extLst>
            <a:ext uri="{FF2B5EF4-FFF2-40B4-BE49-F238E27FC236}">
              <a16:creationId xmlns="" xmlns:a16="http://schemas.microsoft.com/office/drawing/2014/main"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29</xdr:row>
      <xdr:rowOff>0</xdr:rowOff>
    </xdr:from>
    <xdr:to>
      <xdr:col>8</xdr:col>
      <xdr:colOff>704850</xdr:colOff>
      <xdr:row>30</xdr:row>
      <xdr:rowOff>47625</xdr:rowOff>
    </xdr:to>
    <xdr:sp macro="" textlink="">
      <xdr:nvSpPr>
        <xdr:cNvPr id="7" name="Text Box 34">
          <a:extLst>
            <a:ext uri="{FF2B5EF4-FFF2-40B4-BE49-F238E27FC236}">
              <a16:creationId xmlns="" xmlns:a16="http://schemas.microsoft.com/office/drawing/2014/main"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29</xdr:row>
      <xdr:rowOff>0</xdr:rowOff>
    </xdr:from>
    <xdr:ext cx="76200" cy="228600"/>
    <xdr:sp macro="" textlink="">
      <xdr:nvSpPr>
        <xdr:cNvPr id="8" name="Text Box 32">
          <a:extLst>
            <a:ext uri="{FF2B5EF4-FFF2-40B4-BE49-F238E27FC236}">
              <a16:creationId xmlns="" xmlns:a16="http://schemas.microsoft.com/office/drawing/2014/main"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29</xdr:row>
      <xdr:rowOff>0</xdr:rowOff>
    </xdr:from>
    <xdr:ext cx="19050" cy="209550"/>
    <xdr:sp macro="" textlink="">
      <xdr:nvSpPr>
        <xdr:cNvPr id="9" name="Text Box 34">
          <a:extLst>
            <a:ext uri="{FF2B5EF4-FFF2-40B4-BE49-F238E27FC236}">
              <a16:creationId xmlns="" xmlns:a16="http://schemas.microsoft.com/office/drawing/2014/main"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26</xdr:row>
      <xdr:rowOff>0</xdr:rowOff>
    </xdr:from>
    <xdr:to>
      <xdr:col>7</xdr:col>
      <xdr:colOff>190500</xdr:colOff>
      <xdr:row>27</xdr:row>
      <xdr:rowOff>69215</xdr:rowOff>
    </xdr:to>
    <xdr:sp macro="" textlink="">
      <xdr:nvSpPr>
        <xdr:cNvPr id="2" name="Text Box 32">
          <a:extLst>
            <a:ext uri="{FF2B5EF4-FFF2-40B4-BE49-F238E27FC236}">
              <a16:creationId xmlns="" xmlns:a16="http://schemas.microsoft.com/office/drawing/2014/main"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26</xdr:row>
      <xdr:rowOff>0</xdr:rowOff>
    </xdr:from>
    <xdr:to>
      <xdr:col>8</xdr:col>
      <xdr:colOff>19050</xdr:colOff>
      <xdr:row>27</xdr:row>
      <xdr:rowOff>50165</xdr:rowOff>
    </xdr:to>
    <xdr:sp macro="" textlink="">
      <xdr:nvSpPr>
        <xdr:cNvPr id="3" name="Text Box 34">
          <a:extLst>
            <a:ext uri="{FF2B5EF4-FFF2-40B4-BE49-F238E27FC236}">
              <a16:creationId xmlns="" xmlns:a16="http://schemas.microsoft.com/office/drawing/2014/main"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26</xdr:row>
      <xdr:rowOff>0</xdr:rowOff>
    </xdr:from>
    <xdr:to>
      <xdr:col>7</xdr:col>
      <xdr:colOff>190500</xdr:colOff>
      <xdr:row>27</xdr:row>
      <xdr:rowOff>66675</xdr:rowOff>
    </xdr:to>
    <xdr:sp macro="" textlink="">
      <xdr:nvSpPr>
        <xdr:cNvPr id="4" name="Text Box 32">
          <a:extLst>
            <a:ext uri="{FF2B5EF4-FFF2-40B4-BE49-F238E27FC236}">
              <a16:creationId xmlns="" xmlns:a16="http://schemas.microsoft.com/office/drawing/2014/main"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26</xdr:row>
      <xdr:rowOff>0</xdr:rowOff>
    </xdr:from>
    <xdr:to>
      <xdr:col>8</xdr:col>
      <xdr:colOff>19050</xdr:colOff>
      <xdr:row>27</xdr:row>
      <xdr:rowOff>47625</xdr:rowOff>
    </xdr:to>
    <xdr:sp macro="" textlink="">
      <xdr:nvSpPr>
        <xdr:cNvPr id="5" name="Text Box 34">
          <a:extLst>
            <a:ext uri="{FF2B5EF4-FFF2-40B4-BE49-F238E27FC236}">
              <a16:creationId xmlns="" xmlns:a16="http://schemas.microsoft.com/office/drawing/2014/main"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26</xdr:row>
      <xdr:rowOff>0</xdr:rowOff>
    </xdr:from>
    <xdr:to>
      <xdr:col>7</xdr:col>
      <xdr:colOff>190500</xdr:colOff>
      <xdr:row>27</xdr:row>
      <xdr:rowOff>66675</xdr:rowOff>
    </xdr:to>
    <xdr:sp macro="" textlink="">
      <xdr:nvSpPr>
        <xdr:cNvPr id="6" name="Text Box 32">
          <a:extLst>
            <a:ext uri="{FF2B5EF4-FFF2-40B4-BE49-F238E27FC236}">
              <a16:creationId xmlns="" xmlns:a16="http://schemas.microsoft.com/office/drawing/2014/main"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26</xdr:row>
      <xdr:rowOff>0</xdr:rowOff>
    </xdr:from>
    <xdr:to>
      <xdr:col>8</xdr:col>
      <xdr:colOff>19050</xdr:colOff>
      <xdr:row>27</xdr:row>
      <xdr:rowOff>47625</xdr:rowOff>
    </xdr:to>
    <xdr:sp macro="" textlink="">
      <xdr:nvSpPr>
        <xdr:cNvPr id="7" name="Text Box 34">
          <a:extLst>
            <a:ext uri="{FF2B5EF4-FFF2-40B4-BE49-F238E27FC236}">
              <a16:creationId xmlns="" xmlns:a16="http://schemas.microsoft.com/office/drawing/2014/main"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26</xdr:row>
      <xdr:rowOff>0</xdr:rowOff>
    </xdr:from>
    <xdr:ext cx="76200" cy="228600"/>
    <xdr:sp macro="" textlink="">
      <xdr:nvSpPr>
        <xdr:cNvPr id="8" name="Text Box 32">
          <a:extLst>
            <a:ext uri="{FF2B5EF4-FFF2-40B4-BE49-F238E27FC236}">
              <a16:creationId xmlns="" xmlns:a16="http://schemas.microsoft.com/office/drawing/2014/main"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26</xdr:row>
      <xdr:rowOff>0</xdr:rowOff>
    </xdr:from>
    <xdr:ext cx="19050" cy="209550"/>
    <xdr:sp macro="" textlink="">
      <xdr:nvSpPr>
        <xdr:cNvPr id="9" name="Text Box 34">
          <a:extLst>
            <a:ext uri="{FF2B5EF4-FFF2-40B4-BE49-F238E27FC236}">
              <a16:creationId xmlns="" xmlns:a16="http://schemas.microsoft.com/office/drawing/2014/main"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26</xdr:row>
      <xdr:rowOff>0</xdr:rowOff>
    </xdr:from>
    <xdr:to>
      <xdr:col>8</xdr:col>
      <xdr:colOff>190500</xdr:colOff>
      <xdr:row>27</xdr:row>
      <xdr:rowOff>69215</xdr:rowOff>
    </xdr:to>
    <xdr:sp macro="" textlink="">
      <xdr:nvSpPr>
        <xdr:cNvPr id="10" name="Text Box 32">
          <a:extLst>
            <a:ext uri="{FF2B5EF4-FFF2-40B4-BE49-F238E27FC236}">
              <a16:creationId xmlns="" xmlns:a16="http://schemas.microsoft.com/office/drawing/2014/main"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50165</xdr:rowOff>
    </xdr:to>
    <xdr:sp macro="" textlink="">
      <xdr:nvSpPr>
        <xdr:cNvPr id="11" name="Text Box 34">
          <a:extLst>
            <a:ext uri="{FF2B5EF4-FFF2-40B4-BE49-F238E27FC236}">
              <a16:creationId xmlns="" xmlns:a16="http://schemas.microsoft.com/office/drawing/2014/main"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26</xdr:row>
      <xdr:rowOff>0</xdr:rowOff>
    </xdr:from>
    <xdr:to>
      <xdr:col>8</xdr:col>
      <xdr:colOff>190500</xdr:colOff>
      <xdr:row>27</xdr:row>
      <xdr:rowOff>66675</xdr:rowOff>
    </xdr:to>
    <xdr:sp macro="" textlink="">
      <xdr:nvSpPr>
        <xdr:cNvPr id="12" name="Text Box 32">
          <a:extLst>
            <a:ext uri="{FF2B5EF4-FFF2-40B4-BE49-F238E27FC236}">
              <a16:creationId xmlns="" xmlns:a16="http://schemas.microsoft.com/office/drawing/2014/main"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47625</xdr:rowOff>
    </xdr:to>
    <xdr:sp macro="" textlink="">
      <xdr:nvSpPr>
        <xdr:cNvPr id="13" name="Text Box 34">
          <a:extLst>
            <a:ext uri="{FF2B5EF4-FFF2-40B4-BE49-F238E27FC236}">
              <a16:creationId xmlns="" xmlns:a16="http://schemas.microsoft.com/office/drawing/2014/main"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26</xdr:row>
      <xdr:rowOff>0</xdr:rowOff>
    </xdr:from>
    <xdr:to>
      <xdr:col>8</xdr:col>
      <xdr:colOff>190500</xdr:colOff>
      <xdr:row>27</xdr:row>
      <xdr:rowOff>66675</xdr:rowOff>
    </xdr:to>
    <xdr:sp macro="" textlink="">
      <xdr:nvSpPr>
        <xdr:cNvPr id="14" name="Text Box 32">
          <a:extLst>
            <a:ext uri="{FF2B5EF4-FFF2-40B4-BE49-F238E27FC236}">
              <a16:creationId xmlns="" xmlns:a16="http://schemas.microsoft.com/office/drawing/2014/main"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47625</xdr:rowOff>
    </xdr:to>
    <xdr:sp macro="" textlink="">
      <xdr:nvSpPr>
        <xdr:cNvPr id="15" name="Text Box 34">
          <a:extLst>
            <a:ext uri="{FF2B5EF4-FFF2-40B4-BE49-F238E27FC236}">
              <a16:creationId xmlns="" xmlns:a16="http://schemas.microsoft.com/office/drawing/2014/main"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26</xdr:row>
      <xdr:rowOff>0</xdr:rowOff>
    </xdr:from>
    <xdr:ext cx="76200" cy="228600"/>
    <xdr:sp macro="" textlink="">
      <xdr:nvSpPr>
        <xdr:cNvPr id="16" name="Text Box 32">
          <a:extLst>
            <a:ext uri="{FF2B5EF4-FFF2-40B4-BE49-F238E27FC236}">
              <a16:creationId xmlns="" xmlns:a16="http://schemas.microsoft.com/office/drawing/2014/main"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26</xdr:row>
      <xdr:rowOff>0</xdr:rowOff>
    </xdr:from>
    <xdr:ext cx="19050" cy="209550"/>
    <xdr:sp macro="" textlink="">
      <xdr:nvSpPr>
        <xdr:cNvPr id="17" name="Text Box 34">
          <a:extLst>
            <a:ext uri="{FF2B5EF4-FFF2-40B4-BE49-F238E27FC236}">
              <a16:creationId xmlns="" xmlns:a16="http://schemas.microsoft.com/office/drawing/2014/main"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114300</xdr:colOff>
      <xdr:row>42</xdr:row>
      <xdr:rowOff>0</xdr:rowOff>
    </xdr:from>
    <xdr:to>
      <xdr:col>7</xdr:col>
      <xdr:colOff>190500</xdr:colOff>
      <xdr:row>43</xdr:row>
      <xdr:rowOff>69215</xdr:rowOff>
    </xdr:to>
    <xdr:sp macro="" textlink="">
      <xdr:nvSpPr>
        <xdr:cNvPr id="2" name="Text Box 32">
          <a:extLst>
            <a:ext uri="{FF2B5EF4-FFF2-40B4-BE49-F238E27FC236}">
              <a16:creationId xmlns="" xmlns:a16="http://schemas.microsoft.com/office/drawing/2014/main"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42</xdr:row>
      <xdr:rowOff>0</xdr:rowOff>
    </xdr:from>
    <xdr:to>
      <xdr:col>8</xdr:col>
      <xdr:colOff>19050</xdr:colOff>
      <xdr:row>43</xdr:row>
      <xdr:rowOff>50165</xdr:rowOff>
    </xdr:to>
    <xdr:sp macro="" textlink="">
      <xdr:nvSpPr>
        <xdr:cNvPr id="3" name="Text Box 34">
          <a:extLst>
            <a:ext uri="{FF2B5EF4-FFF2-40B4-BE49-F238E27FC236}">
              <a16:creationId xmlns="" xmlns:a16="http://schemas.microsoft.com/office/drawing/2014/main"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45</xdr:row>
      <xdr:rowOff>0</xdr:rowOff>
    </xdr:from>
    <xdr:to>
      <xdr:col>7</xdr:col>
      <xdr:colOff>190500</xdr:colOff>
      <xdr:row>46</xdr:row>
      <xdr:rowOff>66675</xdr:rowOff>
    </xdr:to>
    <xdr:sp macro="" textlink="">
      <xdr:nvSpPr>
        <xdr:cNvPr id="4" name="Text Box 32">
          <a:extLst>
            <a:ext uri="{FF2B5EF4-FFF2-40B4-BE49-F238E27FC236}">
              <a16:creationId xmlns="" xmlns:a16="http://schemas.microsoft.com/office/drawing/2014/main"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45</xdr:row>
      <xdr:rowOff>0</xdr:rowOff>
    </xdr:from>
    <xdr:to>
      <xdr:col>8</xdr:col>
      <xdr:colOff>19050</xdr:colOff>
      <xdr:row>46</xdr:row>
      <xdr:rowOff>47625</xdr:rowOff>
    </xdr:to>
    <xdr:sp macro="" textlink="">
      <xdr:nvSpPr>
        <xdr:cNvPr id="5" name="Text Box 34">
          <a:extLst>
            <a:ext uri="{FF2B5EF4-FFF2-40B4-BE49-F238E27FC236}">
              <a16:creationId xmlns="" xmlns:a16="http://schemas.microsoft.com/office/drawing/2014/main"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45</xdr:row>
      <xdr:rowOff>0</xdr:rowOff>
    </xdr:from>
    <xdr:to>
      <xdr:col>7</xdr:col>
      <xdr:colOff>190500</xdr:colOff>
      <xdr:row>46</xdr:row>
      <xdr:rowOff>66675</xdr:rowOff>
    </xdr:to>
    <xdr:sp macro="" textlink="">
      <xdr:nvSpPr>
        <xdr:cNvPr id="6" name="Text Box 32">
          <a:extLst>
            <a:ext uri="{FF2B5EF4-FFF2-40B4-BE49-F238E27FC236}">
              <a16:creationId xmlns="" xmlns:a16="http://schemas.microsoft.com/office/drawing/2014/main"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45</xdr:row>
      <xdr:rowOff>0</xdr:rowOff>
    </xdr:from>
    <xdr:to>
      <xdr:col>8</xdr:col>
      <xdr:colOff>19050</xdr:colOff>
      <xdr:row>46</xdr:row>
      <xdr:rowOff>47625</xdr:rowOff>
    </xdr:to>
    <xdr:sp macro="" textlink="">
      <xdr:nvSpPr>
        <xdr:cNvPr id="7" name="Text Box 34">
          <a:extLst>
            <a:ext uri="{FF2B5EF4-FFF2-40B4-BE49-F238E27FC236}">
              <a16:creationId xmlns="" xmlns:a16="http://schemas.microsoft.com/office/drawing/2014/main"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45</xdr:row>
      <xdr:rowOff>0</xdr:rowOff>
    </xdr:from>
    <xdr:ext cx="76200" cy="228600"/>
    <xdr:sp macro="" textlink="">
      <xdr:nvSpPr>
        <xdr:cNvPr id="8" name="Text Box 32">
          <a:extLst>
            <a:ext uri="{FF2B5EF4-FFF2-40B4-BE49-F238E27FC236}">
              <a16:creationId xmlns="" xmlns:a16="http://schemas.microsoft.com/office/drawing/2014/main"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45</xdr:row>
      <xdr:rowOff>0</xdr:rowOff>
    </xdr:from>
    <xdr:ext cx="19050" cy="209550"/>
    <xdr:sp macro="" textlink="">
      <xdr:nvSpPr>
        <xdr:cNvPr id="9" name="Text Box 34">
          <a:extLst>
            <a:ext uri="{FF2B5EF4-FFF2-40B4-BE49-F238E27FC236}">
              <a16:creationId xmlns="" xmlns:a16="http://schemas.microsoft.com/office/drawing/2014/main"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42</xdr:row>
      <xdr:rowOff>0</xdr:rowOff>
    </xdr:from>
    <xdr:to>
      <xdr:col>8</xdr:col>
      <xdr:colOff>190500</xdr:colOff>
      <xdr:row>43</xdr:row>
      <xdr:rowOff>69215</xdr:rowOff>
    </xdr:to>
    <xdr:sp macro="" textlink="">
      <xdr:nvSpPr>
        <xdr:cNvPr id="10" name="Text Box 32">
          <a:extLst>
            <a:ext uri="{FF2B5EF4-FFF2-40B4-BE49-F238E27FC236}">
              <a16:creationId xmlns="" xmlns:a16="http://schemas.microsoft.com/office/drawing/2014/main"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42</xdr:row>
      <xdr:rowOff>0</xdr:rowOff>
    </xdr:from>
    <xdr:to>
      <xdr:col>8</xdr:col>
      <xdr:colOff>704850</xdr:colOff>
      <xdr:row>43</xdr:row>
      <xdr:rowOff>50165</xdr:rowOff>
    </xdr:to>
    <xdr:sp macro="" textlink="">
      <xdr:nvSpPr>
        <xdr:cNvPr id="11" name="Text Box 34">
          <a:extLst>
            <a:ext uri="{FF2B5EF4-FFF2-40B4-BE49-F238E27FC236}">
              <a16:creationId xmlns="" xmlns:a16="http://schemas.microsoft.com/office/drawing/2014/main"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45</xdr:row>
      <xdr:rowOff>0</xdr:rowOff>
    </xdr:from>
    <xdr:to>
      <xdr:col>8</xdr:col>
      <xdr:colOff>190500</xdr:colOff>
      <xdr:row>46</xdr:row>
      <xdr:rowOff>66675</xdr:rowOff>
    </xdr:to>
    <xdr:sp macro="" textlink="">
      <xdr:nvSpPr>
        <xdr:cNvPr id="12" name="Text Box 32">
          <a:extLst>
            <a:ext uri="{FF2B5EF4-FFF2-40B4-BE49-F238E27FC236}">
              <a16:creationId xmlns="" xmlns:a16="http://schemas.microsoft.com/office/drawing/2014/main"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45</xdr:row>
      <xdr:rowOff>0</xdr:rowOff>
    </xdr:from>
    <xdr:to>
      <xdr:col>8</xdr:col>
      <xdr:colOff>704850</xdr:colOff>
      <xdr:row>46</xdr:row>
      <xdr:rowOff>47625</xdr:rowOff>
    </xdr:to>
    <xdr:sp macro="" textlink="">
      <xdr:nvSpPr>
        <xdr:cNvPr id="13" name="Text Box 34">
          <a:extLst>
            <a:ext uri="{FF2B5EF4-FFF2-40B4-BE49-F238E27FC236}">
              <a16:creationId xmlns="" xmlns:a16="http://schemas.microsoft.com/office/drawing/2014/main"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45</xdr:row>
      <xdr:rowOff>0</xdr:rowOff>
    </xdr:from>
    <xdr:to>
      <xdr:col>8</xdr:col>
      <xdr:colOff>190500</xdr:colOff>
      <xdr:row>46</xdr:row>
      <xdr:rowOff>66675</xdr:rowOff>
    </xdr:to>
    <xdr:sp macro="" textlink="">
      <xdr:nvSpPr>
        <xdr:cNvPr id="14" name="Text Box 32">
          <a:extLst>
            <a:ext uri="{FF2B5EF4-FFF2-40B4-BE49-F238E27FC236}">
              <a16:creationId xmlns="" xmlns:a16="http://schemas.microsoft.com/office/drawing/2014/main"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45</xdr:row>
      <xdr:rowOff>0</xdr:rowOff>
    </xdr:from>
    <xdr:to>
      <xdr:col>8</xdr:col>
      <xdr:colOff>704850</xdr:colOff>
      <xdr:row>46</xdr:row>
      <xdr:rowOff>47625</xdr:rowOff>
    </xdr:to>
    <xdr:sp macro="" textlink="">
      <xdr:nvSpPr>
        <xdr:cNvPr id="15" name="Text Box 34">
          <a:extLst>
            <a:ext uri="{FF2B5EF4-FFF2-40B4-BE49-F238E27FC236}">
              <a16:creationId xmlns="" xmlns:a16="http://schemas.microsoft.com/office/drawing/2014/main"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45</xdr:row>
      <xdr:rowOff>0</xdr:rowOff>
    </xdr:from>
    <xdr:ext cx="76200" cy="228600"/>
    <xdr:sp macro="" textlink="">
      <xdr:nvSpPr>
        <xdr:cNvPr id="16" name="Text Box 32">
          <a:extLst>
            <a:ext uri="{FF2B5EF4-FFF2-40B4-BE49-F238E27FC236}">
              <a16:creationId xmlns="" xmlns:a16="http://schemas.microsoft.com/office/drawing/2014/main"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45</xdr:row>
      <xdr:rowOff>0</xdr:rowOff>
    </xdr:from>
    <xdr:ext cx="19050" cy="209550"/>
    <xdr:sp macro="" textlink="">
      <xdr:nvSpPr>
        <xdr:cNvPr id="17" name="Text Box 34">
          <a:extLst>
            <a:ext uri="{FF2B5EF4-FFF2-40B4-BE49-F238E27FC236}">
              <a16:creationId xmlns="" xmlns:a16="http://schemas.microsoft.com/office/drawing/2014/main"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USER" refreshedDate="44904.895917592592" createdVersion="5" refreshedVersion="5" minRefreshableVersion="3" recordCount="18">
  <cacheSource type="worksheet">
    <worksheetSource ref="A3:H21" sheet="Airtime summary"/>
  </cacheSource>
  <cacheFields count="8">
    <cacheField name="Date" numFmtId="14">
      <sharedItems containsSemiMixedTypes="0" containsNonDate="0" containsDate="1" containsString="0" minDate="2022-11-01T00:00:00" maxDate="2022-12-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10000" maxValue="40000"/>
    </cacheField>
    <cacheField name="Received" numFmtId="164">
      <sharedItems containsString="0" containsBlank="1" containsNumber="1" containsInteger="1" minValue="180000" maxValue="220000"/>
    </cacheField>
    <cacheField name="Balance" numFmtId="164">
      <sharedItems containsSemiMixedTypes="0" containsString="0" containsNumber="1" containsInteger="1" minValue="0" maxValue="220000"/>
    </cacheField>
    <cacheField name="Name" numFmtId="0">
      <sharedItems containsBlank="1" count="9">
        <m/>
        <s v="Lydia"/>
        <s v="i82"/>
        <s v="i73"/>
        <s v="Atwine"/>
        <s v="Grace" u="1"/>
        <s v="Edris" u="1"/>
        <s v="i35" u="1"/>
        <s v="i54"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4904.8959181713" createdVersion="5" refreshedVersion="5" minRefreshableVersion="3" recordCount="369">
  <cacheSource type="worksheet">
    <worksheetSource ref="A2:H371" sheet="Total Expenses"/>
  </cacheSource>
  <cacheFields count="8">
    <cacheField name="Date" numFmtId="14">
      <sharedItems containsSemiMixedTypes="0" containsNonDate="0" containsDate="1" containsString="0" minDate="2022-11-01T00:00:00" maxDate="2022-12-01T00:00:00"/>
    </cacheField>
    <cacheField name="Details" numFmtId="0">
      <sharedItems/>
    </cacheField>
    <cacheField name="Type of expenses " numFmtId="0">
      <sharedItems count="12">
        <s v="Transport"/>
        <s v="Trust Building"/>
        <s v="Services"/>
        <s v="Bank Fees"/>
        <s v="Travel Subsistence"/>
        <s v="Telephone"/>
        <s v="Equipment"/>
        <s v="Rent &amp; Utilities"/>
        <s v="Transfer Fees"/>
        <s v="Office Materials"/>
        <s v="Personnel"/>
        <s v="Internet"/>
      </sharedItems>
    </cacheField>
    <cacheField name="Department" numFmtId="0">
      <sharedItems count="4">
        <s v="Investigations"/>
        <s v="Office"/>
        <s v="Management"/>
        <s v="Legal"/>
      </sharedItems>
    </cacheField>
    <cacheField name="Spent  in national currency (UGX)" numFmtId="0">
      <sharedItems containsSemiMixedTypes="0" containsString="0" containsNumber="1" minValue="1000" maxValue="8940000"/>
    </cacheField>
    <cacheField name="Exchange Rate $" numFmtId="4">
      <sharedItems containsSemiMixedTypes="0" containsString="0" containsNumber="1" containsInteger="1" minValue="3725" maxValue="3830"/>
    </cacheField>
    <cacheField name="Spent in $" numFmtId="165">
      <sharedItems containsSemiMixedTypes="0" containsString="0" containsNumber="1" minValue="0.26109660574412535" maxValue="2400"/>
    </cacheField>
    <cacheField name="Name" numFmtId="0">
      <sharedItems count="7">
        <s v="i82"/>
        <s v="OPP UGX"/>
        <s v="Lydia"/>
        <s v="Bank USD"/>
        <s v="i73"/>
        <s v="Atwine"/>
        <s v="Bank UGX"/>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ER" refreshedDate="44904.895918865739" createdVersion="5" refreshedVersion="5" minRefreshableVersion="3" recordCount="111">
  <cacheSource type="worksheet">
    <worksheetSource ref="A2:H113" sheet="UGX Cash Box November"/>
  </cacheSource>
  <cacheFields count="8">
    <cacheField name="Date" numFmtId="14">
      <sharedItems containsDate="1" containsMixedTypes="1" minDate="2022-10-01T00:00:00" maxDate="2022-12-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1000" maxValue="319000"/>
    </cacheField>
    <cacheField name="Received" numFmtId="164">
      <sharedItems containsString="0" containsBlank="1" containsNumber="1" containsInteger="1" minValue="1000" maxValue="2380000"/>
    </cacheField>
    <cacheField name="Balance" numFmtId="164">
      <sharedItems containsSemiMixedTypes="0" containsString="0" containsNumber="1" containsInteger="1" minValue="178046" maxValue="2567046"/>
    </cacheField>
    <cacheField name="Name" numFmtId="14">
      <sharedItems containsBlank="1" count="6">
        <m/>
        <s v="i82"/>
        <s v="Lydia"/>
        <s v="Airtime"/>
        <s v="i73"/>
        <s v="Atwin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
  <r>
    <d v="2022-11-01T00:00:00"/>
    <s v="Balance from October .2022"/>
    <m/>
    <m/>
    <m/>
    <m/>
    <n v="0"/>
    <x v="0"/>
  </r>
  <r>
    <d v="2022-11-08T00:00:00"/>
    <s v="Mission Budget for 1 week"/>
    <s v="Advance"/>
    <s v="Management"/>
    <m/>
    <n v="220000"/>
    <n v="220000"/>
    <x v="0"/>
  </r>
  <r>
    <d v="2022-11-08T00:00:00"/>
    <s v="Airtime for Lydia"/>
    <s v="Telephone"/>
    <s v="Management"/>
    <n v="40000"/>
    <m/>
    <n v="180000"/>
    <x v="1"/>
  </r>
  <r>
    <d v="2022-11-08T00:00:00"/>
    <s v="Airtime for i82"/>
    <s v="Telephone"/>
    <s v="Investigations"/>
    <n v="25000"/>
    <m/>
    <n v="155000"/>
    <x v="2"/>
  </r>
  <r>
    <d v="2022-11-08T00:00:00"/>
    <s v="Airtime for i73"/>
    <s v="Telephone"/>
    <s v="Investigations"/>
    <n v="25000"/>
    <m/>
    <n v="130000"/>
    <x v="3"/>
  </r>
  <r>
    <d v="2022-11-08T00:00:00"/>
    <s v="Airtime for Atwine"/>
    <s v="Telephone"/>
    <s v="Legal"/>
    <n v="20000"/>
    <m/>
    <n v="110000"/>
    <x v="4"/>
  </r>
  <r>
    <d v="2022-11-14T00:00:00"/>
    <s v="Airtime for Lydia"/>
    <s v="Telephone"/>
    <s v="Management"/>
    <n v="40000"/>
    <m/>
    <n v="70000"/>
    <x v="1"/>
  </r>
  <r>
    <d v="2022-11-14T00:00:00"/>
    <s v="Airtime for i82"/>
    <s v="Telephone"/>
    <s v="Investigations"/>
    <n v="25000"/>
    <m/>
    <n v="45000"/>
    <x v="2"/>
  </r>
  <r>
    <d v="2022-11-14T00:00:00"/>
    <s v="Airtime for i73"/>
    <s v="Telephone"/>
    <s v="Investigations"/>
    <n v="25000"/>
    <m/>
    <n v="20000"/>
    <x v="3"/>
  </r>
  <r>
    <d v="2022-11-16T00:00:00"/>
    <s v="Airtime for Lydia"/>
    <s v="Telephone"/>
    <s v="Management"/>
    <n v="10000"/>
    <m/>
    <n v="10000"/>
    <x v="1"/>
  </r>
  <r>
    <d v="2022-11-22T00:00:00"/>
    <s v="Mission Budget for 1 week"/>
    <s v="Advance"/>
    <s v="Management"/>
    <m/>
    <n v="180000"/>
    <n v="190000"/>
    <x v="0"/>
  </r>
  <r>
    <d v="2022-11-22T00:00:00"/>
    <s v="Airtime for Lydia"/>
    <s v="Telephone"/>
    <s v="Management"/>
    <n v="40000"/>
    <m/>
    <n v="150000"/>
    <x v="1"/>
  </r>
  <r>
    <d v="2022-11-22T00:00:00"/>
    <s v="Airtime for i73"/>
    <s v="Telephone"/>
    <s v="Investigations"/>
    <n v="25000"/>
    <m/>
    <n v="125000"/>
    <x v="3"/>
  </r>
  <r>
    <d v="2022-11-22T00:00:00"/>
    <s v="Airtime for i82"/>
    <s v="Telephone"/>
    <s v="Investigations"/>
    <n v="25000"/>
    <m/>
    <n v="100000"/>
    <x v="2"/>
  </r>
  <r>
    <d v="2022-11-28T00:00:00"/>
    <s v="Airtime for Lydia"/>
    <s v="Telephone"/>
    <s v="Management"/>
    <n v="40000"/>
    <m/>
    <n v="60000"/>
    <x v="1"/>
  </r>
  <r>
    <d v="2022-11-28T00:00:00"/>
    <s v="Airtime for i82"/>
    <s v="Telephone"/>
    <s v="Investigations"/>
    <n v="25000"/>
    <m/>
    <n v="35000"/>
    <x v="2"/>
  </r>
  <r>
    <d v="2022-11-28T00:00:00"/>
    <s v="Airtime for i73"/>
    <s v="Telephone"/>
    <s v="Investigations"/>
    <n v="25000"/>
    <m/>
    <n v="10000"/>
    <x v="3"/>
  </r>
  <r>
    <d v="2022-11-30T00:00:00"/>
    <s v="Airtime for Lydia"/>
    <s v="Telephone"/>
    <s v="Management"/>
    <n v="10000"/>
    <m/>
    <n v="0"/>
    <x v="1"/>
  </r>
</pivotCacheRecords>
</file>

<file path=xl/pivotCache/pivotCacheRecords2.xml><?xml version="1.0" encoding="utf-8"?>
<pivotCacheRecords xmlns="http://schemas.openxmlformats.org/spreadsheetml/2006/main" xmlns:r="http://schemas.openxmlformats.org/officeDocument/2006/relationships" count="369">
  <r>
    <d v="2022-11-01T00:00:00"/>
    <s v="Local Transport"/>
    <x v="0"/>
    <x v="0"/>
    <n v="8000"/>
    <n v="3830"/>
    <n v="2.0887728459530028"/>
    <x v="0"/>
  </r>
  <r>
    <d v="2022-11-01T00:00:00"/>
    <s v="Local Transport"/>
    <x v="0"/>
    <x v="0"/>
    <n v="8000"/>
    <n v="3830"/>
    <n v="2.0887728459530028"/>
    <x v="0"/>
  </r>
  <r>
    <d v="2022-11-01T00:00:00"/>
    <s v="Local Transport"/>
    <x v="0"/>
    <x v="0"/>
    <n v="16000"/>
    <n v="3830"/>
    <n v="4.1775456919060057"/>
    <x v="0"/>
  </r>
  <r>
    <d v="2022-11-01T00:00:00"/>
    <s v="Local Transport"/>
    <x v="0"/>
    <x v="0"/>
    <n v="18000"/>
    <n v="3830"/>
    <n v="4.6997389033942563"/>
    <x v="0"/>
  </r>
  <r>
    <d v="2022-11-01T00:00:00"/>
    <s v="Local Transport"/>
    <x v="0"/>
    <x v="0"/>
    <n v="6000"/>
    <n v="3830"/>
    <n v="1.566579634464752"/>
    <x v="0"/>
  </r>
  <r>
    <d v="2022-11-01T00:00:00"/>
    <s v="Local Transport"/>
    <x v="0"/>
    <x v="0"/>
    <n v="7000"/>
    <n v="3830"/>
    <n v="1.8276762402088773"/>
    <x v="0"/>
  </r>
  <r>
    <d v="2022-11-01T00:00:00"/>
    <s v="Local Transport"/>
    <x v="0"/>
    <x v="0"/>
    <n v="7000"/>
    <n v="3830"/>
    <n v="1.8276762402088773"/>
    <x v="0"/>
  </r>
  <r>
    <d v="2022-11-01T00:00:00"/>
    <s v="Trust Building"/>
    <x v="1"/>
    <x v="0"/>
    <n v="5000"/>
    <n v="3830"/>
    <n v="1.3054830287206267"/>
    <x v="0"/>
  </r>
  <r>
    <d v="2022-11-01T00:00:00"/>
    <s v="Trust Building"/>
    <x v="1"/>
    <x v="0"/>
    <n v="5000"/>
    <n v="3830"/>
    <n v="1.3054830287206267"/>
    <x v="0"/>
  </r>
  <r>
    <d v="2022-11-01T00:00:00"/>
    <s v="October security services chq: 216"/>
    <x v="2"/>
    <x v="1"/>
    <n v="1888000"/>
    <n v="3830"/>
    <n v="492.95039164490862"/>
    <x v="1"/>
  </r>
  <r>
    <d v="2022-11-01T00:00:00"/>
    <s v="Bank Charges"/>
    <x v="3"/>
    <x v="1"/>
    <n v="3000"/>
    <n v="3830"/>
    <n v="0.78328981723237601"/>
    <x v="1"/>
  </r>
  <r>
    <d v="2022-11-02T00:00:00"/>
    <s v="Local Transport"/>
    <x v="0"/>
    <x v="0"/>
    <n v="8000"/>
    <n v="3830"/>
    <n v="2.0887728459530028"/>
    <x v="0"/>
  </r>
  <r>
    <d v="2022-11-02T00:00:00"/>
    <s v="Local Transport"/>
    <x v="0"/>
    <x v="0"/>
    <n v="8000"/>
    <n v="3830"/>
    <n v="2.0887728459530028"/>
    <x v="0"/>
  </r>
  <r>
    <d v="2022-11-02T00:00:00"/>
    <s v="Local Transport"/>
    <x v="0"/>
    <x v="0"/>
    <n v="20000"/>
    <n v="3830"/>
    <n v="5.2219321148825069"/>
    <x v="0"/>
  </r>
  <r>
    <d v="2022-11-02T00:00:00"/>
    <s v="Local Transport"/>
    <x v="0"/>
    <x v="0"/>
    <n v="10000"/>
    <n v="3830"/>
    <n v="2.6109660574412534"/>
    <x v="0"/>
  </r>
  <r>
    <d v="2022-11-02T00:00:00"/>
    <s v="Local Transport"/>
    <x v="0"/>
    <x v="0"/>
    <n v="10000"/>
    <n v="3830"/>
    <n v="2.6109660574412534"/>
    <x v="0"/>
  </r>
  <r>
    <d v="2022-11-02T00:00:00"/>
    <s v="Local Transport"/>
    <x v="0"/>
    <x v="0"/>
    <n v="12000"/>
    <n v="3830"/>
    <n v="3.133159268929504"/>
    <x v="0"/>
  </r>
  <r>
    <d v="2022-11-02T00:00:00"/>
    <s v="Trust Building"/>
    <x v="1"/>
    <x v="0"/>
    <n v="5000"/>
    <n v="3830"/>
    <n v="1.3054830287206267"/>
    <x v="0"/>
  </r>
  <r>
    <d v="2022-11-02T00:00:00"/>
    <s v="Trust Building"/>
    <x v="1"/>
    <x v="0"/>
    <n v="5000"/>
    <n v="3830"/>
    <n v="1.3054830287206267"/>
    <x v="0"/>
  </r>
  <r>
    <d v="2022-11-03T00:00:00"/>
    <s v="Local Transport"/>
    <x v="0"/>
    <x v="0"/>
    <n v="8000"/>
    <n v="3830"/>
    <n v="2.0887728459530028"/>
    <x v="0"/>
  </r>
  <r>
    <d v="2022-11-03T00:00:00"/>
    <s v="Local Transport"/>
    <x v="0"/>
    <x v="0"/>
    <n v="15000"/>
    <n v="3830"/>
    <n v="3.9164490861618799"/>
    <x v="0"/>
  </r>
  <r>
    <d v="2022-11-03T00:00:00"/>
    <s v="Local Transport"/>
    <x v="0"/>
    <x v="0"/>
    <n v="5000"/>
    <n v="3830"/>
    <n v="1.3054830287206267"/>
    <x v="0"/>
  </r>
  <r>
    <d v="2022-11-03T00:00:00"/>
    <s v="Local Transport"/>
    <x v="0"/>
    <x v="0"/>
    <n v="15000"/>
    <n v="3830"/>
    <n v="3.9164490861618799"/>
    <x v="0"/>
  </r>
  <r>
    <d v="2022-11-03T00:00:00"/>
    <s v="Local Transport"/>
    <x v="0"/>
    <x v="0"/>
    <n v="17000"/>
    <n v="3830"/>
    <n v="4.438642297650131"/>
    <x v="0"/>
  </r>
  <r>
    <d v="2022-11-03T00:00:00"/>
    <s v="Local Transport"/>
    <x v="0"/>
    <x v="0"/>
    <n v="10000"/>
    <n v="3830"/>
    <n v="2.6109660574412534"/>
    <x v="0"/>
  </r>
  <r>
    <d v="2022-11-03T00:00:00"/>
    <s v="Trust Building"/>
    <x v="1"/>
    <x v="0"/>
    <n v="5000"/>
    <n v="3830"/>
    <n v="1.3054830287206267"/>
    <x v="0"/>
  </r>
  <r>
    <d v="2022-11-03T00:00:00"/>
    <s v="Trust Building"/>
    <x v="1"/>
    <x v="0"/>
    <n v="5000"/>
    <n v="3830"/>
    <n v="1.3054830287206267"/>
    <x v="0"/>
  </r>
  <r>
    <d v="2022-11-03T00:00:00"/>
    <s v="Local Transport"/>
    <x v="0"/>
    <x v="2"/>
    <n v="10000"/>
    <n v="3830"/>
    <n v="2.6109660574412534"/>
    <x v="2"/>
  </r>
  <r>
    <d v="2022-11-03T00:00:00"/>
    <s v="Local Transport"/>
    <x v="0"/>
    <x v="2"/>
    <n v="5000"/>
    <n v="3830"/>
    <n v="1.3054830287206267"/>
    <x v="2"/>
  </r>
  <r>
    <d v="2022-11-03T00:00:00"/>
    <s v="Local Transport"/>
    <x v="0"/>
    <x v="2"/>
    <n v="10000"/>
    <n v="3830"/>
    <n v="2.6109660574412534"/>
    <x v="2"/>
  </r>
  <r>
    <d v="2022-11-03T00:00:00"/>
    <s v="Lunch for Bashir"/>
    <x v="4"/>
    <x v="2"/>
    <n v="10000"/>
    <n v="3830"/>
    <n v="2.6109660574412534"/>
    <x v="2"/>
  </r>
  <r>
    <d v="2022-11-03T00:00:00"/>
    <s v="Refreshment for Lydia"/>
    <x v="4"/>
    <x v="2"/>
    <n v="10000"/>
    <n v="3830"/>
    <n v="2.6109660574412534"/>
    <x v="2"/>
  </r>
  <r>
    <d v="2022-11-03T00:00:00"/>
    <s v="Bank Charges"/>
    <x v="3"/>
    <x v="1"/>
    <n v="108350.7"/>
    <n v="3830"/>
    <n v="28.29"/>
    <x v="3"/>
  </r>
  <r>
    <d v="2022-11-04T00:00:00"/>
    <s v="Local Transport"/>
    <x v="0"/>
    <x v="0"/>
    <n v="8000"/>
    <n v="3830"/>
    <n v="2.0887728459530028"/>
    <x v="0"/>
  </r>
  <r>
    <d v="2022-11-04T00:00:00"/>
    <s v="Local Transport"/>
    <x v="0"/>
    <x v="0"/>
    <n v="15000"/>
    <n v="3830"/>
    <n v="3.9164490861618799"/>
    <x v="0"/>
  </r>
  <r>
    <d v="2022-11-04T00:00:00"/>
    <s v="Local Transport"/>
    <x v="0"/>
    <x v="0"/>
    <n v="15000"/>
    <n v="3830"/>
    <n v="3.9164490861618799"/>
    <x v="0"/>
  </r>
  <r>
    <d v="2022-11-04T00:00:00"/>
    <s v="Local Transport"/>
    <x v="0"/>
    <x v="0"/>
    <n v="12000"/>
    <n v="3830"/>
    <n v="3.133159268929504"/>
    <x v="0"/>
  </r>
  <r>
    <d v="2022-11-04T00:00:00"/>
    <s v="Local Transport"/>
    <x v="0"/>
    <x v="0"/>
    <n v="10000"/>
    <n v="3830"/>
    <n v="2.6109660574412534"/>
    <x v="0"/>
  </r>
  <r>
    <d v="2022-11-04T00:00:00"/>
    <s v="Local Transport"/>
    <x v="0"/>
    <x v="0"/>
    <n v="10000"/>
    <n v="3830"/>
    <n v="2.6109660574412534"/>
    <x v="0"/>
  </r>
  <r>
    <d v="2022-11-04T00:00:00"/>
    <s v="Trust Building"/>
    <x v="1"/>
    <x v="0"/>
    <n v="5000"/>
    <n v="3830"/>
    <n v="1.3054830287206267"/>
    <x v="0"/>
  </r>
  <r>
    <d v="2022-11-04T00:00:00"/>
    <s v="Trust Building"/>
    <x v="1"/>
    <x v="0"/>
    <n v="5000"/>
    <n v="3830"/>
    <n v="1.3054830287206267"/>
    <x v="0"/>
  </r>
  <r>
    <d v="2022-11-07T00:00:00"/>
    <s v="Local Transport"/>
    <x v="0"/>
    <x v="0"/>
    <n v="8000"/>
    <n v="3830"/>
    <n v="2.0887728459530028"/>
    <x v="0"/>
  </r>
  <r>
    <d v="2022-11-07T00:00:00"/>
    <s v="Local Transport"/>
    <x v="0"/>
    <x v="0"/>
    <n v="7000"/>
    <n v="3830"/>
    <n v="1.8276762402088773"/>
    <x v="0"/>
  </r>
  <r>
    <d v="2022-11-07T00:00:00"/>
    <s v="Local Transport"/>
    <x v="0"/>
    <x v="0"/>
    <n v="20000"/>
    <n v="3830"/>
    <n v="5.2219321148825069"/>
    <x v="0"/>
  </r>
  <r>
    <d v="2022-11-07T00:00:00"/>
    <s v="Local Transport"/>
    <x v="0"/>
    <x v="0"/>
    <n v="14000"/>
    <n v="3830"/>
    <n v="3.6553524804177546"/>
    <x v="0"/>
  </r>
  <r>
    <d v="2022-11-07T00:00:00"/>
    <s v="Local Transport"/>
    <x v="0"/>
    <x v="0"/>
    <n v="20000"/>
    <n v="3830"/>
    <n v="5.2219321148825069"/>
    <x v="0"/>
  </r>
  <r>
    <d v="2022-11-07T00:00:00"/>
    <s v="Trust Building"/>
    <x v="1"/>
    <x v="0"/>
    <n v="5000"/>
    <n v="3830"/>
    <n v="1.3054830287206267"/>
    <x v="0"/>
  </r>
  <r>
    <d v="2022-11-07T00:00:00"/>
    <s v="Trust Building"/>
    <x v="1"/>
    <x v="0"/>
    <n v="5000"/>
    <n v="3830"/>
    <n v="1.3054830287206267"/>
    <x v="0"/>
  </r>
  <r>
    <d v="2022-11-07T00:00:00"/>
    <s v="Bank Charges"/>
    <x v="3"/>
    <x v="1"/>
    <n v="57450"/>
    <n v="3830"/>
    <n v="15"/>
    <x v="3"/>
  </r>
  <r>
    <d v="2022-11-07T00:00:00"/>
    <s v="Bank Charges"/>
    <x v="3"/>
    <x v="1"/>
    <n v="32401.800000000003"/>
    <n v="3830"/>
    <n v="8.4600000000000009"/>
    <x v="3"/>
  </r>
  <r>
    <d v="2022-11-08T00:00:00"/>
    <s v="Local Transport"/>
    <x v="0"/>
    <x v="0"/>
    <n v="8000"/>
    <n v="3830"/>
    <n v="2.0887728459530028"/>
    <x v="0"/>
  </r>
  <r>
    <d v="2022-11-08T00:00:00"/>
    <s v="Local Transport"/>
    <x v="0"/>
    <x v="0"/>
    <n v="15000"/>
    <n v="3830"/>
    <n v="3.9164490861618799"/>
    <x v="0"/>
  </r>
  <r>
    <d v="2022-11-08T00:00:00"/>
    <s v="Local Transport"/>
    <x v="0"/>
    <x v="0"/>
    <n v="10000"/>
    <n v="3830"/>
    <n v="2.6109660574412534"/>
    <x v="0"/>
  </r>
  <r>
    <d v="2022-11-08T00:00:00"/>
    <s v="Local Transport"/>
    <x v="0"/>
    <x v="0"/>
    <n v="20000"/>
    <n v="3830"/>
    <n v="5.2219321148825069"/>
    <x v="0"/>
  </r>
  <r>
    <d v="2022-11-08T00:00:00"/>
    <s v="Local Transport"/>
    <x v="0"/>
    <x v="0"/>
    <n v="7000"/>
    <n v="3830"/>
    <n v="1.8276762402088773"/>
    <x v="0"/>
  </r>
  <r>
    <d v="2022-11-08T00:00:00"/>
    <s v="Trust Building"/>
    <x v="1"/>
    <x v="0"/>
    <n v="5000"/>
    <n v="3830"/>
    <n v="1.3054830287206267"/>
    <x v="0"/>
  </r>
  <r>
    <d v="2022-11-08T00:00:00"/>
    <s v="Trust Building"/>
    <x v="1"/>
    <x v="0"/>
    <n v="5000"/>
    <n v="3830"/>
    <n v="1.3054830287206267"/>
    <x v="0"/>
  </r>
  <r>
    <d v="2022-11-08T00:00:00"/>
    <s v="Local Transport"/>
    <x v="0"/>
    <x v="2"/>
    <n v="7000"/>
    <n v="3830"/>
    <n v="1.8276762402088773"/>
    <x v="2"/>
  </r>
  <r>
    <d v="2022-11-08T00:00:00"/>
    <s v="Local Transport"/>
    <x v="0"/>
    <x v="2"/>
    <n v="7000"/>
    <n v="3830"/>
    <n v="1.8276762402088773"/>
    <x v="2"/>
  </r>
  <r>
    <d v="2022-11-08T00:00:00"/>
    <s v="Airtime for Lydia"/>
    <x v="5"/>
    <x v="2"/>
    <n v="40000"/>
    <n v="3830"/>
    <n v="10.443864229765014"/>
    <x v="2"/>
  </r>
  <r>
    <d v="2022-11-08T00:00:00"/>
    <s v="Airtime for i82"/>
    <x v="5"/>
    <x v="0"/>
    <n v="25000"/>
    <n v="3830"/>
    <n v="6.5274151436031334"/>
    <x v="0"/>
  </r>
  <r>
    <d v="2022-11-08T00:00:00"/>
    <s v="Airtime for i73"/>
    <x v="5"/>
    <x v="0"/>
    <n v="25000"/>
    <n v="3830"/>
    <n v="0.56000000000000005"/>
    <x v="4"/>
  </r>
  <r>
    <d v="2022-11-08T00:00:00"/>
    <s v="Airtime for Atwine"/>
    <x v="5"/>
    <x v="3"/>
    <n v="20000"/>
    <n v="3830"/>
    <n v="5.2219321148825069"/>
    <x v="5"/>
  </r>
  <r>
    <d v="2022-11-08T00:00:00"/>
    <s v="Local Transport"/>
    <x v="0"/>
    <x v="0"/>
    <n v="4000"/>
    <n v="3830"/>
    <n v="1.0443864229765014"/>
    <x v="4"/>
  </r>
  <r>
    <d v="2022-11-08T00:00:00"/>
    <s v="Local Transport"/>
    <x v="0"/>
    <x v="0"/>
    <n v="4000"/>
    <n v="3830"/>
    <n v="1.0443864229765014"/>
    <x v="4"/>
  </r>
  <r>
    <d v="2022-11-08T00:00:00"/>
    <s v="Investigator simcard"/>
    <x v="6"/>
    <x v="1"/>
    <n v="5000"/>
    <n v="3830"/>
    <n v="1.3054830287206267"/>
    <x v="4"/>
  </r>
  <r>
    <d v="2022-11-08T00:00:00"/>
    <s v="Bank Charges"/>
    <x v="3"/>
    <x v="1"/>
    <n v="2000"/>
    <n v="3830"/>
    <n v="0.52219321148825071"/>
    <x v="6"/>
  </r>
  <r>
    <d v="2022-11-08T00:00:00"/>
    <s v="Local Transport"/>
    <x v="0"/>
    <x v="3"/>
    <n v="15000"/>
    <n v="3830"/>
    <n v="3.9164490861618799"/>
    <x v="5"/>
  </r>
  <r>
    <d v="2022-11-08T00:00:00"/>
    <s v="Local Transport"/>
    <x v="0"/>
    <x v="3"/>
    <n v="15000"/>
    <n v="3830"/>
    <n v="3.9164490861618799"/>
    <x v="5"/>
  </r>
  <r>
    <d v="2022-11-08T00:00:00"/>
    <s v="November &amp; December rent (Summit)"/>
    <x v="7"/>
    <x v="1"/>
    <n v="8940000"/>
    <n v="3725"/>
    <n v="2400"/>
    <x v="3"/>
  </r>
  <r>
    <d v="2022-11-08T00:00:00"/>
    <s v="Bank Charges"/>
    <x v="3"/>
    <x v="1"/>
    <n v="2123.25"/>
    <n v="3725"/>
    <n v="0.56999999999999995"/>
    <x v="3"/>
  </r>
  <r>
    <d v="2022-11-09T00:00:00"/>
    <s v="Local Transport"/>
    <x v="0"/>
    <x v="0"/>
    <n v="8000"/>
    <n v="3830"/>
    <n v="2.0887728459530028"/>
    <x v="0"/>
  </r>
  <r>
    <d v="2022-11-09T00:00:00"/>
    <s v="Local Transport"/>
    <x v="0"/>
    <x v="0"/>
    <n v="15000"/>
    <n v="3830"/>
    <n v="3.9164490861618799"/>
    <x v="0"/>
  </r>
  <r>
    <d v="2022-11-09T00:00:00"/>
    <s v="Local Transport"/>
    <x v="0"/>
    <x v="0"/>
    <n v="14000"/>
    <n v="3830"/>
    <n v="3.6553524804177546"/>
    <x v="0"/>
  </r>
  <r>
    <d v="2022-11-09T00:00:00"/>
    <s v="Local Transport"/>
    <x v="0"/>
    <x v="0"/>
    <n v="10000"/>
    <n v="3830"/>
    <n v="2.6109660574412534"/>
    <x v="0"/>
  </r>
  <r>
    <d v="2022-11-09T00:00:00"/>
    <s v="Local Transport"/>
    <x v="0"/>
    <x v="0"/>
    <n v="5000"/>
    <n v="3830"/>
    <n v="1.3054830287206267"/>
    <x v="0"/>
  </r>
  <r>
    <d v="2022-11-09T00:00:00"/>
    <s v="Local Transport"/>
    <x v="0"/>
    <x v="0"/>
    <n v="12000"/>
    <n v="3830"/>
    <n v="3.133159268929504"/>
    <x v="0"/>
  </r>
  <r>
    <d v="2022-11-09T00:00:00"/>
    <s v="Trust Building"/>
    <x v="1"/>
    <x v="0"/>
    <n v="5000"/>
    <n v="3830"/>
    <n v="1.3054830287206267"/>
    <x v="0"/>
  </r>
  <r>
    <d v="2022-11-09T00:00:00"/>
    <s v="Trust Building"/>
    <x v="1"/>
    <x v="0"/>
    <n v="5000"/>
    <n v="3830"/>
    <n v="1.3054830287206267"/>
    <x v="0"/>
  </r>
  <r>
    <d v="2022-11-09T00:00:00"/>
    <s v="Local Transport"/>
    <x v="0"/>
    <x v="3"/>
    <n v="15000"/>
    <n v="3830"/>
    <n v="3.9164490861618799"/>
    <x v="5"/>
  </r>
  <r>
    <d v="2022-11-09T00:00:00"/>
    <s v="Local Transport"/>
    <x v="0"/>
    <x v="3"/>
    <n v="20000"/>
    <n v="3830"/>
    <n v="5.2219321148825069"/>
    <x v="5"/>
  </r>
  <r>
    <d v="2022-11-10T00:00:00"/>
    <s v="Local Transport"/>
    <x v="0"/>
    <x v="2"/>
    <n v="6000"/>
    <n v="3830"/>
    <n v="1.566579634464752"/>
    <x v="2"/>
  </r>
  <r>
    <d v="2022-11-10T00:00:00"/>
    <s v="Local Transport"/>
    <x v="0"/>
    <x v="2"/>
    <n v="4000"/>
    <n v="3830"/>
    <n v="1.0443864229765014"/>
    <x v="2"/>
  </r>
  <r>
    <d v="2022-11-10T00:00:00"/>
    <s v="Local Transport"/>
    <x v="0"/>
    <x v="2"/>
    <n v="6000"/>
    <n v="3830"/>
    <n v="1.566579634464752"/>
    <x v="2"/>
  </r>
  <r>
    <d v="2022-11-10T00:00:00"/>
    <s v="Local Transport"/>
    <x v="0"/>
    <x v="2"/>
    <n v="1000"/>
    <n v="3830"/>
    <n v="0.26109660574412535"/>
    <x v="2"/>
  </r>
  <r>
    <d v="2022-11-10T00:00:00"/>
    <s v="Local Transport"/>
    <x v="0"/>
    <x v="0"/>
    <n v="8000"/>
    <n v="3830"/>
    <n v="2.0887728459530028"/>
    <x v="0"/>
  </r>
  <r>
    <d v="2022-11-10T00:00:00"/>
    <s v="Local Transport"/>
    <x v="0"/>
    <x v="0"/>
    <n v="17000"/>
    <n v="3830"/>
    <n v="4.438642297650131"/>
    <x v="0"/>
  </r>
  <r>
    <d v="2022-11-10T00:00:00"/>
    <s v="Local Transport"/>
    <x v="0"/>
    <x v="0"/>
    <n v="15000"/>
    <n v="3830"/>
    <n v="3.9164490861618799"/>
    <x v="0"/>
  </r>
  <r>
    <d v="2022-11-10T00:00:00"/>
    <s v="Local Transport"/>
    <x v="0"/>
    <x v="0"/>
    <n v="20000"/>
    <n v="3830"/>
    <n v="5.2219321148825069"/>
    <x v="0"/>
  </r>
  <r>
    <d v="2022-11-10T00:00:00"/>
    <s v="Local Transport"/>
    <x v="0"/>
    <x v="0"/>
    <n v="5000"/>
    <n v="3830"/>
    <n v="1.3054830287206267"/>
    <x v="0"/>
  </r>
  <r>
    <d v="2022-11-10T00:00:00"/>
    <s v="Local Transport"/>
    <x v="0"/>
    <x v="0"/>
    <n v="5000"/>
    <n v="3830"/>
    <n v="1.3054830287206267"/>
    <x v="0"/>
  </r>
  <r>
    <d v="2022-11-10T00:00:00"/>
    <s v="Bank Charges"/>
    <x v="3"/>
    <x v="1"/>
    <n v="20000"/>
    <n v="3830"/>
    <n v="5.2219321148825069"/>
    <x v="1"/>
  </r>
  <r>
    <d v="2022-11-10T00:00:00"/>
    <s v="Local Transport"/>
    <x v="0"/>
    <x v="3"/>
    <n v="15000"/>
    <n v="3830"/>
    <n v="3.9164490861618799"/>
    <x v="5"/>
  </r>
  <r>
    <d v="2022-11-10T00:00:00"/>
    <s v="Local Transport"/>
    <x v="0"/>
    <x v="3"/>
    <n v="15000"/>
    <n v="3830"/>
    <n v="3.9164490861618799"/>
    <x v="5"/>
  </r>
  <r>
    <d v="2022-11-11T00:00:00"/>
    <s v="Local Transport"/>
    <x v="0"/>
    <x v="0"/>
    <n v="10000"/>
    <n v="3830"/>
    <n v="2.6109660574412534"/>
    <x v="0"/>
  </r>
  <r>
    <d v="2022-11-11T00:00:00"/>
    <s v="Local Transport"/>
    <x v="0"/>
    <x v="0"/>
    <n v="15000"/>
    <n v="3830"/>
    <n v="3.9164490861618799"/>
    <x v="0"/>
  </r>
  <r>
    <d v="2022-11-11T00:00:00"/>
    <s v="Local Transport"/>
    <x v="0"/>
    <x v="0"/>
    <n v="20000"/>
    <n v="3830"/>
    <n v="5.2219321148825069"/>
    <x v="0"/>
  </r>
  <r>
    <d v="2022-11-11T00:00:00"/>
    <s v="Local Transport"/>
    <x v="0"/>
    <x v="0"/>
    <n v="15000"/>
    <n v="3830"/>
    <n v="3.9164490861618799"/>
    <x v="0"/>
  </r>
  <r>
    <d v="2022-11-11T00:00:00"/>
    <s v="Local Transport"/>
    <x v="0"/>
    <x v="0"/>
    <n v="10000"/>
    <n v="3830"/>
    <n v="2.6109660574412534"/>
    <x v="0"/>
  </r>
  <r>
    <d v="2022-11-11T00:00:00"/>
    <s v="Trust Building"/>
    <x v="1"/>
    <x v="0"/>
    <n v="5000"/>
    <n v="3830"/>
    <n v="1.3054830287206267"/>
    <x v="0"/>
  </r>
  <r>
    <d v="2022-11-11T00:00:00"/>
    <s v="Trust Building"/>
    <x v="1"/>
    <x v="0"/>
    <n v="5000"/>
    <n v="3830"/>
    <n v="1.3054830287206267"/>
    <x v="0"/>
  </r>
  <r>
    <d v="2022-11-11T00:00:00"/>
    <s v="Local Transport"/>
    <x v="0"/>
    <x v="3"/>
    <n v="15000"/>
    <n v="3830"/>
    <n v="3.9164490861618799"/>
    <x v="5"/>
  </r>
  <r>
    <d v="2022-11-11T00:00:00"/>
    <s v="Local Transport"/>
    <x v="0"/>
    <x v="3"/>
    <n v="15000"/>
    <n v="3830"/>
    <n v="3.9164490861618799"/>
    <x v="5"/>
  </r>
  <r>
    <d v="2022-11-11T00:00:00"/>
    <s v="Local Transport"/>
    <x v="0"/>
    <x v="0"/>
    <n v="4000"/>
    <n v="3830"/>
    <n v="1.0443864229765014"/>
    <x v="4"/>
  </r>
  <r>
    <d v="2022-11-11T00:00:00"/>
    <s v="Local Transport"/>
    <x v="0"/>
    <x v="0"/>
    <n v="8000"/>
    <n v="3830"/>
    <n v="2.0887728459530028"/>
    <x v="4"/>
  </r>
  <r>
    <d v="2022-11-11T00:00:00"/>
    <s v="Local Transport"/>
    <x v="0"/>
    <x v="0"/>
    <n v="8000"/>
    <n v="3830"/>
    <n v="2.0887728459530028"/>
    <x v="4"/>
  </r>
  <r>
    <d v="2022-11-11T00:00:00"/>
    <s v="Local Transport"/>
    <x v="0"/>
    <x v="0"/>
    <n v="5000"/>
    <n v="3830"/>
    <n v="1.3054830287206267"/>
    <x v="4"/>
  </r>
  <r>
    <d v="2022-11-11T00:00:00"/>
    <s v="Local Transport"/>
    <x v="0"/>
    <x v="0"/>
    <n v="14000"/>
    <n v="3830"/>
    <n v="3.6553524804177546"/>
    <x v="4"/>
  </r>
  <r>
    <d v="2022-11-11T00:00:00"/>
    <s v="Local Transport"/>
    <x v="0"/>
    <x v="0"/>
    <n v="15000"/>
    <n v="3830"/>
    <n v="3.9164490861618799"/>
    <x v="0"/>
  </r>
  <r>
    <d v="2022-11-11T00:00:00"/>
    <s v="Transfer Charges"/>
    <x v="8"/>
    <x v="1"/>
    <n v="1000"/>
    <n v="3830"/>
    <n v="0.26109660574412535"/>
    <x v="0"/>
  </r>
  <r>
    <d v="2022-11-12T00:00:00"/>
    <s v="Local Transport"/>
    <x v="0"/>
    <x v="3"/>
    <n v="15000"/>
    <n v="3830"/>
    <n v="3.9164490861618799"/>
    <x v="5"/>
  </r>
  <r>
    <d v="2022-11-12T00:00:00"/>
    <s v="Local Transport"/>
    <x v="0"/>
    <x v="3"/>
    <n v="15000"/>
    <n v="3830"/>
    <n v="3.9164490861618799"/>
    <x v="5"/>
  </r>
  <r>
    <d v="2022-11-12T00:00:00"/>
    <s v="Local Transport"/>
    <x v="0"/>
    <x v="0"/>
    <n v="5000"/>
    <n v="3830"/>
    <n v="1.3054830287206267"/>
    <x v="4"/>
  </r>
  <r>
    <d v="2022-11-12T00:00:00"/>
    <s v="Local Transport"/>
    <x v="0"/>
    <x v="0"/>
    <n v="5000"/>
    <n v="3830"/>
    <n v="1.3054830287206267"/>
    <x v="4"/>
  </r>
  <r>
    <d v="2022-11-12T00:00:00"/>
    <s v="Local Transport"/>
    <x v="0"/>
    <x v="0"/>
    <n v="8000"/>
    <n v="3830"/>
    <n v="2.0887728459530028"/>
    <x v="0"/>
  </r>
  <r>
    <d v="2022-11-12T00:00:00"/>
    <s v="Local Transport"/>
    <x v="0"/>
    <x v="0"/>
    <n v="20000"/>
    <n v="3830"/>
    <n v="5.2219321148825069"/>
    <x v="0"/>
  </r>
  <r>
    <d v="2022-11-12T00:00:00"/>
    <s v="Local Transport"/>
    <x v="0"/>
    <x v="0"/>
    <n v="20000"/>
    <n v="3830"/>
    <n v="5.2219321148825069"/>
    <x v="0"/>
  </r>
  <r>
    <d v="2022-11-12T00:00:00"/>
    <s v="Trust Building"/>
    <x v="1"/>
    <x v="0"/>
    <n v="5000"/>
    <n v="3830"/>
    <n v="1.3054830287206267"/>
    <x v="0"/>
  </r>
  <r>
    <d v="2022-11-12T00:00:00"/>
    <s v="Trust Building"/>
    <x v="1"/>
    <x v="0"/>
    <n v="2000"/>
    <n v="3830"/>
    <n v="0.52219321148825071"/>
    <x v="0"/>
  </r>
  <r>
    <d v="2022-11-14T00:00:00"/>
    <s v="Local Transport"/>
    <x v="0"/>
    <x v="0"/>
    <n v="8000"/>
    <n v="3830"/>
    <n v="2.0887728459530028"/>
    <x v="0"/>
  </r>
  <r>
    <d v="2022-11-14T00:00:00"/>
    <s v="Local Transport"/>
    <x v="0"/>
    <x v="0"/>
    <n v="12000"/>
    <n v="3830"/>
    <n v="3.133159268929504"/>
    <x v="0"/>
  </r>
  <r>
    <d v="2022-11-14T00:00:00"/>
    <s v="Local Transport"/>
    <x v="0"/>
    <x v="0"/>
    <n v="18000"/>
    <n v="3830"/>
    <n v="4.6997389033942563"/>
    <x v="0"/>
  </r>
  <r>
    <d v="2022-11-14T00:00:00"/>
    <s v="Local Transport"/>
    <x v="0"/>
    <x v="0"/>
    <n v="12000"/>
    <n v="3830"/>
    <n v="3.133159268929504"/>
    <x v="0"/>
  </r>
  <r>
    <d v="2022-11-14T00:00:00"/>
    <s v="Local Transport"/>
    <x v="0"/>
    <x v="0"/>
    <n v="15000"/>
    <n v="3830"/>
    <n v="3.9164490861618799"/>
    <x v="0"/>
  </r>
  <r>
    <d v="2022-11-14T00:00:00"/>
    <s v="Trust Building"/>
    <x v="1"/>
    <x v="0"/>
    <n v="5000"/>
    <n v="3830"/>
    <n v="1.3054830287206267"/>
    <x v="0"/>
  </r>
  <r>
    <d v="2022-11-14T00:00:00"/>
    <s v="Trust Building"/>
    <x v="1"/>
    <x v="0"/>
    <n v="5000"/>
    <n v="3830"/>
    <n v="1.3054830287206267"/>
    <x v="0"/>
  </r>
  <r>
    <d v="2022-11-14T00:00:00"/>
    <s v="Local Transport"/>
    <x v="0"/>
    <x v="2"/>
    <n v="3000"/>
    <n v="3830"/>
    <n v="0.78328981723237601"/>
    <x v="2"/>
  </r>
  <r>
    <d v="2022-11-14T00:00:00"/>
    <s v="Local Transport"/>
    <x v="0"/>
    <x v="2"/>
    <n v="4000"/>
    <n v="3830"/>
    <n v="1.0443864229765014"/>
    <x v="2"/>
  </r>
  <r>
    <d v="2022-11-14T00:00:00"/>
    <s v="Local Transport"/>
    <x v="0"/>
    <x v="0"/>
    <n v="4000"/>
    <n v="3830"/>
    <n v="1.0443864229765014"/>
    <x v="4"/>
  </r>
  <r>
    <d v="2022-11-14T00:00:00"/>
    <s v="Local Transport"/>
    <x v="0"/>
    <x v="0"/>
    <n v="8000"/>
    <n v="3830"/>
    <n v="2.0887728459530028"/>
    <x v="4"/>
  </r>
  <r>
    <d v="2022-11-14T00:00:00"/>
    <s v="Local Transport"/>
    <x v="0"/>
    <x v="0"/>
    <n v="8000"/>
    <n v="3830"/>
    <n v="2.0887728459530028"/>
    <x v="4"/>
  </r>
  <r>
    <d v="2022-11-14T00:00:00"/>
    <s v="Local Transport"/>
    <x v="0"/>
    <x v="0"/>
    <n v="2000"/>
    <n v="3830"/>
    <n v="0.52219321148825071"/>
    <x v="4"/>
  </r>
  <r>
    <d v="2022-11-14T00:00:00"/>
    <s v="Local Transport"/>
    <x v="0"/>
    <x v="0"/>
    <n v="2000"/>
    <n v="3830"/>
    <n v="0.52219321148825071"/>
    <x v="4"/>
  </r>
  <r>
    <d v="2022-11-14T00:00:00"/>
    <s v="Local Transport"/>
    <x v="0"/>
    <x v="0"/>
    <n v="4000"/>
    <n v="3830"/>
    <n v="1.0443864229765014"/>
    <x v="4"/>
  </r>
  <r>
    <d v="2022-11-14T00:00:00"/>
    <s v="Local Transport"/>
    <x v="0"/>
    <x v="0"/>
    <n v="14000"/>
    <n v="3830"/>
    <n v="3.6553524804177546"/>
    <x v="4"/>
  </r>
  <r>
    <d v="2022-11-14T00:00:00"/>
    <s v="Trust Building"/>
    <x v="1"/>
    <x v="0"/>
    <n v="10000"/>
    <n v="3830"/>
    <n v="2.6109660574412534"/>
    <x v="4"/>
  </r>
  <r>
    <d v="2022-11-14T00:00:00"/>
    <s v="Purchase of cap (International sign)"/>
    <x v="9"/>
    <x v="1"/>
    <n v="10000"/>
    <n v="3830"/>
    <n v="2.6109660574412534"/>
    <x v="4"/>
  </r>
  <r>
    <d v="2022-11-14T00:00:00"/>
    <s v="Airtime for Lydia"/>
    <x v="5"/>
    <x v="2"/>
    <n v="40000"/>
    <n v="3830"/>
    <n v="10.443864229765014"/>
    <x v="2"/>
  </r>
  <r>
    <d v="2022-11-14T00:00:00"/>
    <s v="Airtime for i82"/>
    <x v="5"/>
    <x v="0"/>
    <n v="25000"/>
    <n v="3830"/>
    <n v="6.5274151436031334"/>
    <x v="0"/>
  </r>
  <r>
    <d v="2022-11-14T00:00:00"/>
    <s v="Airtime for i73"/>
    <x v="5"/>
    <x v="0"/>
    <n v="25000"/>
    <n v="3830"/>
    <n v="6.5274151436031334"/>
    <x v="4"/>
  </r>
  <r>
    <d v="2022-11-15T00:00:00"/>
    <s v="Local Transport"/>
    <x v="0"/>
    <x v="0"/>
    <n v="4000"/>
    <n v="3830"/>
    <n v="1.0443864229765014"/>
    <x v="4"/>
  </r>
  <r>
    <d v="2022-11-15T00:00:00"/>
    <s v="Local Transport"/>
    <x v="0"/>
    <x v="0"/>
    <n v="13000"/>
    <n v="3830"/>
    <n v="3.3942558746736293"/>
    <x v="4"/>
  </r>
  <r>
    <d v="2022-11-15T00:00:00"/>
    <s v="Local Transport"/>
    <x v="0"/>
    <x v="0"/>
    <n v="12000"/>
    <n v="3830"/>
    <n v="3.133159268929504"/>
    <x v="4"/>
  </r>
  <r>
    <d v="2022-11-15T00:00:00"/>
    <s v="Local Transport"/>
    <x v="0"/>
    <x v="0"/>
    <n v="10000"/>
    <n v="3830"/>
    <n v="2.6109660574412534"/>
    <x v="0"/>
  </r>
  <r>
    <d v="2022-11-15T00:00:00"/>
    <s v="Local Transport"/>
    <x v="0"/>
    <x v="0"/>
    <n v="7000"/>
    <n v="3830"/>
    <n v="1.8276762402088773"/>
    <x v="0"/>
  </r>
  <r>
    <d v="2022-11-15T00:00:00"/>
    <s v="Local Transport"/>
    <x v="0"/>
    <x v="0"/>
    <n v="10000"/>
    <n v="3830"/>
    <n v="2.6109660574412534"/>
    <x v="0"/>
  </r>
  <r>
    <d v="2022-11-15T00:00:00"/>
    <s v="Trust Building"/>
    <x v="1"/>
    <x v="0"/>
    <n v="3000"/>
    <n v="3830"/>
    <n v="0.78328981723237601"/>
    <x v="0"/>
  </r>
  <r>
    <d v="2022-11-15T00:00:00"/>
    <s v="Local Transport"/>
    <x v="0"/>
    <x v="2"/>
    <n v="7000"/>
    <n v="3830"/>
    <n v="1.8276762402088773"/>
    <x v="2"/>
  </r>
  <r>
    <d v="2022-11-15T00:00:00"/>
    <s v="Local Transport"/>
    <x v="0"/>
    <x v="2"/>
    <n v="10000"/>
    <n v="3830"/>
    <n v="2.6109660574412534"/>
    <x v="2"/>
  </r>
  <r>
    <d v="2022-11-15T00:00:00"/>
    <s v="October PAYE-Lydia"/>
    <x v="10"/>
    <x v="2"/>
    <n v="1211440"/>
    <n v="3830"/>
    <n v="316.3028720626632"/>
    <x v="1"/>
  </r>
  <r>
    <d v="2022-11-15T00:00:00"/>
    <s v="Bank Charges"/>
    <x v="3"/>
    <x v="1"/>
    <n v="2500"/>
    <n v="3830"/>
    <n v="0.65274151436031336"/>
    <x v="1"/>
  </r>
  <r>
    <d v="2022-11-15T00:00:00"/>
    <s v="October NSSF-Lydia"/>
    <x v="10"/>
    <x v="2"/>
    <n v="654720"/>
    <n v="3830"/>
    <n v="170.94516971279373"/>
    <x v="1"/>
  </r>
  <r>
    <d v="2022-11-15T00:00:00"/>
    <s v="Bank Charges"/>
    <x v="3"/>
    <x v="1"/>
    <n v="2000"/>
    <n v="3830"/>
    <n v="0.52219321148825071"/>
    <x v="1"/>
  </r>
  <r>
    <d v="2022-11-16T00:00:00"/>
    <s v="Local Transport"/>
    <x v="0"/>
    <x v="0"/>
    <n v="15000"/>
    <n v="3830"/>
    <n v="3.9164490861618799"/>
    <x v="4"/>
  </r>
  <r>
    <d v="2022-11-16T00:00:00"/>
    <s v="Local Transport"/>
    <x v="0"/>
    <x v="0"/>
    <n v="2000"/>
    <n v="3830"/>
    <n v="0.52219321148825071"/>
    <x v="4"/>
  </r>
  <r>
    <d v="2022-11-16T00:00:00"/>
    <s v="Local Transport"/>
    <x v="0"/>
    <x v="0"/>
    <n v="2000"/>
    <n v="3830"/>
    <n v="0.52219321148825071"/>
    <x v="4"/>
  </r>
  <r>
    <d v="2022-11-16T00:00:00"/>
    <s v="Local Transport"/>
    <x v="0"/>
    <x v="0"/>
    <n v="5000"/>
    <n v="3830"/>
    <n v="1.3054830287206267"/>
    <x v="4"/>
  </r>
  <r>
    <d v="2022-11-16T00:00:00"/>
    <s v="Local Transport"/>
    <x v="0"/>
    <x v="0"/>
    <n v="5000"/>
    <n v="3830"/>
    <n v="1.3054830287206267"/>
    <x v="4"/>
  </r>
  <r>
    <d v="2022-11-16T00:00:00"/>
    <s v="Local Transport"/>
    <x v="0"/>
    <x v="0"/>
    <n v="20000"/>
    <n v="3830"/>
    <n v="5.2219321148825069"/>
    <x v="4"/>
  </r>
  <r>
    <d v="2022-11-16T00:00:00"/>
    <s v="Local Transport"/>
    <x v="0"/>
    <x v="0"/>
    <n v="5000"/>
    <n v="3830"/>
    <n v="1.3054830287206267"/>
    <x v="4"/>
  </r>
  <r>
    <d v="2022-11-16T00:00:00"/>
    <s v="Local Transport"/>
    <x v="0"/>
    <x v="0"/>
    <n v="8000"/>
    <n v="3830"/>
    <n v="2.0887728459530028"/>
    <x v="0"/>
  </r>
  <r>
    <d v="2022-11-16T00:00:00"/>
    <s v="Local Transport"/>
    <x v="0"/>
    <x v="0"/>
    <n v="20000"/>
    <n v="3830"/>
    <n v="5.2219321148825069"/>
    <x v="0"/>
  </r>
  <r>
    <d v="2022-11-16T00:00:00"/>
    <s v="Local Transport"/>
    <x v="0"/>
    <x v="0"/>
    <n v="16000"/>
    <n v="3830"/>
    <n v="4.1775456919060057"/>
    <x v="0"/>
  </r>
  <r>
    <d v="2022-11-16T00:00:00"/>
    <s v="Local Transport"/>
    <x v="0"/>
    <x v="0"/>
    <n v="10000"/>
    <n v="3830"/>
    <n v="2.6109660574412534"/>
    <x v="0"/>
  </r>
  <r>
    <d v="2022-11-16T00:00:00"/>
    <s v="Local Transport"/>
    <x v="0"/>
    <x v="0"/>
    <n v="15000"/>
    <n v="3830"/>
    <n v="3.9164490861618799"/>
    <x v="0"/>
  </r>
  <r>
    <d v="2022-11-16T00:00:00"/>
    <s v="Trust Building"/>
    <x v="1"/>
    <x v="0"/>
    <n v="5000"/>
    <n v="3830"/>
    <n v="1.3054830287206267"/>
    <x v="0"/>
  </r>
  <r>
    <d v="2022-11-16T00:00:00"/>
    <s v="Trust Building"/>
    <x v="1"/>
    <x v="0"/>
    <n v="5000"/>
    <n v="3830"/>
    <n v="1.3054830287206267"/>
    <x v="0"/>
  </r>
  <r>
    <d v="2022-11-16T00:00:00"/>
    <s v="Airtime for Lydia"/>
    <x v="5"/>
    <x v="2"/>
    <n v="10000"/>
    <n v="3830"/>
    <n v="2.6109660574412534"/>
    <x v="2"/>
  </r>
  <r>
    <d v="2022-11-17T00:00:00"/>
    <s v="Lydia's Local Service Tax (2022-2023)"/>
    <x v="10"/>
    <x v="2"/>
    <n v="100000"/>
    <n v="3830"/>
    <n v="26.109660574412533"/>
    <x v="2"/>
  </r>
  <r>
    <d v="2022-11-17T00:00:00"/>
    <s v="Nov Interenet subscription"/>
    <x v="11"/>
    <x v="1"/>
    <n v="319000"/>
    <n v="3830"/>
    <n v="83.289817232375981"/>
    <x v="2"/>
  </r>
  <r>
    <d v="2022-11-17T00:00:00"/>
    <s v="Local Transport"/>
    <x v="0"/>
    <x v="2"/>
    <n v="7000"/>
    <n v="3830"/>
    <n v="1.8276762402088773"/>
    <x v="2"/>
  </r>
  <r>
    <d v="2022-11-17T00:00:00"/>
    <s v="Local Transport"/>
    <x v="0"/>
    <x v="2"/>
    <n v="4000"/>
    <n v="3830"/>
    <n v="1.0443864229765014"/>
    <x v="2"/>
  </r>
  <r>
    <d v="2022-11-17T00:00:00"/>
    <s v="Local Transport"/>
    <x v="0"/>
    <x v="0"/>
    <n v="4000"/>
    <n v="3830"/>
    <n v="1.0443864229765014"/>
    <x v="4"/>
  </r>
  <r>
    <d v="2022-11-17T00:00:00"/>
    <s v="Local Transport"/>
    <x v="0"/>
    <x v="0"/>
    <n v="12000"/>
    <n v="3830"/>
    <n v="3.133159268929504"/>
    <x v="4"/>
  </r>
  <r>
    <d v="2022-11-17T00:00:00"/>
    <s v="Local Transport"/>
    <x v="0"/>
    <x v="0"/>
    <n v="4000"/>
    <n v="3830"/>
    <n v="1.0443864229765014"/>
    <x v="4"/>
  </r>
  <r>
    <d v="2022-11-17T00:00:00"/>
    <s v="Local Transport"/>
    <x v="0"/>
    <x v="0"/>
    <n v="5000"/>
    <n v="3830"/>
    <n v="1.3054830287206267"/>
    <x v="4"/>
  </r>
  <r>
    <d v="2022-11-17T00:00:00"/>
    <s v="Local Transport"/>
    <x v="0"/>
    <x v="0"/>
    <n v="5000"/>
    <n v="3830"/>
    <n v="1.3054830287206267"/>
    <x v="4"/>
  </r>
  <r>
    <d v="2022-11-17T00:00:00"/>
    <s v="Local Transport"/>
    <x v="0"/>
    <x v="0"/>
    <n v="20000"/>
    <n v="3830"/>
    <n v="5.2219321148825069"/>
    <x v="4"/>
  </r>
  <r>
    <d v="2022-11-17T00:00:00"/>
    <s v="Local Transport"/>
    <x v="0"/>
    <x v="0"/>
    <n v="8000"/>
    <n v="3830"/>
    <n v="2.0887728459530028"/>
    <x v="0"/>
  </r>
  <r>
    <d v="2022-11-17T00:00:00"/>
    <s v="Local Transport"/>
    <x v="0"/>
    <x v="0"/>
    <n v="18000"/>
    <n v="3830"/>
    <n v="4.6997389033942563"/>
    <x v="0"/>
  </r>
  <r>
    <d v="2022-11-17T00:00:00"/>
    <s v="Local Transport"/>
    <x v="0"/>
    <x v="0"/>
    <n v="10000"/>
    <n v="3830"/>
    <n v="2.6109660574412534"/>
    <x v="0"/>
  </r>
  <r>
    <d v="2022-11-17T00:00:00"/>
    <s v="Local Transport"/>
    <x v="0"/>
    <x v="0"/>
    <n v="10000"/>
    <n v="3830"/>
    <n v="2.6109660574412534"/>
    <x v="0"/>
  </r>
  <r>
    <d v="2022-11-17T00:00:00"/>
    <s v="Local Transport"/>
    <x v="0"/>
    <x v="0"/>
    <n v="15000"/>
    <n v="3830"/>
    <n v="3.9164490861618799"/>
    <x v="0"/>
  </r>
  <r>
    <d v="2022-11-17T00:00:00"/>
    <s v="Local Transport"/>
    <x v="0"/>
    <x v="0"/>
    <n v="10000"/>
    <n v="3830"/>
    <n v="2.6109660574412534"/>
    <x v="0"/>
  </r>
  <r>
    <d v="2022-11-17T00:00:00"/>
    <s v="Trust Building"/>
    <x v="1"/>
    <x v="0"/>
    <n v="5000"/>
    <n v="3830"/>
    <n v="1.3054830287206267"/>
    <x v="0"/>
  </r>
  <r>
    <d v="2022-11-17T00:00:00"/>
    <s v="Trust Building"/>
    <x v="1"/>
    <x v="0"/>
    <n v="5000"/>
    <n v="3830"/>
    <n v="1.3054830287206267"/>
    <x v="0"/>
  </r>
  <r>
    <d v="2022-11-17T00:00:00"/>
    <s v="Local Transport"/>
    <x v="0"/>
    <x v="2"/>
    <n v="16000"/>
    <n v="3830"/>
    <n v="4.1775456919060057"/>
    <x v="2"/>
  </r>
  <r>
    <d v="2022-11-17T00:00:00"/>
    <s v="Local Transport"/>
    <x v="0"/>
    <x v="2"/>
    <n v="4000"/>
    <n v="3830"/>
    <n v="1.0443864229765014"/>
    <x v="2"/>
  </r>
  <r>
    <d v="2022-11-17T00:00:00"/>
    <s v="Local Transport"/>
    <x v="0"/>
    <x v="2"/>
    <n v="3000"/>
    <n v="3830"/>
    <n v="0.78328981723237601"/>
    <x v="2"/>
  </r>
  <r>
    <d v="2022-11-17T00:00:00"/>
    <s v="Local Transport"/>
    <x v="0"/>
    <x v="2"/>
    <n v="3000"/>
    <n v="3830"/>
    <n v="0.78328981723237601"/>
    <x v="2"/>
  </r>
  <r>
    <d v="2022-11-17T00:00:00"/>
    <s v="Local Transport"/>
    <x v="0"/>
    <x v="2"/>
    <n v="25000"/>
    <n v="3830"/>
    <n v="6.5274151436031334"/>
    <x v="2"/>
  </r>
  <r>
    <d v="2022-11-17T00:00:00"/>
    <s v="3 papers (bought for drawing a map)"/>
    <x v="9"/>
    <x v="1"/>
    <n v="1000"/>
    <n v="3830"/>
    <n v="0.26109660574412535"/>
    <x v="2"/>
  </r>
  <r>
    <d v="2022-11-17T00:00:00"/>
    <s v="Lunch for Lydia"/>
    <x v="4"/>
    <x v="2"/>
    <n v="20000"/>
    <n v="3830"/>
    <n v="5.2219321148825069"/>
    <x v="2"/>
  </r>
  <r>
    <d v="2022-11-18T00:00:00"/>
    <s v="Local Transport"/>
    <x v="0"/>
    <x v="0"/>
    <n v="4000"/>
    <n v="3830"/>
    <n v="1.0443864229765014"/>
    <x v="4"/>
  </r>
  <r>
    <d v="2022-11-18T00:00:00"/>
    <s v="Local Transport"/>
    <x v="0"/>
    <x v="0"/>
    <n v="10000"/>
    <n v="3830"/>
    <n v="2.6109660574412534"/>
    <x v="4"/>
  </r>
  <r>
    <d v="2022-11-18T00:00:00"/>
    <s v="Local Transport"/>
    <x v="0"/>
    <x v="0"/>
    <n v="5000"/>
    <n v="3830"/>
    <n v="1.3054830287206267"/>
    <x v="4"/>
  </r>
  <r>
    <d v="2022-11-18T00:00:00"/>
    <s v="Local Transport"/>
    <x v="0"/>
    <x v="0"/>
    <n v="5000"/>
    <n v="3830"/>
    <n v="1.3054830287206267"/>
    <x v="4"/>
  </r>
  <r>
    <d v="2022-11-18T00:00:00"/>
    <s v="Local Transport"/>
    <x v="0"/>
    <x v="0"/>
    <n v="5000"/>
    <n v="3830"/>
    <n v="1.3054830287206267"/>
    <x v="4"/>
  </r>
  <r>
    <d v="2022-11-18T00:00:00"/>
    <s v="Local Transport"/>
    <x v="0"/>
    <x v="0"/>
    <n v="5000"/>
    <n v="3830"/>
    <n v="1.3054830287206267"/>
    <x v="4"/>
  </r>
  <r>
    <d v="2022-11-18T00:00:00"/>
    <s v="Local Transport"/>
    <x v="0"/>
    <x v="0"/>
    <n v="20000"/>
    <n v="3830"/>
    <n v="5.2219321148825069"/>
    <x v="4"/>
  </r>
  <r>
    <d v="2022-11-18T00:00:00"/>
    <s v="Trust Building"/>
    <x v="1"/>
    <x v="0"/>
    <n v="3000"/>
    <n v="3830"/>
    <n v="0.78328981723237601"/>
    <x v="4"/>
  </r>
  <r>
    <d v="2022-11-18T00:00:00"/>
    <s v="Local Transport"/>
    <x v="0"/>
    <x v="0"/>
    <n v="8000"/>
    <n v="3830"/>
    <n v="2.0887728459530028"/>
    <x v="0"/>
  </r>
  <r>
    <d v="2022-11-18T00:00:00"/>
    <s v="Local Transport"/>
    <x v="0"/>
    <x v="0"/>
    <n v="16000"/>
    <n v="3830"/>
    <n v="4.1775456919060057"/>
    <x v="0"/>
  </r>
  <r>
    <d v="2022-11-18T00:00:00"/>
    <s v="Local Transport"/>
    <x v="0"/>
    <x v="0"/>
    <n v="2000"/>
    <n v="3830"/>
    <n v="0.52219321148825071"/>
    <x v="0"/>
  </r>
  <r>
    <d v="2022-11-18T00:00:00"/>
    <s v="Local Transport"/>
    <x v="0"/>
    <x v="0"/>
    <n v="2000"/>
    <n v="3830"/>
    <n v="0.52219321148825071"/>
    <x v="0"/>
  </r>
  <r>
    <d v="2022-11-18T00:00:00"/>
    <s v="Local Transport"/>
    <x v="0"/>
    <x v="0"/>
    <n v="2000"/>
    <n v="3830"/>
    <n v="0.52219321148825071"/>
    <x v="0"/>
  </r>
  <r>
    <d v="2022-11-18T00:00:00"/>
    <s v="Local Transport"/>
    <x v="0"/>
    <x v="0"/>
    <n v="3000"/>
    <n v="3830"/>
    <n v="0.78328981723237601"/>
    <x v="0"/>
  </r>
  <r>
    <d v="2022-11-18T00:00:00"/>
    <s v="Local Transport"/>
    <x v="0"/>
    <x v="0"/>
    <n v="3000"/>
    <n v="3830"/>
    <n v="0.78328981723237601"/>
    <x v="0"/>
  </r>
  <r>
    <d v="2022-11-18T00:00:00"/>
    <s v="Local Transport"/>
    <x v="0"/>
    <x v="0"/>
    <n v="10000"/>
    <n v="3830"/>
    <n v="2.6109660574412534"/>
    <x v="0"/>
  </r>
  <r>
    <d v="2022-11-18T00:00:00"/>
    <s v="Local Transport"/>
    <x v="0"/>
    <x v="0"/>
    <n v="10000"/>
    <n v="3830"/>
    <n v="2.6109660574412534"/>
    <x v="0"/>
  </r>
  <r>
    <d v="2022-11-18T00:00:00"/>
    <s v="Local Transport"/>
    <x v="0"/>
    <x v="0"/>
    <n v="2000"/>
    <n v="3830"/>
    <n v="0.52219321148825071"/>
    <x v="0"/>
  </r>
  <r>
    <d v="2022-11-18T00:00:00"/>
    <s v="Local Transport"/>
    <x v="0"/>
    <x v="0"/>
    <n v="3000"/>
    <n v="3830"/>
    <n v="0.78328981723237601"/>
    <x v="0"/>
  </r>
  <r>
    <d v="2022-11-18T00:00:00"/>
    <s v="Local Transport"/>
    <x v="0"/>
    <x v="0"/>
    <n v="15000"/>
    <n v="3830"/>
    <n v="3.9164490861618799"/>
    <x v="0"/>
  </r>
  <r>
    <d v="2022-11-21T00:00:00"/>
    <s v="Local Transport"/>
    <x v="0"/>
    <x v="0"/>
    <n v="4000"/>
    <n v="3830"/>
    <n v="1.0443864229765014"/>
    <x v="4"/>
  </r>
  <r>
    <d v="2022-11-21T00:00:00"/>
    <s v="Local Transport"/>
    <x v="0"/>
    <x v="0"/>
    <n v="15000"/>
    <n v="3830"/>
    <n v="3.9164490861618799"/>
    <x v="4"/>
  </r>
  <r>
    <d v="2022-11-21T00:00:00"/>
    <s v="Local Transport"/>
    <x v="0"/>
    <x v="0"/>
    <n v="5000"/>
    <n v="3830"/>
    <n v="1.3054830287206267"/>
    <x v="4"/>
  </r>
  <r>
    <d v="2022-11-21T00:00:00"/>
    <s v="Local Transport"/>
    <x v="0"/>
    <x v="0"/>
    <n v="5000"/>
    <n v="3830"/>
    <n v="1.3054830287206267"/>
    <x v="4"/>
  </r>
  <r>
    <d v="2022-11-21T00:00:00"/>
    <s v="Local Transport"/>
    <x v="0"/>
    <x v="0"/>
    <n v="8000"/>
    <n v="3830"/>
    <n v="2.0887728459530028"/>
    <x v="4"/>
  </r>
  <r>
    <d v="2022-11-21T00:00:00"/>
    <s v="Local Transport"/>
    <x v="0"/>
    <x v="0"/>
    <n v="10000"/>
    <n v="3830"/>
    <n v="2.6109660574412534"/>
    <x v="4"/>
  </r>
  <r>
    <d v="2022-11-21T00:00:00"/>
    <s v="Trust Building"/>
    <x v="1"/>
    <x v="0"/>
    <n v="5000"/>
    <n v="3830"/>
    <n v="1.3054830287206267"/>
    <x v="4"/>
  </r>
  <r>
    <d v="2022-11-21T00:00:00"/>
    <s v="Trust Building"/>
    <x v="1"/>
    <x v="0"/>
    <n v="3000"/>
    <n v="3830"/>
    <n v="0.78328981723237601"/>
    <x v="4"/>
  </r>
  <r>
    <d v="2022-11-21T00:00:00"/>
    <s v="Local Transport"/>
    <x v="0"/>
    <x v="0"/>
    <n v="10000"/>
    <n v="3830"/>
    <n v="2.6109660574412534"/>
    <x v="0"/>
  </r>
  <r>
    <d v="2022-11-21T00:00:00"/>
    <s v="Local Transport"/>
    <x v="0"/>
    <x v="0"/>
    <n v="7000"/>
    <n v="3830"/>
    <n v="1.8276762402088773"/>
    <x v="0"/>
  </r>
  <r>
    <d v="2022-11-21T00:00:00"/>
    <s v="Local Transport"/>
    <x v="0"/>
    <x v="0"/>
    <n v="10000"/>
    <n v="3830"/>
    <n v="2.6109660574412534"/>
    <x v="0"/>
  </r>
  <r>
    <d v="2022-11-21T00:00:00"/>
    <s v="Local Transport"/>
    <x v="0"/>
    <x v="0"/>
    <n v="10000"/>
    <n v="3830"/>
    <n v="2.6109660574412534"/>
    <x v="0"/>
  </r>
  <r>
    <d v="2022-11-21T00:00:00"/>
    <s v="Local Transport"/>
    <x v="0"/>
    <x v="0"/>
    <n v="15000"/>
    <n v="3830"/>
    <n v="3.9164490861618799"/>
    <x v="0"/>
  </r>
  <r>
    <d v="2022-11-21T00:00:00"/>
    <s v="Local Transport"/>
    <x v="0"/>
    <x v="0"/>
    <n v="8000"/>
    <n v="3830"/>
    <n v="2.0887728459530028"/>
    <x v="0"/>
  </r>
  <r>
    <d v="2022-11-21T00:00:00"/>
    <s v="Trust Building"/>
    <x v="0"/>
    <x v="0"/>
    <n v="5000"/>
    <n v="3830"/>
    <n v="1.3054830287206267"/>
    <x v="0"/>
  </r>
  <r>
    <d v="2022-11-21T00:00:00"/>
    <s v="Trust Building"/>
    <x v="0"/>
    <x v="0"/>
    <n v="5000"/>
    <n v="3830"/>
    <n v="1.3054830287206267"/>
    <x v="0"/>
  </r>
  <r>
    <d v="2022-11-22T00:00:00"/>
    <s v="Local Transport"/>
    <x v="0"/>
    <x v="0"/>
    <n v="5000"/>
    <n v="3830"/>
    <n v="1.3054830287206267"/>
    <x v="4"/>
  </r>
  <r>
    <d v="2022-11-22T00:00:00"/>
    <s v="Local Transport"/>
    <x v="0"/>
    <x v="0"/>
    <n v="20000"/>
    <n v="3830"/>
    <n v="5.2219321148825069"/>
    <x v="4"/>
  </r>
  <r>
    <d v="2022-11-22T00:00:00"/>
    <s v="Local Transport"/>
    <x v="0"/>
    <x v="0"/>
    <n v="5000"/>
    <n v="3830"/>
    <n v="1.3054830287206267"/>
    <x v="4"/>
  </r>
  <r>
    <d v="2022-11-22T00:00:00"/>
    <s v="Local Transport"/>
    <x v="0"/>
    <x v="0"/>
    <n v="15000"/>
    <n v="3830"/>
    <n v="3.9164490861618799"/>
    <x v="4"/>
  </r>
  <r>
    <d v="2022-11-22T00:00:00"/>
    <s v="Local Transport"/>
    <x v="0"/>
    <x v="0"/>
    <n v="10000"/>
    <n v="3830"/>
    <n v="2.6109660574412534"/>
    <x v="4"/>
  </r>
  <r>
    <d v="2022-11-22T00:00:00"/>
    <s v="Trust Building"/>
    <x v="1"/>
    <x v="0"/>
    <n v="3000"/>
    <n v="3830"/>
    <n v="0.78328981723237601"/>
    <x v="4"/>
  </r>
  <r>
    <d v="2022-11-22T00:00:00"/>
    <s v="Trust Building"/>
    <x v="1"/>
    <x v="0"/>
    <n v="4000"/>
    <n v="3830"/>
    <n v="1.0443864229765014"/>
    <x v="4"/>
  </r>
  <r>
    <d v="2022-11-22T00:00:00"/>
    <s v="Trust Building"/>
    <x v="1"/>
    <x v="0"/>
    <n v="2000"/>
    <n v="3830"/>
    <n v="0.52219321148825071"/>
    <x v="4"/>
  </r>
  <r>
    <d v="2022-11-22T00:00:00"/>
    <s v="Local Transport"/>
    <x v="0"/>
    <x v="0"/>
    <n v="8000"/>
    <n v="3830"/>
    <n v="2.0887728459530028"/>
    <x v="0"/>
  </r>
  <r>
    <d v="2022-11-22T00:00:00"/>
    <s v="Local Transport"/>
    <x v="0"/>
    <x v="0"/>
    <n v="15000"/>
    <n v="3830"/>
    <n v="3.9164490861618799"/>
    <x v="0"/>
  </r>
  <r>
    <d v="2022-11-22T00:00:00"/>
    <s v="Local Transport"/>
    <x v="0"/>
    <x v="0"/>
    <n v="8000"/>
    <n v="3830"/>
    <n v="2.0887728459530028"/>
    <x v="0"/>
  </r>
  <r>
    <d v="2022-11-22T00:00:00"/>
    <s v="Local Transport"/>
    <x v="0"/>
    <x v="0"/>
    <n v="17000"/>
    <n v="3830"/>
    <n v="4.438642297650131"/>
    <x v="0"/>
  </r>
  <r>
    <d v="2022-11-22T00:00:00"/>
    <s v="Local Transport"/>
    <x v="0"/>
    <x v="0"/>
    <n v="15000"/>
    <n v="3830"/>
    <n v="3.9164490861618799"/>
    <x v="0"/>
  </r>
  <r>
    <d v="2022-11-22T00:00:00"/>
    <s v="Trust Building"/>
    <x v="1"/>
    <x v="0"/>
    <n v="5000"/>
    <n v="3830"/>
    <n v="1.3054830287206267"/>
    <x v="0"/>
  </r>
  <r>
    <d v="2022-11-22T00:00:00"/>
    <s v="Trust Building"/>
    <x v="1"/>
    <x v="0"/>
    <n v="5000"/>
    <n v="3830"/>
    <n v="1.3054830287206267"/>
    <x v="0"/>
  </r>
  <r>
    <d v="2022-11-22T00:00:00"/>
    <s v="Labour for slashing of compound"/>
    <x v="2"/>
    <x v="1"/>
    <n v="70000"/>
    <n v="3830"/>
    <n v="18.276762402088774"/>
    <x v="2"/>
  </r>
  <r>
    <d v="2022-11-22T00:00:00"/>
    <s v="Airtime for Lydia"/>
    <x v="5"/>
    <x v="2"/>
    <n v="40000"/>
    <n v="3830"/>
    <n v="10.443864229765014"/>
    <x v="2"/>
  </r>
  <r>
    <d v="2022-11-22T00:00:00"/>
    <s v="Airtime for i73"/>
    <x v="5"/>
    <x v="0"/>
    <n v="25000"/>
    <n v="3830"/>
    <n v="6.5274151436031334"/>
    <x v="4"/>
  </r>
  <r>
    <d v="2022-11-22T00:00:00"/>
    <s v="Airtime for i82"/>
    <x v="5"/>
    <x v="0"/>
    <n v="25000"/>
    <n v="3830"/>
    <n v="6.5274151436031334"/>
    <x v="0"/>
  </r>
  <r>
    <d v="2022-11-22T00:00:00"/>
    <s v="4kgs of Sugar @6,500/-"/>
    <x v="9"/>
    <x v="1"/>
    <n v="26000"/>
    <n v="3830"/>
    <n v="6.7885117493472587"/>
    <x v="2"/>
  </r>
  <r>
    <d v="2022-11-23T00:00:00"/>
    <s v="Local Transport"/>
    <x v="0"/>
    <x v="0"/>
    <n v="8000"/>
    <n v="3830"/>
    <n v="2.0887728459530028"/>
    <x v="0"/>
  </r>
  <r>
    <d v="2022-11-23T00:00:00"/>
    <s v="Local Transport"/>
    <x v="0"/>
    <x v="0"/>
    <n v="20000"/>
    <n v="3830"/>
    <n v="5.2219321148825069"/>
    <x v="0"/>
  </r>
  <r>
    <d v="2022-11-23T00:00:00"/>
    <s v="Local Transport"/>
    <x v="0"/>
    <x v="0"/>
    <n v="20000"/>
    <n v="3830"/>
    <n v="5.2219321148825069"/>
    <x v="0"/>
  </r>
  <r>
    <d v="2022-11-23T00:00:00"/>
    <s v="Local Transport"/>
    <x v="0"/>
    <x v="0"/>
    <n v="20000"/>
    <n v="3830"/>
    <n v="5.2219321148825069"/>
    <x v="0"/>
  </r>
  <r>
    <d v="2022-11-23T00:00:00"/>
    <s v="Trust Building"/>
    <x v="1"/>
    <x v="0"/>
    <n v="5000"/>
    <n v="3830"/>
    <n v="1.3054830287206267"/>
    <x v="0"/>
  </r>
  <r>
    <d v="2022-11-23T00:00:00"/>
    <s v="Trust Building"/>
    <x v="1"/>
    <x v="0"/>
    <n v="4000"/>
    <n v="3830"/>
    <n v="1.0443864229765014"/>
    <x v="0"/>
  </r>
  <r>
    <d v="2022-11-23T00:00:00"/>
    <s v="Local Transport"/>
    <x v="0"/>
    <x v="0"/>
    <n v="20000"/>
    <n v="3830"/>
    <n v="5.2219321148825069"/>
    <x v="0"/>
  </r>
  <r>
    <d v="2022-11-23T00:00:00"/>
    <s v="Local Transport"/>
    <x v="0"/>
    <x v="0"/>
    <n v="23000"/>
    <n v="3830"/>
    <n v="6.0052219321148828"/>
    <x v="0"/>
  </r>
  <r>
    <d v="2022-11-23T00:00:00"/>
    <s v="Local Transport"/>
    <x v="0"/>
    <x v="0"/>
    <n v="4000"/>
    <n v="3830"/>
    <n v="1.0443864229765014"/>
    <x v="4"/>
  </r>
  <r>
    <d v="2022-11-23T00:00:00"/>
    <s v="Local Transport"/>
    <x v="0"/>
    <x v="0"/>
    <n v="12000"/>
    <n v="3830"/>
    <n v="3.133159268929504"/>
    <x v="4"/>
  </r>
  <r>
    <d v="2022-11-23T00:00:00"/>
    <s v="Local Transport"/>
    <x v="0"/>
    <x v="0"/>
    <n v="15000"/>
    <n v="3830"/>
    <n v="3.9164490861618799"/>
    <x v="4"/>
  </r>
  <r>
    <d v="2022-11-23T00:00:00"/>
    <s v="Local Transport"/>
    <x v="0"/>
    <x v="0"/>
    <n v="8000"/>
    <n v="3830"/>
    <n v="2.0887728459530028"/>
    <x v="4"/>
  </r>
  <r>
    <d v="2022-11-23T00:00:00"/>
    <s v="Local Transport"/>
    <x v="0"/>
    <x v="0"/>
    <n v="12000"/>
    <n v="3830"/>
    <n v="3.133159268929504"/>
    <x v="4"/>
  </r>
  <r>
    <d v="2022-11-23T00:00:00"/>
    <s v="Trust Building"/>
    <x v="1"/>
    <x v="0"/>
    <n v="5000"/>
    <n v="3830"/>
    <n v="1.3054830287206267"/>
    <x v="4"/>
  </r>
  <r>
    <d v="2022-11-23T00:00:00"/>
    <s v="Trust Building"/>
    <x v="1"/>
    <x v="0"/>
    <n v="2000"/>
    <n v="3830"/>
    <n v="0.52219321148825071"/>
    <x v="4"/>
  </r>
  <r>
    <d v="2022-11-23T00:00:00"/>
    <s v="Local Transport"/>
    <x v="0"/>
    <x v="2"/>
    <n v="4000"/>
    <n v="3830"/>
    <n v="1.0443864229765014"/>
    <x v="2"/>
  </r>
  <r>
    <d v="2022-11-23T00:00:00"/>
    <s v="Local Transport"/>
    <x v="0"/>
    <x v="2"/>
    <n v="4000"/>
    <n v="3830"/>
    <n v="1.0443864229765014"/>
    <x v="2"/>
  </r>
  <r>
    <d v="2022-11-23T00:00:00"/>
    <s v="Local Transport"/>
    <x v="0"/>
    <x v="2"/>
    <n v="7000"/>
    <n v="3830"/>
    <n v="1.8276762402088773"/>
    <x v="2"/>
  </r>
  <r>
    <d v="2022-11-23T00:00:00"/>
    <s v="Local Transport"/>
    <x v="0"/>
    <x v="2"/>
    <n v="18000"/>
    <n v="3830"/>
    <n v="4.6997389033942563"/>
    <x v="2"/>
  </r>
  <r>
    <d v="2022-11-23T00:00:00"/>
    <s v="Local Transport"/>
    <x v="0"/>
    <x v="2"/>
    <n v="23000"/>
    <n v="3830"/>
    <n v="6.0052219321148828"/>
    <x v="2"/>
  </r>
  <r>
    <d v="2022-11-23T00:00:00"/>
    <s v="November salary:Lydia"/>
    <x v="10"/>
    <x v="2"/>
    <n v="2935000"/>
    <n v="3830"/>
    <n v="766.31853785900785"/>
    <x v="1"/>
  </r>
  <r>
    <d v="2022-11-23T00:00:00"/>
    <s v="Bank Charges"/>
    <x v="3"/>
    <x v="1"/>
    <n v="2000"/>
    <n v="3830"/>
    <n v="0.52219321148825071"/>
    <x v="6"/>
  </r>
  <r>
    <d v="2022-11-24T00:00:00"/>
    <s v="Local Transport"/>
    <x v="0"/>
    <x v="0"/>
    <n v="20000"/>
    <n v="3830"/>
    <n v="5.2219321148825069"/>
    <x v="0"/>
  </r>
  <r>
    <d v="2022-11-24T00:00:00"/>
    <s v="Local Transport"/>
    <x v="0"/>
    <x v="0"/>
    <n v="15000"/>
    <n v="3830"/>
    <n v="3.9164490861618799"/>
    <x v="0"/>
  </r>
  <r>
    <d v="2022-11-24T00:00:00"/>
    <s v="Local Transport"/>
    <x v="0"/>
    <x v="0"/>
    <n v="15000"/>
    <n v="3830"/>
    <n v="3.9164490861618799"/>
    <x v="0"/>
  </r>
  <r>
    <d v="2022-11-24T00:00:00"/>
    <s v="Local Transport"/>
    <x v="0"/>
    <x v="0"/>
    <n v="15000"/>
    <n v="3830"/>
    <n v="3.9164490861618799"/>
    <x v="0"/>
  </r>
  <r>
    <d v="2022-11-24T00:00:00"/>
    <s v="Trust Building"/>
    <x v="1"/>
    <x v="0"/>
    <n v="5000"/>
    <n v="3830"/>
    <n v="1.3054830287206267"/>
    <x v="0"/>
  </r>
  <r>
    <d v="2022-11-24T00:00:00"/>
    <s v="Trust Building"/>
    <x v="1"/>
    <x v="0"/>
    <n v="5000"/>
    <n v="3830"/>
    <n v="1.3054830287206267"/>
    <x v="0"/>
  </r>
  <r>
    <d v="2022-11-24T00:00:00"/>
    <s v="Local Transport"/>
    <x v="0"/>
    <x v="0"/>
    <n v="15000"/>
    <n v="3830"/>
    <n v="3.9164490861618799"/>
    <x v="4"/>
  </r>
  <r>
    <d v="2022-11-24T00:00:00"/>
    <s v="Local Transport"/>
    <x v="0"/>
    <x v="0"/>
    <n v="12000"/>
    <n v="3830"/>
    <n v="3.133159268929504"/>
    <x v="4"/>
  </r>
  <r>
    <d v="2022-11-24T00:00:00"/>
    <s v="Local Transport"/>
    <x v="0"/>
    <x v="0"/>
    <n v="10000"/>
    <n v="3830"/>
    <n v="2.6109660574412534"/>
    <x v="4"/>
  </r>
  <r>
    <d v="2022-11-24T00:00:00"/>
    <s v="Local Transport"/>
    <x v="0"/>
    <x v="0"/>
    <n v="8000"/>
    <n v="3830"/>
    <n v="2.0887728459530028"/>
    <x v="4"/>
  </r>
  <r>
    <d v="2022-11-24T00:00:00"/>
    <s v="Trust Building"/>
    <x v="1"/>
    <x v="0"/>
    <n v="4000"/>
    <n v="3830"/>
    <n v="1.0443864229765014"/>
    <x v="4"/>
  </r>
  <r>
    <d v="2022-11-24T00:00:00"/>
    <s v="Trust Building"/>
    <x v="1"/>
    <x v="0"/>
    <n v="6000"/>
    <n v="3830"/>
    <n v="1.566579634464752"/>
    <x v="4"/>
  </r>
  <r>
    <d v="2022-11-24T00:00:00"/>
    <s v="Bank Charges"/>
    <x v="3"/>
    <x v="1"/>
    <n v="3000"/>
    <n v="3830"/>
    <n v="0.78328981723237601"/>
    <x v="1"/>
  </r>
  <r>
    <d v="2022-11-24T00:00:00"/>
    <s v="Bank Charges"/>
    <x v="3"/>
    <x v="1"/>
    <n v="20000"/>
    <n v="3830"/>
    <n v="5.2219321148825069"/>
    <x v="1"/>
  </r>
  <r>
    <d v="2022-11-24T00:00:00"/>
    <s v="Local Transport"/>
    <x v="0"/>
    <x v="2"/>
    <n v="6000"/>
    <n v="3830"/>
    <n v="1.566579634464752"/>
    <x v="2"/>
  </r>
  <r>
    <d v="2022-11-24T00:00:00"/>
    <s v="Local Transport"/>
    <x v="0"/>
    <x v="2"/>
    <n v="8000"/>
    <n v="3830"/>
    <n v="2.0887728459530028"/>
    <x v="2"/>
  </r>
  <r>
    <d v="2022-11-24T00:00:00"/>
    <s v="Local Transport"/>
    <x v="0"/>
    <x v="2"/>
    <n v="4000"/>
    <n v="3830"/>
    <n v="1.0443864229765014"/>
    <x v="2"/>
  </r>
  <r>
    <d v="2022-11-25T00:00:00"/>
    <s v="Local Transport"/>
    <x v="0"/>
    <x v="2"/>
    <n v="6000"/>
    <n v="3830"/>
    <n v="1.566579634464752"/>
    <x v="2"/>
  </r>
  <r>
    <d v="2022-11-25T00:00:00"/>
    <s v="Local Transport"/>
    <x v="0"/>
    <x v="2"/>
    <n v="3000"/>
    <n v="3830"/>
    <n v="0.78328981723237601"/>
    <x v="2"/>
  </r>
  <r>
    <d v="2022-11-25T00:00:00"/>
    <s v="Local Transport"/>
    <x v="0"/>
    <x v="0"/>
    <n v="8000"/>
    <n v="3830"/>
    <n v="2.0887728459530028"/>
    <x v="0"/>
  </r>
  <r>
    <d v="2022-11-25T00:00:00"/>
    <s v="Local Transport"/>
    <x v="0"/>
    <x v="0"/>
    <n v="15000"/>
    <n v="3830"/>
    <n v="3.9164490861618799"/>
    <x v="0"/>
  </r>
  <r>
    <d v="2022-11-25T00:00:00"/>
    <s v="Local Transport"/>
    <x v="0"/>
    <x v="0"/>
    <n v="15000"/>
    <n v="3830"/>
    <n v="3.9164490861618799"/>
    <x v="0"/>
  </r>
  <r>
    <d v="2022-11-25T00:00:00"/>
    <s v="Local Transport"/>
    <x v="0"/>
    <x v="0"/>
    <n v="15000"/>
    <n v="3830"/>
    <n v="3.9164490861618799"/>
    <x v="0"/>
  </r>
  <r>
    <d v="2022-11-25T00:00:00"/>
    <s v="Local Transport"/>
    <x v="0"/>
    <x v="0"/>
    <n v="4000"/>
    <n v="3830"/>
    <n v="1.0443864229765014"/>
    <x v="0"/>
  </r>
  <r>
    <d v="2022-11-25T00:00:00"/>
    <s v="Local Transport"/>
    <x v="0"/>
    <x v="0"/>
    <n v="6000"/>
    <n v="3830"/>
    <n v="1.566579634464752"/>
    <x v="0"/>
  </r>
  <r>
    <d v="2022-11-25T00:00:00"/>
    <s v="Trust Building"/>
    <x v="1"/>
    <x v="0"/>
    <n v="5000"/>
    <n v="3830"/>
    <n v="1.3054830287206267"/>
    <x v="0"/>
  </r>
  <r>
    <d v="2022-11-25T00:00:00"/>
    <s v="Trust Building"/>
    <x v="1"/>
    <x v="0"/>
    <n v="5000"/>
    <n v="3830"/>
    <n v="1.3054830287206267"/>
    <x v="0"/>
  </r>
  <r>
    <d v="2022-11-25T00:00:00"/>
    <s v="Local Transport"/>
    <x v="0"/>
    <x v="0"/>
    <n v="4000"/>
    <n v="3830"/>
    <n v="1.0443864229765014"/>
    <x v="4"/>
  </r>
  <r>
    <d v="2022-11-25T00:00:00"/>
    <s v="Local Transport"/>
    <x v="0"/>
    <x v="0"/>
    <n v="15000"/>
    <n v="3830"/>
    <n v="3.9164490861618799"/>
    <x v="4"/>
  </r>
  <r>
    <d v="2022-11-25T00:00:00"/>
    <s v="Local Transport"/>
    <x v="0"/>
    <x v="0"/>
    <n v="10000"/>
    <n v="3830"/>
    <n v="2.6109660574412534"/>
    <x v="4"/>
  </r>
  <r>
    <d v="2022-11-25T00:00:00"/>
    <s v="Local Transport"/>
    <x v="0"/>
    <x v="0"/>
    <n v="12000"/>
    <n v="3830"/>
    <n v="3.133159268929504"/>
    <x v="4"/>
  </r>
  <r>
    <d v="2022-11-25T00:00:00"/>
    <s v="Local Transport"/>
    <x v="0"/>
    <x v="0"/>
    <n v="8000"/>
    <n v="3830"/>
    <n v="2.0887728459530028"/>
    <x v="4"/>
  </r>
  <r>
    <d v="2022-11-25T00:00:00"/>
    <s v="Trust Building"/>
    <x v="1"/>
    <x v="0"/>
    <n v="8000"/>
    <n v="3830"/>
    <n v="2.0887728459530028"/>
    <x v="4"/>
  </r>
  <r>
    <d v="2022-11-25T00:00:00"/>
    <s v="Local Transport"/>
    <x v="0"/>
    <x v="2"/>
    <n v="18000"/>
    <n v="3830"/>
    <n v="4.6997389033942563"/>
    <x v="2"/>
  </r>
  <r>
    <d v="2022-11-25T00:00:00"/>
    <s v="Local Transport"/>
    <x v="0"/>
    <x v="2"/>
    <n v="25000"/>
    <n v="3830"/>
    <n v="6.5274151436031334"/>
    <x v="2"/>
  </r>
  <r>
    <d v="2022-11-25T00:00:00"/>
    <s v="Local Transport"/>
    <x v="0"/>
    <x v="2"/>
    <n v="15000"/>
    <n v="3830"/>
    <n v="3.9164490861618799"/>
    <x v="2"/>
  </r>
  <r>
    <d v="2022-11-26T00:00:00"/>
    <s v="Local Transport"/>
    <x v="0"/>
    <x v="0"/>
    <n v="5000"/>
    <n v="3830"/>
    <n v="1.3054830287206267"/>
    <x v="4"/>
  </r>
  <r>
    <d v="2022-11-26T00:00:00"/>
    <s v="Local Transport"/>
    <x v="0"/>
    <x v="0"/>
    <n v="5000"/>
    <n v="3830"/>
    <n v="1.3054830287206267"/>
    <x v="4"/>
  </r>
  <r>
    <d v="2022-11-26T00:00:00"/>
    <s v="Local Transport"/>
    <x v="0"/>
    <x v="0"/>
    <n v="9000"/>
    <n v="3830"/>
    <n v="2.3498694516971281"/>
    <x v="0"/>
  </r>
  <r>
    <d v="2022-11-26T00:00:00"/>
    <s v="Local Transport"/>
    <x v="0"/>
    <x v="0"/>
    <n v="8000"/>
    <n v="3830"/>
    <n v="2.0887728459530028"/>
    <x v="0"/>
  </r>
  <r>
    <d v="2022-11-26T00:00:00"/>
    <s v="Local Transport"/>
    <x v="0"/>
    <x v="0"/>
    <n v="8000"/>
    <n v="3830"/>
    <n v="2.0887728459530028"/>
    <x v="0"/>
  </r>
  <r>
    <d v="2022-11-26T00:00:00"/>
    <s v="Local Transport"/>
    <x v="0"/>
    <x v="0"/>
    <n v="10000"/>
    <n v="3830"/>
    <n v="2.6109660574412534"/>
    <x v="0"/>
  </r>
  <r>
    <d v="2022-11-26T00:00:00"/>
    <s v="Trust Building"/>
    <x v="1"/>
    <x v="0"/>
    <n v="5000"/>
    <n v="3830"/>
    <n v="1.3054830287206267"/>
    <x v="0"/>
  </r>
  <r>
    <d v="2022-11-28T00:00:00"/>
    <s v="Local Transport"/>
    <x v="0"/>
    <x v="0"/>
    <n v="4000"/>
    <n v="3830"/>
    <n v="1.0443864229765014"/>
    <x v="4"/>
  </r>
  <r>
    <d v="2022-11-28T00:00:00"/>
    <s v="Local Transport"/>
    <x v="0"/>
    <x v="0"/>
    <n v="12000"/>
    <n v="3830"/>
    <n v="3.133159268929504"/>
    <x v="4"/>
  </r>
  <r>
    <d v="2022-11-28T00:00:00"/>
    <s v="Local Transport"/>
    <x v="0"/>
    <x v="0"/>
    <n v="15000"/>
    <n v="3830"/>
    <n v="3.9164490861618799"/>
    <x v="4"/>
  </r>
  <r>
    <d v="2022-11-28T00:00:00"/>
    <s v="Local Transport"/>
    <x v="0"/>
    <x v="0"/>
    <n v="10000"/>
    <n v="3830"/>
    <n v="2.6109660574412534"/>
    <x v="4"/>
  </r>
  <r>
    <d v="2022-11-28T00:00:00"/>
    <s v="Local Transport"/>
    <x v="0"/>
    <x v="0"/>
    <n v="12000"/>
    <n v="3830"/>
    <n v="3.133159268929504"/>
    <x v="4"/>
  </r>
  <r>
    <d v="2022-11-28T00:00:00"/>
    <s v="Trust Building"/>
    <x v="1"/>
    <x v="0"/>
    <n v="6000"/>
    <n v="3830"/>
    <n v="1.566579634464752"/>
    <x v="4"/>
  </r>
  <r>
    <d v="2022-11-28T00:00:00"/>
    <s v="Trust Building"/>
    <x v="1"/>
    <x v="0"/>
    <n v="4000"/>
    <n v="3830"/>
    <n v="1.0443864229765014"/>
    <x v="4"/>
  </r>
  <r>
    <d v="2022-11-28T00:00:00"/>
    <s v="Local Transport"/>
    <x v="0"/>
    <x v="0"/>
    <n v="8000"/>
    <n v="3830"/>
    <n v="2.0887728459530028"/>
    <x v="0"/>
  </r>
  <r>
    <d v="2022-11-28T00:00:00"/>
    <s v="Local Transport"/>
    <x v="0"/>
    <x v="0"/>
    <n v="16000"/>
    <n v="3830"/>
    <n v="4.1775456919060057"/>
    <x v="0"/>
  </r>
  <r>
    <d v="2022-11-28T00:00:00"/>
    <s v="Local Transport"/>
    <x v="0"/>
    <x v="0"/>
    <n v="13000"/>
    <n v="3830"/>
    <n v="3.3942558746736293"/>
    <x v="0"/>
  </r>
  <r>
    <d v="2022-11-28T00:00:00"/>
    <s v="Local Transport"/>
    <x v="0"/>
    <x v="0"/>
    <n v="10000"/>
    <n v="3830"/>
    <n v="2.6109660574412534"/>
    <x v="0"/>
  </r>
  <r>
    <d v="2022-11-28T00:00:00"/>
    <s v="Local Transport"/>
    <x v="0"/>
    <x v="0"/>
    <n v="16000"/>
    <n v="3830"/>
    <n v="4.1775456919060057"/>
    <x v="0"/>
  </r>
  <r>
    <d v="2022-11-28T00:00:00"/>
    <s v="Trust Building"/>
    <x v="1"/>
    <x v="0"/>
    <n v="5000"/>
    <n v="3830"/>
    <n v="1.3054830287206267"/>
    <x v="0"/>
  </r>
  <r>
    <d v="2022-11-28T00:00:00"/>
    <s v="Trust Building"/>
    <x v="1"/>
    <x v="0"/>
    <n v="5000"/>
    <n v="3830"/>
    <n v="1.3054830287206267"/>
    <x v="0"/>
  </r>
  <r>
    <d v="2022-11-28T00:00:00"/>
    <s v="Electrical repairs &amp; replacements"/>
    <x v="2"/>
    <x v="1"/>
    <n v="35000"/>
    <n v="3830"/>
    <n v="9.1383812010443872"/>
    <x v="2"/>
  </r>
  <r>
    <d v="2022-11-28T00:00:00"/>
    <s v="Airtime for Lydia"/>
    <x v="5"/>
    <x v="2"/>
    <n v="40000"/>
    <n v="3830"/>
    <n v="10.443864229765014"/>
    <x v="2"/>
  </r>
  <r>
    <d v="2022-11-28T00:00:00"/>
    <s v="Airtime for i82"/>
    <x v="5"/>
    <x v="0"/>
    <n v="25000"/>
    <n v="3830"/>
    <n v="6.5274151436031334"/>
    <x v="0"/>
  </r>
  <r>
    <d v="2022-11-28T00:00:00"/>
    <s v="Airtime for i73"/>
    <x v="5"/>
    <x v="0"/>
    <n v="25000"/>
    <n v="3830"/>
    <n v="6.5274151436031334"/>
    <x v="4"/>
  </r>
  <r>
    <d v="2022-11-30T00:00:00"/>
    <s v="Airtime for Lydia"/>
    <x v="5"/>
    <x v="2"/>
    <n v="10000"/>
    <n v="3830"/>
    <n v="2.6109660574412534"/>
    <x v="2"/>
  </r>
  <r>
    <d v="2022-11-30T00:00:00"/>
    <s v="Purchase of 2 ink catridges @85,000"/>
    <x v="9"/>
    <x v="1"/>
    <n v="170000"/>
    <n v="3830"/>
    <n v="44.386422976501308"/>
    <x v="2"/>
  </r>
  <r>
    <d v="2022-11-30T00:00:00"/>
    <s v="2 bottles of Rwenzori water"/>
    <x v="9"/>
    <x v="1"/>
    <n v="26000"/>
    <n v="3830"/>
    <n v="6.7885117493472587"/>
    <x v="2"/>
  </r>
  <r>
    <d v="2022-11-30T00:00:00"/>
    <s v="Purchase of 4 sackets of milk@12,000/="/>
    <x v="9"/>
    <x v="1"/>
    <n v="48000"/>
    <n v="3830"/>
    <n v="12.532637075718016"/>
    <x v="2"/>
  </r>
  <r>
    <d v="2022-11-30T00:00:00"/>
    <s v="1 bar of washing soap"/>
    <x v="9"/>
    <x v="1"/>
    <n v="7500"/>
    <n v="3830"/>
    <n v="1.95822454308094"/>
    <x v="2"/>
  </r>
  <r>
    <d v="2022-11-30T00:00:00"/>
    <s v="Coffee"/>
    <x v="9"/>
    <x v="1"/>
    <n v="40000"/>
    <n v="3830"/>
    <n v="10.443864229765014"/>
    <x v="2"/>
  </r>
  <r>
    <d v="2022-11-30T00:00:00"/>
    <s v="Local Transport"/>
    <x v="0"/>
    <x v="2"/>
    <n v="7000"/>
    <n v="3830"/>
    <n v="1.8276762402088773"/>
    <x v="2"/>
  </r>
  <r>
    <d v="2022-11-30T00:00:00"/>
    <s v="Local Transport"/>
    <x v="0"/>
    <x v="2"/>
    <n v="4000"/>
    <n v="3830"/>
    <n v="1.0443864229765014"/>
    <x v="2"/>
  </r>
  <r>
    <d v="2022-11-30T00:00:00"/>
    <s v="Local Transport"/>
    <x v="0"/>
    <x v="2"/>
    <n v="8000"/>
    <n v="3830"/>
    <n v="2.0887728459530028"/>
    <x v="2"/>
  </r>
  <r>
    <d v="2022-11-29T00:00:00"/>
    <s v="Local Transport"/>
    <x v="0"/>
    <x v="0"/>
    <n v="10000"/>
    <n v="3830"/>
    <n v="2.6109660574412534"/>
    <x v="0"/>
  </r>
  <r>
    <d v="2022-11-29T00:00:00"/>
    <s v="Local Transport"/>
    <x v="0"/>
    <x v="0"/>
    <n v="6000"/>
    <n v="3830"/>
    <n v="1.566579634464752"/>
    <x v="0"/>
  </r>
  <r>
    <d v="2022-11-29T00:00:00"/>
    <s v="Local Transport"/>
    <x v="0"/>
    <x v="0"/>
    <n v="25000"/>
    <n v="3830"/>
    <n v="6.5274151436031334"/>
    <x v="0"/>
  </r>
  <r>
    <d v="2022-11-29T00:00:00"/>
    <s v="Local Transport"/>
    <x v="0"/>
    <x v="0"/>
    <n v="25000"/>
    <n v="3830"/>
    <n v="6.5274151436031334"/>
    <x v="0"/>
  </r>
  <r>
    <d v="2022-11-29T00:00:00"/>
    <s v="Trust Building"/>
    <x v="1"/>
    <x v="0"/>
    <n v="10000"/>
    <n v="3830"/>
    <n v="2.6109660574412534"/>
    <x v="0"/>
  </r>
  <r>
    <d v="2022-11-29T00:00:00"/>
    <s v="Local Transport"/>
    <x v="0"/>
    <x v="0"/>
    <n v="4000"/>
    <n v="3830"/>
    <n v="1.0443864229765014"/>
    <x v="4"/>
  </r>
  <r>
    <d v="2022-11-29T00:00:00"/>
    <s v="Local Transport"/>
    <x v="0"/>
    <x v="0"/>
    <n v="22000"/>
    <n v="3830"/>
    <n v="5.7441253263707575"/>
    <x v="4"/>
  </r>
  <r>
    <d v="2022-11-29T00:00:00"/>
    <s v="Local Transport"/>
    <x v="0"/>
    <x v="0"/>
    <n v="6000"/>
    <n v="3830"/>
    <n v="1.566579634464752"/>
    <x v="4"/>
  </r>
  <r>
    <d v="2022-11-29T00:00:00"/>
    <s v="Local Transport"/>
    <x v="0"/>
    <x v="0"/>
    <n v="13000"/>
    <n v="3830"/>
    <n v="3.3942558746736293"/>
    <x v="4"/>
  </r>
  <r>
    <d v="2022-11-29T00:00:00"/>
    <s v="Local Transport"/>
    <x v="0"/>
    <x v="0"/>
    <n v="10000"/>
    <n v="3830"/>
    <n v="2.6109660574412534"/>
    <x v="4"/>
  </r>
  <r>
    <d v="2022-11-29T00:00:00"/>
    <s v="Trust Building"/>
    <x v="1"/>
    <x v="0"/>
    <n v="5000"/>
    <n v="3830"/>
    <n v="1.3054830287206267"/>
    <x v="4"/>
  </r>
  <r>
    <d v="2022-11-29T00:00:00"/>
    <s v="Trust Building"/>
    <x v="1"/>
    <x v="0"/>
    <n v="3000"/>
    <n v="3830"/>
    <n v="0.78328981723237601"/>
    <x v="4"/>
  </r>
  <r>
    <d v="2022-11-29T00:00:00"/>
    <s v="Local Transport"/>
    <x v="0"/>
    <x v="0"/>
    <n v="32000"/>
    <n v="3830"/>
    <n v="8.3550913838120113"/>
    <x v="0"/>
  </r>
  <r>
    <d v="2022-11-30T00:00:00"/>
    <s v="Bank Charges"/>
    <x v="3"/>
    <x v="1"/>
    <n v="1646.8999999999999"/>
    <n v="3830"/>
    <n v="0.43"/>
    <x v="3"/>
  </r>
  <r>
    <d v="2022-11-30T00:00:00"/>
    <s v="Local Transport"/>
    <x v="0"/>
    <x v="0"/>
    <n v="8000"/>
    <n v="3830"/>
    <n v="2.0887728459530028"/>
    <x v="0"/>
  </r>
  <r>
    <d v="2022-11-30T00:00:00"/>
    <s v="Local Transport"/>
    <x v="0"/>
    <x v="0"/>
    <n v="20000"/>
    <n v="3830"/>
    <n v="5.2219321148825069"/>
    <x v="0"/>
  </r>
  <r>
    <d v="2022-11-30T00:00:00"/>
    <s v="Local Transport"/>
    <x v="0"/>
    <x v="0"/>
    <n v="10000"/>
    <n v="3830"/>
    <n v="2.6109660574412534"/>
    <x v="0"/>
  </r>
  <r>
    <d v="2022-11-30T00:00:00"/>
    <s v="Local Transport"/>
    <x v="0"/>
    <x v="0"/>
    <n v="20000"/>
    <n v="3830"/>
    <n v="5.2219321148825069"/>
    <x v="0"/>
  </r>
  <r>
    <d v="2022-11-30T00:00:00"/>
    <s v="Local Transport"/>
    <x v="0"/>
    <x v="0"/>
    <n v="10000"/>
    <n v="3830"/>
    <n v="2.6109660574412534"/>
    <x v="0"/>
  </r>
  <r>
    <d v="2022-11-30T00:00:00"/>
    <s v="Trust Building"/>
    <x v="1"/>
    <x v="0"/>
    <n v="5000"/>
    <n v="3830"/>
    <n v="1.3054830287206267"/>
    <x v="0"/>
  </r>
  <r>
    <d v="2022-11-30T00:00:00"/>
    <s v="Trust Building"/>
    <x v="1"/>
    <x v="0"/>
    <n v="5000"/>
    <n v="3830"/>
    <n v="1.3054830287206267"/>
    <x v="0"/>
  </r>
  <r>
    <d v="2022-11-30T00:00:00"/>
    <s v="Local Transport"/>
    <x v="0"/>
    <x v="0"/>
    <n v="5000"/>
    <n v="3830"/>
    <n v="1.3054830287206267"/>
    <x v="4"/>
  </r>
  <r>
    <d v="2022-11-30T00:00:00"/>
    <s v="Local Transport"/>
    <x v="0"/>
    <x v="0"/>
    <n v="12000"/>
    <n v="3830"/>
    <n v="3.133159268929504"/>
    <x v="4"/>
  </r>
  <r>
    <d v="2022-11-30T00:00:00"/>
    <s v="Local Transport"/>
    <x v="0"/>
    <x v="0"/>
    <n v="13000"/>
    <n v="3830"/>
    <n v="3.3942558746736293"/>
    <x v="4"/>
  </r>
  <r>
    <d v="2022-11-30T00:00:00"/>
    <s v="Local Transport"/>
    <x v="0"/>
    <x v="0"/>
    <n v="15000"/>
    <n v="3830"/>
    <n v="3.9164490861618799"/>
    <x v="4"/>
  </r>
  <r>
    <d v="2022-11-30T00:00:00"/>
    <s v="Local Transport"/>
    <x v="0"/>
    <x v="0"/>
    <n v="8000"/>
    <n v="3830"/>
    <n v="2.0887728459530028"/>
    <x v="4"/>
  </r>
  <r>
    <d v="2022-11-30T00:00:00"/>
    <s v="Trust Building"/>
    <x v="1"/>
    <x v="0"/>
    <n v="10000"/>
    <n v="3830"/>
    <n v="2.6109660574412534"/>
    <x v="4"/>
  </r>
  <r>
    <d v="2022-11-30T00:00:00"/>
    <s v="November salary (Cpd cleaner)"/>
    <x v="2"/>
    <x v="1"/>
    <n v="200000"/>
    <n v="3830"/>
    <n v="52.219321148825067"/>
    <x v="2"/>
  </r>
</pivotCacheRecords>
</file>

<file path=xl/pivotCache/pivotCacheRecords3.xml><?xml version="1.0" encoding="utf-8"?>
<pivotCacheRecords xmlns="http://schemas.openxmlformats.org/spreadsheetml/2006/main" xmlns:r="http://schemas.openxmlformats.org/officeDocument/2006/relationships" count="111">
  <r>
    <d v="2022-11-01T00:00:00"/>
    <s v="Cash Box October 2022"/>
    <m/>
    <m/>
    <m/>
    <m/>
    <n v="1561046"/>
    <x v="0"/>
  </r>
  <r>
    <d v="2022-11-01T00:00:00"/>
    <s v="Mission Budget for 1 day"/>
    <s v="Advance"/>
    <s v="Investigations"/>
    <n v="80000"/>
    <m/>
    <n v="1481046"/>
    <x v="1"/>
  </r>
  <r>
    <d v="2022-10-01T00:00:00"/>
    <s v="Reimbursement to the project"/>
    <s v="Advance"/>
    <s v="Investigations"/>
    <m/>
    <n v="4000"/>
    <n v="1485046"/>
    <x v="1"/>
  </r>
  <r>
    <d v="2022-11-02T00:00:00"/>
    <s v="Mission Budget for 1 day"/>
    <s v="Advance"/>
    <s v="Investigations"/>
    <n v="80000"/>
    <m/>
    <n v="1405046"/>
    <x v="1"/>
  </r>
  <r>
    <d v="2022-11-03T00:00:00"/>
    <s v="Mission Budget for 1 day"/>
    <s v="Advance"/>
    <s v="Investigations"/>
    <n v="80000"/>
    <m/>
    <n v="1325046"/>
    <x v="1"/>
  </r>
  <r>
    <d v="2022-11-03T00:00:00"/>
    <s v="Mission Budget for 1 day"/>
    <s v="Advance"/>
    <s v="Management"/>
    <n v="52000"/>
    <m/>
    <n v="1273046"/>
    <x v="2"/>
  </r>
  <r>
    <d v="2022-11-03T00:00:00"/>
    <s v="Reimbursement to the project"/>
    <s v="Advance"/>
    <s v="Investigations"/>
    <m/>
    <n v="2000"/>
    <n v="1275046"/>
    <x v="1"/>
  </r>
  <r>
    <d v="2022-11-04T00:00:00"/>
    <s v="Mission Budget for 1 day"/>
    <s v="Advance"/>
    <s v="Investigations"/>
    <n v="80000"/>
    <m/>
    <n v="1195046"/>
    <x v="1"/>
  </r>
  <r>
    <d v="2022-11-04T00:00:00"/>
    <s v="Reimbursement to the project"/>
    <s v="Advance"/>
    <s v="Management"/>
    <m/>
    <n v="7000"/>
    <n v="1202046"/>
    <x v="2"/>
  </r>
  <r>
    <d v="2022-11-07T00:00:00"/>
    <s v="Mission Budget for 1 day"/>
    <s v="Advance"/>
    <s v="Investigations"/>
    <n v="80000"/>
    <m/>
    <n v="1122046"/>
    <x v="1"/>
  </r>
  <r>
    <d v="2022-11-08T00:00:00"/>
    <s v="Mission Budget for 1 day"/>
    <s v="Advance"/>
    <s v="Investigations"/>
    <n v="75000"/>
    <m/>
    <n v="1047046"/>
    <x v="1"/>
  </r>
  <r>
    <d v="2022-11-08T00:00:00"/>
    <s v="Mission Budget for 1 day"/>
    <s v="Advance"/>
    <s v="Management"/>
    <n v="12000"/>
    <m/>
    <n v="1035046"/>
    <x v="2"/>
  </r>
  <r>
    <d v="2022-11-08T00:00:00"/>
    <s v="Mission Budget for 1 day"/>
    <s v="Advance"/>
    <s v="Management"/>
    <n v="220000"/>
    <m/>
    <n v="815046"/>
    <x v="3"/>
  </r>
  <r>
    <d v="2022-11-08T00:00:00"/>
    <s v="Mission Budget for 1 day"/>
    <s v="Advance"/>
    <s v="Investigations"/>
    <n v="13000"/>
    <m/>
    <n v="802046"/>
    <x v="4"/>
  </r>
  <r>
    <d v="2022-11-08T00:00:00"/>
    <s v="Mission Budget for 1 day"/>
    <s v="Advance"/>
    <s v="Legal"/>
    <n v="40000"/>
    <m/>
    <n v="762046"/>
    <x v="5"/>
  </r>
  <r>
    <d v="2022-11-08T00:00:00"/>
    <s v="Reimbursement to the project"/>
    <s v="Advance"/>
    <s v="Investigations"/>
    <m/>
    <n v="1000"/>
    <n v="763046"/>
    <x v="1"/>
  </r>
  <r>
    <d v="2022-11-08T00:00:00"/>
    <s v="Reimbursement to the project"/>
    <s v="Advance"/>
    <s v="Legal"/>
    <m/>
    <n v="10000"/>
    <n v="773046"/>
    <x v="5"/>
  </r>
  <r>
    <d v="2022-11-09T00:00:00"/>
    <s v="Mission Budget for 1 day"/>
    <s v="Advance"/>
    <s v="Investigations"/>
    <n v="75000"/>
    <m/>
    <n v="698046"/>
    <x v="1"/>
  </r>
  <r>
    <d v="2022-11-09T00:00:00"/>
    <s v="Mission Budget for 1 day"/>
    <s v="Advance"/>
    <s v="Legal"/>
    <n v="30000"/>
    <m/>
    <n v="668046"/>
    <x v="5"/>
  </r>
  <r>
    <d v="2022-11-09T00:00:00"/>
    <s v="Reimbrsement to the project"/>
    <s v="Advance"/>
    <s v="Investigations"/>
    <m/>
    <n v="5000"/>
    <n v="673046"/>
    <x v="1"/>
  </r>
  <r>
    <d v="2022-11-10T00:00:00"/>
    <s v="Mission Budget for 1 day"/>
    <s v="Advance"/>
    <s v="Management"/>
    <n v="19000"/>
    <m/>
    <n v="654046"/>
    <x v="2"/>
  </r>
  <r>
    <d v="2022-11-10T00:00:00"/>
    <s v="Mission Budget for 1 day"/>
    <s v="Advance"/>
    <s v="Investigations"/>
    <n v="75000"/>
    <m/>
    <n v="579046"/>
    <x v="1"/>
  </r>
  <r>
    <d v="2022-11-10T00:00:00"/>
    <s v="Mission Budget for 1 day"/>
    <s v="Advance"/>
    <s v="Legal"/>
    <n v="30000"/>
    <m/>
    <n v="549046"/>
    <x v="5"/>
  </r>
  <r>
    <d v="2022-11-10T00:00:00"/>
    <s v="Cash withdraw chq:"/>
    <s v="Internal Transfer"/>
    <m/>
    <m/>
    <n v="1920000"/>
    <n v="2469046"/>
    <x v="0"/>
  </r>
  <r>
    <d v="2022-11-10T00:00:00"/>
    <s v="Reimbursement to the project"/>
    <s v="Advance"/>
    <s v="Investigations"/>
    <m/>
    <n v="1000"/>
    <n v="2470046"/>
    <x v="1"/>
  </r>
  <r>
    <d v="2022-11-10T00:00:00"/>
    <s v="Reimbursement to i73"/>
    <s v="Advance"/>
    <s v="Legal"/>
    <n v="5000"/>
    <m/>
    <n v="2465046"/>
    <x v="5"/>
  </r>
  <r>
    <d v="2022-11-10T00:00:00"/>
    <s v="Reimbursement to the project"/>
    <s v="Advance"/>
    <s v="Management"/>
    <m/>
    <n v="2000"/>
    <n v="2467046"/>
    <x v="2"/>
  </r>
  <r>
    <d v="2022-11-11T00:00:00"/>
    <s v="Reimbursement to the project"/>
    <s v="Advance"/>
    <s v="Investigations"/>
    <m/>
    <n v="7000"/>
    <n v="2474046"/>
    <x v="1"/>
  </r>
  <r>
    <d v="2022-11-11T00:00:00"/>
    <s v="Mission Budget for 1 day"/>
    <s v="Advance"/>
    <s v="Investigations"/>
    <n v="80000"/>
    <m/>
    <n v="2394046"/>
    <x v="1"/>
  </r>
  <r>
    <d v="2022-11-11T00:00:00"/>
    <s v="Mission Budget for 1 day"/>
    <s v="Advance"/>
    <s v="Legal"/>
    <n v="30000"/>
    <m/>
    <n v="2364046"/>
    <x v="5"/>
  </r>
  <r>
    <d v="2022-11-11T00:00:00"/>
    <s v="Mission Budget for 1 day"/>
    <s v="Advance"/>
    <s v="Investigations"/>
    <n v="49000"/>
    <m/>
    <n v="2315046"/>
    <x v="4"/>
  </r>
  <r>
    <d v="2022-11-12T00:00:00"/>
    <s v="Reimbursement to the project"/>
    <s v="Advance"/>
    <s v="Investigations"/>
    <m/>
    <n v="10000"/>
    <n v="2325046"/>
    <x v="4"/>
  </r>
  <r>
    <d v="2022-11-12T00:00:00"/>
    <s v="Reimbursement to i82"/>
    <s v="Advance"/>
    <s v="Investigations"/>
    <n v="16000"/>
    <m/>
    <n v="2309046"/>
    <x v="1"/>
  </r>
  <r>
    <d v="2022-11-12T00:00:00"/>
    <s v="Mission Budget for 1 day"/>
    <s v="Advance"/>
    <s v="Investigations"/>
    <n v="60000"/>
    <m/>
    <n v="2249046"/>
    <x v="1"/>
  </r>
  <r>
    <d v="2022-11-12T00:00:00"/>
    <s v="Mission Budget for 1 day"/>
    <s v="Advance"/>
    <s v="Legal"/>
    <n v="30000"/>
    <m/>
    <n v="2219046"/>
    <x v="5"/>
  </r>
  <r>
    <d v="2022-11-12T00:00:00"/>
    <s v="Mission Budget for 1 day"/>
    <s v="Advance"/>
    <s v="Investigations"/>
    <n v="10000"/>
    <m/>
    <n v="2209046"/>
    <x v="4"/>
  </r>
  <r>
    <d v="2022-11-14T00:00:00"/>
    <s v="Reimbursement to the project"/>
    <s v="Advance"/>
    <s v="Investigations"/>
    <m/>
    <n v="5000"/>
    <n v="2214046"/>
    <x v="1"/>
  </r>
  <r>
    <d v="2022-11-14T00:00:00"/>
    <s v="Mission Budget for 1 day"/>
    <s v="Advance"/>
    <s v="Investigations"/>
    <n v="75000"/>
    <m/>
    <n v="2139046"/>
    <x v="1"/>
  </r>
  <r>
    <d v="2022-11-14T00:00:00"/>
    <s v="Mission Budget for 1 day"/>
    <s v="Advance"/>
    <s v="Management"/>
    <n v="6000"/>
    <m/>
    <n v="2133046"/>
    <x v="2"/>
  </r>
  <r>
    <d v="2022-11-14T00:00:00"/>
    <s v="Mission Budget for 1 day"/>
    <s v="Advance"/>
    <s v="Investigations"/>
    <n v="69000"/>
    <m/>
    <n v="2064046"/>
    <x v="4"/>
  </r>
  <r>
    <d v="2022-11-15T00:00:00"/>
    <s v="Mission Budget for 1 day"/>
    <s v="Advance"/>
    <s v="Investigations"/>
    <n v="59000"/>
    <m/>
    <n v="2005046"/>
    <x v="4"/>
  </r>
  <r>
    <d v="2022-11-15T00:00:00"/>
    <s v="Mission Budget for 1 day"/>
    <s v="Advance"/>
    <s v="Investigations"/>
    <n v="40000"/>
    <m/>
    <n v="1965046"/>
    <x v="1"/>
  </r>
  <r>
    <d v="2022-11-15T00:00:00"/>
    <s v="Mission Budget for 1 day"/>
    <s v="Advance"/>
    <s v="Management"/>
    <n v="17000"/>
    <m/>
    <n v="1948046"/>
    <x v="2"/>
  </r>
  <r>
    <d v="2022-11-15T00:00:00"/>
    <s v="Reimbursement to the project"/>
    <s v="Advance"/>
    <s v="Investigations"/>
    <m/>
    <n v="7000"/>
    <n v="1955046"/>
    <x v="4"/>
  </r>
  <r>
    <d v="2022-11-16T00:00:00"/>
    <s v="Reimbursement to the project"/>
    <s v="Advance"/>
    <s v="Investigations"/>
    <m/>
    <n v="30000"/>
    <n v="1985046"/>
    <x v="4"/>
  </r>
  <r>
    <d v="2022-11-16T00:00:00"/>
    <s v="Reimbursement to the project"/>
    <s v="Advance"/>
    <s v="Investigations"/>
    <m/>
    <n v="6000"/>
    <n v="1991046"/>
    <x v="1"/>
  </r>
  <r>
    <d v="2022-11-16T00:00:00"/>
    <s v="Mission Budget for 1 day"/>
    <s v="Advance"/>
    <s v="Investigations"/>
    <n v="60000"/>
    <m/>
    <n v="1931046"/>
    <x v="4"/>
  </r>
  <r>
    <d v="2022-11-16T00:00:00"/>
    <s v="Mission Budget for 1 day"/>
    <s v="Advance"/>
    <s v="Investigations"/>
    <n v="80000"/>
    <m/>
    <n v="1851046"/>
    <x v="1"/>
  </r>
  <r>
    <d v="2022-11-16T00:00:00"/>
    <s v="Mission Budget for 1 day"/>
    <s v="Advance"/>
    <s v="Management"/>
    <n v="319000"/>
    <m/>
    <n v="1532046"/>
    <x v="2"/>
  </r>
  <r>
    <d v="2022-11-16T00:00:00"/>
    <s v="Mission Budget for 1 day"/>
    <s v="Advance"/>
    <s v="Management"/>
    <n v="100000"/>
    <m/>
    <n v="1432046"/>
    <x v="2"/>
  </r>
  <r>
    <d v="2022-11-16T00:00:00"/>
    <s v="Mission Budget for 1 day"/>
    <s v="Advance"/>
    <s v="Management"/>
    <n v="11000"/>
    <m/>
    <n v="1421046"/>
    <x v="2"/>
  </r>
  <r>
    <d v="2022-11-17T00:00:00"/>
    <s v="Mission Budget for 1 day"/>
    <s v="Advance"/>
    <s v="Investigations"/>
    <n v="59000"/>
    <m/>
    <n v="1362046"/>
    <x v="4"/>
  </r>
  <r>
    <d v="2022-11-17T00:00:00"/>
    <s v="Mission Budget for 1 day"/>
    <s v="Advance"/>
    <s v="Investigations"/>
    <n v="80000"/>
    <m/>
    <n v="1282046"/>
    <x v="1"/>
  </r>
  <r>
    <d v="2022-11-17T00:00:00"/>
    <s v="Mission Budget for 1 day"/>
    <s v="Advance"/>
    <s v="Management"/>
    <n v="75000"/>
    <m/>
    <n v="1207046"/>
    <x v="2"/>
  </r>
  <r>
    <d v="2022-11-17T00:00:00"/>
    <s v="Reimbursement to the project"/>
    <s v="Advance"/>
    <s v="Investigations"/>
    <m/>
    <n v="6000"/>
    <n v="1213046"/>
    <x v="4"/>
  </r>
  <r>
    <d v="2022-11-17T00:00:00"/>
    <s v="Reimbursement to the project"/>
    <s v="Advance"/>
    <s v="Investigations"/>
    <m/>
    <n v="1000"/>
    <n v="1214046"/>
    <x v="1"/>
  </r>
  <r>
    <d v="2022-11-18T00:00:00"/>
    <s v="Mission Budget for 1 day"/>
    <s v="Advance"/>
    <s v="Investigations"/>
    <n v="66000"/>
    <m/>
    <n v="1148046"/>
    <x v="4"/>
  </r>
  <r>
    <d v="2022-11-18T00:00:00"/>
    <s v="Mission Budget for 1 day"/>
    <s v="Advance"/>
    <s v="Investigations"/>
    <n v="75000"/>
    <m/>
    <n v="1073046"/>
    <x v="1"/>
  </r>
  <r>
    <d v="2022-11-18T00:00:00"/>
    <s v="Reimbursement to the project"/>
    <s v="Advance"/>
    <s v="Investigations"/>
    <m/>
    <n v="9000"/>
    <n v="1082046"/>
    <x v="4"/>
  </r>
  <r>
    <d v="2022-11-18T00:00:00"/>
    <s v="Reimbursement to i82"/>
    <s v="Advance"/>
    <s v="Investigations"/>
    <n v="1000"/>
    <m/>
    <n v="1081046"/>
    <x v="1"/>
  </r>
  <r>
    <d v="2022-11-18T00:00:00"/>
    <s v="Reimbursement to the project"/>
    <s v="Advance"/>
    <s v="Management"/>
    <m/>
    <n v="3000"/>
    <n v="1084046"/>
    <x v="2"/>
  </r>
  <r>
    <d v="2022-11-21T00:00:00"/>
    <s v="Mission Budget for 1 day"/>
    <s v="Advance"/>
    <s v="Investigations"/>
    <n v="66000"/>
    <m/>
    <n v="1018046"/>
    <x v="4"/>
  </r>
  <r>
    <d v="2022-11-21T00:00:00"/>
    <s v="Mission Budget for 1 day"/>
    <s v="Advance"/>
    <s v="Investigations"/>
    <n v="75000"/>
    <m/>
    <n v="943046"/>
    <x v="1"/>
  </r>
  <r>
    <d v="2022-11-21T00:00:00"/>
    <s v="Reimvursement to the project"/>
    <s v="Advance"/>
    <s v="Investigations"/>
    <m/>
    <n v="9000"/>
    <n v="952046"/>
    <x v="4"/>
  </r>
  <r>
    <d v="2022-11-22T00:00:00"/>
    <s v="Mission Budget for 1 day"/>
    <s v="Advance"/>
    <s v="Investigations"/>
    <n v="67000"/>
    <m/>
    <n v="885046"/>
    <x v="4"/>
  </r>
  <r>
    <d v="2022-11-22T00:00:00"/>
    <s v="Mission Budget for 1 day"/>
    <s v="Advance"/>
    <s v="Investigations"/>
    <n v="75000"/>
    <m/>
    <n v="810046"/>
    <x v="1"/>
  </r>
  <r>
    <d v="2022-11-22T00:00:00"/>
    <s v="Mission Budget for 1 day"/>
    <s v="Advance"/>
    <s v="Management"/>
    <n v="70000"/>
    <m/>
    <n v="740046"/>
    <x v="2"/>
  </r>
  <r>
    <d v="2022-11-22T00:00:00"/>
    <s v="Mission Budget for 1 day"/>
    <s v="Advance"/>
    <s v="Management"/>
    <n v="180000"/>
    <m/>
    <n v="560046"/>
    <x v="3"/>
  </r>
  <r>
    <d v="2022-11-22T00:00:00"/>
    <s v="Mission Budget for 1 day"/>
    <s v="Advance"/>
    <s v="Management"/>
    <n v="26000"/>
    <m/>
    <n v="534046"/>
    <x v="2"/>
  </r>
  <r>
    <d v="2022-11-22T00:00:00"/>
    <s v="Reimbursement to the project"/>
    <s v="Advance"/>
    <s v="Investigations"/>
    <m/>
    <n v="11000"/>
    <n v="545046"/>
    <x v="4"/>
  </r>
  <r>
    <d v="2022-11-22T00:00:00"/>
    <s v="Reimbursement to the project"/>
    <s v="Advance"/>
    <s v="Investigations"/>
    <m/>
    <n v="5000"/>
    <n v="550046"/>
    <x v="1"/>
  </r>
  <r>
    <d v="2022-11-23T00:00:00"/>
    <s v="Mission Budget for 1 day"/>
    <s v="Advance"/>
    <s v="Investigations"/>
    <n v="80000"/>
    <m/>
    <n v="470046"/>
    <x v="1"/>
  </r>
  <r>
    <d v="2022-11-23T00:00:00"/>
    <s v="Mission Budget for 1 day"/>
    <s v="Advance"/>
    <s v="Investigations"/>
    <n v="75000"/>
    <m/>
    <n v="395046"/>
    <x v="1"/>
  </r>
  <r>
    <d v="2022-11-23T00:00:00"/>
    <s v="Mission Budget for 1 day"/>
    <s v="Advance"/>
    <s v="Investigations"/>
    <n v="69000"/>
    <m/>
    <n v="326046"/>
    <x v="4"/>
  </r>
  <r>
    <d v="2022-11-23T00:00:00"/>
    <s v="Mission Budget for 1 day"/>
    <s v="Advance"/>
    <s v="Investigations"/>
    <n v="63000"/>
    <m/>
    <n v="263046"/>
    <x v="4"/>
  </r>
  <r>
    <d v="2022-11-23T00:00:00"/>
    <s v="Mission Budget for 1 day"/>
    <s v="Advance"/>
    <s v="Management"/>
    <n v="8000"/>
    <m/>
    <n v="255046"/>
    <x v="2"/>
  </r>
  <r>
    <d v="2022-11-23T00:00:00"/>
    <s v="Mission Budget for 1 day"/>
    <s v="Advance"/>
    <s v="Management"/>
    <n v="47000"/>
    <m/>
    <n v="208046"/>
    <x v="2"/>
  </r>
  <r>
    <d v="2022-11-23T00:00:00"/>
    <s v="Mission Budget for 1 day"/>
    <s v="Advance"/>
    <s v="Investigations"/>
    <n v="30000"/>
    <m/>
    <n v="178046"/>
    <x v="1"/>
  </r>
  <r>
    <d v="2022-11-23T00:00:00"/>
    <s v="Cash withdraw chq:"/>
    <s v="Internal Transfer"/>
    <m/>
    <m/>
    <n v="2380000"/>
    <n v="2558046"/>
    <x v="0"/>
  </r>
  <r>
    <d v="2022-11-23T00:00:00"/>
    <s v="Reimbursement to the project"/>
    <s v="Advance"/>
    <s v="Investigations"/>
    <m/>
    <n v="3000"/>
    <n v="2561046"/>
    <x v="4"/>
  </r>
  <r>
    <d v="2022-11-23T00:00:00"/>
    <s v="Reimbursement to the project"/>
    <s v="Advance"/>
    <s v="Investigations"/>
    <m/>
    <n v="2000"/>
    <n v="2563046"/>
    <x v="1"/>
  </r>
  <r>
    <s v="24-1122"/>
    <s v="Reimbursement to the project"/>
    <s v="Advance"/>
    <s v="Investigations"/>
    <m/>
    <n v="3000"/>
    <n v="2566046"/>
    <x v="1"/>
  </r>
  <r>
    <d v="2022-11-24T00:00:00"/>
    <s v="Reimbursement to i82"/>
    <s v="Advance"/>
    <s v="Investigations"/>
    <n v="10000"/>
    <m/>
    <n v="2556046"/>
    <x v="1"/>
  </r>
  <r>
    <d v="2022-11-24T00:00:00"/>
    <s v="Reimbursement to the project"/>
    <s v="Advance"/>
    <s v="Investigations"/>
    <m/>
    <n v="11000"/>
    <n v="2567046"/>
    <x v="4"/>
  </r>
  <r>
    <d v="2022-11-25T00:00:00"/>
    <s v="Mission Budget for 1 day"/>
    <s v="Advance"/>
    <s v="Management"/>
    <n v="22000"/>
    <m/>
    <n v="2545046"/>
    <x v="2"/>
  </r>
  <r>
    <d v="2022-11-25T00:00:00"/>
    <s v="Mission Budget for 1 day"/>
    <s v="Advance"/>
    <s v="Investigations"/>
    <n v="75000"/>
    <m/>
    <n v="2470046"/>
    <x v="1"/>
  </r>
  <r>
    <d v="2022-11-25T00:00:00"/>
    <s v="Mission Budget for 1 day"/>
    <s v="Advance"/>
    <s v="Investigations"/>
    <n v="59000"/>
    <m/>
    <n v="2411046"/>
    <x v="4"/>
  </r>
  <r>
    <d v="2022-11-25T00:00:00"/>
    <s v="Mission Budget for 1 day"/>
    <s v="Advance"/>
    <s v="Management"/>
    <n v="50000"/>
    <m/>
    <n v="2361046"/>
    <x v="2"/>
  </r>
  <r>
    <d v="2022-11-25T00:00:00"/>
    <s v="Reimbursement to the project"/>
    <s v="Advance"/>
    <s v="Investigations"/>
    <m/>
    <n v="8000"/>
    <n v="2369046"/>
    <x v="4"/>
  </r>
  <r>
    <d v="2022-11-26T00:00:00"/>
    <s v="Mission Budget for 1 day"/>
    <s v="Advance"/>
    <s v="Investigations"/>
    <n v="10000"/>
    <m/>
    <n v="2359046"/>
    <x v="4"/>
  </r>
  <r>
    <d v="2022-11-26T00:00:00"/>
    <s v="Mission Budget for 1 day"/>
    <s v="Advance"/>
    <s v="Investigations"/>
    <n v="50000"/>
    <m/>
    <n v="2309046"/>
    <x v="1"/>
  </r>
  <r>
    <d v="2022-11-26T00:00:00"/>
    <s v="Reimbursement to the project"/>
    <s v="Advance"/>
    <s v="Investigations"/>
    <m/>
    <n v="2000"/>
    <n v="2311046"/>
    <x v="4"/>
  </r>
  <r>
    <d v="2022-11-26T00:00:00"/>
    <s v="Reimbursement to the project"/>
    <s v="Advance"/>
    <s v="Investigations"/>
    <m/>
    <n v="2000"/>
    <n v="2313046"/>
    <x v="1"/>
  </r>
  <r>
    <d v="2022-11-28T00:00:00"/>
    <s v="Reimbursement to the project"/>
    <s v="Advance"/>
    <s v="Investigations"/>
    <m/>
    <n v="10000"/>
    <n v="2323046"/>
    <x v="1"/>
  </r>
  <r>
    <d v="2022-11-28T00:00:00"/>
    <s v="Mission Budget for 1 day"/>
    <s v="Advance"/>
    <s v="Investigations"/>
    <n v="69000"/>
    <m/>
    <n v="2254046"/>
    <x v="4"/>
  </r>
  <r>
    <d v="2022-11-28T00:00:00"/>
    <s v="Mission Budget for 1 day"/>
    <s v="Advance"/>
    <s v="Investigations"/>
    <n v="75000"/>
    <m/>
    <n v="2179046"/>
    <x v="1"/>
  </r>
  <r>
    <d v="2022-11-28T00:00:00"/>
    <s v="Mission Budget for 1 day"/>
    <s v="Advance"/>
    <s v="Management"/>
    <n v="35000"/>
    <m/>
    <n v="2144046"/>
    <x v="2"/>
  </r>
  <r>
    <d v="2022-11-28T00:00:00"/>
    <s v="Mission Budget for 1 day"/>
    <s v="Advance"/>
    <s v="Management"/>
    <n v="170000"/>
    <m/>
    <n v="1974046"/>
    <x v="2"/>
  </r>
  <r>
    <d v="2022-11-28T00:00:00"/>
    <s v="Mission Budget for 1 day"/>
    <s v="Advance"/>
    <s v="Management"/>
    <n v="121000"/>
    <m/>
    <n v="1853046"/>
    <x v="2"/>
  </r>
  <r>
    <d v="2022-11-28T00:00:00"/>
    <s v="Mission Budget for 1 day"/>
    <s v="Advance"/>
    <s v="Management"/>
    <n v="14000"/>
    <m/>
    <n v="1839046"/>
    <x v="2"/>
  </r>
  <r>
    <d v="2022-11-29T00:00:00"/>
    <s v="Reimbursemet to the  project"/>
    <s v="Advance"/>
    <s v="Investigations"/>
    <m/>
    <n v="6000"/>
    <n v="1845046"/>
    <x v="4"/>
  </r>
  <r>
    <d v="2022-11-29T00:00:00"/>
    <s v="Mission Budget for 1 day"/>
    <s v="Advance"/>
    <s v="Investigations"/>
    <n v="80000"/>
    <m/>
    <n v="1765046"/>
    <x v="1"/>
  </r>
  <r>
    <d v="2022-11-29T00:00:00"/>
    <s v="Mission Budget for 1 day"/>
    <s v="Advance"/>
    <s v="Management"/>
    <n v="66000"/>
    <m/>
    <n v="1699046"/>
    <x v="4"/>
  </r>
  <r>
    <d v="2022-11-29T00:00:00"/>
    <s v="Mission Budget for 1 day"/>
    <s v="Advance"/>
    <s v="Management"/>
    <n v="35000"/>
    <m/>
    <n v="1664046"/>
    <x v="1"/>
  </r>
  <r>
    <d v="2022-11-29T00:00:00"/>
    <s v="Reimbursement to the project"/>
    <s v="Advance"/>
    <s v="Investigations"/>
    <m/>
    <n v="2000"/>
    <n v="1666046"/>
    <x v="1"/>
  </r>
  <r>
    <d v="2022-11-30T00:00:00"/>
    <s v="Mission Budget for 1 day"/>
    <s v="Advance"/>
    <s v="Investigations"/>
    <n v="78000"/>
    <m/>
    <n v="1588046"/>
    <x v="1"/>
  </r>
  <r>
    <d v="2022-11-30T00:00:00"/>
    <s v="Mission Budget for 1 day"/>
    <s v="Advance"/>
    <s v="Investigations"/>
    <n v="68000"/>
    <m/>
    <n v="1520046"/>
    <x v="4"/>
  </r>
  <r>
    <d v="2022-11-30T00:00:00"/>
    <s v="Mission Budget for 1 day"/>
    <s v="Advance"/>
    <s v="Management"/>
    <n v="200000"/>
    <m/>
    <n v="1320046"/>
    <x v="2"/>
  </r>
  <r>
    <d v="2022-11-30T00:00:00"/>
    <s v="Mission Budget for 1 day"/>
    <s v="Advance"/>
    <s v="Management"/>
    <n v="21400"/>
    <m/>
    <n v="1298646"/>
    <x v="2"/>
  </r>
  <r>
    <d v="2022-11-30T00:00:00"/>
    <s v="Reimbursement to the project"/>
    <s v="Advance"/>
    <s v="Investigations"/>
    <m/>
    <n v="7000"/>
    <n v="1305646"/>
    <x v="1"/>
  </r>
  <r>
    <d v="2022-11-30T00:00:00"/>
    <s v="Reimbursement to the project"/>
    <s v="Advance"/>
    <s v="Investigations"/>
    <m/>
    <n v="3000"/>
    <n v="1308646"/>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N9" firstHeaderRow="1" firstDataRow="2" firstDataCol="1"/>
  <pivotFields count="8">
    <pivotField numFmtId="14" showAll="0"/>
    <pivotField showAll="0"/>
    <pivotField axis="axisCol" showAll="0">
      <items count="13">
        <item x="3"/>
        <item x="6"/>
        <item x="11"/>
        <item x="9"/>
        <item x="10"/>
        <item x="2"/>
        <item x="5"/>
        <item x="0"/>
        <item x="4"/>
        <item x="1"/>
        <item x="7"/>
        <item x="8"/>
        <item t="default"/>
      </items>
    </pivotField>
    <pivotField axis="axisRow" showAll="0">
      <items count="5">
        <item x="0"/>
        <item x="3"/>
        <item x="2"/>
        <item x="1"/>
        <item t="default"/>
      </items>
    </pivotField>
    <pivotField dataField="1" showAll="0"/>
    <pivotField showAll="0"/>
    <pivotField numFmtId="165" showAll="0"/>
    <pivotField showAll="0"/>
  </pivotFields>
  <rowFields count="1">
    <field x="3"/>
  </rowFields>
  <rowItems count="5">
    <i>
      <x/>
    </i>
    <i>
      <x v="1"/>
    </i>
    <i>
      <x v="2"/>
    </i>
    <i>
      <x v="3"/>
    </i>
    <i t="grand">
      <x/>
    </i>
  </rowItems>
  <colFields count="1">
    <field x="2"/>
  </colFields>
  <colItems count="13">
    <i>
      <x/>
    </i>
    <i>
      <x v="1"/>
    </i>
    <i>
      <x v="2"/>
    </i>
    <i>
      <x v="3"/>
    </i>
    <i>
      <x v="4"/>
    </i>
    <i>
      <x v="5"/>
    </i>
    <i>
      <x v="6"/>
    </i>
    <i>
      <x v="7"/>
    </i>
    <i>
      <x v="8"/>
    </i>
    <i>
      <x v="9"/>
    </i>
    <i>
      <x v="10"/>
    </i>
    <i>
      <x v="11"/>
    </i>
    <i t="grand">
      <x/>
    </i>
  </colItems>
  <dataFields count="1">
    <dataField name="Sum of Spent  in national currency (UGX)" fld="4" baseField="0" baseItem="0" numFmtId="164"/>
  </dataFields>
  <formats count="3">
    <format dxfId="11">
      <pivotArea outline="0" collapsedLevelsAreSubtotals="1" fieldPosition="0"/>
    </format>
    <format dxfId="10">
      <pivotArea outline="0" collapsedLevelsAreSubtotals="1" fieldPosition="0"/>
    </format>
    <format dxfId="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1" firstHeaderRow="0" firstDataRow="1" firstDataCol="1"/>
  <pivotFields count="8">
    <pivotField numFmtId="14" showAll="0"/>
    <pivotField showAll="0"/>
    <pivotField showAll="0"/>
    <pivotField showAll="0"/>
    <pivotField dataField="1" showAll="0"/>
    <pivotField showAll="0"/>
    <pivotField dataField="1" numFmtId="165" showAll="0"/>
    <pivotField axis="axisRow" showAll="0">
      <items count="8">
        <item x="5"/>
        <item x="6"/>
        <item x="4"/>
        <item x="0"/>
        <item x="2"/>
        <item x="1"/>
        <item x="3"/>
        <item t="default"/>
      </items>
    </pivotField>
  </pivotFields>
  <rowFields count="1">
    <field x="7"/>
  </rowFields>
  <rowItems count="8">
    <i>
      <x/>
    </i>
    <i>
      <x v="1"/>
    </i>
    <i>
      <x v="2"/>
    </i>
    <i>
      <x v="3"/>
    </i>
    <i>
      <x v="4"/>
    </i>
    <i>
      <x v="5"/>
    </i>
    <i>
      <x v="6"/>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3">
    <format dxfId="8">
      <pivotArea outline="0" collapsedLevelsAreSubtotals="1" fieldPosition="0"/>
    </format>
    <format dxfId="7">
      <pivotArea outline="0" collapsedLevelsAreSubtotals="1" fieldPosition="0"/>
    </format>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0" firstHeaderRow="0" firstDataRow="1" firstDataCol="1"/>
  <pivotFields count="8">
    <pivotField showAll="0"/>
    <pivotField showAll="0"/>
    <pivotField showAll="0"/>
    <pivotField showAll="0"/>
    <pivotField dataField="1" showAll="0"/>
    <pivotField dataField="1" showAll="0"/>
    <pivotField numFmtId="164" showAll="0"/>
    <pivotField axis="axisRow" showAll="0">
      <items count="7">
        <item x="3"/>
        <item x="5"/>
        <item x="4"/>
        <item x="1"/>
        <item x="2"/>
        <item x="0"/>
        <item t="default"/>
      </items>
    </pivotField>
  </pivotFields>
  <rowFields count="1">
    <field x="7"/>
  </rowFields>
  <rowItems count="7">
    <i>
      <x/>
    </i>
    <i>
      <x v="1"/>
    </i>
    <i>
      <x v="2"/>
    </i>
    <i>
      <x v="3"/>
    </i>
    <i>
      <x v="4"/>
    </i>
    <i>
      <x v="5"/>
    </i>
    <i t="grand">
      <x/>
    </i>
  </rowItems>
  <colFields count="1">
    <field x="-2"/>
  </colFields>
  <colItems count="2">
    <i>
      <x/>
    </i>
    <i i="1">
      <x v="1"/>
    </i>
  </colItems>
  <dataFields count="2">
    <dataField name="Sum of spent in national currency (Ugx)" fld="4" baseField="7" baseItem="0"/>
    <dataField name="Sum of Received" fld="5" baseField="7" baseItem="0"/>
  </dataFields>
  <formats count="3">
    <format dxfId="5">
      <pivotArea outline="0" collapsedLevelsAreSubtotals="1" fieldPosition="0"/>
    </format>
    <format dxfId="4">
      <pivotArea outline="0" collapsedLevelsAreSubtotals="1" fieldPosition="0"/>
    </format>
    <format dxfId="3">
      <pivotArea collapsedLevelsAreSubtotals="1" fieldPosition="0">
        <references count="1">
          <reference field="7"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24:B30"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10">
        <item m="1" x="6"/>
        <item m="1" x="5"/>
        <item m="1" x="7"/>
        <item m="1" x="8"/>
        <item x="2"/>
        <item x="1"/>
        <item x="0"/>
        <item x="3"/>
        <item x="4"/>
        <item t="default"/>
      </items>
    </pivotField>
  </pivotFields>
  <rowFields count="1">
    <field x="7"/>
  </rowFields>
  <rowItems count="6">
    <i>
      <x v="4"/>
    </i>
    <i>
      <x v="5"/>
    </i>
    <i>
      <x v="6"/>
    </i>
    <i>
      <x v="7"/>
    </i>
    <i>
      <x v="8"/>
    </i>
    <i t="grand">
      <x/>
    </i>
  </rowItems>
  <colItems count="1">
    <i/>
  </colItems>
  <dataFields count="1">
    <dataField name="Sum of Spent  in national currency (UGX)" fld="4" baseField="7" baseItem="0" numFmtId="164"/>
  </dataFields>
  <formats count="3">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9"/>
  <sheetViews>
    <sheetView workbookViewId="0">
      <selection activeCell="A19" sqref="A19"/>
    </sheetView>
  </sheetViews>
  <sheetFormatPr defaultRowHeight="15" x14ac:dyDescent="0.25"/>
  <cols>
    <col min="1" max="1" width="37.7109375" bestFit="1" customWidth="1"/>
    <col min="2" max="2" width="16.28515625" customWidth="1"/>
    <col min="3" max="3" width="10.7109375" customWidth="1"/>
    <col min="4" max="4" width="11.85546875" customWidth="1"/>
    <col min="5" max="5" width="15.42578125" customWidth="1"/>
    <col min="6" max="6" width="13.5703125" customWidth="1"/>
    <col min="7" max="7" width="13.5703125" bestFit="1" customWidth="1"/>
    <col min="8" max="8" width="11.85546875" bestFit="1" customWidth="1"/>
    <col min="9" max="9" width="13.5703125" bestFit="1" customWidth="1"/>
    <col min="10" max="10" width="17.7109375" bestFit="1" customWidth="1"/>
    <col min="11" max="11" width="13.28515625" bestFit="1" customWidth="1"/>
    <col min="12" max="12" width="14.85546875" bestFit="1" customWidth="1"/>
    <col min="13" max="13" width="12.85546875" bestFit="1" customWidth="1"/>
    <col min="14" max="14" width="14.5703125" bestFit="1" customWidth="1"/>
  </cols>
  <sheetData>
    <row r="3" spans="1:14" x14ac:dyDescent="0.25">
      <c r="A3" s="472" t="s">
        <v>109</v>
      </c>
      <c r="B3" s="472" t="s">
        <v>433</v>
      </c>
    </row>
    <row r="4" spans="1:14" x14ac:dyDescent="0.25">
      <c r="A4" s="472" t="s">
        <v>106</v>
      </c>
      <c r="B4" t="s">
        <v>233</v>
      </c>
      <c r="C4" t="s">
        <v>142</v>
      </c>
      <c r="D4" t="s">
        <v>289</v>
      </c>
      <c r="E4" t="s">
        <v>266</v>
      </c>
      <c r="F4" t="s">
        <v>278</v>
      </c>
      <c r="G4" t="s">
        <v>281</v>
      </c>
      <c r="H4" t="s">
        <v>138</v>
      </c>
      <c r="I4" t="s">
        <v>124</v>
      </c>
      <c r="J4" t="s">
        <v>143</v>
      </c>
      <c r="K4" t="s">
        <v>122</v>
      </c>
      <c r="L4" t="s">
        <v>446</v>
      </c>
      <c r="M4" t="s">
        <v>468</v>
      </c>
      <c r="N4" t="s">
        <v>108</v>
      </c>
    </row>
    <row r="5" spans="1:14" x14ac:dyDescent="0.25">
      <c r="A5" s="202" t="s">
        <v>119</v>
      </c>
      <c r="B5" s="473"/>
      <c r="C5" s="473"/>
      <c r="D5" s="473"/>
      <c r="E5" s="473"/>
      <c r="F5" s="473"/>
      <c r="G5" s="473"/>
      <c r="H5" s="473">
        <v>200000</v>
      </c>
      <c r="I5" s="473">
        <v>2322000</v>
      </c>
      <c r="J5" s="473"/>
      <c r="K5" s="473">
        <v>277000</v>
      </c>
      <c r="L5" s="473"/>
      <c r="M5" s="473"/>
      <c r="N5" s="473">
        <v>2799000</v>
      </c>
    </row>
    <row r="6" spans="1:14" x14ac:dyDescent="0.25">
      <c r="A6" s="202" t="s">
        <v>118</v>
      </c>
      <c r="B6" s="473"/>
      <c r="C6" s="473"/>
      <c r="D6" s="473"/>
      <c r="E6" s="473"/>
      <c r="F6" s="473"/>
      <c r="G6" s="473"/>
      <c r="H6" s="473">
        <v>20000</v>
      </c>
      <c r="I6" s="473">
        <v>155000</v>
      </c>
      <c r="J6" s="473"/>
      <c r="K6" s="473"/>
      <c r="L6" s="473"/>
      <c r="M6" s="473"/>
      <c r="N6" s="473">
        <v>175000</v>
      </c>
    </row>
    <row r="7" spans="1:14" x14ac:dyDescent="0.25">
      <c r="A7" s="202" t="s">
        <v>14</v>
      </c>
      <c r="B7" s="473"/>
      <c r="C7" s="473"/>
      <c r="D7" s="473"/>
      <c r="E7" s="473"/>
      <c r="F7" s="473">
        <v>4901160</v>
      </c>
      <c r="G7" s="473"/>
      <c r="H7" s="473">
        <v>180000</v>
      </c>
      <c r="I7" s="473">
        <v>302000</v>
      </c>
      <c r="J7" s="473">
        <v>40000</v>
      </c>
      <c r="K7" s="473"/>
      <c r="L7" s="473"/>
      <c r="M7" s="473"/>
      <c r="N7" s="473">
        <v>5423160</v>
      </c>
    </row>
    <row r="8" spans="1:14" x14ac:dyDescent="0.25">
      <c r="A8" s="202" t="s">
        <v>81</v>
      </c>
      <c r="B8" s="473">
        <v>256472.65</v>
      </c>
      <c r="C8" s="473">
        <v>5000</v>
      </c>
      <c r="D8" s="473">
        <v>319000</v>
      </c>
      <c r="E8" s="473">
        <v>328500</v>
      </c>
      <c r="F8" s="473"/>
      <c r="G8" s="473">
        <v>2193000</v>
      </c>
      <c r="H8" s="473"/>
      <c r="I8" s="473"/>
      <c r="J8" s="473"/>
      <c r="K8" s="473"/>
      <c r="L8" s="473">
        <v>8940000</v>
      </c>
      <c r="M8" s="473">
        <v>1000</v>
      </c>
      <c r="N8" s="473">
        <v>12042972.65</v>
      </c>
    </row>
    <row r="9" spans="1:14" x14ac:dyDescent="0.25">
      <c r="A9" s="202" t="s">
        <v>108</v>
      </c>
      <c r="B9" s="473">
        <v>256472.65</v>
      </c>
      <c r="C9" s="473">
        <v>5000</v>
      </c>
      <c r="D9" s="473">
        <v>319000</v>
      </c>
      <c r="E9" s="473">
        <v>328500</v>
      </c>
      <c r="F9" s="473">
        <v>4901160</v>
      </c>
      <c r="G9" s="473">
        <v>2193000</v>
      </c>
      <c r="H9" s="473">
        <v>400000</v>
      </c>
      <c r="I9" s="473">
        <v>2779000</v>
      </c>
      <c r="J9" s="473">
        <v>40000</v>
      </c>
      <c r="K9" s="473">
        <v>277000</v>
      </c>
      <c r="L9" s="473">
        <v>8940000</v>
      </c>
      <c r="M9" s="473">
        <v>1000</v>
      </c>
      <c r="N9" s="473">
        <v>20440132.649999999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1"/>
  <sheetViews>
    <sheetView workbookViewId="0">
      <selection activeCell="I12" sqref="I12"/>
    </sheetView>
  </sheetViews>
  <sheetFormatPr defaultRowHeight="15" x14ac:dyDescent="0.25"/>
  <cols>
    <col min="1" max="1" width="13.140625" customWidth="1"/>
    <col min="2" max="2" width="37.7109375" bestFit="1" customWidth="1"/>
    <col min="3" max="3" width="16.42578125" bestFit="1" customWidth="1"/>
  </cols>
  <sheetData>
    <row r="3" spans="1:3" x14ac:dyDescent="0.25">
      <c r="A3" s="472" t="s">
        <v>106</v>
      </c>
      <c r="B3" t="s">
        <v>109</v>
      </c>
      <c r="C3" t="s">
        <v>111</v>
      </c>
    </row>
    <row r="4" spans="1:3" x14ac:dyDescent="0.25">
      <c r="A4" s="202" t="s">
        <v>160</v>
      </c>
      <c r="B4" s="473">
        <v>175000</v>
      </c>
      <c r="C4" s="473">
        <v>45.691906005221945</v>
      </c>
    </row>
    <row r="5" spans="1:3" x14ac:dyDescent="0.25">
      <c r="A5" s="202" t="s">
        <v>237</v>
      </c>
      <c r="B5" s="473">
        <v>4000</v>
      </c>
      <c r="C5" s="473">
        <v>1.0443864229765014</v>
      </c>
    </row>
    <row r="6" spans="1:3" x14ac:dyDescent="0.25">
      <c r="A6" s="202" t="s">
        <v>159</v>
      </c>
      <c r="B6" s="473">
        <v>902000</v>
      </c>
      <c r="C6" s="473">
        <v>229.54172323759821</v>
      </c>
    </row>
    <row r="7" spans="1:3" x14ac:dyDescent="0.25">
      <c r="A7" s="202" t="s">
        <v>135</v>
      </c>
      <c r="B7" s="473">
        <v>1913000</v>
      </c>
      <c r="C7" s="473">
        <v>499.47780678851268</v>
      </c>
    </row>
    <row r="8" spans="1:3" x14ac:dyDescent="0.25">
      <c r="A8" s="202" t="s">
        <v>42</v>
      </c>
      <c r="B8" s="473">
        <v>1564500</v>
      </c>
      <c r="C8" s="473">
        <v>408.48563968668424</v>
      </c>
    </row>
    <row r="9" spans="1:3" x14ac:dyDescent="0.25">
      <c r="A9" s="202" t="s">
        <v>234</v>
      </c>
      <c r="B9" s="473">
        <v>6739660</v>
      </c>
      <c r="C9" s="473">
        <v>1759.7023498694518</v>
      </c>
    </row>
    <row r="10" spans="1:3" x14ac:dyDescent="0.25">
      <c r="A10" s="202" t="s">
        <v>444</v>
      </c>
      <c r="B10" s="473">
        <v>9141972.6500000004</v>
      </c>
      <c r="C10" s="473">
        <v>2452.75</v>
      </c>
    </row>
    <row r="11" spans="1:3" x14ac:dyDescent="0.25">
      <c r="A11" s="202" t="s">
        <v>108</v>
      </c>
      <c r="B11" s="473">
        <v>20440132.649999999</v>
      </c>
      <c r="C11" s="473">
        <v>5396.6938120104451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O372"/>
  <sheetViews>
    <sheetView tabSelected="1" topLeftCell="A246" zoomScaleNormal="100" workbookViewId="0">
      <selection activeCell="G253" sqref="G253"/>
    </sheetView>
  </sheetViews>
  <sheetFormatPr defaultColWidth="10.85546875" defaultRowHeight="15" x14ac:dyDescent="0.25"/>
  <cols>
    <col min="1" max="1" width="12.42578125" style="74" customWidth="1"/>
    <col min="2" max="2" width="33.5703125" style="73" customWidth="1"/>
    <col min="3" max="3" width="17.28515625" style="73" customWidth="1"/>
    <col min="4" max="4" width="17.5703125" style="72" customWidth="1"/>
    <col min="5" max="5" width="17.42578125" style="72" customWidth="1"/>
    <col min="6" max="6" width="15" style="70" customWidth="1"/>
    <col min="7" max="7" width="18.42578125" style="71" customWidth="1"/>
    <col min="8" max="8" width="16.5703125" style="72" customWidth="1"/>
    <col min="9" max="9" width="17" style="73" customWidth="1"/>
    <col min="10" max="10" width="25.42578125" style="73" customWidth="1"/>
    <col min="11" max="11" width="13.140625" style="73" customWidth="1"/>
    <col min="12" max="12" width="12.42578125" style="73" customWidth="1"/>
    <col min="13" max="13" width="19.140625" style="73" customWidth="1"/>
    <col min="14" max="14" width="37.140625" style="75" customWidth="1"/>
    <col min="15" max="15" width="11" style="1" customWidth="1"/>
    <col min="16" max="16384" width="10.85546875" style="1"/>
  </cols>
  <sheetData>
    <row r="1" spans="1:14" ht="18.75" x14ac:dyDescent="0.25">
      <c r="A1" s="700" t="s">
        <v>426</v>
      </c>
      <c r="B1" s="700"/>
      <c r="C1" s="700"/>
      <c r="D1" s="700"/>
      <c r="E1" s="700"/>
      <c r="F1" s="700"/>
      <c r="G1" s="700"/>
      <c r="H1" s="700"/>
      <c r="I1" s="700"/>
      <c r="J1" s="700"/>
      <c r="K1" s="700"/>
      <c r="L1" s="700"/>
      <c r="M1" s="700"/>
      <c r="N1" s="700"/>
    </row>
    <row r="2" spans="1:14" s="2" customFormat="1" ht="69.95" customHeight="1" x14ac:dyDescent="0.25">
      <c r="A2" s="330" t="s">
        <v>0</v>
      </c>
      <c r="B2" s="324" t="s">
        <v>5</v>
      </c>
      <c r="C2" s="324" t="s">
        <v>10</v>
      </c>
      <c r="D2" s="325" t="s">
        <v>8</v>
      </c>
      <c r="E2" s="325" t="s">
        <v>13</v>
      </c>
      <c r="F2" s="326" t="s">
        <v>7</v>
      </c>
      <c r="G2" s="327" t="s">
        <v>6</v>
      </c>
      <c r="H2" s="325" t="s">
        <v>2</v>
      </c>
      <c r="I2" s="325" t="s">
        <v>114</v>
      </c>
      <c r="J2" s="324" t="s">
        <v>9</v>
      </c>
      <c r="K2" s="324" t="s">
        <v>1</v>
      </c>
      <c r="L2" s="324" t="s">
        <v>4</v>
      </c>
      <c r="M2" s="328" t="s">
        <v>12</v>
      </c>
      <c r="N2" s="329" t="s">
        <v>11</v>
      </c>
    </row>
    <row r="3" spans="1:14" s="2" customFormat="1" ht="15" customHeight="1" x14ac:dyDescent="0.25">
      <c r="A3" s="194">
        <v>44866</v>
      </c>
      <c r="B3" s="195" t="s">
        <v>123</v>
      </c>
      <c r="C3" s="195" t="s">
        <v>124</v>
      </c>
      <c r="D3" s="196" t="s">
        <v>119</v>
      </c>
      <c r="E3" s="172">
        <v>8000</v>
      </c>
      <c r="F3" s="368">
        <v>3830</v>
      </c>
      <c r="G3" s="332">
        <f>E3/F3</f>
        <v>2.0887728459530028</v>
      </c>
      <c r="H3" s="209" t="s">
        <v>135</v>
      </c>
      <c r="I3" s="196" t="s">
        <v>18</v>
      </c>
      <c r="J3" s="452" t="s">
        <v>164</v>
      </c>
      <c r="K3" s="195" t="s">
        <v>64</v>
      </c>
      <c r="L3" s="195" t="s">
        <v>45</v>
      </c>
      <c r="M3" s="457"/>
      <c r="N3" s="369"/>
    </row>
    <row r="4" spans="1:14" s="2" customFormat="1" ht="15" customHeight="1" x14ac:dyDescent="0.25">
      <c r="A4" s="194">
        <v>44866</v>
      </c>
      <c r="B4" s="195" t="s">
        <v>123</v>
      </c>
      <c r="C4" s="195" t="s">
        <v>124</v>
      </c>
      <c r="D4" s="196" t="s">
        <v>119</v>
      </c>
      <c r="E4" s="172">
        <v>8000</v>
      </c>
      <c r="F4" s="368">
        <v>3830</v>
      </c>
      <c r="G4" s="332">
        <f t="shared" ref="G4:G82" si="0">E4/F4</f>
        <v>2.0887728459530028</v>
      </c>
      <c r="H4" s="209" t="s">
        <v>135</v>
      </c>
      <c r="I4" s="196" t="s">
        <v>18</v>
      </c>
      <c r="J4" s="452" t="s">
        <v>164</v>
      </c>
      <c r="K4" s="195" t="s">
        <v>64</v>
      </c>
      <c r="L4" s="195" t="s">
        <v>45</v>
      </c>
      <c r="M4" s="457"/>
      <c r="N4" s="369"/>
    </row>
    <row r="5" spans="1:14" s="2" customFormat="1" ht="15" customHeight="1" x14ac:dyDescent="0.25">
      <c r="A5" s="194">
        <v>44866</v>
      </c>
      <c r="B5" s="195" t="s">
        <v>123</v>
      </c>
      <c r="C5" s="195" t="s">
        <v>124</v>
      </c>
      <c r="D5" s="196" t="s">
        <v>119</v>
      </c>
      <c r="E5" s="172">
        <v>16000</v>
      </c>
      <c r="F5" s="368">
        <v>3830</v>
      </c>
      <c r="G5" s="332">
        <f t="shared" si="0"/>
        <v>4.1775456919060057</v>
      </c>
      <c r="H5" s="209" t="s">
        <v>135</v>
      </c>
      <c r="I5" s="196" t="s">
        <v>18</v>
      </c>
      <c r="J5" s="452" t="s">
        <v>164</v>
      </c>
      <c r="K5" s="195" t="s">
        <v>64</v>
      </c>
      <c r="L5" s="195" t="s">
        <v>45</v>
      </c>
      <c r="M5" s="457"/>
      <c r="N5" s="369"/>
    </row>
    <row r="6" spans="1:14" s="2" customFormat="1" ht="15" customHeight="1" x14ac:dyDescent="0.25">
      <c r="A6" s="194">
        <v>44866</v>
      </c>
      <c r="B6" s="195" t="s">
        <v>123</v>
      </c>
      <c r="C6" s="195" t="s">
        <v>124</v>
      </c>
      <c r="D6" s="196" t="s">
        <v>119</v>
      </c>
      <c r="E6" s="172">
        <v>18000</v>
      </c>
      <c r="F6" s="368">
        <v>3830</v>
      </c>
      <c r="G6" s="332">
        <f t="shared" si="0"/>
        <v>4.6997389033942563</v>
      </c>
      <c r="H6" s="209" t="s">
        <v>135</v>
      </c>
      <c r="I6" s="196" t="s">
        <v>18</v>
      </c>
      <c r="J6" s="452" t="s">
        <v>164</v>
      </c>
      <c r="K6" s="195" t="s">
        <v>64</v>
      </c>
      <c r="L6" s="195" t="s">
        <v>45</v>
      </c>
      <c r="M6" s="457"/>
      <c r="N6" s="369"/>
    </row>
    <row r="7" spans="1:14" s="2" customFormat="1" ht="15" customHeight="1" x14ac:dyDescent="0.25">
      <c r="A7" s="194">
        <v>44866</v>
      </c>
      <c r="B7" s="195" t="s">
        <v>123</v>
      </c>
      <c r="C7" s="195" t="s">
        <v>124</v>
      </c>
      <c r="D7" s="196" t="s">
        <v>119</v>
      </c>
      <c r="E7" s="172">
        <v>6000</v>
      </c>
      <c r="F7" s="368">
        <v>3830</v>
      </c>
      <c r="G7" s="332">
        <f t="shared" si="0"/>
        <v>1.566579634464752</v>
      </c>
      <c r="H7" s="209" t="s">
        <v>135</v>
      </c>
      <c r="I7" s="196" t="s">
        <v>18</v>
      </c>
      <c r="J7" s="452" t="s">
        <v>164</v>
      </c>
      <c r="K7" s="195" t="s">
        <v>64</v>
      </c>
      <c r="L7" s="195" t="s">
        <v>45</v>
      </c>
      <c r="M7" s="457"/>
      <c r="N7" s="369"/>
    </row>
    <row r="8" spans="1:14" s="2" customFormat="1" ht="15" customHeight="1" x14ac:dyDescent="0.25">
      <c r="A8" s="194">
        <v>44866</v>
      </c>
      <c r="B8" s="195" t="s">
        <v>123</v>
      </c>
      <c r="C8" s="195" t="s">
        <v>124</v>
      </c>
      <c r="D8" s="196" t="s">
        <v>119</v>
      </c>
      <c r="E8" s="172">
        <v>7000</v>
      </c>
      <c r="F8" s="368">
        <v>3830</v>
      </c>
      <c r="G8" s="332">
        <f t="shared" si="0"/>
        <v>1.8276762402088773</v>
      </c>
      <c r="H8" s="209" t="s">
        <v>135</v>
      </c>
      <c r="I8" s="196" t="s">
        <v>18</v>
      </c>
      <c r="J8" s="452" t="s">
        <v>164</v>
      </c>
      <c r="K8" s="195" t="s">
        <v>64</v>
      </c>
      <c r="L8" s="195" t="s">
        <v>45</v>
      </c>
      <c r="M8" s="457"/>
      <c r="N8" s="369"/>
    </row>
    <row r="9" spans="1:14" s="2" customFormat="1" ht="15" customHeight="1" x14ac:dyDescent="0.25">
      <c r="A9" s="194">
        <v>44866</v>
      </c>
      <c r="B9" s="195" t="s">
        <v>123</v>
      </c>
      <c r="C9" s="195" t="s">
        <v>124</v>
      </c>
      <c r="D9" s="196" t="s">
        <v>119</v>
      </c>
      <c r="E9" s="190">
        <v>7000</v>
      </c>
      <c r="F9" s="368">
        <v>3830</v>
      </c>
      <c r="G9" s="332">
        <f t="shared" si="0"/>
        <v>1.8276762402088773</v>
      </c>
      <c r="H9" s="209" t="s">
        <v>135</v>
      </c>
      <c r="I9" s="196" t="s">
        <v>18</v>
      </c>
      <c r="J9" s="608" t="s">
        <v>164</v>
      </c>
      <c r="K9" s="195" t="s">
        <v>64</v>
      </c>
      <c r="L9" s="195" t="s">
        <v>45</v>
      </c>
      <c r="M9" s="457"/>
      <c r="N9" s="369"/>
    </row>
    <row r="10" spans="1:14" s="2" customFormat="1" ht="15" customHeight="1" x14ac:dyDescent="0.25">
      <c r="A10" s="194">
        <v>44866</v>
      </c>
      <c r="B10" s="195" t="s">
        <v>122</v>
      </c>
      <c r="C10" s="195" t="s">
        <v>122</v>
      </c>
      <c r="D10" s="196" t="s">
        <v>119</v>
      </c>
      <c r="E10" s="190">
        <v>5000</v>
      </c>
      <c r="F10" s="368">
        <v>3830</v>
      </c>
      <c r="G10" s="332">
        <f t="shared" si="0"/>
        <v>1.3054830287206267</v>
      </c>
      <c r="H10" s="209" t="s">
        <v>135</v>
      </c>
      <c r="I10" s="196" t="s">
        <v>18</v>
      </c>
      <c r="J10" s="608" t="s">
        <v>164</v>
      </c>
      <c r="K10" s="195" t="s">
        <v>64</v>
      </c>
      <c r="L10" s="195" t="s">
        <v>45</v>
      </c>
      <c r="M10" s="457"/>
      <c r="N10" s="369"/>
    </row>
    <row r="11" spans="1:14" s="2" customFormat="1" ht="15" customHeight="1" x14ac:dyDescent="0.25">
      <c r="A11" s="194">
        <v>44866</v>
      </c>
      <c r="B11" s="195" t="s">
        <v>122</v>
      </c>
      <c r="C11" s="195" t="s">
        <v>122</v>
      </c>
      <c r="D11" s="196" t="s">
        <v>119</v>
      </c>
      <c r="E11" s="190">
        <v>5000</v>
      </c>
      <c r="F11" s="368">
        <v>3830</v>
      </c>
      <c r="G11" s="332">
        <f t="shared" si="0"/>
        <v>1.3054830287206267</v>
      </c>
      <c r="H11" s="209" t="s">
        <v>135</v>
      </c>
      <c r="I11" s="196" t="s">
        <v>18</v>
      </c>
      <c r="J11" s="452" t="s">
        <v>164</v>
      </c>
      <c r="K11" s="195" t="s">
        <v>64</v>
      </c>
      <c r="L11" s="195" t="s">
        <v>45</v>
      </c>
      <c r="M11" s="457"/>
      <c r="N11" s="369"/>
    </row>
    <row r="12" spans="1:14" s="2" customFormat="1" ht="15" customHeight="1" x14ac:dyDescent="0.25">
      <c r="A12" s="194">
        <v>44866</v>
      </c>
      <c r="B12" s="195" t="s">
        <v>452</v>
      </c>
      <c r="C12" s="195" t="s">
        <v>281</v>
      </c>
      <c r="D12" s="196" t="s">
        <v>81</v>
      </c>
      <c r="E12" s="190">
        <v>1888000</v>
      </c>
      <c r="F12" s="368">
        <v>3830</v>
      </c>
      <c r="G12" s="332">
        <f t="shared" si="0"/>
        <v>492.95039164490862</v>
      </c>
      <c r="H12" s="209" t="s">
        <v>234</v>
      </c>
      <c r="I12" s="196" t="s">
        <v>18</v>
      </c>
      <c r="J12" s="452" t="s">
        <v>463</v>
      </c>
      <c r="K12" s="195" t="s">
        <v>64</v>
      </c>
      <c r="L12" s="195" t="s">
        <v>45</v>
      </c>
      <c r="M12" s="457"/>
      <c r="N12" s="369"/>
    </row>
    <row r="13" spans="1:14" s="2" customFormat="1" ht="15" customHeight="1" x14ac:dyDescent="0.25">
      <c r="A13" s="194">
        <v>44866</v>
      </c>
      <c r="B13" s="195" t="s">
        <v>235</v>
      </c>
      <c r="C13" s="195" t="s">
        <v>233</v>
      </c>
      <c r="D13" s="196" t="s">
        <v>81</v>
      </c>
      <c r="E13" s="190">
        <v>3000</v>
      </c>
      <c r="F13" s="368">
        <v>3830</v>
      </c>
      <c r="G13" s="332">
        <f t="shared" si="0"/>
        <v>0.78328981723237601</v>
      </c>
      <c r="H13" s="209" t="s">
        <v>234</v>
      </c>
      <c r="I13" s="196" t="s">
        <v>18</v>
      </c>
      <c r="J13" s="452" t="s">
        <v>453</v>
      </c>
      <c r="K13" s="195" t="s">
        <v>64</v>
      </c>
      <c r="L13" s="195" t="s">
        <v>45</v>
      </c>
      <c r="M13" s="457"/>
      <c r="N13" s="369"/>
    </row>
    <row r="14" spans="1:14" s="2" customFormat="1" ht="15" customHeight="1" x14ac:dyDescent="0.25">
      <c r="A14" s="194">
        <v>44867</v>
      </c>
      <c r="B14" s="195" t="s">
        <v>123</v>
      </c>
      <c r="C14" s="195" t="s">
        <v>124</v>
      </c>
      <c r="D14" s="196" t="s">
        <v>119</v>
      </c>
      <c r="E14" s="201">
        <v>8000</v>
      </c>
      <c r="F14" s="368">
        <v>3830</v>
      </c>
      <c r="G14" s="332">
        <f t="shared" si="0"/>
        <v>2.0887728459530028</v>
      </c>
      <c r="H14" s="209" t="s">
        <v>135</v>
      </c>
      <c r="I14" s="196" t="s">
        <v>18</v>
      </c>
      <c r="J14" s="452" t="s">
        <v>164</v>
      </c>
      <c r="K14" s="195" t="s">
        <v>64</v>
      </c>
      <c r="L14" s="195" t="s">
        <v>45</v>
      </c>
      <c r="M14" s="457"/>
      <c r="N14" s="369"/>
    </row>
    <row r="15" spans="1:14" s="2" customFormat="1" ht="15" customHeight="1" x14ac:dyDescent="0.25">
      <c r="A15" s="194">
        <v>44867</v>
      </c>
      <c r="B15" s="195" t="s">
        <v>123</v>
      </c>
      <c r="C15" s="195" t="s">
        <v>124</v>
      </c>
      <c r="D15" s="196" t="s">
        <v>119</v>
      </c>
      <c r="E15" s="182">
        <v>8000</v>
      </c>
      <c r="F15" s="368">
        <v>3830</v>
      </c>
      <c r="G15" s="332">
        <f t="shared" si="0"/>
        <v>2.0887728459530028</v>
      </c>
      <c r="H15" s="209" t="s">
        <v>135</v>
      </c>
      <c r="I15" s="196" t="s">
        <v>18</v>
      </c>
      <c r="J15" s="452" t="s">
        <v>169</v>
      </c>
      <c r="K15" s="195" t="s">
        <v>64</v>
      </c>
      <c r="L15" s="195" t="s">
        <v>45</v>
      </c>
      <c r="M15" s="457"/>
      <c r="N15" s="369"/>
    </row>
    <row r="16" spans="1:14" s="2" customFormat="1" ht="15" customHeight="1" x14ac:dyDescent="0.25">
      <c r="A16" s="194">
        <v>44867</v>
      </c>
      <c r="B16" s="195" t="s">
        <v>123</v>
      </c>
      <c r="C16" s="195" t="s">
        <v>124</v>
      </c>
      <c r="D16" s="196" t="s">
        <v>119</v>
      </c>
      <c r="E16" s="190">
        <v>20000</v>
      </c>
      <c r="F16" s="368">
        <v>3830</v>
      </c>
      <c r="G16" s="332">
        <f t="shared" si="0"/>
        <v>5.2219321148825069</v>
      </c>
      <c r="H16" s="209" t="s">
        <v>135</v>
      </c>
      <c r="I16" s="196" t="s">
        <v>18</v>
      </c>
      <c r="J16" s="452" t="s">
        <v>169</v>
      </c>
      <c r="K16" s="195" t="s">
        <v>64</v>
      </c>
      <c r="L16" s="195" t="s">
        <v>45</v>
      </c>
      <c r="M16" s="457"/>
      <c r="N16" s="369"/>
    </row>
    <row r="17" spans="1:14" s="2" customFormat="1" ht="15" customHeight="1" x14ac:dyDescent="0.25">
      <c r="A17" s="194">
        <v>44867</v>
      </c>
      <c r="B17" s="195" t="s">
        <v>123</v>
      </c>
      <c r="C17" s="195" t="s">
        <v>124</v>
      </c>
      <c r="D17" s="196" t="s">
        <v>119</v>
      </c>
      <c r="E17" s="190">
        <v>10000</v>
      </c>
      <c r="F17" s="368">
        <v>3830</v>
      </c>
      <c r="G17" s="332">
        <f t="shared" si="0"/>
        <v>2.6109660574412534</v>
      </c>
      <c r="H17" s="209" t="s">
        <v>135</v>
      </c>
      <c r="I17" s="196" t="s">
        <v>18</v>
      </c>
      <c r="J17" s="452" t="s">
        <v>169</v>
      </c>
      <c r="K17" s="195" t="s">
        <v>64</v>
      </c>
      <c r="L17" s="195" t="s">
        <v>45</v>
      </c>
      <c r="M17" s="457"/>
      <c r="N17" s="369"/>
    </row>
    <row r="18" spans="1:14" s="2" customFormat="1" ht="15" customHeight="1" x14ac:dyDescent="0.25">
      <c r="A18" s="194">
        <v>44867</v>
      </c>
      <c r="B18" s="195" t="s">
        <v>123</v>
      </c>
      <c r="C18" s="195" t="s">
        <v>124</v>
      </c>
      <c r="D18" s="196" t="s">
        <v>119</v>
      </c>
      <c r="E18" s="190">
        <v>10000</v>
      </c>
      <c r="F18" s="368">
        <v>3830</v>
      </c>
      <c r="G18" s="332">
        <f t="shared" si="0"/>
        <v>2.6109660574412534</v>
      </c>
      <c r="H18" s="209" t="s">
        <v>135</v>
      </c>
      <c r="I18" s="196" t="s">
        <v>18</v>
      </c>
      <c r="J18" s="452" t="s">
        <v>169</v>
      </c>
      <c r="K18" s="195" t="s">
        <v>64</v>
      </c>
      <c r="L18" s="195" t="s">
        <v>45</v>
      </c>
      <c r="M18" s="457"/>
      <c r="N18" s="369"/>
    </row>
    <row r="19" spans="1:14" s="2" customFormat="1" ht="15" customHeight="1" x14ac:dyDescent="0.25">
      <c r="A19" s="194">
        <v>44867</v>
      </c>
      <c r="B19" s="195" t="s">
        <v>123</v>
      </c>
      <c r="C19" s="195" t="s">
        <v>124</v>
      </c>
      <c r="D19" s="196" t="s">
        <v>119</v>
      </c>
      <c r="E19" s="190">
        <v>12000</v>
      </c>
      <c r="F19" s="368">
        <v>3830</v>
      </c>
      <c r="G19" s="332">
        <f t="shared" si="0"/>
        <v>3.133159268929504</v>
      </c>
      <c r="H19" s="209" t="s">
        <v>135</v>
      </c>
      <c r="I19" s="196" t="s">
        <v>18</v>
      </c>
      <c r="J19" s="452" t="s">
        <v>169</v>
      </c>
      <c r="K19" s="195" t="s">
        <v>64</v>
      </c>
      <c r="L19" s="195" t="s">
        <v>45</v>
      </c>
      <c r="M19" s="457"/>
      <c r="N19" s="369"/>
    </row>
    <row r="20" spans="1:14" s="2" customFormat="1" ht="15" customHeight="1" x14ac:dyDescent="0.25">
      <c r="A20" s="194">
        <v>44867</v>
      </c>
      <c r="B20" s="195" t="s">
        <v>122</v>
      </c>
      <c r="C20" s="195" t="s">
        <v>122</v>
      </c>
      <c r="D20" s="196" t="s">
        <v>119</v>
      </c>
      <c r="E20" s="190">
        <v>5000</v>
      </c>
      <c r="F20" s="368">
        <v>3830</v>
      </c>
      <c r="G20" s="332">
        <f t="shared" si="0"/>
        <v>1.3054830287206267</v>
      </c>
      <c r="H20" s="209" t="s">
        <v>135</v>
      </c>
      <c r="I20" s="196" t="s">
        <v>18</v>
      </c>
      <c r="J20" s="452" t="s">
        <v>169</v>
      </c>
      <c r="K20" s="195" t="s">
        <v>64</v>
      </c>
      <c r="L20" s="195" t="s">
        <v>45</v>
      </c>
      <c r="M20" s="457"/>
      <c r="N20" s="369"/>
    </row>
    <row r="21" spans="1:14" s="2" customFormat="1" ht="15" customHeight="1" x14ac:dyDescent="0.25">
      <c r="A21" s="194">
        <v>44867</v>
      </c>
      <c r="B21" s="195" t="s">
        <v>122</v>
      </c>
      <c r="C21" s="195" t="s">
        <v>122</v>
      </c>
      <c r="D21" s="196" t="s">
        <v>119</v>
      </c>
      <c r="E21" s="190">
        <v>5000</v>
      </c>
      <c r="F21" s="368">
        <v>3830</v>
      </c>
      <c r="G21" s="332">
        <f t="shared" si="0"/>
        <v>1.3054830287206267</v>
      </c>
      <c r="H21" s="209" t="s">
        <v>135</v>
      </c>
      <c r="I21" s="196" t="s">
        <v>18</v>
      </c>
      <c r="J21" s="452" t="s">
        <v>169</v>
      </c>
      <c r="K21" s="195" t="s">
        <v>64</v>
      </c>
      <c r="L21" s="195" t="s">
        <v>45</v>
      </c>
      <c r="M21" s="457"/>
      <c r="N21" s="369"/>
    </row>
    <row r="22" spans="1:14" s="2" customFormat="1" ht="15" customHeight="1" x14ac:dyDescent="0.25">
      <c r="A22" s="194">
        <v>44868</v>
      </c>
      <c r="B22" s="195" t="s">
        <v>123</v>
      </c>
      <c r="C22" s="195" t="s">
        <v>124</v>
      </c>
      <c r="D22" s="196" t="s">
        <v>119</v>
      </c>
      <c r="E22" s="182">
        <v>8000</v>
      </c>
      <c r="F22" s="368">
        <v>3830</v>
      </c>
      <c r="G22" s="332">
        <f t="shared" si="0"/>
        <v>2.0887728459530028</v>
      </c>
      <c r="H22" s="209" t="s">
        <v>135</v>
      </c>
      <c r="I22" s="196" t="s">
        <v>18</v>
      </c>
      <c r="J22" s="608" t="s">
        <v>174</v>
      </c>
      <c r="K22" s="195" t="s">
        <v>64</v>
      </c>
      <c r="L22" s="195" t="s">
        <v>45</v>
      </c>
      <c r="M22" s="457"/>
      <c r="N22" s="369"/>
    </row>
    <row r="23" spans="1:14" s="2" customFormat="1" ht="15" customHeight="1" x14ac:dyDescent="0.25">
      <c r="A23" s="194">
        <v>44868</v>
      </c>
      <c r="B23" s="195" t="s">
        <v>123</v>
      </c>
      <c r="C23" s="195" t="s">
        <v>124</v>
      </c>
      <c r="D23" s="196" t="s">
        <v>119</v>
      </c>
      <c r="E23" s="528">
        <v>15000</v>
      </c>
      <c r="F23" s="368">
        <v>3830</v>
      </c>
      <c r="G23" s="332">
        <f t="shared" si="0"/>
        <v>3.9164490861618799</v>
      </c>
      <c r="H23" s="209" t="s">
        <v>135</v>
      </c>
      <c r="I23" s="196" t="s">
        <v>18</v>
      </c>
      <c r="J23" s="608" t="s">
        <v>174</v>
      </c>
      <c r="K23" s="195" t="s">
        <v>64</v>
      </c>
      <c r="L23" s="195" t="s">
        <v>45</v>
      </c>
      <c r="M23" s="457"/>
      <c r="N23" s="369"/>
    </row>
    <row r="24" spans="1:14" s="2" customFormat="1" ht="15" customHeight="1" x14ac:dyDescent="0.25">
      <c r="A24" s="194">
        <v>44868</v>
      </c>
      <c r="B24" s="195" t="s">
        <v>123</v>
      </c>
      <c r="C24" s="195" t="s">
        <v>124</v>
      </c>
      <c r="D24" s="196" t="s">
        <v>119</v>
      </c>
      <c r="E24" s="528">
        <v>5000</v>
      </c>
      <c r="F24" s="368">
        <v>3830</v>
      </c>
      <c r="G24" s="332">
        <f t="shared" si="0"/>
        <v>1.3054830287206267</v>
      </c>
      <c r="H24" s="209" t="s">
        <v>135</v>
      </c>
      <c r="I24" s="196" t="s">
        <v>18</v>
      </c>
      <c r="J24" s="608" t="s">
        <v>174</v>
      </c>
      <c r="K24" s="195" t="s">
        <v>64</v>
      </c>
      <c r="L24" s="195" t="s">
        <v>45</v>
      </c>
      <c r="M24" s="457"/>
      <c r="N24" s="369"/>
    </row>
    <row r="25" spans="1:14" s="2" customFormat="1" ht="15" customHeight="1" x14ac:dyDescent="0.25">
      <c r="A25" s="194">
        <v>44868</v>
      </c>
      <c r="B25" s="195" t="s">
        <v>123</v>
      </c>
      <c r="C25" s="195" t="s">
        <v>124</v>
      </c>
      <c r="D25" s="196" t="s">
        <v>119</v>
      </c>
      <c r="E25" s="528">
        <v>15000</v>
      </c>
      <c r="F25" s="368">
        <v>3830</v>
      </c>
      <c r="G25" s="332">
        <f t="shared" si="0"/>
        <v>3.9164490861618799</v>
      </c>
      <c r="H25" s="209" t="s">
        <v>135</v>
      </c>
      <c r="I25" s="196" t="s">
        <v>18</v>
      </c>
      <c r="J25" s="608" t="s">
        <v>174</v>
      </c>
      <c r="K25" s="195" t="s">
        <v>64</v>
      </c>
      <c r="L25" s="195" t="s">
        <v>45</v>
      </c>
      <c r="M25" s="457"/>
      <c r="N25" s="369"/>
    </row>
    <row r="26" spans="1:14" s="2" customFormat="1" ht="15" customHeight="1" x14ac:dyDescent="0.25">
      <c r="A26" s="194">
        <v>44868</v>
      </c>
      <c r="B26" s="195" t="s">
        <v>123</v>
      </c>
      <c r="C26" s="195" t="s">
        <v>124</v>
      </c>
      <c r="D26" s="196" t="s">
        <v>119</v>
      </c>
      <c r="E26" s="190">
        <v>17000</v>
      </c>
      <c r="F26" s="368">
        <v>3830</v>
      </c>
      <c r="G26" s="332">
        <f t="shared" si="0"/>
        <v>4.438642297650131</v>
      </c>
      <c r="H26" s="209" t="s">
        <v>135</v>
      </c>
      <c r="I26" s="196" t="s">
        <v>18</v>
      </c>
      <c r="J26" s="608" t="s">
        <v>174</v>
      </c>
      <c r="K26" s="195" t="s">
        <v>64</v>
      </c>
      <c r="L26" s="195" t="s">
        <v>45</v>
      </c>
      <c r="M26" s="457"/>
      <c r="N26" s="369"/>
    </row>
    <row r="27" spans="1:14" s="2" customFormat="1" ht="15" customHeight="1" x14ac:dyDescent="0.25">
      <c r="A27" s="194">
        <v>44868</v>
      </c>
      <c r="B27" s="195" t="s">
        <v>123</v>
      </c>
      <c r="C27" s="195" t="s">
        <v>124</v>
      </c>
      <c r="D27" s="196" t="s">
        <v>119</v>
      </c>
      <c r="E27" s="182">
        <v>10000</v>
      </c>
      <c r="F27" s="368">
        <v>3830</v>
      </c>
      <c r="G27" s="332">
        <f t="shared" si="0"/>
        <v>2.6109660574412534</v>
      </c>
      <c r="H27" s="209" t="s">
        <v>135</v>
      </c>
      <c r="I27" s="196" t="s">
        <v>18</v>
      </c>
      <c r="J27" s="608" t="s">
        <v>174</v>
      </c>
      <c r="K27" s="195" t="s">
        <v>64</v>
      </c>
      <c r="L27" s="195" t="s">
        <v>45</v>
      </c>
      <c r="M27" s="457"/>
      <c r="N27" s="369"/>
    </row>
    <row r="28" spans="1:14" s="2" customFormat="1" ht="15" customHeight="1" x14ac:dyDescent="0.25">
      <c r="A28" s="194">
        <v>44868</v>
      </c>
      <c r="B28" s="195" t="s">
        <v>122</v>
      </c>
      <c r="C28" s="195" t="s">
        <v>122</v>
      </c>
      <c r="D28" s="524" t="s">
        <v>119</v>
      </c>
      <c r="E28" s="182">
        <v>5000</v>
      </c>
      <c r="F28" s="368">
        <v>3830</v>
      </c>
      <c r="G28" s="332">
        <f t="shared" si="0"/>
        <v>1.3054830287206267</v>
      </c>
      <c r="H28" s="209" t="s">
        <v>135</v>
      </c>
      <c r="I28" s="196" t="s">
        <v>18</v>
      </c>
      <c r="J28" s="608" t="s">
        <v>174</v>
      </c>
      <c r="K28" s="195" t="s">
        <v>64</v>
      </c>
      <c r="L28" s="195" t="s">
        <v>45</v>
      </c>
      <c r="M28" s="457"/>
      <c r="N28" s="369"/>
    </row>
    <row r="29" spans="1:14" s="2" customFormat="1" ht="15" customHeight="1" x14ac:dyDescent="0.25">
      <c r="A29" s="194">
        <v>44868</v>
      </c>
      <c r="B29" s="195" t="s">
        <v>122</v>
      </c>
      <c r="C29" s="195" t="s">
        <v>122</v>
      </c>
      <c r="D29" s="524" t="s">
        <v>119</v>
      </c>
      <c r="E29" s="182">
        <v>5000</v>
      </c>
      <c r="F29" s="368">
        <v>3830</v>
      </c>
      <c r="G29" s="332">
        <f t="shared" si="0"/>
        <v>1.3054830287206267</v>
      </c>
      <c r="H29" s="209" t="s">
        <v>135</v>
      </c>
      <c r="I29" s="196" t="s">
        <v>18</v>
      </c>
      <c r="J29" s="608" t="s">
        <v>174</v>
      </c>
      <c r="K29" s="195" t="s">
        <v>64</v>
      </c>
      <c r="L29" s="195" t="s">
        <v>45</v>
      </c>
      <c r="M29" s="457"/>
      <c r="N29" s="369"/>
    </row>
    <row r="30" spans="1:14" s="2" customFormat="1" ht="15" customHeight="1" x14ac:dyDescent="0.25">
      <c r="A30" s="194">
        <v>44868</v>
      </c>
      <c r="B30" s="195" t="s">
        <v>123</v>
      </c>
      <c r="C30" s="195" t="s">
        <v>124</v>
      </c>
      <c r="D30" s="196" t="s">
        <v>14</v>
      </c>
      <c r="E30" s="172">
        <v>10000</v>
      </c>
      <c r="F30" s="368">
        <v>3830</v>
      </c>
      <c r="G30" s="332">
        <f t="shared" si="0"/>
        <v>2.6109660574412534</v>
      </c>
      <c r="H30" s="209" t="s">
        <v>42</v>
      </c>
      <c r="I30" s="196" t="s">
        <v>18</v>
      </c>
      <c r="J30" s="452" t="s">
        <v>181</v>
      </c>
      <c r="K30" s="195" t="s">
        <v>64</v>
      </c>
      <c r="L30" s="195" t="s">
        <v>45</v>
      </c>
      <c r="M30" s="457"/>
      <c r="N30" s="369"/>
    </row>
    <row r="31" spans="1:14" s="2" customFormat="1" ht="15" customHeight="1" x14ac:dyDescent="0.25">
      <c r="A31" s="194">
        <v>44868</v>
      </c>
      <c r="B31" s="195" t="s">
        <v>123</v>
      </c>
      <c r="C31" s="195" t="s">
        <v>124</v>
      </c>
      <c r="D31" s="196" t="s">
        <v>14</v>
      </c>
      <c r="E31" s="172">
        <v>5000</v>
      </c>
      <c r="F31" s="368">
        <v>3830</v>
      </c>
      <c r="G31" s="332">
        <f t="shared" si="0"/>
        <v>1.3054830287206267</v>
      </c>
      <c r="H31" s="209" t="s">
        <v>42</v>
      </c>
      <c r="I31" s="196" t="s">
        <v>18</v>
      </c>
      <c r="J31" s="452" t="s">
        <v>181</v>
      </c>
      <c r="K31" s="195" t="s">
        <v>64</v>
      </c>
      <c r="L31" s="195" t="s">
        <v>45</v>
      </c>
      <c r="M31" s="457"/>
      <c r="N31" s="369"/>
    </row>
    <row r="32" spans="1:14" s="2" customFormat="1" ht="15" customHeight="1" x14ac:dyDescent="0.25">
      <c r="A32" s="194">
        <v>44868</v>
      </c>
      <c r="B32" s="195" t="s">
        <v>123</v>
      </c>
      <c r="C32" s="195" t="s">
        <v>124</v>
      </c>
      <c r="D32" s="196" t="s">
        <v>14</v>
      </c>
      <c r="E32" s="172">
        <v>10000</v>
      </c>
      <c r="F32" s="368">
        <v>3830</v>
      </c>
      <c r="G32" s="332">
        <f t="shared" si="0"/>
        <v>2.6109660574412534</v>
      </c>
      <c r="H32" s="209" t="s">
        <v>42</v>
      </c>
      <c r="I32" s="196" t="s">
        <v>18</v>
      </c>
      <c r="J32" s="452" t="s">
        <v>181</v>
      </c>
      <c r="K32" s="195" t="s">
        <v>64</v>
      </c>
      <c r="L32" s="195" t="s">
        <v>45</v>
      </c>
      <c r="M32" s="457"/>
      <c r="N32" s="369"/>
    </row>
    <row r="33" spans="1:14" s="2" customFormat="1" ht="15" customHeight="1" x14ac:dyDescent="0.25">
      <c r="A33" s="194">
        <v>44868</v>
      </c>
      <c r="B33" s="195" t="s">
        <v>183</v>
      </c>
      <c r="C33" s="195" t="s">
        <v>143</v>
      </c>
      <c r="D33" s="196" t="s">
        <v>14</v>
      </c>
      <c r="E33" s="190">
        <v>10000</v>
      </c>
      <c r="F33" s="368">
        <v>3830</v>
      </c>
      <c r="G33" s="332">
        <f t="shared" si="0"/>
        <v>2.6109660574412534</v>
      </c>
      <c r="H33" s="209" t="s">
        <v>42</v>
      </c>
      <c r="I33" s="196" t="s">
        <v>18</v>
      </c>
      <c r="J33" s="452" t="s">
        <v>181</v>
      </c>
      <c r="K33" s="195" t="s">
        <v>64</v>
      </c>
      <c r="L33" s="195" t="s">
        <v>45</v>
      </c>
      <c r="M33" s="457"/>
      <c r="N33" s="369"/>
    </row>
    <row r="34" spans="1:14" s="2" customFormat="1" ht="15" customHeight="1" x14ac:dyDescent="0.25">
      <c r="A34" s="194">
        <v>44868</v>
      </c>
      <c r="B34" s="195" t="s">
        <v>184</v>
      </c>
      <c r="C34" s="195" t="s">
        <v>143</v>
      </c>
      <c r="D34" s="196" t="s">
        <v>14</v>
      </c>
      <c r="E34" s="190">
        <v>10000</v>
      </c>
      <c r="F34" s="368">
        <v>3830</v>
      </c>
      <c r="G34" s="332">
        <f t="shared" si="0"/>
        <v>2.6109660574412534</v>
      </c>
      <c r="H34" s="209" t="s">
        <v>42</v>
      </c>
      <c r="I34" s="196" t="s">
        <v>18</v>
      </c>
      <c r="J34" s="452" t="s">
        <v>181</v>
      </c>
      <c r="K34" s="195" t="s">
        <v>64</v>
      </c>
      <c r="L34" s="195" t="s">
        <v>45</v>
      </c>
      <c r="M34" s="457"/>
      <c r="N34" s="369"/>
    </row>
    <row r="35" spans="1:14" s="2" customFormat="1" ht="15" customHeight="1" x14ac:dyDescent="0.25">
      <c r="A35" s="534">
        <v>44868</v>
      </c>
      <c r="B35" s="195" t="s">
        <v>235</v>
      </c>
      <c r="C35" s="195" t="s">
        <v>233</v>
      </c>
      <c r="D35" s="524" t="s">
        <v>81</v>
      </c>
      <c r="E35" s="190">
        <f>G35*F35</f>
        <v>108350.7</v>
      </c>
      <c r="F35" s="368">
        <v>3830</v>
      </c>
      <c r="G35" s="332">
        <v>28.29</v>
      </c>
      <c r="H35" s="209" t="s">
        <v>444</v>
      </c>
      <c r="I35" s="196" t="s">
        <v>18</v>
      </c>
      <c r="J35" s="452" t="s">
        <v>454</v>
      </c>
      <c r="K35" s="195" t="s">
        <v>64</v>
      </c>
      <c r="L35" s="195" t="s">
        <v>45</v>
      </c>
      <c r="M35" s="457"/>
      <c r="N35" s="369"/>
    </row>
    <row r="36" spans="1:14" s="2" customFormat="1" ht="15" customHeight="1" x14ac:dyDescent="0.25">
      <c r="A36" s="194">
        <v>44869</v>
      </c>
      <c r="B36" s="195" t="s">
        <v>123</v>
      </c>
      <c r="C36" s="195" t="s">
        <v>124</v>
      </c>
      <c r="D36" s="524" t="s">
        <v>119</v>
      </c>
      <c r="E36" s="190">
        <v>8000</v>
      </c>
      <c r="F36" s="368">
        <v>3830</v>
      </c>
      <c r="G36" s="332">
        <f t="shared" si="0"/>
        <v>2.0887728459530028</v>
      </c>
      <c r="H36" s="209" t="s">
        <v>135</v>
      </c>
      <c r="I36" s="196" t="s">
        <v>18</v>
      </c>
      <c r="J36" s="608" t="s">
        <v>187</v>
      </c>
      <c r="K36" s="195" t="s">
        <v>64</v>
      </c>
      <c r="L36" s="195" t="s">
        <v>45</v>
      </c>
      <c r="M36" s="457"/>
      <c r="N36" s="369"/>
    </row>
    <row r="37" spans="1:14" s="2" customFormat="1" ht="15" customHeight="1" x14ac:dyDescent="0.25">
      <c r="A37" s="194">
        <v>44869</v>
      </c>
      <c r="B37" s="195" t="s">
        <v>123</v>
      </c>
      <c r="C37" s="195" t="s">
        <v>124</v>
      </c>
      <c r="D37" s="524" t="s">
        <v>119</v>
      </c>
      <c r="E37" s="190">
        <v>15000</v>
      </c>
      <c r="F37" s="368">
        <v>3830</v>
      </c>
      <c r="G37" s="332">
        <f t="shared" si="0"/>
        <v>3.9164490861618799</v>
      </c>
      <c r="H37" s="209" t="s">
        <v>135</v>
      </c>
      <c r="I37" s="196" t="s">
        <v>18</v>
      </c>
      <c r="J37" s="608" t="s">
        <v>187</v>
      </c>
      <c r="K37" s="195" t="s">
        <v>64</v>
      </c>
      <c r="L37" s="195" t="s">
        <v>45</v>
      </c>
      <c r="M37" s="457"/>
      <c r="N37" s="369"/>
    </row>
    <row r="38" spans="1:14" s="2" customFormat="1" ht="15" customHeight="1" x14ac:dyDescent="0.25">
      <c r="A38" s="194">
        <v>44869</v>
      </c>
      <c r="B38" s="195" t="s">
        <v>123</v>
      </c>
      <c r="C38" s="195" t="s">
        <v>124</v>
      </c>
      <c r="D38" s="524" t="s">
        <v>119</v>
      </c>
      <c r="E38" s="190">
        <v>15000</v>
      </c>
      <c r="F38" s="368">
        <v>3830</v>
      </c>
      <c r="G38" s="332">
        <f t="shared" si="0"/>
        <v>3.9164490861618799</v>
      </c>
      <c r="H38" s="209" t="s">
        <v>135</v>
      </c>
      <c r="I38" s="196" t="s">
        <v>18</v>
      </c>
      <c r="J38" s="608" t="s">
        <v>187</v>
      </c>
      <c r="K38" s="195" t="s">
        <v>64</v>
      </c>
      <c r="L38" s="195" t="s">
        <v>45</v>
      </c>
      <c r="M38" s="457"/>
      <c r="N38" s="369"/>
    </row>
    <row r="39" spans="1:14" s="2" customFormat="1" ht="15" customHeight="1" x14ac:dyDescent="0.25">
      <c r="A39" s="194">
        <v>44869</v>
      </c>
      <c r="B39" s="195" t="s">
        <v>123</v>
      </c>
      <c r="C39" s="195" t="s">
        <v>124</v>
      </c>
      <c r="D39" s="524" t="s">
        <v>119</v>
      </c>
      <c r="E39" s="182">
        <v>12000</v>
      </c>
      <c r="F39" s="368">
        <v>3830</v>
      </c>
      <c r="G39" s="332">
        <f t="shared" si="0"/>
        <v>3.133159268929504</v>
      </c>
      <c r="H39" s="209" t="s">
        <v>135</v>
      </c>
      <c r="I39" s="196" t="s">
        <v>18</v>
      </c>
      <c r="J39" s="608" t="s">
        <v>187</v>
      </c>
      <c r="K39" s="195" t="s">
        <v>64</v>
      </c>
      <c r="L39" s="195" t="s">
        <v>45</v>
      </c>
      <c r="M39" s="457"/>
      <c r="N39" s="369"/>
    </row>
    <row r="40" spans="1:14" s="2" customFormat="1" ht="15" customHeight="1" x14ac:dyDescent="0.25">
      <c r="A40" s="194">
        <v>44869</v>
      </c>
      <c r="B40" s="195" t="s">
        <v>123</v>
      </c>
      <c r="C40" s="195" t="s">
        <v>124</v>
      </c>
      <c r="D40" s="524" t="s">
        <v>119</v>
      </c>
      <c r="E40" s="182">
        <v>10000</v>
      </c>
      <c r="F40" s="368">
        <v>3830</v>
      </c>
      <c r="G40" s="332">
        <f t="shared" si="0"/>
        <v>2.6109660574412534</v>
      </c>
      <c r="H40" s="209" t="s">
        <v>135</v>
      </c>
      <c r="I40" s="196" t="s">
        <v>18</v>
      </c>
      <c r="J40" s="608" t="s">
        <v>187</v>
      </c>
      <c r="K40" s="195" t="s">
        <v>64</v>
      </c>
      <c r="L40" s="195" t="s">
        <v>45</v>
      </c>
      <c r="M40" s="457"/>
      <c r="N40" s="369"/>
    </row>
    <row r="41" spans="1:14" s="2" customFormat="1" ht="15" customHeight="1" x14ac:dyDescent="0.25">
      <c r="A41" s="194">
        <v>44869</v>
      </c>
      <c r="B41" s="195" t="s">
        <v>123</v>
      </c>
      <c r="C41" s="195" t="s">
        <v>124</v>
      </c>
      <c r="D41" s="524" t="s">
        <v>119</v>
      </c>
      <c r="E41" s="182">
        <v>10000</v>
      </c>
      <c r="F41" s="368">
        <v>3830</v>
      </c>
      <c r="G41" s="332">
        <f t="shared" si="0"/>
        <v>2.6109660574412534</v>
      </c>
      <c r="H41" s="209" t="s">
        <v>135</v>
      </c>
      <c r="I41" s="196" t="s">
        <v>18</v>
      </c>
      <c r="J41" s="608" t="s">
        <v>187</v>
      </c>
      <c r="K41" s="195" t="s">
        <v>64</v>
      </c>
      <c r="L41" s="195" t="s">
        <v>45</v>
      </c>
      <c r="M41" s="457"/>
      <c r="N41" s="369"/>
    </row>
    <row r="42" spans="1:14" s="2" customFormat="1" ht="15" customHeight="1" x14ac:dyDescent="0.25">
      <c r="A42" s="194">
        <v>44869</v>
      </c>
      <c r="B42" s="177" t="s">
        <v>122</v>
      </c>
      <c r="C42" s="177" t="s">
        <v>122</v>
      </c>
      <c r="D42" s="203" t="s">
        <v>119</v>
      </c>
      <c r="E42" s="190">
        <v>5000</v>
      </c>
      <c r="F42" s="368">
        <v>3830</v>
      </c>
      <c r="G42" s="332">
        <f t="shared" si="0"/>
        <v>1.3054830287206267</v>
      </c>
      <c r="H42" s="209" t="s">
        <v>135</v>
      </c>
      <c r="I42" s="196" t="s">
        <v>18</v>
      </c>
      <c r="J42" s="608" t="s">
        <v>187</v>
      </c>
      <c r="K42" s="195" t="s">
        <v>64</v>
      </c>
      <c r="L42" s="195" t="s">
        <v>45</v>
      </c>
      <c r="M42" s="457"/>
      <c r="N42" s="369"/>
    </row>
    <row r="43" spans="1:14" s="2" customFormat="1" ht="15" customHeight="1" x14ac:dyDescent="0.25">
      <c r="A43" s="194">
        <v>44869</v>
      </c>
      <c r="B43" s="177" t="s">
        <v>122</v>
      </c>
      <c r="C43" s="177" t="s">
        <v>122</v>
      </c>
      <c r="D43" s="203" t="s">
        <v>119</v>
      </c>
      <c r="E43" s="182">
        <v>5000</v>
      </c>
      <c r="F43" s="368">
        <v>3830</v>
      </c>
      <c r="G43" s="332">
        <f t="shared" si="0"/>
        <v>1.3054830287206267</v>
      </c>
      <c r="H43" s="209" t="s">
        <v>135</v>
      </c>
      <c r="I43" s="196" t="s">
        <v>18</v>
      </c>
      <c r="J43" s="608" t="s">
        <v>187</v>
      </c>
      <c r="K43" s="195" t="s">
        <v>64</v>
      </c>
      <c r="L43" s="195" t="s">
        <v>45</v>
      </c>
      <c r="M43" s="457"/>
      <c r="N43" s="369"/>
    </row>
    <row r="44" spans="1:14" s="2" customFormat="1" ht="15" customHeight="1" x14ac:dyDescent="0.25">
      <c r="A44" s="194">
        <v>44872</v>
      </c>
      <c r="B44" s="177" t="s">
        <v>123</v>
      </c>
      <c r="C44" s="177" t="s">
        <v>124</v>
      </c>
      <c r="D44" s="203" t="s">
        <v>119</v>
      </c>
      <c r="E44" s="182">
        <v>8000</v>
      </c>
      <c r="F44" s="368">
        <v>3830</v>
      </c>
      <c r="G44" s="332">
        <f t="shared" si="0"/>
        <v>2.0887728459530028</v>
      </c>
      <c r="H44" s="209" t="s">
        <v>135</v>
      </c>
      <c r="I44" s="196" t="s">
        <v>18</v>
      </c>
      <c r="J44" s="608" t="s">
        <v>193</v>
      </c>
      <c r="K44" s="195" t="s">
        <v>64</v>
      </c>
      <c r="L44" s="195" t="s">
        <v>45</v>
      </c>
      <c r="M44" s="457"/>
      <c r="N44" s="369"/>
    </row>
    <row r="45" spans="1:14" s="2" customFormat="1" ht="15" customHeight="1" x14ac:dyDescent="0.25">
      <c r="A45" s="194">
        <v>44872</v>
      </c>
      <c r="B45" s="177" t="s">
        <v>123</v>
      </c>
      <c r="C45" s="177" t="s">
        <v>124</v>
      </c>
      <c r="D45" s="203" t="s">
        <v>119</v>
      </c>
      <c r="E45" s="190">
        <v>7000</v>
      </c>
      <c r="F45" s="368">
        <v>3830</v>
      </c>
      <c r="G45" s="332">
        <f t="shared" si="0"/>
        <v>1.8276762402088773</v>
      </c>
      <c r="H45" s="209" t="s">
        <v>135</v>
      </c>
      <c r="I45" s="196" t="s">
        <v>18</v>
      </c>
      <c r="J45" s="608" t="s">
        <v>193</v>
      </c>
      <c r="K45" s="195" t="s">
        <v>64</v>
      </c>
      <c r="L45" s="195" t="s">
        <v>45</v>
      </c>
      <c r="M45" s="457"/>
      <c r="N45" s="369"/>
    </row>
    <row r="46" spans="1:14" s="2" customFormat="1" ht="15" customHeight="1" x14ac:dyDescent="0.25">
      <c r="A46" s="194">
        <v>44872</v>
      </c>
      <c r="B46" s="177" t="s">
        <v>123</v>
      </c>
      <c r="C46" s="177" t="s">
        <v>124</v>
      </c>
      <c r="D46" s="203" t="s">
        <v>119</v>
      </c>
      <c r="E46" s="190">
        <v>20000</v>
      </c>
      <c r="F46" s="368">
        <v>3830</v>
      </c>
      <c r="G46" s="332">
        <f t="shared" si="0"/>
        <v>5.2219321148825069</v>
      </c>
      <c r="H46" s="209" t="s">
        <v>135</v>
      </c>
      <c r="I46" s="196" t="s">
        <v>18</v>
      </c>
      <c r="J46" s="608" t="s">
        <v>193</v>
      </c>
      <c r="K46" s="195" t="s">
        <v>64</v>
      </c>
      <c r="L46" s="195" t="s">
        <v>45</v>
      </c>
      <c r="M46" s="457"/>
      <c r="N46" s="369"/>
    </row>
    <row r="47" spans="1:14" s="2" customFormat="1" ht="15" customHeight="1" x14ac:dyDescent="0.25">
      <c r="A47" s="194">
        <v>44872</v>
      </c>
      <c r="B47" s="177" t="s">
        <v>123</v>
      </c>
      <c r="C47" s="177" t="s">
        <v>124</v>
      </c>
      <c r="D47" s="203" t="s">
        <v>119</v>
      </c>
      <c r="E47" s="182">
        <v>14000</v>
      </c>
      <c r="F47" s="368">
        <v>3830</v>
      </c>
      <c r="G47" s="332">
        <f t="shared" si="0"/>
        <v>3.6553524804177546</v>
      </c>
      <c r="H47" s="209" t="s">
        <v>135</v>
      </c>
      <c r="I47" s="196" t="s">
        <v>18</v>
      </c>
      <c r="J47" s="608" t="s">
        <v>193</v>
      </c>
      <c r="K47" s="195" t="s">
        <v>64</v>
      </c>
      <c r="L47" s="195" t="s">
        <v>45</v>
      </c>
      <c r="M47" s="457"/>
      <c r="N47" s="369"/>
    </row>
    <row r="48" spans="1:14" s="2" customFormat="1" ht="15" customHeight="1" x14ac:dyDescent="0.25">
      <c r="A48" s="194">
        <v>44872</v>
      </c>
      <c r="B48" s="177" t="s">
        <v>123</v>
      </c>
      <c r="C48" s="177" t="s">
        <v>124</v>
      </c>
      <c r="D48" s="203" t="s">
        <v>119</v>
      </c>
      <c r="E48" s="190">
        <v>20000</v>
      </c>
      <c r="F48" s="368">
        <v>3830</v>
      </c>
      <c r="G48" s="332">
        <f t="shared" si="0"/>
        <v>5.2219321148825069</v>
      </c>
      <c r="H48" s="209" t="s">
        <v>135</v>
      </c>
      <c r="I48" s="196" t="s">
        <v>18</v>
      </c>
      <c r="J48" s="608" t="s">
        <v>193</v>
      </c>
      <c r="K48" s="195" t="s">
        <v>64</v>
      </c>
      <c r="L48" s="195" t="s">
        <v>45</v>
      </c>
      <c r="M48" s="457"/>
      <c r="N48" s="369"/>
    </row>
    <row r="49" spans="1:14" s="2" customFormat="1" ht="15" customHeight="1" x14ac:dyDescent="0.25">
      <c r="A49" s="194">
        <v>44872</v>
      </c>
      <c r="B49" s="177" t="s">
        <v>122</v>
      </c>
      <c r="C49" s="177" t="s">
        <v>122</v>
      </c>
      <c r="D49" s="203" t="s">
        <v>119</v>
      </c>
      <c r="E49" s="190">
        <v>5000</v>
      </c>
      <c r="F49" s="368">
        <v>3830</v>
      </c>
      <c r="G49" s="332">
        <f t="shared" si="0"/>
        <v>1.3054830287206267</v>
      </c>
      <c r="H49" s="209" t="s">
        <v>135</v>
      </c>
      <c r="I49" s="196" t="s">
        <v>18</v>
      </c>
      <c r="J49" s="608" t="s">
        <v>193</v>
      </c>
      <c r="K49" s="195" t="s">
        <v>64</v>
      </c>
      <c r="L49" s="195" t="s">
        <v>45</v>
      </c>
      <c r="M49" s="457"/>
      <c r="N49" s="369"/>
    </row>
    <row r="50" spans="1:14" s="2" customFormat="1" ht="15" customHeight="1" x14ac:dyDescent="0.25">
      <c r="A50" s="194">
        <v>44872</v>
      </c>
      <c r="B50" s="177" t="s">
        <v>122</v>
      </c>
      <c r="C50" s="177" t="s">
        <v>122</v>
      </c>
      <c r="D50" s="203" t="s">
        <v>119</v>
      </c>
      <c r="E50" s="182">
        <v>5000</v>
      </c>
      <c r="F50" s="368">
        <v>3830</v>
      </c>
      <c r="G50" s="332">
        <f t="shared" si="0"/>
        <v>1.3054830287206267</v>
      </c>
      <c r="H50" s="209" t="s">
        <v>135</v>
      </c>
      <c r="I50" s="196" t="s">
        <v>18</v>
      </c>
      <c r="J50" s="608" t="s">
        <v>193</v>
      </c>
      <c r="K50" s="195" t="s">
        <v>64</v>
      </c>
      <c r="L50" s="195" t="s">
        <v>45</v>
      </c>
      <c r="M50" s="457"/>
      <c r="N50" s="369"/>
    </row>
    <row r="51" spans="1:14" s="2" customFormat="1" ht="15" customHeight="1" x14ac:dyDescent="0.25">
      <c r="A51" s="194">
        <v>44872</v>
      </c>
      <c r="B51" s="177" t="s">
        <v>235</v>
      </c>
      <c r="C51" s="177" t="s">
        <v>233</v>
      </c>
      <c r="D51" s="203" t="s">
        <v>81</v>
      </c>
      <c r="E51" s="182">
        <f>G51*F51</f>
        <v>57450</v>
      </c>
      <c r="F51" s="368">
        <v>3830</v>
      </c>
      <c r="G51" s="332">
        <v>15</v>
      </c>
      <c r="H51" s="209" t="s">
        <v>444</v>
      </c>
      <c r="I51" s="196" t="s">
        <v>18</v>
      </c>
      <c r="J51" s="608" t="s">
        <v>455</v>
      </c>
      <c r="K51" s="195" t="s">
        <v>64</v>
      </c>
      <c r="L51" s="195" t="s">
        <v>45</v>
      </c>
      <c r="M51" s="457"/>
      <c r="N51" s="369"/>
    </row>
    <row r="52" spans="1:14" s="2" customFormat="1" ht="15" customHeight="1" x14ac:dyDescent="0.25">
      <c r="A52" s="194">
        <v>44872</v>
      </c>
      <c r="B52" s="177" t="s">
        <v>235</v>
      </c>
      <c r="C52" s="177" t="s">
        <v>233</v>
      </c>
      <c r="D52" s="203" t="s">
        <v>81</v>
      </c>
      <c r="E52" s="182">
        <f>G52*F52</f>
        <v>32401.800000000003</v>
      </c>
      <c r="F52" s="368">
        <v>3830</v>
      </c>
      <c r="G52" s="332">
        <v>8.4600000000000009</v>
      </c>
      <c r="H52" s="209" t="s">
        <v>444</v>
      </c>
      <c r="I52" s="196" t="s">
        <v>18</v>
      </c>
      <c r="J52" s="608" t="s">
        <v>456</v>
      </c>
      <c r="K52" s="195" t="s">
        <v>64</v>
      </c>
      <c r="L52" s="195" t="s">
        <v>45</v>
      </c>
      <c r="M52" s="457"/>
      <c r="N52" s="369"/>
    </row>
    <row r="53" spans="1:14" s="2" customFormat="1" ht="15" customHeight="1" x14ac:dyDescent="0.25">
      <c r="A53" s="194">
        <v>44873</v>
      </c>
      <c r="B53" s="177" t="s">
        <v>123</v>
      </c>
      <c r="C53" s="177" t="s">
        <v>124</v>
      </c>
      <c r="D53" s="203" t="s">
        <v>119</v>
      </c>
      <c r="E53" s="190">
        <v>8000</v>
      </c>
      <c r="F53" s="368">
        <v>3830</v>
      </c>
      <c r="G53" s="332">
        <f t="shared" si="0"/>
        <v>2.0887728459530028</v>
      </c>
      <c r="H53" s="209" t="s">
        <v>135</v>
      </c>
      <c r="I53" s="196" t="s">
        <v>18</v>
      </c>
      <c r="J53" s="608" t="s">
        <v>197</v>
      </c>
      <c r="K53" s="195" t="s">
        <v>64</v>
      </c>
      <c r="L53" s="195" t="s">
        <v>45</v>
      </c>
      <c r="M53" s="457"/>
      <c r="N53" s="369"/>
    </row>
    <row r="54" spans="1:14" s="2" customFormat="1" ht="15" customHeight="1" x14ac:dyDescent="0.25">
      <c r="A54" s="194">
        <v>44873</v>
      </c>
      <c r="B54" s="177" t="s">
        <v>123</v>
      </c>
      <c r="C54" s="177" t="s">
        <v>124</v>
      </c>
      <c r="D54" s="203" t="s">
        <v>119</v>
      </c>
      <c r="E54" s="190">
        <v>15000</v>
      </c>
      <c r="F54" s="368">
        <v>3830</v>
      </c>
      <c r="G54" s="332">
        <f t="shared" si="0"/>
        <v>3.9164490861618799</v>
      </c>
      <c r="H54" s="209" t="s">
        <v>135</v>
      </c>
      <c r="I54" s="196" t="s">
        <v>18</v>
      </c>
      <c r="J54" s="608" t="s">
        <v>197</v>
      </c>
      <c r="K54" s="195" t="s">
        <v>64</v>
      </c>
      <c r="L54" s="195" t="s">
        <v>45</v>
      </c>
      <c r="M54" s="457"/>
      <c r="N54" s="369"/>
    </row>
    <row r="55" spans="1:14" s="2" customFormat="1" ht="15" customHeight="1" x14ac:dyDescent="0.25">
      <c r="A55" s="194">
        <v>44873</v>
      </c>
      <c r="B55" s="177" t="s">
        <v>123</v>
      </c>
      <c r="C55" s="177" t="s">
        <v>124</v>
      </c>
      <c r="D55" s="203" t="s">
        <v>119</v>
      </c>
      <c r="E55" s="182">
        <v>10000</v>
      </c>
      <c r="F55" s="368">
        <v>3830</v>
      </c>
      <c r="G55" s="332">
        <f t="shared" si="0"/>
        <v>2.6109660574412534</v>
      </c>
      <c r="H55" s="209" t="s">
        <v>135</v>
      </c>
      <c r="I55" s="196" t="s">
        <v>18</v>
      </c>
      <c r="J55" s="608" t="s">
        <v>197</v>
      </c>
      <c r="K55" s="195" t="s">
        <v>64</v>
      </c>
      <c r="L55" s="195" t="s">
        <v>45</v>
      </c>
      <c r="M55" s="457"/>
      <c r="N55" s="369"/>
    </row>
    <row r="56" spans="1:14" s="2" customFormat="1" ht="15" customHeight="1" x14ac:dyDescent="0.25">
      <c r="A56" s="194">
        <v>44873</v>
      </c>
      <c r="B56" s="177" t="s">
        <v>123</v>
      </c>
      <c r="C56" s="177" t="s">
        <v>124</v>
      </c>
      <c r="D56" s="203" t="s">
        <v>119</v>
      </c>
      <c r="E56" s="201">
        <v>20000</v>
      </c>
      <c r="F56" s="368">
        <v>3830</v>
      </c>
      <c r="G56" s="332">
        <f t="shared" si="0"/>
        <v>5.2219321148825069</v>
      </c>
      <c r="H56" s="209" t="s">
        <v>135</v>
      </c>
      <c r="I56" s="196" t="s">
        <v>18</v>
      </c>
      <c r="J56" s="608" t="s">
        <v>197</v>
      </c>
      <c r="K56" s="195" t="s">
        <v>64</v>
      </c>
      <c r="L56" s="195" t="s">
        <v>45</v>
      </c>
      <c r="M56" s="457"/>
      <c r="N56" s="369"/>
    </row>
    <row r="57" spans="1:14" s="2" customFormat="1" ht="15" customHeight="1" x14ac:dyDescent="0.25">
      <c r="A57" s="194">
        <v>44873</v>
      </c>
      <c r="B57" s="177" t="s">
        <v>123</v>
      </c>
      <c r="C57" s="177" t="s">
        <v>124</v>
      </c>
      <c r="D57" s="203" t="s">
        <v>119</v>
      </c>
      <c r="E57" s="182">
        <v>7000</v>
      </c>
      <c r="F57" s="368">
        <v>3830</v>
      </c>
      <c r="G57" s="332">
        <f t="shared" si="0"/>
        <v>1.8276762402088773</v>
      </c>
      <c r="H57" s="209" t="s">
        <v>135</v>
      </c>
      <c r="I57" s="196" t="s">
        <v>18</v>
      </c>
      <c r="J57" s="608" t="s">
        <v>197</v>
      </c>
      <c r="K57" s="195" t="s">
        <v>64</v>
      </c>
      <c r="L57" s="195" t="s">
        <v>45</v>
      </c>
      <c r="M57" s="457"/>
      <c r="N57" s="369"/>
    </row>
    <row r="58" spans="1:14" s="2" customFormat="1" ht="15" customHeight="1" x14ac:dyDescent="0.25">
      <c r="A58" s="194">
        <v>44873</v>
      </c>
      <c r="B58" s="177" t="s">
        <v>122</v>
      </c>
      <c r="C58" s="177" t="s">
        <v>122</v>
      </c>
      <c r="D58" s="203" t="s">
        <v>119</v>
      </c>
      <c r="E58" s="182">
        <v>5000</v>
      </c>
      <c r="F58" s="368">
        <v>3830</v>
      </c>
      <c r="G58" s="332">
        <f t="shared" si="0"/>
        <v>1.3054830287206267</v>
      </c>
      <c r="H58" s="209" t="s">
        <v>135</v>
      </c>
      <c r="I58" s="196" t="s">
        <v>18</v>
      </c>
      <c r="J58" s="608" t="s">
        <v>197</v>
      </c>
      <c r="K58" s="195" t="s">
        <v>64</v>
      </c>
      <c r="L58" s="195" t="s">
        <v>45</v>
      </c>
      <c r="M58" s="457"/>
      <c r="N58" s="369"/>
    </row>
    <row r="59" spans="1:14" s="2" customFormat="1" ht="15" customHeight="1" x14ac:dyDescent="0.25">
      <c r="A59" s="194">
        <v>44873</v>
      </c>
      <c r="B59" s="177" t="s">
        <v>122</v>
      </c>
      <c r="C59" s="177" t="s">
        <v>122</v>
      </c>
      <c r="D59" s="203" t="s">
        <v>119</v>
      </c>
      <c r="E59" s="182">
        <v>5000</v>
      </c>
      <c r="F59" s="368">
        <v>3830</v>
      </c>
      <c r="G59" s="332">
        <f t="shared" si="0"/>
        <v>1.3054830287206267</v>
      </c>
      <c r="H59" s="209" t="s">
        <v>135</v>
      </c>
      <c r="I59" s="196" t="s">
        <v>18</v>
      </c>
      <c r="J59" s="608" t="s">
        <v>197</v>
      </c>
      <c r="K59" s="195" t="s">
        <v>64</v>
      </c>
      <c r="L59" s="195" t="s">
        <v>45</v>
      </c>
      <c r="M59" s="457"/>
      <c r="N59" s="369"/>
    </row>
    <row r="60" spans="1:14" s="2" customFormat="1" ht="15" customHeight="1" x14ac:dyDescent="0.25">
      <c r="A60" s="194">
        <v>44873</v>
      </c>
      <c r="B60" s="205" t="s">
        <v>123</v>
      </c>
      <c r="C60" s="195" t="s">
        <v>124</v>
      </c>
      <c r="D60" s="196" t="s">
        <v>14</v>
      </c>
      <c r="E60" s="182">
        <v>7000</v>
      </c>
      <c r="F60" s="368">
        <v>3830</v>
      </c>
      <c r="G60" s="332">
        <f t="shared" si="0"/>
        <v>1.8276762402088773</v>
      </c>
      <c r="H60" s="209" t="s">
        <v>42</v>
      </c>
      <c r="I60" s="196" t="s">
        <v>18</v>
      </c>
      <c r="J60" s="452" t="s">
        <v>202</v>
      </c>
      <c r="K60" s="195" t="s">
        <v>64</v>
      </c>
      <c r="L60" s="195" t="s">
        <v>45</v>
      </c>
      <c r="M60" s="457"/>
      <c r="N60" s="369"/>
    </row>
    <row r="61" spans="1:14" s="2" customFormat="1" ht="15" customHeight="1" x14ac:dyDescent="0.25">
      <c r="A61" s="194">
        <v>44873</v>
      </c>
      <c r="B61" s="205" t="s">
        <v>123</v>
      </c>
      <c r="C61" s="195" t="s">
        <v>124</v>
      </c>
      <c r="D61" s="196" t="s">
        <v>14</v>
      </c>
      <c r="E61" s="528">
        <v>7000</v>
      </c>
      <c r="F61" s="368">
        <v>3830</v>
      </c>
      <c r="G61" s="332">
        <f t="shared" si="0"/>
        <v>1.8276762402088773</v>
      </c>
      <c r="H61" s="209" t="s">
        <v>42</v>
      </c>
      <c r="I61" s="196" t="s">
        <v>18</v>
      </c>
      <c r="J61" s="452" t="s">
        <v>202</v>
      </c>
      <c r="K61" s="195" t="s">
        <v>64</v>
      </c>
      <c r="L61" s="195" t="s">
        <v>45</v>
      </c>
      <c r="M61" s="457"/>
      <c r="N61" s="369"/>
    </row>
    <row r="62" spans="1:14" s="2" customFormat="1" ht="15" customHeight="1" x14ac:dyDescent="0.25">
      <c r="A62" s="194">
        <v>44873</v>
      </c>
      <c r="B62" s="177" t="s">
        <v>129</v>
      </c>
      <c r="C62" s="177" t="s">
        <v>138</v>
      </c>
      <c r="D62" s="203" t="s">
        <v>14</v>
      </c>
      <c r="E62" s="190">
        <v>40000</v>
      </c>
      <c r="F62" s="368">
        <v>3830</v>
      </c>
      <c r="G62" s="332">
        <f t="shared" si="0"/>
        <v>10.443864229765014</v>
      </c>
      <c r="H62" s="209" t="s">
        <v>42</v>
      </c>
      <c r="I62" s="196" t="s">
        <v>18</v>
      </c>
      <c r="J62" s="452" t="s">
        <v>465</v>
      </c>
      <c r="K62" s="195" t="s">
        <v>64</v>
      </c>
      <c r="L62" s="195" t="s">
        <v>45</v>
      </c>
      <c r="M62" s="457"/>
      <c r="N62" s="369"/>
    </row>
    <row r="63" spans="1:14" s="2" customFormat="1" ht="15" customHeight="1" x14ac:dyDescent="0.25">
      <c r="A63" s="194">
        <v>44873</v>
      </c>
      <c r="B63" s="177" t="s">
        <v>137</v>
      </c>
      <c r="C63" s="177" t="s">
        <v>138</v>
      </c>
      <c r="D63" s="177" t="s">
        <v>119</v>
      </c>
      <c r="E63" s="201">
        <v>25000</v>
      </c>
      <c r="F63" s="368">
        <v>3830</v>
      </c>
      <c r="G63" s="332">
        <f t="shared" si="0"/>
        <v>6.5274151436031334</v>
      </c>
      <c r="H63" s="209" t="s">
        <v>135</v>
      </c>
      <c r="I63" s="196" t="s">
        <v>18</v>
      </c>
      <c r="J63" s="452" t="s">
        <v>465</v>
      </c>
      <c r="K63" s="195" t="s">
        <v>64</v>
      </c>
      <c r="L63" s="195" t="s">
        <v>45</v>
      </c>
      <c r="M63" s="457"/>
      <c r="N63" s="369"/>
    </row>
    <row r="64" spans="1:14" s="2" customFormat="1" ht="15" customHeight="1" x14ac:dyDescent="0.25">
      <c r="A64" s="194">
        <v>44873</v>
      </c>
      <c r="B64" s="177" t="s">
        <v>206</v>
      </c>
      <c r="C64" s="177" t="s">
        <v>138</v>
      </c>
      <c r="D64" s="177" t="s">
        <v>119</v>
      </c>
      <c r="E64" s="550">
        <v>25000</v>
      </c>
      <c r="F64" s="368">
        <v>3830</v>
      </c>
      <c r="G64" s="332">
        <v>0.56000000000000005</v>
      </c>
      <c r="H64" s="209" t="s">
        <v>159</v>
      </c>
      <c r="I64" s="196" t="s">
        <v>18</v>
      </c>
      <c r="J64" s="452" t="s">
        <v>465</v>
      </c>
      <c r="K64" s="195" t="s">
        <v>64</v>
      </c>
      <c r="L64" s="195" t="s">
        <v>45</v>
      </c>
      <c r="M64" s="457"/>
      <c r="N64" s="369"/>
    </row>
    <row r="65" spans="1:14" s="2" customFormat="1" ht="15" customHeight="1" x14ac:dyDescent="0.25">
      <c r="A65" s="194">
        <v>44873</v>
      </c>
      <c r="B65" s="175" t="s">
        <v>207</v>
      </c>
      <c r="C65" s="177" t="s">
        <v>138</v>
      </c>
      <c r="D65" s="187" t="s">
        <v>118</v>
      </c>
      <c r="E65" s="182">
        <v>20000</v>
      </c>
      <c r="F65" s="368">
        <v>3830</v>
      </c>
      <c r="G65" s="332">
        <f t="shared" si="0"/>
        <v>5.2219321148825069</v>
      </c>
      <c r="H65" s="209" t="s">
        <v>160</v>
      </c>
      <c r="I65" s="196" t="s">
        <v>18</v>
      </c>
      <c r="J65" s="452" t="s">
        <v>465</v>
      </c>
      <c r="K65" s="195" t="s">
        <v>64</v>
      </c>
      <c r="L65" s="195" t="s">
        <v>45</v>
      </c>
      <c r="M65" s="457"/>
      <c r="N65" s="369"/>
    </row>
    <row r="66" spans="1:14" s="2" customFormat="1" ht="15" customHeight="1" x14ac:dyDescent="0.25">
      <c r="A66" s="194">
        <v>44873</v>
      </c>
      <c r="B66" s="195" t="s">
        <v>123</v>
      </c>
      <c r="C66" s="195" t="s">
        <v>124</v>
      </c>
      <c r="D66" s="196" t="s">
        <v>119</v>
      </c>
      <c r="E66" s="172">
        <v>4000</v>
      </c>
      <c r="F66" s="368">
        <v>3830</v>
      </c>
      <c r="G66" s="332">
        <f t="shared" si="0"/>
        <v>1.0443864229765014</v>
      </c>
      <c r="H66" s="209" t="s">
        <v>159</v>
      </c>
      <c r="I66" s="196" t="s">
        <v>18</v>
      </c>
      <c r="J66" s="452" t="s">
        <v>243</v>
      </c>
      <c r="K66" s="195" t="s">
        <v>64</v>
      </c>
      <c r="L66" s="195" t="s">
        <v>45</v>
      </c>
      <c r="M66" s="457"/>
      <c r="N66" s="369"/>
    </row>
    <row r="67" spans="1:14" s="2" customFormat="1" ht="15" customHeight="1" x14ac:dyDescent="0.25">
      <c r="A67" s="194">
        <v>44873</v>
      </c>
      <c r="B67" s="195" t="s">
        <v>123</v>
      </c>
      <c r="C67" s="195" t="s">
        <v>124</v>
      </c>
      <c r="D67" s="196" t="s">
        <v>119</v>
      </c>
      <c r="E67" s="172">
        <v>4000</v>
      </c>
      <c r="F67" s="368">
        <v>3830</v>
      </c>
      <c r="G67" s="332">
        <f t="shared" si="0"/>
        <v>1.0443864229765014</v>
      </c>
      <c r="H67" s="209" t="s">
        <v>159</v>
      </c>
      <c r="I67" s="196" t="s">
        <v>18</v>
      </c>
      <c r="J67" s="452" t="s">
        <v>243</v>
      </c>
      <c r="K67" s="195" t="s">
        <v>64</v>
      </c>
      <c r="L67" s="195" t="s">
        <v>45</v>
      </c>
      <c r="M67" s="457"/>
      <c r="N67" s="369"/>
    </row>
    <row r="68" spans="1:14" s="2" customFormat="1" ht="15" customHeight="1" x14ac:dyDescent="0.25">
      <c r="A68" s="194">
        <v>44873</v>
      </c>
      <c r="B68" s="195" t="s">
        <v>209</v>
      </c>
      <c r="C68" s="195" t="s">
        <v>266</v>
      </c>
      <c r="D68" s="196" t="s">
        <v>81</v>
      </c>
      <c r="E68" s="172">
        <v>5000</v>
      </c>
      <c r="F68" s="368">
        <v>3830</v>
      </c>
      <c r="G68" s="332">
        <f t="shared" si="0"/>
        <v>1.3054830287206267</v>
      </c>
      <c r="H68" s="209" t="s">
        <v>159</v>
      </c>
      <c r="I68" s="196" t="s">
        <v>18</v>
      </c>
      <c r="J68" s="452" t="s">
        <v>243</v>
      </c>
      <c r="K68" s="195" t="s">
        <v>64</v>
      </c>
      <c r="L68" s="195" t="s">
        <v>45</v>
      </c>
      <c r="M68" s="457"/>
      <c r="N68" s="369"/>
    </row>
    <row r="69" spans="1:14" s="2" customFormat="1" ht="15" customHeight="1" x14ac:dyDescent="0.25">
      <c r="A69" s="194">
        <v>44873</v>
      </c>
      <c r="B69" s="195" t="s">
        <v>235</v>
      </c>
      <c r="C69" s="195" t="s">
        <v>233</v>
      </c>
      <c r="D69" s="524" t="s">
        <v>81</v>
      </c>
      <c r="E69" s="172">
        <v>2000</v>
      </c>
      <c r="F69" s="368">
        <v>3830</v>
      </c>
      <c r="G69" s="332">
        <f t="shared" si="0"/>
        <v>0.52219321148825071</v>
      </c>
      <c r="H69" s="209" t="s">
        <v>237</v>
      </c>
      <c r="I69" s="196" t="s">
        <v>18</v>
      </c>
      <c r="J69" s="452" t="s">
        <v>457</v>
      </c>
      <c r="K69" s="195" t="s">
        <v>64</v>
      </c>
      <c r="L69" s="195" t="s">
        <v>45</v>
      </c>
      <c r="M69" s="457"/>
      <c r="N69" s="369"/>
    </row>
    <row r="70" spans="1:14" s="2" customFormat="1" ht="15" customHeight="1" x14ac:dyDescent="0.25">
      <c r="A70" s="194">
        <v>44873</v>
      </c>
      <c r="B70" s="195" t="s">
        <v>123</v>
      </c>
      <c r="C70" s="195" t="s">
        <v>124</v>
      </c>
      <c r="D70" s="524" t="s">
        <v>118</v>
      </c>
      <c r="E70" s="172">
        <v>15000</v>
      </c>
      <c r="F70" s="368">
        <v>3830</v>
      </c>
      <c r="G70" s="332">
        <f t="shared" si="0"/>
        <v>3.9164490861618799</v>
      </c>
      <c r="H70" s="209" t="s">
        <v>160</v>
      </c>
      <c r="I70" s="196" t="s">
        <v>18</v>
      </c>
      <c r="J70" s="452" t="s">
        <v>212</v>
      </c>
      <c r="K70" s="195" t="s">
        <v>64</v>
      </c>
      <c r="L70" s="195" t="s">
        <v>45</v>
      </c>
      <c r="M70" s="457"/>
      <c r="N70" s="369"/>
    </row>
    <row r="71" spans="1:14" s="2" customFormat="1" ht="15" customHeight="1" x14ac:dyDescent="0.25">
      <c r="A71" s="194">
        <v>44873</v>
      </c>
      <c r="B71" s="195" t="s">
        <v>123</v>
      </c>
      <c r="C71" s="195" t="s">
        <v>124</v>
      </c>
      <c r="D71" s="524" t="s">
        <v>118</v>
      </c>
      <c r="E71" s="172">
        <v>15000</v>
      </c>
      <c r="F71" s="368">
        <v>3830</v>
      </c>
      <c r="G71" s="332">
        <f t="shared" si="0"/>
        <v>3.9164490861618799</v>
      </c>
      <c r="H71" s="209" t="s">
        <v>160</v>
      </c>
      <c r="I71" s="196" t="s">
        <v>18</v>
      </c>
      <c r="J71" s="452" t="s">
        <v>212</v>
      </c>
      <c r="K71" s="195" t="s">
        <v>64</v>
      </c>
      <c r="L71" s="195" t="s">
        <v>45</v>
      </c>
      <c r="M71" s="457"/>
      <c r="N71" s="369"/>
    </row>
    <row r="72" spans="1:14" s="2" customFormat="1" ht="15" customHeight="1" x14ac:dyDescent="0.25">
      <c r="A72" s="194">
        <v>44873</v>
      </c>
      <c r="B72" s="195" t="s">
        <v>445</v>
      </c>
      <c r="C72" s="195" t="s">
        <v>446</v>
      </c>
      <c r="D72" s="524" t="s">
        <v>81</v>
      </c>
      <c r="E72" s="172">
        <f>F72*G72</f>
        <v>8940000</v>
      </c>
      <c r="F72" s="368">
        <v>3725</v>
      </c>
      <c r="G72" s="332">
        <v>2400</v>
      </c>
      <c r="H72" s="209" t="s">
        <v>444</v>
      </c>
      <c r="I72" s="196" t="s">
        <v>18</v>
      </c>
      <c r="J72" s="452" t="s">
        <v>466</v>
      </c>
      <c r="K72" s="195" t="s">
        <v>64</v>
      </c>
      <c r="L72" s="195" t="s">
        <v>45</v>
      </c>
      <c r="M72" s="457"/>
      <c r="N72" s="369"/>
    </row>
    <row r="73" spans="1:14" s="2" customFormat="1" ht="15" customHeight="1" x14ac:dyDescent="0.25">
      <c r="A73" s="194">
        <v>44873</v>
      </c>
      <c r="B73" s="195" t="s">
        <v>235</v>
      </c>
      <c r="C73" s="195" t="s">
        <v>233</v>
      </c>
      <c r="D73" s="524" t="s">
        <v>81</v>
      </c>
      <c r="E73" s="172">
        <f>G73*F73</f>
        <v>2123.25</v>
      </c>
      <c r="F73" s="368">
        <v>3725</v>
      </c>
      <c r="G73" s="332">
        <v>0.56999999999999995</v>
      </c>
      <c r="H73" s="209" t="s">
        <v>444</v>
      </c>
      <c r="I73" s="196" t="s">
        <v>18</v>
      </c>
      <c r="J73" s="452" t="s">
        <v>458</v>
      </c>
      <c r="K73" s="195" t="s">
        <v>64</v>
      </c>
      <c r="L73" s="195" t="s">
        <v>45</v>
      </c>
      <c r="M73" s="457"/>
      <c r="N73" s="369"/>
    </row>
    <row r="74" spans="1:14" s="2" customFormat="1" ht="15" customHeight="1" x14ac:dyDescent="0.25">
      <c r="A74" s="645">
        <v>44874</v>
      </c>
      <c r="B74" s="177" t="s">
        <v>123</v>
      </c>
      <c r="C74" s="177" t="s">
        <v>124</v>
      </c>
      <c r="D74" s="203" t="s">
        <v>119</v>
      </c>
      <c r="E74" s="172">
        <v>8000</v>
      </c>
      <c r="F74" s="368">
        <v>3830</v>
      </c>
      <c r="G74" s="332">
        <f t="shared" si="0"/>
        <v>2.0887728459530028</v>
      </c>
      <c r="H74" s="209" t="s">
        <v>135</v>
      </c>
      <c r="I74" s="196" t="s">
        <v>18</v>
      </c>
      <c r="J74" s="608" t="s">
        <v>213</v>
      </c>
      <c r="K74" s="195" t="s">
        <v>64</v>
      </c>
      <c r="L74" s="195" t="s">
        <v>45</v>
      </c>
      <c r="M74" s="457"/>
      <c r="N74" s="369"/>
    </row>
    <row r="75" spans="1:14" s="2" customFormat="1" ht="15" customHeight="1" x14ac:dyDescent="0.25">
      <c r="A75" s="645">
        <v>44874</v>
      </c>
      <c r="B75" s="177" t="s">
        <v>123</v>
      </c>
      <c r="C75" s="177" t="s">
        <v>124</v>
      </c>
      <c r="D75" s="203" t="s">
        <v>119</v>
      </c>
      <c r="E75" s="190">
        <v>15000</v>
      </c>
      <c r="F75" s="368">
        <v>3830</v>
      </c>
      <c r="G75" s="332">
        <f t="shared" si="0"/>
        <v>3.9164490861618799</v>
      </c>
      <c r="H75" s="209" t="s">
        <v>135</v>
      </c>
      <c r="I75" s="196" t="s">
        <v>18</v>
      </c>
      <c r="J75" s="608" t="s">
        <v>213</v>
      </c>
      <c r="K75" s="195" t="s">
        <v>64</v>
      </c>
      <c r="L75" s="195" t="s">
        <v>45</v>
      </c>
      <c r="M75" s="457"/>
      <c r="N75" s="369"/>
    </row>
    <row r="76" spans="1:14" s="2" customFormat="1" ht="15" customHeight="1" x14ac:dyDescent="0.25">
      <c r="A76" s="645">
        <v>44874</v>
      </c>
      <c r="B76" s="177" t="s">
        <v>123</v>
      </c>
      <c r="C76" s="177" t="s">
        <v>124</v>
      </c>
      <c r="D76" s="203" t="s">
        <v>119</v>
      </c>
      <c r="E76" s="190">
        <v>14000</v>
      </c>
      <c r="F76" s="368">
        <v>3830</v>
      </c>
      <c r="G76" s="332">
        <f t="shared" si="0"/>
        <v>3.6553524804177546</v>
      </c>
      <c r="H76" s="209" t="s">
        <v>135</v>
      </c>
      <c r="I76" s="196" t="s">
        <v>18</v>
      </c>
      <c r="J76" s="608" t="s">
        <v>213</v>
      </c>
      <c r="K76" s="195" t="s">
        <v>64</v>
      </c>
      <c r="L76" s="195" t="s">
        <v>45</v>
      </c>
      <c r="M76" s="457"/>
      <c r="N76" s="369"/>
    </row>
    <row r="77" spans="1:14" s="2" customFormat="1" ht="15" customHeight="1" x14ac:dyDescent="0.25">
      <c r="A77" s="645">
        <v>44874</v>
      </c>
      <c r="B77" s="177" t="s">
        <v>123</v>
      </c>
      <c r="C77" s="177" t="s">
        <v>124</v>
      </c>
      <c r="D77" s="203" t="s">
        <v>119</v>
      </c>
      <c r="E77" s="190">
        <v>10000</v>
      </c>
      <c r="F77" s="368">
        <v>3830</v>
      </c>
      <c r="G77" s="332">
        <f t="shared" si="0"/>
        <v>2.6109660574412534</v>
      </c>
      <c r="H77" s="209" t="s">
        <v>135</v>
      </c>
      <c r="I77" s="196" t="s">
        <v>18</v>
      </c>
      <c r="J77" s="608" t="s">
        <v>213</v>
      </c>
      <c r="K77" s="195" t="s">
        <v>64</v>
      </c>
      <c r="L77" s="195" t="s">
        <v>45</v>
      </c>
      <c r="M77" s="457"/>
      <c r="N77" s="369"/>
    </row>
    <row r="78" spans="1:14" s="2" customFormat="1" ht="15" customHeight="1" x14ac:dyDescent="0.25">
      <c r="A78" s="645">
        <v>44874</v>
      </c>
      <c r="B78" s="177" t="s">
        <v>123</v>
      </c>
      <c r="C78" s="177" t="s">
        <v>124</v>
      </c>
      <c r="D78" s="203" t="s">
        <v>119</v>
      </c>
      <c r="E78" s="190">
        <v>5000</v>
      </c>
      <c r="F78" s="368">
        <v>3830</v>
      </c>
      <c r="G78" s="332">
        <f t="shared" si="0"/>
        <v>1.3054830287206267</v>
      </c>
      <c r="H78" s="209" t="s">
        <v>135</v>
      </c>
      <c r="I78" s="196" t="s">
        <v>18</v>
      </c>
      <c r="J78" s="608" t="s">
        <v>213</v>
      </c>
      <c r="K78" s="195" t="s">
        <v>64</v>
      </c>
      <c r="L78" s="195" t="s">
        <v>45</v>
      </c>
      <c r="M78" s="457"/>
      <c r="N78" s="369"/>
    </row>
    <row r="79" spans="1:14" s="2" customFormat="1" ht="15" customHeight="1" x14ac:dyDescent="0.25">
      <c r="A79" s="645">
        <v>44874</v>
      </c>
      <c r="B79" s="177" t="s">
        <v>123</v>
      </c>
      <c r="C79" s="177" t="s">
        <v>124</v>
      </c>
      <c r="D79" s="203" t="s">
        <v>119</v>
      </c>
      <c r="E79" s="190">
        <v>12000</v>
      </c>
      <c r="F79" s="368">
        <v>3830</v>
      </c>
      <c r="G79" s="332">
        <f t="shared" si="0"/>
        <v>3.133159268929504</v>
      </c>
      <c r="H79" s="209" t="s">
        <v>135</v>
      </c>
      <c r="I79" s="196" t="s">
        <v>18</v>
      </c>
      <c r="J79" s="608" t="s">
        <v>213</v>
      </c>
      <c r="K79" s="195" t="s">
        <v>64</v>
      </c>
      <c r="L79" s="195" t="s">
        <v>45</v>
      </c>
      <c r="M79" s="457"/>
      <c r="N79" s="369"/>
    </row>
    <row r="80" spans="1:14" s="2" customFormat="1" ht="15" customHeight="1" x14ac:dyDescent="0.25">
      <c r="A80" s="645">
        <v>44874</v>
      </c>
      <c r="B80" s="177" t="s">
        <v>122</v>
      </c>
      <c r="C80" s="177" t="s">
        <v>122</v>
      </c>
      <c r="D80" s="203" t="s">
        <v>119</v>
      </c>
      <c r="E80" s="190">
        <v>5000</v>
      </c>
      <c r="F80" s="368">
        <v>3830</v>
      </c>
      <c r="G80" s="332">
        <f t="shared" si="0"/>
        <v>1.3054830287206267</v>
      </c>
      <c r="H80" s="209" t="s">
        <v>135</v>
      </c>
      <c r="I80" s="196" t="s">
        <v>18</v>
      </c>
      <c r="J80" s="608" t="s">
        <v>213</v>
      </c>
      <c r="K80" s="195" t="s">
        <v>64</v>
      </c>
      <c r="L80" s="195" t="s">
        <v>45</v>
      </c>
      <c r="M80" s="457"/>
      <c r="N80" s="369"/>
    </row>
    <row r="81" spans="1:14" s="2" customFormat="1" ht="15" customHeight="1" x14ac:dyDescent="0.25">
      <c r="A81" s="645">
        <v>44874</v>
      </c>
      <c r="B81" s="177" t="s">
        <v>122</v>
      </c>
      <c r="C81" s="177" t="s">
        <v>122</v>
      </c>
      <c r="D81" s="203" t="s">
        <v>119</v>
      </c>
      <c r="E81" s="190">
        <v>5000</v>
      </c>
      <c r="F81" s="368">
        <v>3830</v>
      </c>
      <c r="G81" s="332">
        <f t="shared" si="0"/>
        <v>1.3054830287206267</v>
      </c>
      <c r="H81" s="209" t="s">
        <v>135</v>
      </c>
      <c r="I81" s="196" t="s">
        <v>18</v>
      </c>
      <c r="J81" s="608" t="s">
        <v>213</v>
      </c>
      <c r="K81" s="195" t="s">
        <v>64</v>
      </c>
      <c r="L81" s="195" t="s">
        <v>45</v>
      </c>
      <c r="M81" s="457"/>
      <c r="N81" s="369"/>
    </row>
    <row r="82" spans="1:14" s="2" customFormat="1" ht="15" customHeight="1" x14ac:dyDescent="0.25">
      <c r="A82" s="194">
        <v>44874</v>
      </c>
      <c r="B82" s="205" t="s">
        <v>123</v>
      </c>
      <c r="C82" s="205" t="s">
        <v>124</v>
      </c>
      <c r="D82" s="532" t="s">
        <v>118</v>
      </c>
      <c r="E82" s="172">
        <v>15000</v>
      </c>
      <c r="F82" s="368">
        <v>3830</v>
      </c>
      <c r="G82" s="332">
        <f t="shared" si="0"/>
        <v>3.9164490861618799</v>
      </c>
      <c r="H82" s="209" t="s">
        <v>160</v>
      </c>
      <c r="I82" s="196" t="s">
        <v>18</v>
      </c>
      <c r="J82" s="452" t="s">
        <v>218</v>
      </c>
      <c r="K82" s="195" t="s">
        <v>64</v>
      </c>
      <c r="L82" s="195" t="s">
        <v>45</v>
      </c>
      <c r="M82" s="457"/>
      <c r="N82" s="369"/>
    </row>
    <row r="83" spans="1:14" s="2" customFormat="1" ht="15" customHeight="1" x14ac:dyDescent="0.25">
      <c r="A83" s="194">
        <v>44874</v>
      </c>
      <c r="B83" s="205" t="s">
        <v>123</v>
      </c>
      <c r="C83" s="205" t="s">
        <v>124</v>
      </c>
      <c r="D83" s="532" t="s">
        <v>118</v>
      </c>
      <c r="E83" s="172">
        <v>20000</v>
      </c>
      <c r="F83" s="368">
        <v>3830</v>
      </c>
      <c r="G83" s="332">
        <f t="shared" ref="G83:G150" si="1">E83/F83</f>
        <v>5.2219321148825069</v>
      </c>
      <c r="H83" s="209" t="s">
        <v>160</v>
      </c>
      <c r="I83" s="196" t="s">
        <v>18</v>
      </c>
      <c r="J83" s="452" t="s">
        <v>218</v>
      </c>
      <c r="K83" s="195" t="s">
        <v>64</v>
      </c>
      <c r="L83" s="195" t="s">
        <v>45</v>
      </c>
      <c r="M83" s="457"/>
      <c r="N83" s="369"/>
    </row>
    <row r="84" spans="1:14" s="2" customFormat="1" ht="15" customHeight="1" x14ac:dyDescent="0.25">
      <c r="A84" s="194">
        <v>44875</v>
      </c>
      <c r="B84" s="195" t="s">
        <v>123</v>
      </c>
      <c r="C84" s="195" t="s">
        <v>124</v>
      </c>
      <c r="D84" s="196" t="s">
        <v>14</v>
      </c>
      <c r="E84" s="190">
        <v>6000</v>
      </c>
      <c r="F84" s="368">
        <v>3830</v>
      </c>
      <c r="G84" s="332">
        <f t="shared" si="1"/>
        <v>1.566579634464752</v>
      </c>
      <c r="H84" s="209" t="s">
        <v>42</v>
      </c>
      <c r="I84" s="196" t="s">
        <v>18</v>
      </c>
      <c r="J84" s="452" t="s">
        <v>259</v>
      </c>
      <c r="K84" s="195" t="s">
        <v>64</v>
      </c>
      <c r="L84" s="195" t="s">
        <v>45</v>
      </c>
      <c r="M84" s="457"/>
      <c r="N84" s="369"/>
    </row>
    <row r="85" spans="1:14" s="2" customFormat="1" ht="15" customHeight="1" x14ac:dyDescent="0.25">
      <c r="A85" s="194">
        <v>44875</v>
      </c>
      <c r="B85" s="195" t="s">
        <v>123</v>
      </c>
      <c r="C85" s="195" t="s">
        <v>124</v>
      </c>
      <c r="D85" s="196" t="s">
        <v>14</v>
      </c>
      <c r="E85" s="190">
        <v>4000</v>
      </c>
      <c r="F85" s="368">
        <v>3830</v>
      </c>
      <c r="G85" s="332">
        <f t="shared" si="1"/>
        <v>1.0443864229765014</v>
      </c>
      <c r="H85" s="209" t="s">
        <v>42</v>
      </c>
      <c r="I85" s="196" t="s">
        <v>18</v>
      </c>
      <c r="J85" s="452" t="s">
        <v>259</v>
      </c>
      <c r="K85" s="195" t="s">
        <v>64</v>
      </c>
      <c r="L85" s="195" t="s">
        <v>45</v>
      </c>
      <c r="M85" s="457"/>
      <c r="N85" s="369"/>
    </row>
    <row r="86" spans="1:14" s="2" customFormat="1" ht="15" customHeight="1" x14ac:dyDescent="0.25">
      <c r="A86" s="194">
        <v>44875</v>
      </c>
      <c r="B86" s="195" t="s">
        <v>123</v>
      </c>
      <c r="C86" s="195" t="s">
        <v>124</v>
      </c>
      <c r="D86" s="196" t="s">
        <v>14</v>
      </c>
      <c r="E86" s="190">
        <v>6000</v>
      </c>
      <c r="F86" s="368">
        <v>3830</v>
      </c>
      <c r="G86" s="332">
        <f t="shared" si="1"/>
        <v>1.566579634464752</v>
      </c>
      <c r="H86" s="209" t="s">
        <v>42</v>
      </c>
      <c r="I86" s="196" t="s">
        <v>18</v>
      </c>
      <c r="J86" s="452" t="s">
        <v>259</v>
      </c>
      <c r="K86" s="195" t="s">
        <v>64</v>
      </c>
      <c r="L86" s="195" t="s">
        <v>45</v>
      </c>
      <c r="M86" s="457"/>
      <c r="N86" s="369"/>
    </row>
    <row r="87" spans="1:14" s="2" customFormat="1" ht="15" customHeight="1" x14ac:dyDescent="0.25">
      <c r="A87" s="194">
        <v>44875</v>
      </c>
      <c r="B87" s="195" t="s">
        <v>123</v>
      </c>
      <c r="C87" s="195" t="s">
        <v>124</v>
      </c>
      <c r="D87" s="196" t="s">
        <v>14</v>
      </c>
      <c r="E87" s="190">
        <v>1000</v>
      </c>
      <c r="F87" s="368">
        <v>3830</v>
      </c>
      <c r="G87" s="332">
        <f t="shared" si="1"/>
        <v>0.26109660574412535</v>
      </c>
      <c r="H87" s="209" t="s">
        <v>42</v>
      </c>
      <c r="I87" s="196" t="s">
        <v>18</v>
      </c>
      <c r="J87" s="452" t="s">
        <v>259</v>
      </c>
      <c r="K87" s="195" t="s">
        <v>64</v>
      </c>
      <c r="L87" s="195" t="s">
        <v>45</v>
      </c>
      <c r="M87" s="457"/>
      <c r="N87" s="369"/>
    </row>
    <row r="88" spans="1:14" s="2" customFormat="1" ht="15" customHeight="1" x14ac:dyDescent="0.25">
      <c r="A88" s="194">
        <v>44875</v>
      </c>
      <c r="B88" s="177" t="s">
        <v>123</v>
      </c>
      <c r="C88" s="177" t="s">
        <v>124</v>
      </c>
      <c r="D88" s="203" t="s">
        <v>119</v>
      </c>
      <c r="E88" s="425">
        <v>8000</v>
      </c>
      <c r="F88" s="368">
        <v>3830</v>
      </c>
      <c r="G88" s="332">
        <f t="shared" si="1"/>
        <v>2.0887728459530028</v>
      </c>
      <c r="H88" s="209" t="s">
        <v>135</v>
      </c>
      <c r="I88" s="196" t="s">
        <v>18</v>
      </c>
      <c r="J88" s="608" t="s">
        <v>228</v>
      </c>
      <c r="K88" s="195" t="s">
        <v>64</v>
      </c>
      <c r="L88" s="195" t="s">
        <v>45</v>
      </c>
      <c r="M88" s="457"/>
      <c r="N88" s="369"/>
    </row>
    <row r="89" spans="1:14" ht="14.25" customHeight="1" x14ac:dyDescent="0.25">
      <c r="A89" s="194">
        <v>44875</v>
      </c>
      <c r="B89" s="177" t="s">
        <v>123</v>
      </c>
      <c r="C89" s="177" t="s">
        <v>124</v>
      </c>
      <c r="D89" s="203" t="s">
        <v>119</v>
      </c>
      <c r="E89" s="190">
        <v>17000</v>
      </c>
      <c r="F89" s="368">
        <v>3830</v>
      </c>
      <c r="G89" s="332">
        <f t="shared" si="1"/>
        <v>4.438642297650131</v>
      </c>
      <c r="H89" s="209" t="s">
        <v>135</v>
      </c>
      <c r="I89" s="196" t="s">
        <v>18</v>
      </c>
      <c r="J89" s="608" t="s">
        <v>228</v>
      </c>
      <c r="K89" s="541" t="s">
        <v>64</v>
      </c>
      <c r="L89" s="541" t="s">
        <v>45</v>
      </c>
      <c r="M89" s="540"/>
      <c r="N89" s="542"/>
    </row>
    <row r="90" spans="1:14" x14ac:dyDescent="0.25">
      <c r="A90" s="194">
        <v>44875</v>
      </c>
      <c r="B90" s="177" t="s">
        <v>123</v>
      </c>
      <c r="C90" s="177" t="s">
        <v>124</v>
      </c>
      <c r="D90" s="203" t="s">
        <v>119</v>
      </c>
      <c r="E90" s="190">
        <v>15000</v>
      </c>
      <c r="F90" s="368">
        <v>3830</v>
      </c>
      <c r="G90" s="332">
        <f t="shared" si="1"/>
        <v>3.9164490861618799</v>
      </c>
      <c r="H90" s="209" t="s">
        <v>135</v>
      </c>
      <c r="I90" s="196" t="s">
        <v>18</v>
      </c>
      <c r="J90" s="608" t="s">
        <v>228</v>
      </c>
      <c r="K90" s="541" t="s">
        <v>64</v>
      </c>
      <c r="L90" s="541" t="s">
        <v>45</v>
      </c>
      <c r="M90" s="495"/>
      <c r="N90" s="496"/>
    </row>
    <row r="91" spans="1:14" x14ac:dyDescent="0.25">
      <c r="A91" s="194">
        <v>44875</v>
      </c>
      <c r="B91" s="177" t="s">
        <v>123</v>
      </c>
      <c r="C91" s="177" t="s">
        <v>124</v>
      </c>
      <c r="D91" s="203" t="s">
        <v>119</v>
      </c>
      <c r="E91" s="425">
        <v>20000</v>
      </c>
      <c r="F91" s="368">
        <v>3830</v>
      </c>
      <c r="G91" s="332">
        <f t="shared" si="1"/>
        <v>5.2219321148825069</v>
      </c>
      <c r="H91" s="209" t="s">
        <v>135</v>
      </c>
      <c r="I91" s="196" t="s">
        <v>18</v>
      </c>
      <c r="J91" s="608" t="s">
        <v>228</v>
      </c>
      <c r="K91" s="541" t="s">
        <v>64</v>
      </c>
      <c r="L91" s="541" t="s">
        <v>45</v>
      </c>
      <c r="M91" s="495"/>
      <c r="N91" s="496"/>
    </row>
    <row r="92" spans="1:14" x14ac:dyDescent="0.25">
      <c r="A92" s="194">
        <v>44875</v>
      </c>
      <c r="B92" s="177" t="s">
        <v>123</v>
      </c>
      <c r="C92" s="177" t="s">
        <v>124</v>
      </c>
      <c r="D92" s="203" t="s">
        <v>119</v>
      </c>
      <c r="E92" s="425">
        <v>5000</v>
      </c>
      <c r="F92" s="368">
        <v>3830</v>
      </c>
      <c r="G92" s="332">
        <f t="shared" si="1"/>
        <v>1.3054830287206267</v>
      </c>
      <c r="H92" s="209" t="s">
        <v>135</v>
      </c>
      <c r="I92" s="196" t="s">
        <v>18</v>
      </c>
      <c r="J92" s="608" t="s">
        <v>228</v>
      </c>
      <c r="K92" s="541" t="s">
        <v>64</v>
      </c>
      <c r="L92" s="541" t="s">
        <v>45</v>
      </c>
      <c r="M92" s="495"/>
      <c r="N92" s="496"/>
    </row>
    <row r="93" spans="1:14" x14ac:dyDescent="0.25">
      <c r="A93" s="194">
        <v>44875</v>
      </c>
      <c r="B93" s="177" t="s">
        <v>123</v>
      </c>
      <c r="C93" s="177" t="s">
        <v>124</v>
      </c>
      <c r="D93" s="203" t="s">
        <v>119</v>
      </c>
      <c r="E93" s="425">
        <v>5000</v>
      </c>
      <c r="F93" s="368">
        <v>3830</v>
      </c>
      <c r="G93" s="332">
        <f t="shared" si="1"/>
        <v>1.3054830287206267</v>
      </c>
      <c r="H93" s="209" t="s">
        <v>135</v>
      </c>
      <c r="I93" s="196" t="s">
        <v>18</v>
      </c>
      <c r="J93" s="608" t="s">
        <v>228</v>
      </c>
      <c r="K93" s="541" t="s">
        <v>64</v>
      </c>
      <c r="L93" s="541" t="s">
        <v>45</v>
      </c>
      <c r="M93" s="495"/>
      <c r="N93" s="496"/>
    </row>
    <row r="94" spans="1:14" x14ac:dyDescent="0.25">
      <c r="A94" s="194">
        <v>44875</v>
      </c>
      <c r="B94" s="177" t="s">
        <v>235</v>
      </c>
      <c r="C94" s="177" t="s">
        <v>233</v>
      </c>
      <c r="D94" s="203" t="s">
        <v>81</v>
      </c>
      <c r="E94" s="665">
        <v>20000</v>
      </c>
      <c r="F94" s="368">
        <v>3830</v>
      </c>
      <c r="G94" s="332">
        <f t="shared" si="1"/>
        <v>5.2219321148825069</v>
      </c>
      <c r="H94" s="543" t="s">
        <v>234</v>
      </c>
      <c r="I94" s="196" t="s">
        <v>18</v>
      </c>
      <c r="J94" s="452" t="s">
        <v>459</v>
      </c>
      <c r="K94" s="541" t="s">
        <v>64</v>
      </c>
      <c r="L94" s="541" t="s">
        <v>45</v>
      </c>
      <c r="M94" s="495"/>
      <c r="N94" s="496"/>
    </row>
    <row r="95" spans="1:14" x14ac:dyDescent="0.25">
      <c r="A95" s="194">
        <v>44875</v>
      </c>
      <c r="B95" s="205" t="s">
        <v>123</v>
      </c>
      <c r="C95" s="205" t="s">
        <v>124</v>
      </c>
      <c r="D95" s="532" t="s">
        <v>118</v>
      </c>
      <c r="E95" s="190">
        <v>15000</v>
      </c>
      <c r="F95" s="368">
        <v>3830</v>
      </c>
      <c r="G95" s="332">
        <f t="shared" si="1"/>
        <v>3.9164490861618799</v>
      </c>
      <c r="H95" s="543" t="s">
        <v>160</v>
      </c>
      <c r="I95" s="196" t="s">
        <v>18</v>
      </c>
      <c r="J95" s="452" t="s">
        <v>236</v>
      </c>
      <c r="K95" s="541" t="s">
        <v>64</v>
      </c>
      <c r="L95" s="541" t="s">
        <v>45</v>
      </c>
      <c r="M95" s="495"/>
      <c r="N95" s="496"/>
    </row>
    <row r="96" spans="1:14" x14ac:dyDescent="0.25">
      <c r="A96" s="194">
        <v>44875</v>
      </c>
      <c r="B96" s="205" t="s">
        <v>123</v>
      </c>
      <c r="C96" s="205" t="s">
        <v>124</v>
      </c>
      <c r="D96" s="532" t="s">
        <v>118</v>
      </c>
      <c r="E96" s="190">
        <v>15000</v>
      </c>
      <c r="F96" s="368">
        <v>3830</v>
      </c>
      <c r="G96" s="332">
        <f t="shared" si="1"/>
        <v>3.9164490861618799</v>
      </c>
      <c r="H96" s="543" t="s">
        <v>160</v>
      </c>
      <c r="I96" s="196" t="s">
        <v>18</v>
      </c>
      <c r="J96" s="452" t="s">
        <v>236</v>
      </c>
      <c r="K96" s="541" t="s">
        <v>64</v>
      </c>
      <c r="L96" s="541" t="s">
        <v>45</v>
      </c>
      <c r="M96" s="495"/>
      <c r="N96" s="496"/>
    </row>
    <row r="97" spans="1:14" x14ac:dyDescent="0.25">
      <c r="A97" s="180">
        <v>44876</v>
      </c>
      <c r="B97" s="175" t="s">
        <v>123</v>
      </c>
      <c r="C97" s="175" t="s">
        <v>124</v>
      </c>
      <c r="D97" s="175" t="s">
        <v>119</v>
      </c>
      <c r="E97" s="425">
        <v>10000</v>
      </c>
      <c r="F97" s="368">
        <v>3830</v>
      </c>
      <c r="G97" s="332">
        <f t="shared" si="1"/>
        <v>2.6109660574412534</v>
      </c>
      <c r="H97" s="543" t="s">
        <v>135</v>
      </c>
      <c r="I97" s="196" t="s">
        <v>18</v>
      </c>
      <c r="J97" s="608" t="s">
        <v>229</v>
      </c>
      <c r="K97" s="541" t="s">
        <v>64</v>
      </c>
      <c r="L97" s="541" t="s">
        <v>45</v>
      </c>
      <c r="M97" s="495"/>
      <c r="N97" s="496"/>
    </row>
    <row r="98" spans="1:14" x14ac:dyDescent="0.25">
      <c r="A98" s="180">
        <v>44876</v>
      </c>
      <c r="B98" s="175" t="s">
        <v>123</v>
      </c>
      <c r="C98" s="175" t="s">
        <v>124</v>
      </c>
      <c r="D98" s="175" t="s">
        <v>119</v>
      </c>
      <c r="E98" s="425">
        <v>15000</v>
      </c>
      <c r="F98" s="368">
        <v>3830</v>
      </c>
      <c r="G98" s="332">
        <f t="shared" si="1"/>
        <v>3.9164490861618799</v>
      </c>
      <c r="H98" s="543" t="s">
        <v>135</v>
      </c>
      <c r="I98" s="196" t="s">
        <v>18</v>
      </c>
      <c r="J98" s="608" t="s">
        <v>229</v>
      </c>
      <c r="K98" s="541" t="s">
        <v>64</v>
      </c>
      <c r="L98" s="541" t="s">
        <v>45</v>
      </c>
      <c r="M98" s="495"/>
      <c r="N98" s="496"/>
    </row>
    <row r="99" spans="1:14" x14ac:dyDescent="0.25">
      <c r="A99" s="180">
        <v>44876</v>
      </c>
      <c r="B99" s="175" t="s">
        <v>123</v>
      </c>
      <c r="C99" s="175" t="s">
        <v>124</v>
      </c>
      <c r="D99" s="175" t="s">
        <v>119</v>
      </c>
      <c r="E99" s="425">
        <v>20000</v>
      </c>
      <c r="F99" s="368">
        <v>3830</v>
      </c>
      <c r="G99" s="332">
        <f t="shared" si="1"/>
        <v>5.2219321148825069</v>
      </c>
      <c r="H99" s="543" t="s">
        <v>135</v>
      </c>
      <c r="I99" s="196" t="s">
        <v>18</v>
      </c>
      <c r="J99" s="608" t="s">
        <v>229</v>
      </c>
      <c r="K99" s="541" t="s">
        <v>64</v>
      </c>
      <c r="L99" s="541" t="s">
        <v>45</v>
      </c>
      <c r="M99" s="495"/>
      <c r="N99" s="496"/>
    </row>
    <row r="100" spans="1:14" x14ac:dyDescent="0.25">
      <c r="A100" s="180">
        <v>44876</v>
      </c>
      <c r="B100" s="175" t="s">
        <v>123</v>
      </c>
      <c r="C100" s="175" t="s">
        <v>124</v>
      </c>
      <c r="D100" s="175" t="s">
        <v>119</v>
      </c>
      <c r="E100" s="425">
        <v>15000</v>
      </c>
      <c r="F100" s="368">
        <v>3830</v>
      </c>
      <c r="G100" s="332">
        <f t="shared" si="1"/>
        <v>3.9164490861618799</v>
      </c>
      <c r="H100" s="543" t="s">
        <v>135</v>
      </c>
      <c r="I100" s="196" t="s">
        <v>18</v>
      </c>
      <c r="J100" s="608" t="s">
        <v>229</v>
      </c>
      <c r="K100" s="541" t="s">
        <v>64</v>
      </c>
      <c r="L100" s="541" t="s">
        <v>45</v>
      </c>
      <c r="M100" s="495"/>
      <c r="N100" s="496"/>
    </row>
    <row r="101" spans="1:14" x14ac:dyDescent="0.25">
      <c r="A101" s="180">
        <v>44876</v>
      </c>
      <c r="B101" s="175" t="s">
        <v>123</v>
      </c>
      <c r="C101" s="175" t="s">
        <v>124</v>
      </c>
      <c r="D101" s="175" t="s">
        <v>119</v>
      </c>
      <c r="E101" s="425">
        <v>10000</v>
      </c>
      <c r="F101" s="368">
        <v>3830</v>
      </c>
      <c r="G101" s="332">
        <f t="shared" si="1"/>
        <v>2.6109660574412534</v>
      </c>
      <c r="H101" s="543" t="s">
        <v>135</v>
      </c>
      <c r="I101" s="196" t="s">
        <v>18</v>
      </c>
      <c r="J101" s="608" t="s">
        <v>229</v>
      </c>
      <c r="K101" s="541" t="s">
        <v>64</v>
      </c>
      <c r="L101" s="541" t="s">
        <v>45</v>
      </c>
      <c r="M101" s="495"/>
      <c r="N101" s="496"/>
    </row>
    <row r="102" spans="1:14" x14ac:dyDescent="0.25">
      <c r="A102" s="180">
        <v>44876</v>
      </c>
      <c r="B102" s="175" t="s">
        <v>122</v>
      </c>
      <c r="C102" s="175" t="s">
        <v>122</v>
      </c>
      <c r="D102" s="175" t="s">
        <v>119</v>
      </c>
      <c r="E102" s="425">
        <v>5000</v>
      </c>
      <c r="F102" s="368">
        <v>3830</v>
      </c>
      <c r="G102" s="332">
        <f t="shared" si="1"/>
        <v>1.3054830287206267</v>
      </c>
      <c r="H102" s="543" t="s">
        <v>135</v>
      </c>
      <c r="I102" s="196" t="s">
        <v>18</v>
      </c>
      <c r="J102" s="608" t="s">
        <v>229</v>
      </c>
      <c r="K102" s="541" t="s">
        <v>64</v>
      </c>
      <c r="L102" s="541" t="s">
        <v>45</v>
      </c>
      <c r="M102" s="495"/>
      <c r="N102" s="496"/>
    </row>
    <row r="103" spans="1:14" x14ac:dyDescent="0.25">
      <c r="A103" s="180">
        <v>44876</v>
      </c>
      <c r="B103" s="175" t="s">
        <v>122</v>
      </c>
      <c r="C103" s="175" t="s">
        <v>122</v>
      </c>
      <c r="D103" s="175" t="s">
        <v>119</v>
      </c>
      <c r="E103" s="190">
        <v>5000</v>
      </c>
      <c r="F103" s="368">
        <v>3830</v>
      </c>
      <c r="G103" s="332">
        <f t="shared" si="1"/>
        <v>1.3054830287206267</v>
      </c>
      <c r="H103" s="543" t="s">
        <v>135</v>
      </c>
      <c r="I103" s="196" t="s">
        <v>18</v>
      </c>
      <c r="J103" s="608" t="s">
        <v>229</v>
      </c>
      <c r="K103" s="541" t="s">
        <v>64</v>
      </c>
      <c r="L103" s="541" t="s">
        <v>45</v>
      </c>
      <c r="M103" s="495"/>
      <c r="N103" s="496"/>
    </row>
    <row r="104" spans="1:14" x14ac:dyDescent="0.25">
      <c r="A104" s="194">
        <v>44876</v>
      </c>
      <c r="B104" s="195" t="s">
        <v>123</v>
      </c>
      <c r="C104" s="195" t="s">
        <v>124</v>
      </c>
      <c r="D104" s="196" t="s">
        <v>118</v>
      </c>
      <c r="E104" s="201">
        <v>15000</v>
      </c>
      <c r="F104" s="368">
        <v>3830</v>
      </c>
      <c r="G104" s="332">
        <f t="shared" si="1"/>
        <v>3.9164490861618799</v>
      </c>
      <c r="H104" s="543" t="s">
        <v>160</v>
      </c>
      <c r="I104" s="196" t="s">
        <v>18</v>
      </c>
      <c r="J104" s="452" t="s">
        <v>238</v>
      </c>
      <c r="K104" s="541" t="s">
        <v>64</v>
      </c>
      <c r="L104" s="541" t="s">
        <v>45</v>
      </c>
      <c r="M104" s="495"/>
      <c r="N104" s="496"/>
    </row>
    <row r="105" spans="1:14" x14ac:dyDescent="0.25">
      <c r="A105" s="194">
        <v>44876</v>
      </c>
      <c r="B105" s="195" t="s">
        <v>123</v>
      </c>
      <c r="C105" s="195" t="s">
        <v>124</v>
      </c>
      <c r="D105" s="196" t="s">
        <v>118</v>
      </c>
      <c r="E105" s="182">
        <v>15000</v>
      </c>
      <c r="F105" s="368">
        <v>3830</v>
      </c>
      <c r="G105" s="332">
        <f t="shared" si="1"/>
        <v>3.9164490861618799</v>
      </c>
      <c r="H105" s="543" t="s">
        <v>160</v>
      </c>
      <c r="I105" s="196" t="s">
        <v>18</v>
      </c>
      <c r="J105" s="452" t="s">
        <v>238</v>
      </c>
      <c r="K105" s="541" t="s">
        <v>64</v>
      </c>
      <c r="L105" s="541" t="s">
        <v>45</v>
      </c>
      <c r="M105" s="495"/>
      <c r="N105" s="496"/>
    </row>
    <row r="106" spans="1:14" x14ac:dyDescent="0.25">
      <c r="A106" s="194">
        <v>44876</v>
      </c>
      <c r="B106" s="195" t="s">
        <v>123</v>
      </c>
      <c r="C106" s="195" t="s">
        <v>124</v>
      </c>
      <c r="D106" s="196" t="s">
        <v>119</v>
      </c>
      <c r="E106" s="172">
        <v>4000</v>
      </c>
      <c r="F106" s="368">
        <v>3830</v>
      </c>
      <c r="G106" s="332">
        <f t="shared" si="1"/>
        <v>1.0443864229765014</v>
      </c>
      <c r="H106" s="543" t="s">
        <v>159</v>
      </c>
      <c r="I106" s="196" t="s">
        <v>18</v>
      </c>
      <c r="J106" s="452" t="s">
        <v>242</v>
      </c>
      <c r="K106" s="541" t="s">
        <v>64</v>
      </c>
      <c r="L106" s="541" t="s">
        <v>45</v>
      </c>
      <c r="M106" s="495"/>
      <c r="N106" s="496"/>
    </row>
    <row r="107" spans="1:14" x14ac:dyDescent="0.25">
      <c r="A107" s="194">
        <v>44876</v>
      </c>
      <c r="B107" s="195" t="s">
        <v>123</v>
      </c>
      <c r="C107" s="195" t="s">
        <v>124</v>
      </c>
      <c r="D107" s="196" t="s">
        <v>119</v>
      </c>
      <c r="E107" s="172">
        <v>8000</v>
      </c>
      <c r="F107" s="368">
        <v>3830</v>
      </c>
      <c r="G107" s="332">
        <f t="shared" si="1"/>
        <v>2.0887728459530028</v>
      </c>
      <c r="H107" s="543" t="s">
        <v>159</v>
      </c>
      <c r="I107" s="196" t="s">
        <v>18</v>
      </c>
      <c r="J107" s="452" t="s">
        <v>242</v>
      </c>
      <c r="K107" s="541" t="s">
        <v>64</v>
      </c>
      <c r="L107" s="541" t="s">
        <v>45</v>
      </c>
      <c r="M107" s="495"/>
      <c r="N107" s="496"/>
    </row>
    <row r="108" spans="1:14" x14ac:dyDescent="0.25">
      <c r="A108" s="194">
        <v>44876</v>
      </c>
      <c r="B108" s="195" t="s">
        <v>123</v>
      </c>
      <c r="C108" s="195" t="s">
        <v>124</v>
      </c>
      <c r="D108" s="196" t="s">
        <v>119</v>
      </c>
      <c r="E108" s="172">
        <v>8000</v>
      </c>
      <c r="F108" s="368">
        <v>3830</v>
      </c>
      <c r="G108" s="332">
        <f t="shared" si="1"/>
        <v>2.0887728459530028</v>
      </c>
      <c r="H108" s="543" t="s">
        <v>159</v>
      </c>
      <c r="I108" s="196" t="s">
        <v>18</v>
      </c>
      <c r="J108" s="452" t="s">
        <v>242</v>
      </c>
      <c r="K108" s="541" t="s">
        <v>64</v>
      </c>
      <c r="L108" s="541" t="s">
        <v>45</v>
      </c>
      <c r="M108" s="495"/>
      <c r="N108" s="496"/>
    </row>
    <row r="109" spans="1:14" x14ac:dyDescent="0.25">
      <c r="A109" s="194">
        <v>44876</v>
      </c>
      <c r="B109" s="195" t="s">
        <v>123</v>
      </c>
      <c r="C109" s="195" t="s">
        <v>124</v>
      </c>
      <c r="D109" s="196" t="s">
        <v>119</v>
      </c>
      <c r="E109" s="190">
        <v>5000</v>
      </c>
      <c r="F109" s="368">
        <v>3830</v>
      </c>
      <c r="G109" s="332">
        <f t="shared" si="1"/>
        <v>1.3054830287206267</v>
      </c>
      <c r="H109" s="543" t="s">
        <v>159</v>
      </c>
      <c r="I109" s="196" t="s">
        <v>18</v>
      </c>
      <c r="J109" s="452" t="s">
        <v>242</v>
      </c>
      <c r="K109" s="541" t="s">
        <v>64</v>
      </c>
      <c r="L109" s="541" t="s">
        <v>45</v>
      </c>
      <c r="M109" s="495"/>
      <c r="N109" s="496"/>
    </row>
    <row r="110" spans="1:14" x14ac:dyDescent="0.25">
      <c r="A110" s="194">
        <v>44876</v>
      </c>
      <c r="B110" s="195" t="s">
        <v>123</v>
      </c>
      <c r="C110" s="195" t="s">
        <v>124</v>
      </c>
      <c r="D110" s="196" t="s">
        <v>119</v>
      </c>
      <c r="E110" s="190">
        <v>14000</v>
      </c>
      <c r="F110" s="368">
        <v>3830</v>
      </c>
      <c r="G110" s="332">
        <f t="shared" si="1"/>
        <v>3.6553524804177546</v>
      </c>
      <c r="H110" s="543" t="s">
        <v>159</v>
      </c>
      <c r="I110" s="196" t="s">
        <v>18</v>
      </c>
      <c r="J110" s="452" t="s">
        <v>242</v>
      </c>
      <c r="K110" s="541" t="s">
        <v>64</v>
      </c>
      <c r="L110" s="541" t="s">
        <v>45</v>
      </c>
      <c r="M110" s="495"/>
      <c r="N110" s="496"/>
    </row>
    <row r="111" spans="1:14" x14ac:dyDescent="0.25">
      <c r="A111" s="180">
        <v>44876</v>
      </c>
      <c r="B111" s="175" t="s">
        <v>123</v>
      </c>
      <c r="C111" s="175" t="s">
        <v>124</v>
      </c>
      <c r="D111" s="175" t="s">
        <v>119</v>
      </c>
      <c r="E111" s="190">
        <v>15000</v>
      </c>
      <c r="F111" s="368">
        <v>3830</v>
      </c>
      <c r="G111" s="332">
        <f t="shared" si="1"/>
        <v>3.9164490861618799</v>
      </c>
      <c r="H111" s="543" t="s">
        <v>135</v>
      </c>
      <c r="I111" s="196" t="s">
        <v>18</v>
      </c>
      <c r="J111" s="608" t="s">
        <v>244</v>
      </c>
      <c r="K111" s="541" t="s">
        <v>64</v>
      </c>
      <c r="L111" s="541" t="s">
        <v>45</v>
      </c>
      <c r="M111" s="495"/>
      <c r="N111" s="496"/>
    </row>
    <row r="112" spans="1:14" x14ac:dyDescent="0.25">
      <c r="A112" s="180">
        <v>44876</v>
      </c>
      <c r="B112" s="175" t="s">
        <v>147</v>
      </c>
      <c r="C112" s="175" t="s">
        <v>468</v>
      </c>
      <c r="D112" s="175" t="s">
        <v>81</v>
      </c>
      <c r="E112" s="190">
        <v>1000</v>
      </c>
      <c r="F112" s="368">
        <v>3830</v>
      </c>
      <c r="G112" s="332">
        <f t="shared" si="1"/>
        <v>0.26109660574412535</v>
      </c>
      <c r="H112" s="543" t="s">
        <v>135</v>
      </c>
      <c r="I112" s="196" t="s">
        <v>18</v>
      </c>
      <c r="J112" s="452" t="s">
        <v>244</v>
      </c>
      <c r="K112" s="541" t="s">
        <v>64</v>
      </c>
      <c r="L112" s="541" t="s">
        <v>45</v>
      </c>
      <c r="M112" s="495"/>
      <c r="N112" s="496"/>
    </row>
    <row r="113" spans="1:14" ht="20.25" customHeight="1" x14ac:dyDescent="0.25">
      <c r="A113" s="194">
        <v>44877</v>
      </c>
      <c r="B113" s="195" t="s">
        <v>123</v>
      </c>
      <c r="C113" s="195" t="s">
        <v>124</v>
      </c>
      <c r="D113" s="196" t="s">
        <v>118</v>
      </c>
      <c r="E113" s="190">
        <v>15000</v>
      </c>
      <c r="F113" s="368">
        <v>3830</v>
      </c>
      <c r="G113" s="332">
        <f t="shared" si="1"/>
        <v>3.9164490861618799</v>
      </c>
      <c r="H113" s="543" t="s">
        <v>160</v>
      </c>
      <c r="I113" s="532" t="s">
        <v>18</v>
      </c>
      <c r="J113" s="452" t="s">
        <v>247</v>
      </c>
      <c r="K113" s="541" t="s">
        <v>64</v>
      </c>
      <c r="L113" s="541" t="s">
        <v>45</v>
      </c>
      <c r="M113" s="552"/>
      <c r="N113" s="542"/>
    </row>
    <row r="114" spans="1:14" ht="18.75" customHeight="1" x14ac:dyDescent="0.25">
      <c r="A114" s="194">
        <v>44877</v>
      </c>
      <c r="B114" s="195" t="s">
        <v>123</v>
      </c>
      <c r="C114" s="195" t="s">
        <v>124</v>
      </c>
      <c r="D114" s="196" t="s">
        <v>118</v>
      </c>
      <c r="E114" s="190">
        <v>15000</v>
      </c>
      <c r="F114" s="368">
        <v>3830</v>
      </c>
      <c r="G114" s="332">
        <f t="shared" si="1"/>
        <v>3.9164490861618799</v>
      </c>
      <c r="H114" s="543" t="s">
        <v>160</v>
      </c>
      <c r="I114" s="532" t="s">
        <v>18</v>
      </c>
      <c r="J114" s="452" t="s">
        <v>247</v>
      </c>
      <c r="K114" s="541" t="s">
        <v>64</v>
      </c>
      <c r="L114" s="541" t="s">
        <v>45</v>
      </c>
      <c r="M114" s="552"/>
      <c r="N114" s="542"/>
    </row>
    <row r="115" spans="1:14" x14ac:dyDescent="0.25">
      <c r="A115" s="194">
        <v>44877</v>
      </c>
      <c r="B115" s="195" t="s">
        <v>123</v>
      </c>
      <c r="C115" s="195" t="s">
        <v>124</v>
      </c>
      <c r="D115" s="196" t="s">
        <v>119</v>
      </c>
      <c r="E115" s="201">
        <v>5000</v>
      </c>
      <c r="F115" s="368">
        <v>3830</v>
      </c>
      <c r="G115" s="332">
        <f t="shared" si="1"/>
        <v>1.3054830287206267</v>
      </c>
      <c r="H115" s="543" t="s">
        <v>159</v>
      </c>
      <c r="I115" s="532" t="s">
        <v>18</v>
      </c>
      <c r="J115" s="452" t="s">
        <v>248</v>
      </c>
      <c r="K115" s="541" t="s">
        <v>64</v>
      </c>
      <c r="L115" s="541" t="s">
        <v>45</v>
      </c>
      <c r="M115" s="552"/>
      <c r="N115" s="542"/>
    </row>
    <row r="116" spans="1:14" x14ac:dyDescent="0.25">
      <c r="A116" s="194">
        <v>44877</v>
      </c>
      <c r="B116" s="195" t="s">
        <v>123</v>
      </c>
      <c r="C116" s="195" t="s">
        <v>124</v>
      </c>
      <c r="D116" s="196" t="s">
        <v>119</v>
      </c>
      <c r="E116" s="182">
        <v>5000</v>
      </c>
      <c r="F116" s="368">
        <v>3830</v>
      </c>
      <c r="G116" s="332">
        <f t="shared" si="1"/>
        <v>1.3054830287206267</v>
      </c>
      <c r="H116" s="543" t="s">
        <v>159</v>
      </c>
      <c r="I116" s="532" t="s">
        <v>18</v>
      </c>
      <c r="J116" s="452" t="s">
        <v>248</v>
      </c>
      <c r="K116" s="541" t="s">
        <v>64</v>
      </c>
      <c r="L116" s="541" t="s">
        <v>45</v>
      </c>
      <c r="M116" s="552"/>
      <c r="N116" s="542"/>
    </row>
    <row r="117" spans="1:14" x14ac:dyDescent="0.25">
      <c r="A117" s="180">
        <v>44877</v>
      </c>
      <c r="B117" s="175" t="s">
        <v>123</v>
      </c>
      <c r="C117" s="175" t="s">
        <v>124</v>
      </c>
      <c r="D117" s="175" t="s">
        <v>119</v>
      </c>
      <c r="E117" s="190">
        <v>8000</v>
      </c>
      <c r="F117" s="368">
        <v>3830</v>
      </c>
      <c r="G117" s="332">
        <f t="shared" si="1"/>
        <v>2.0887728459530028</v>
      </c>
      <c r="H117" s="543" t="s">
        <v>135</v>
      </c>
      <c r="I117" s="532" t="s">
        <v>18</v>
      </c>
      <c r="J117" s="608" t="s">
        <v>252</v>
      </c>
      <c r="K117" s="541" t="s">
        <v>64</v>
      </c>
      <c r="L117" s="541" t="s">
        <v>45</v>
      </c>
      <c r="M117" s="552"/>
      <c r="N117" s="542"/>
    </row>
    <row r="118" spans="1:14" x14ac:dyDescent="0.25">
      <c r="A118" s="180">
        <v>44877</v>
      </c>
      <c r="B118" s="175" t="s">
        <v>123</v>
      </c>
      <c r="C118" s="175" t="s">
        <v>124</v>
      </c>
      <c r="D118" s="175" t="s">
        <v>119</v>
      </c>
      <c r="E118" s="190">
        <v>20000</v>
      </c>
      <c r="F118" s="368">
        <v>3830</v>
      </c>
      <c r="G118" s="332">
        <f t="shared" si="1"/>
        <v>5.2219321148825069</v>
      </c>
      <c r="H118" s="543" t="s">
        <v>135</v>
      </c>
      <c r="I118" s="532" t="s">
        <v>18</v>
      </c>
      <c r="J118" s="608" t="s">
        <v>252</v>
      </c>
      <c r="K118" s="541" t="s">
        <v>64</v>
      </c>
      <c r="L118" s="541" t="s">
        <v>45</v>
      </c>
      <c r="M118" s="552"/>
      <c r="N118" s="542"/>
    </row>
    <row r="119" spans="1:14" x14ac:dyDescent="0.25">
      <c r="A119" s="180">
        <v>44877</v>
      </c>
      <c r="B119" s="175" t="s">
        <v>123</v>
      </c>
      <c r="C119" s="175" t="s">
        <v>124</v>
      </c>
      <c r="D119" s="175" t="s">
        <v>119</v>
      </c>
      <c r="E119" s="190">
        <v>20000</v>
      </c>
      <c r="F119" s="368">
        <v>3830</v>
      </c>
      <c r="G119" s="332">
        <f t="shared" si="1"/>
        <v>5.2219321148825069</v>
      </c>
      <c r="H119" s="543" t="s">
        <v>135</v>
      </c>
      <c r="I119" s="532" t="s">
        <v>18</v>
      </c>
      <c r="J119" s="608" t="s">
        <v>252</v>
      </c>
      <c r="K119" s="541" t="s">
        <v>64</v>
      </c>
      <c r="L119" s="541" t="s">
        <v>45</v>
      </c>
      <c r="M119" s="552"/>
      <c r="N119" s="542"/>
    </row>
    <row r="120" spans="1:14" x14ac:dyDescent="0.25">
      <c r="A120" s="180">
        <v>44877</v>
      </c>
      <c r="B120" s="175" t="s">
        <v>122</v>
      </c>
      <c r="C120" s="175" t="s">
        <v>122</v>
      </c>
      <c r="D120" s="175" t="s">
        <v>119</v>
      </c>
      <c r="E120" s="190">
        <v>5000</v>
      </c>
      <c r="F120" s="368">
        <v>3830</v>
      </c>
      <c r="G120" s="332">
        <f t="shared" si="1"/>
        <v>1.3054830287206267</v>
      </c>
      <c r="H120" s="543" t="s">
        <v>135</v>
      </c>
      <c r="I120" s="532" t="s">
        <v>18</v>
      </c>
      <c r="J120" s="608" t="s">
        <v>252</v>
      </c>
      <c r="K120" s="541" t="s">
        <v>64</v>
      </c>
      <c r="L120" s="541" t="s">
        <v>45</v>
      </c>
      <c r="M120" s="552"/>
      <c r="N120" s="542"/>
    </row>
    <row r="121" spans="1:14" x14ac:dyDescent="0.25">
      <c r="A121" s="180">
        <v>44877</v>
      </c>
      <c r="B121" s="175" t="s">
        <v>122</v>
      </c>
      <c r="C121" s="175" t="s">
        <v>122</v>
      </c>
      <c r="D121" s="175" t="s">
        <v>119</v>
      </c>
      <c r="E121" s="190">
        <v>2000</v>
      </c>
      <c r="F121" s="368">
        <v>3830</v>
      </c>
      <c r="G121" s="332">
        <f t="shared" si="1"/>
        <v>0.52219321148825071</v>
      </c>
      <c r="H121" s="543" t="s">
        <v>135</v>
      </c>
      <c r="I121" s="532" t="s">
        <v>18</v>
      </c>
      <c r="J121" s="608" t="s">
        <v>252</v>
      </c>
      <c r="K121" s="541" t="s">
        <v>64</v>
      </c>
      <c r="L121" s="541" t="s">
        <v>45</v>
      </c>
      <c r="M121" s="552"/>
      <c r="N121" s="542"/>
    </row>
    <row r="122" spans="1:14" x14ac:dyDescent="0.25">
      <c r="A122" s="180">
        <v>44879</v>
      </c>
      <c r="B122" s="177" t="s">
        <v>123</v>
      </c>
      <c r="C122" s="177" t="s">
        <v>124</v>
      </c>
      <c r="D122" s="203" t="s">
        <v>119</v>
      </c>
      <c r="E122" s="190">
        <v>8000</v>
      </c>
      <c r="F122" s="368">
        <v>3830</v>
      </c>
      <c r="G122" s="332">
        <f t="shared" si="1"/>
        <v>2.0887728459530028</v>
      </c>
      <c r="H122" s="543" t="s">
        <v>135</v>
      </c>
      <c r="I122" s="532" t="s">
        <v>18</v>
      </c>
      <c r="J122" s="608" t="s">
        <v>257</v>
      </c>
      <c r="K122" s="541" t="s">
        <v>64</v>
      </c>
      <c r="L122" s="541" t="s">
        <v>45</v>
      </c>
      <c r="M122" s="552"/>
      <c r="N122" s="542"/>
    </row>
    <row r="123" spans="1:14" x14ac:dyDescent="0.25">
      <c r="A123" s="180">
        <v>44879</v>
      </c>
      <c r="B123" s="177" t="s">
        <v>123</v>
      </c>
      <c r="C123" s="177" t="s">
        <v>124</v>
      </c>
      <c r="D123" s="203" t="s">
        <v>119</v>
      </c>
      <c r="E123" s="190">
        <v>12000</v>
      </c>
      <c r="F123" s="368">
        <v>3830</v>
      </c>
      <c r="G123" s="332">
        <f t="shared" si="1"/>
        <v>3.133159268929504</v>
      </c>
      <c r="H123" s="543" t="s">
        <v>135</v>
      </c>
      <c r="I123" s="532" t="s">
        <v>18</v>
      </c>
      <c r="J123" s="608" t="s">
        <v>257</v>
      </c>
      <c r="K123" s="541" t="s">
        <v>64</v>
      </c>
      <c r="L123" s="541" t="s">
        <v>45</v>
      </c>
      <c r="M123" s="552"/>
      <c r="N123" s="542"/>
    </row>
    <row r="124" spans="1:14" x14ac:dyDescent="0.25">
      <c r="A124" s="180">
        <v>44879</v>
      </c>
      <c r="B124" s="177" t="s">
        <v>123</v>
      </c>
      <c r="C124" s="177" t="s">
        <v>124</v>
      </c>
      <c r="D124" s="203" t="s">
        <v>119</v>
      </c>
      <c r="E124" s="425">
        <v>18000</v>
      </c>
      <c r="F124" s="368">
        <v>3830</v>
      </c>
      <c r="G124" s="332">
        <f t="shared" si="1"/>
        <v>4.6997389033942563</v>
      </c>
      <c r="H124" s="543" t="s">
        <v>135</v>
      </c>
      <c r="I124" s="532" t="s">
        <v>18</v>
      </c>
      <c r="J124" s="608" t="s">
        <v>257</v>
      </c>
      <c r="K124" s="541" t="s">
        <v>64</v>
      </c>
      <c r="L124" s="541" t="s">
        <v>45</v>
      </c>
      <c r="M124" s="552"/>
      <c r="N124" s="542"/>
    </row>
    <row r="125" spans="1:14" x14ac:dyDescent="0.25">
      <c r="A125" s="180">
        <v>44879</v>
      </c>
      <c r="B125" s="177" t="s">
        <v>123</v>
      </c>
      <c r="C125" s="177" t="s">
        <v>124</v>
      </c>
      <c r="D125" s="203" t="s">
        <v>119</v>
      </c>
      <c r="E125" s="544">
        <v>12000</v>
      </c>
      <c r="F125" s="368">
        <v>3830</v>
      </c>
      <c r="G125" s="332">
        <f t="shared" si="1"/>
        <v>3.133159268929504</v>
      </c>
      <c r="H125" s="543" t="s">
        <v>135</v>
      </c>
      <c r="I125" s="532" t="s">
        <v>18</v>
      </c>
      <c r="J125" s="608" t="s">
        <v>257</v>
      </c>
      <c r="K125" s="541" t="s">
        <v>64</v>
      </c>
      <c r="L125" s="541" t="s">
        <v>45</v>
      </c>
      <c r="M125" s="552"/>
      <c r="N125" s="542"/>
    </row>
    <row r="126" spans="1:14" x14ac:dyDescent="0.25">
      <c r="A126" s="180">
        <v>44879</v>
      </c>
      <c r="B126" s="177" t="s">
        <v>123</v>
      </c>
      <c r="C126" s="177" t="s">
        <v>124</v>
      </c>
      <c r="D126" s="203" t="s">
        <v>119</v>
      </c>
      <c r="E126" s="544">
        <v>15000</v>
      </c>
      <c r="F126" s="368">
        <v>3830</v>
      </c>
      <c r="G126" s="332">
        <f t="shared" si="1"/>
        <v>3.9164490861618799</v>
      </c>
      <c r="H126" s="543" t="s">
        <v>135</v>
      </c>
      <c r="I126" s="532" t="s">
        <v>18</v>
      </c>
      <c r="J126" s="608" t="s">
        <v>257</v>
      </c>
      <c r="K126" s="541" t="s">
        <v>64</v>
      </c>
      <c r="L126" s="541" t="s">
        <v>45</v>
      </c>
      <c r="M126" s="552"/>
      <c r="N126" s="542"/>
    </row>
    <row r="127" spans="1:14" x14ac:dyDescent="0.25">
      <c r="A127" s="180">
        <v>44879</v>
      </c>
      <c r="B127" s="177" t="s">
        <v>122</v>
      </c>
      <c r="C127" s="177" t="s">
        <v>122</v>
      </c>
      <c r="D127" s="203" t="s">
        <v>119</v>
      </c>
      <c r="E127" s="425">
        <v>5000</v>
      </c>
      <c r="F127" s="368">
        <v>3830</v>
      </c>
      <c r="G127" s="332">
        <f t="shared" si="1"/>
        <v>1.3054830287206267</v>
      </c>
      <c r="H127" s="543" t="s">
        <v>135</v>
      </c>
      <c r="I127" s="532" t="s">
        <v>18</v>
      </c>
      <c r="J127" s="608" t="s">
        <v>257</v>
      </c>
      <c r="K127" s="541" t="s">
        <v>64</v>
      </c>
      <c r="L127" s="541" t="s">
        <v>45</v>
      </c>
      <c r="M127" s="552"/>
      <c r="N127" s="542"/>
    </row>
    <row r="128" spans="1:14" x14ac:dyDescent="0.25">
      <c r="A128" s="180">
        <v>44879</v>
      </c>
      <c r="B128" s="177" t="s">
        <v>122</v>
      </c>
      <c r="C128" s="177" t="s">
        <v>122</v>
      </c>
      <c r="D128" s="203" t="s">
        <v>119</v>
      </c>
      <c r="E128" s="425">
        <v>5000</v>
      </c>
      <c r="F128" s="368">
        <v>3830</v>
      </c>
      <c r="G128" s="332">
        <f t="shared" si="1"/>
        <v>1.3054830287206267</v>
      </c>
      <c r="H128" s="543" t="s">
        <v>135</v>
      </c>
      <c r="I128" s="532" t="s">
        <v>18</v>
      </c>
      <c r="J128" s="608" t="s">
        <v>257</v>
      </c>
      <c r="K128" s="541" t="s">
        <v>64</v>
      </c>
      <c r="L128" s="541" t="s">
        <v>45</v>
      </c>
      <c r="M128" s="552"/>
      <c r="N128" s="542"/>
    </row>
    <row r="129" spans="1:14" x14ac:dyDescent="0.25">
      <c r="A129" s="194">
        <v>44879</v>
      </c>
      <c r="B129" s="195" t="s">
        <v>123</v>
      </c>
      <c r="C129" s="195" t="s">
        <v>124</v>
      </c>
      <c r="D129" s="524" t="s">
        <v>14</v>
      </c>
      <c r="E129" s="190">
        <v>3000</v>
      </c>
      <c r="F129" s="368">
        <v>3830</v>
      </c>
      <c r="G129" s="332">
        <f t="shared" si="1"/>
        <v>0.78328981723237601</v>
      </c>
      <c r="H129" s="553" t="s">
        <v>42</v>
      </c>
      <c r="I129" s="532" t="s">
        <v>18</v>
      </c>
      <c r="J129" s="452" t="s">
        <v>260</v>
      </c>
      <c r="K129" s="541" t="s">
        <v>64</v>
      </c>
      <c r="L129" s="541" t="s">
        <v>45</v>
      </c>
      <c r="M129" s="552"/>
      <c r="N129" s="542"/>
    </row>
    <row r="130" spans="1:14" x14ac:dyDescent="0.25">
      <c r="A130" s="194">
        <v>44879</v>
      </c>
      <c r="B130" s="195" t="s">
        <v>123</v>
      </c>
      <c r="C130" s="195" t="s">
        <v>124</v>
      </c>
      <c r="D130" s="524" t="s">
        <v>14</v>
      </c>
      <c r="E130" s="190">
        <v>4000</v>
      </c>
      <c r="F130" s="368">
        <v>3830</v>
      </c>
      <c r="G130" s="332">
        <f t="shared" si="1"/>
        <v>1.0443864229765014</v>
      </c>
      <c r="H130" s="553" t="s">
        <v>42</v>
      </c>
      <c r="I130" s="532" t="s">
        <v>18</v>
      </c>
      <c r="J130" s="452" t="s">
        <v>260</v>
      </c>
      <c r="K130" s="541" t="s">
        <v>64</v>
      </c>
      <c r="L130" s="541" t="s">
        <v>45</v>
      </c>
      <c r="M130" s="552"/>
      <c r="N130" s="542"/>
    </row>
    <row r="131" spans="1:14" x14ac:dyDescent="0.25">
      <c r="A131" s="194">
        <v>44879</v>
      </c>
      <c r="B131" s="195" t="s">
        <v>123</v>
      </c>
      <c r="C131" s="195" t="s">
        <v>124</v>
      </c>
      <c r="D131" s="196" t="s">
        <v>119</v>
      </c>
      <c r="E131" s="190">
        <v>4000</v>
      </c>
      <c r="F131" s="368">
        <v>3830</v>
      </c>
      <c r="G131" s="332">
        <f t="shared" si="1"/>
        <v>1.0443864229765014</v>
      </c>
      <c r="H131" s="553" t="s">
        <v>159</v>
      </c>
      <c r="I131" s="532" t="s">
        <v>18</v>
      </c>
      <c r="J131" s="452" t="s">
        <v>267</v>
      </c>
      <c r="K131" s="541" t="s">
        <v>64</v>
      </c>
      <c r="L131" s="541" t="s">
        <v>45</v>
      </c>
      <c r="M131" s="495"/>
      <c r="N131" s="496"/>
    </row>
    <row r="132" spans="1:14" x14ac:dyDescent="0.25">
      <c r="A132" s="194">
        <v>44879</v>
      </c>
      <c r="B132" s="195" t="s">
        <v>123</v>
      </c>
      <c r="C132" s="195" t="s">
        <v>124</v>
      </c>
      <c r="D132" s="196" t="s">
        <v>119</v>
      </c>
      <c r="E132" s="190">
        <v>8000</v>
      </c>
      <c r="F132" s="368">
        <v>3830</v>
      </c>
      <c r="G132" s="332">
        <f t="shared" si="1"/>
        <v>2.0887728459530028</v>
      </c>
      <c r="H132" s="553" t="s">
        <v>159</v>
      </c>
      <c r="I132" s="196" t="s">
        <v>18</v>
      </c>
      <c r="J132" s="452" t="s">
        <v>267</v>
      </c>
      <c r="K132" s="541" t="s">
        <v>64</v>
      </c>
      <c r="L132" s="541" t="s">
        <v>45</v>
      </c>
      <c r="M132" s="495"/>
      <c r="N132" s="496"/>
    </row>
    <row r="133" spans="1:14" x14ac:dyDescent="0.25">
      <c r="A133" s="194">
        <v>44879</v>
      </c>
      <c r="B133" s="195" t="s">
        <v>123</v>
      </c>
      <c r="C133" s="195" t="s">
        <v>124</v>
      </c>
      <c r="D133" s="196" t="s">
        <v>119</v>
      </c>
      <c r="E133" s="190">
        <v>8000</v>
      </c>
      <c r="F133" s="368">
        <v>3830</v>
      </c>
      <c r="G133" s="332">
        <f t="shared" si="1"/>
        <v>2.0887728459530028</v>
      </c>
      <c r="H133" s="553" t="s">
        <v>159</v>
      </c>
      <c r="I133" s="196" t="s">
        <v>18</v>
      </c>
      <c r="J133" s="452" t="s">
        <v>267</v>
      </c>
      <c r="K133" s="541" t="s">
        <v>64</v>
      </c>
      <c r="L133" s="541" t="s">
        <v>45</v>
      </c>
      <c r="M133" s="495"/>
      <c r="N133" s="496"/>
    </row>
    <row r="134" spans="1:14" x14ac:dyDescent="0.25">
      <c r="A134" s="194">
        <v>44879</v>
      </c>
      <c r="B134" s="195" t="s">
        <v>123</v>
      </c>
      <c r="C134" s="195" t="s">
        <v>124</v>
      </c>
      <c r="D134" s="196" t="s">
        <v>119</v>
      </c>
      <c r="E134" s="190">
        <v>2000</v>
      </c>
      <c r="F134" s="368">
        <v>3830</v>
      </c>
      <c r="G134" s="332">
        <f t="shared" si="1"/>
        <v>0.52219321148825071</v>
      </c>
      <c r="H134" s="553" t="s">
        <v>159</v>
      </c>
      <c r="I134" s="196" t="s">
        <v>18</v>
      </c>
      <c r="J134" s="452" t="s">
        <v>267</v>
      </c>
      <c r="K134" s="541" t="s">
        <v>64</v>
      </c>
      <c r="L134" s="541" t="s">
        <v>45</v>
      </c>
      <c r="M134" s="495"/>
      <c r="N134" s="496"/>
    </row>
    <row r="135" spans="1:14" x14ac:dyDescent="0.25">
      <c r="A135" s="194">
        <v>44879</v>
      </c>
      <c r="B135" s="195" t="s">
        <v>123</v>
      </c>
      <c r="C135" s="195" t="s">
        <v>124</v>
      </c>
      <c r="D135" s="196" t="s">
        <v>119</v>
      </c>
      <c r="E135" s="190">
        <v>2000</v>
      </c>
      <c r="F135" s="368">
        <v>3830</v>
      </c>
      <c r="G135" s="332">
        <f t="shared" si="1"/>
        <v>0.52219321148825071</v>
      </c>
      <c r="H135" s="553" t="s">
        <v>159</v>
      </c>
      <c r="I135" s="196" t="s">
        <v>18</v>
      </c>
      <c r="J135" s="452" t="s">
        <v>267</v>
      </c>
      <c r="K135" s="541" t="s">
        <v>64</v>
      </c>
      <c r="L135" s="541" t="s">
        <v>45</v>
      </c>
      <c r="M135" s="495"/>
      <c r="N135" s="496"/>
    </row>
    <row r="136" spans="1:14" x14ac:dyDescent="0.25">
      <c r="A136" s="194">
        <v>44879</v>
      </c>
      <c r="B136" s="195" t="s">
        <v>123</v>
      </c>
      <c r="C136" s="195" t="s">
        <v>124</v>
      </c>
      <c r="D136" s="196" t="s">
        <v>119</v>
      </c>
      <c r="E136" s="182">
        <v>4000</v>
      </c>
      <c r="F136" s="368">
        <v>3830</v>
      </c>
      <c r="G136" s="332">
        <f t="shared" si="1"/>
        <v>1.0443864229765014</v>
      </c>
      <c r="H136" s="553" t="s">
        <v>159</v>
      </c>
      <c r="I136" s="196" t="s">
        <v>18</v>
      </c>
      <c r="J136" s="452" t="s">
        <v>267</v>
      </c>
      <c r="K136" s="541" t="s">
        <v>64</v>
      </c>
      <c r="L136" s="541" t="s">
        <v>45</v>
      </c>
      <c r="M136" s="495"/>
      <c r="N136" s="496"/>
    </row>
    <row r="137" spans="1:14" x14ac:dyDescent="0.25">
      <c r="A137" s="194">
        <v>44879</v>
      </c>
      <c r="B137" s="195" t="s">
        <v>123</v>
      </c>
      <c r="C137" s="195" t="s">
        <v>124</v>
      </c>
      <c r="D137" s="196" t="s">
        <v>119</v>
      </c>
      <c r="E137" s="182">
        <v>14000</v>
      </c>
      <c r="F137" s="368">
        <v>3830</v>
      </c>
      <c r="G137" s="332">
        <f t="shared" si="1"/>
        <v>3.6553524804177546</v>
      </c>
      <c r="H137" s="553" t="s">
        <v>159</v>
      </c>
      <c r="I137" s="196" t="s">
        <v>18</v>
      </c>
      <c r="J137" s="452" t="s">
        <v>267</v>
      </c>
      <c r="K137" s="541" t="s">
        <v>64</v>
      </c>
      <c r="L137" s="541" t="s">
        <v>45</v>
      </c>
      <c r="M137" s="495"/>
      <c r="N137" s="496"/>
    </row>
    <row r="138" spans="1:14" x14ac:dyDescent="0.25">
      <c r="A138" s="194">
        <v>44879</v>
      </c>
      <c r="B138" s="195" t="s">
        <v>122</v>
      </c>
      <c r="C138" s="195" t="s">
        <v>122</v>
      </c>
      <c r="D138" s="524" t="s">
        <v>119</v>
      </c>
      <c r="E138" s="528">
        <v>10000</v>
      </c>
      <c r="F138" s="368">
        <v>3830</v>
      </c>
      <c r="G138" s="332">
        <f t="shared" si="1"/>
        <v>2.6109660574412534</v>
      </c>
      <c r="H138" s="553" t="s">
        <v>159</v>
      </c>
      <c r="I138" s="196" t="s">
        <v>18</v>
      </c>
      <c r="J138" s="452" t="s">
        <v>267</v>
      </c>
      <c r="K138" s="541" t="s">
        <v>64</v>
      </c>
      <c r="L138" s="541" t="s">
        <v>45</v>
      </c>
      <c r="M138" s="495"/>
      <c r="N138" s="496"/>
    </row>
    <row r="139" spans="1:14" x14ac:dyDescent="0.25">
      <c r="A139" s="194">
        <v>44879</v>
      </c>
      <c r="B139" s="195" t="s">
        <v>265</v>
      </c>
      <c r="C139" s="195" t="s">
        <v>266</v>
      </c>
      <c r="D139" s="524" t="s">
        <v>81</v>
      </c>
      <c r="E139" s="528">
        <v>10000</v>
      </c>
      <c r="F139" s="368">
        <v>3830</v>
      </c>
      <c r="G139" s="332">
        <f t="shared" si="1"/>
        <v>2.6109660574412534</v>
      </c>
      <c r="H139" s="553" t="s">
        <v>159</v>
      </c>
      <c r="I139" s="196" t="s">
        <v>18</v>
      </c>
      <c r="J139" s="452" t="s">
        <v>267</v>
      </c>
      <c r="K139" s="541" t="s">
        <v>64</v>
      </c>
      <c r="L139" s="541" t="s">
        <v>45</v>
      </c>
      <c r="M139" s="495"/>
      <c r="N139" s="496"/>
    </row>
    <row r="140" spans="1:14" x14ac:dyDescent="0.25">
      <c r="A140" s="194">
        <v>44879</v>
      </c>
      <c r="B140" s="177" t="s">
        <v>129</v>
      </c>
      <c r="C140" s="177" t="s">
        <v>138</v>
      </c>
      <c r="D140" s="203" t="s">
        <v>14</v>
      </c>
      <c r="E140" s="182">
        <v>40000</v>
      </c>
      <c r="F140" s="368">
        <v>3830</v>
      </c>
      <c r="G140" s="332">
        <f t="shared" si="1"/>
        <v>10.443864229765014</v>
      </c>
      <c r="H140" s="452" t="s">
        <v>42</v>
      </c>
      <c r="I140" s="196" t="s">
        <v>18</v>
      </c>
      <c r="J140" s="452" t="s">
        <v>465</v>
      </c>
      <c r="K140" s="541" t="s">
        <v>64</v>
      </c>
      <c r="L140" s="541" t="s">
        <v>45</v>
      </c>
      <c r="M140" s="495"/>
      <c r="N140" s="496"/>
    </row>
    <row r="141" spans="1:14" x14ac:dyDescent="0.25">
      <c r="A141" s="194">
        <v>44879</v>
      </c>
      <c r="B141" s="177" t="s">
        <v>137</v>
      </c>
      <c r="C141" s="177" t="s">
        <v>138</v>
      </c>
      <c r="D141" s="177" t="s">
        <v>119</v>
      </c>
      <c r="E141" s="182">
        <v>25000</v>
      </c>
      <c r="F141" s="368">
        <v>3830</v>
      </c>
      <c r="G141" s="332">
        <f t="shared" si="1"/>
        <v>6.5274151436031334</v>
      </c>
      <c r="H141" s="452" t="s">
        <v>135</v>
      </c>
      <c r="I141" s="196" t="s">
        <v>18</v>
      </c>
      <c r="J141" s="452" t="s">
        <v>465</v>
      </c>
      <c r="K141" s="541" t="s">
        <v>64</v>
      </c>
      <c r="L141" s="541" t="s">
        <v>45</v>
      </c>
      <c r="M141" s="495"/>
      <c r="N141" s="496"/>
    </row>
    <row r="142" spans="1:14" x14ac:dyDescent="0.25">
      <c r="A142" s="194">
        <v>44879</v>
      </c>
      <c r="B142" s="177" t="s">
        <v>206</v>
      </c>
      <c r="C142" s="177" t="s">
        <v>138</v>
      </c>
      <c r="D142" s="177" t="s">
        <v>119</v>
      </c>
      <c r="E142" s="182">
        <v>25000</v>
      </c>
      <c r="F142" s="368">
        <v>3830</v>
      </c>
      <c r="G142" s="332">
        <f t="shared" si="1"/>
        <v>6.5274151436031334</v>
      </c>
      <c r="H142" s="452" t="s">
        <v>159</v>
      </c>
      <c r="I142" s="196" t="s">
        <v>18</v>
      </c>
      <c r="J142" s="452" t="s">
        <v>465</v>
      </c>
      <c r="K142" s="541" t="s">
        <v>64</v>
      </c>
      <c r="L142" s="541" t="s">
        <v>45</v>
      </c>
      <c r="M142" s="495"/>
      <c r="N142" s="496"/>
    </row>
    <row r="143" spans="1:14" x14ac:dyDescent="0.25">
      <c r="A143" s="194">
        <v>44880</v>
      </c>
      <c r="B143" s="195" t="s">
        <v>123</v>
      </c>
      <c r="C143" s="195" t="s">
        <v>124</v>
      </c>
      <c r="D143" s="524" t="s">
        <v>119</v>
      </c>
      <c r="E143" s="201">
        <v>4000</v>
      </c>
      <c r="F143" s="368">
        <v>3830</v>
      </c>
      <c r="G143" s="332">
        <f t="shared" si="1"/>
        <v>1.0443864229765014</v>
      </c>
      <c r="H143" s="553" t="s">
        <v>159</v>
      </c>
      <c r="I143" s="196" t="s">
        <v>18</v>
      </c>
      <c r="J143" s="452" t="s">
        <v>270</v>
      </c>
      <c r="K143" s="541" t="s">
        <v>64</v>
      </c>
      <c r="L143" s="541" t="s">
        <v>45</v>
      </c>
      <c r="M143" s="495"/>
      <c r="N143" s="496"/>
    </row>
    <row r="144" spans="1:14" x14ac:dyDescent="0.25">
      <c r="A144" s="194">
        <v>44880</v>
      </c>
      <c r="B144" s="195" t="s">
        <v>123</v>
      </c>
      <c r="C144" s="195" t="s">
        <v>124</v>
      </c>
      <c r="D144" s="524" t="s">
        <v>119</v>
      </c>
      <c r="E144" s="182">
        <v>13000</v>
      </c>
      <c r="F144" s="368">
        <v>3830</v>
      </c>
      <c r="G144" s="332">
        <f t="shared" si="1"/>
        <v>3.3942558746736293</v>
      </c>
      <c r="H144" s="553" t="s">
        <v>159</v>
      </c>
      <c r="I144" s="196" t="s">
        <v>18</v>
      </c>
      <c r="J144" s="452" t="s">
        <v>270</v>
      </c>
      <c r="K144" s="541" t="s">
        <v>64</v>
      </c>
      <c r="L144" s="541" t="s">
        <v>45</v>
      </c>
      <c r="M144" s="495"/>
      <c r="N144" s="496"/>
    </row>
    <row r="145" spans="1:14" x14ac:dyDescent="0.25">
      <c r="A145" s="194">
        <v>44880</v>
      </c>
      <c r="B145" s="205" t="s">
        <v>123</v>
      </c>
      <c r="C145" s="205" t="s">
        <v>124</v>
      </c>
      <c r="D145" s="532" t="s">
        <v>119</v>
      </c>
      <c r="E145" s="182">
        <v>12000</v>
      </c>
      <c r="F145" s="368">
        <v>3830</v>
      </c>
      <c r="G145" s="332">
        <f t="shared" si="1"/>
        <v>3.133159268929504</v>
      </c>
      <c r="H145" s="553" t="s">
        <v>159</v>
      </c>
      <c r="I145" s="196" t="s">
        <v>18</v>
      </c>
      <c r="J145" s="452" t="s">
        <v>270</v>
      </c>
      <c r="K145" s="541" t="s">
        <v>64</v>
      </c>
      <c r="L145" s="541" t="s">
        <v>45</v>
      </c>
      <c r="M145" s="495"/>
      <c r="N145" s="496"/>
    </row>
    <row r="146" spans="1:14" x14ac:dyDescent="0.25">
      <c r="A146" s="194">
        <v>44880</v>
      </c>
      <c r="B146" s="177" t="s">
        <v>123</v>
      </c>
      <c r="C146" s="177" t="s">
        <v>124</v>
      </c>
      <c r="D146" s="203" t="s">
        <v>119</v>
      </c>
      <c r="E146" s="425">
        <v>10000</v>
      </c>
      <c r="F146" s="368">
        <v>3830</v>
      </c>
      <c r="G146" s="332">
        <f t="shared" si="1"/>
        <v>2.6109660574412534</v>
      </c>
      <c r="H146" s="543" t="s">
        <v>135</v>
      </c>
      <c r="I146" s="196" t="s">
        <v>18</v>
      </c>
      <c r="J146" s="608" t="s">
        <v>258</v>
      </c>
      <c r="K146" s="541" t="s">
        <v>64</v>
      </c>
      <c r="L146" s="541" t="s">
        <v>45</v>
      </c>
      <c r="M146" s="495"/>
      <c r="N146" s="496"/>
    </row>
    <row r="147" spans="1:14" x14ac:dyDescent="0.25">
      <c r="A147" s="194">
        <v>44880</v>
      </c>
      <c r="B147" s="177" t="s">
        <v>123</v>
      </c>
      <c r="C147" s="177" t="s">
        <v>124</v>
      </c>
      <c r="D147" s="203" t="s">
        <v>119</v>
      </c>
      <c r="E147" s="425">
        <v>7000</v>
      </c>
      <c r="F147" s="368">
        <v>3830</v>
      </c>
      <c r="G147" s="332">
        <f t="shared" si="1"/>
        <v>1.8276762402088773</v>
      </c>
      <c r="H147" s="543" t="s">
        <v>135</v>
      </c>
      <c r="I147" s="196" t="s">
        <v>18</v>
      </c>
      <c r="J147" s="608" t="s">
        <v>258</v>
      </c>
      <c r="K147" s="541" t="s">
        <v>64</v>
      </c>
      <c r="L147" s="541" t="s">
        <v>45</v>
      </c>
      <c r="M147" s="495"/>
      <c r="N147" s="496"/>
    </row>
    <row r="148" spans="1:14" x14ac:dyDescent="0.25">
      <c r="A148" s="194">
        <v>44880</v>
      </c>
      <c r="B148" s="177" t="s">
        <v>123</v>
      </c>
      <c r="C148" s="177" t="s">
        <v>124</v>
      </c>
      <c r="D148" s="203" t="s">
        <v>119</v>
      </c>
      <c r="E148" s="425">
        <v>10000</v>
      </c>
      <c r="F148" s="368">
        <v>3830</v>
      </c>
      <c r="G148" s="332">
        <f t="shared" si="1"/>
        <v>2.6109660574412534</v>
      </c>
      <c r="H148" s="543" t="s">
        <v>135</v>
      </c>
      <c r="I148" s="196" t="s">
        <v>18</v>
      </c>
      <c r="J148" s="608" t="s">
        <v>258</v>
      </c>
      <c r="K148" s="633" t="s">
        <v>64</v>
      </c>
      <c r="L148" s="633" t="s">
        <v>45</v>
      </c>
      <c r="M148" s="495"/>
      <c r="N148" s="496"/>
    </row>
    <row r="149" spans="1:14" x14ac:dyDescent="0.25">
      <c r="A149" s="194">
        <v>44880</v>
      </c>
      <c r="B149" s="177" t="s">
        <v>122</v>
      </c>
      <c r="C149" s="177" t="s">
        <v>122</v>
      </c>
      <c r="D149" s="203" t="s">
        <v>119</v>
      </c>
      <c r="E149" s="425">
        <v>3000</v>
      </c>
      <c r="F149" s="368">
        <v>3830</v>
      </c>
      <c r="G149" s="332">
        <f t="shared" si="1"/>
        <v>0.78328981723237601</v>
      </c>
      <c r="H149" s="543" t="s">
        <v>135</v>
      </c>
      <c r="I149" s="196" t="s">
        <v>18</v>
      </c>
      <c r="J149" s="608" t="s">
        <v>258</v>
      </c>
      <c r="K149" s="541" t="s">
        <v>64</v>
      </c>
      <c r="L149" s="541" t="s">
        <v>45</v>
      </c>
      <c r="M149" s="495"/>
      <c r="N149" s="496"/>
    </row>
    <row r="150" spans="1:14" x14ac:dyDescent="0.25">
      <c r="A150" s="194">
        <v>44880</v>
      </c>
      <c r="B150" s="195" t="s">
        <v>123</v>
      </c>
      <c r="C150" s="195" t="s">
        <v>124</v>
      </c>
      <c r="D150" s="196" t="s">
        <v>14</v>
      </c>
      <c r="E150" s="190">
        <v>7000</v>
      </c>
      <c r="F150" s="368">
        <v>3830</v>
      </c>
      <c r="G150" s="332">
        <f t="shared" si="1"/>
        <v>1.8276762402088773</v>
      </c>
      <c r="H150" s="452" t="s">
        <v>42</v>
      </c>
      <c r="I150" s="196" t="s">
        <v>18</v>
      </c>
      <c r="J150" s="452" t="s">
        <v>290</v>
      </c>
      <c r="K150" s="541" t="s">
        <v>64</v>
      </c>
      <c r="L150" s="541" t="s">
        <v>45</v>
      </c>
      <c r="M150" s="495"/>
      <c r="N150" s="496"/>
    </row>
    <row r="151" spans="1:14" x14ac:dyDescent="0.25">
      <c r="A151" s="194">
        <v>44880</v>
      </c>
      <c r="B151" s="195" t="s">
        <v>123</v>
      </c>
      <c r="C151" s="195" t="s">
        <v>124</v>
      </c>
      <c r="D151" s="196" t="s">
        <v>14</v>
      </c>
      <c r="E151" s="190">
        <v>10000</v>
      </c>
      <c r="F151" s="368">
        <v>3830</v>
      </c>
      <c r="G151" s="332">
        <f t="shared" ref="G151:G252" si="2">E151/F151</f>
        <v>2.6109660574412534</v>
      </c>
      <c r="H151" s="452" t="s">
        <v>42</v>
      </c>
      <c r="I151" s="196" t="s">
        <v>18</v>
      </c>
      <c r="J151" s="452" t="s">
        <v>290</v>
      </c>
      <c r="K151" s="541" t="s">
        <v>64</v>
      </c>
      <c r="L151" s="541" t="s">
        <v>45</v>
      </c>
      <c r="M151" s="495"/>
      <c r="N151" s="496"/>
    </row>
    <row r="152" spans="1:14" x14ac:dyDescent="0.25">
      <c r="A152" s="194">
        <v>44880</v>
      </c>
      <c r="B152" s="205" t="s">
        <v>276</v>
      </c>
      <c r="C152" s="205" t="s">
        <v>278</v>
      </c>
      <c r="D152" s="532" t="s">
        <v>14</v>
      </c>
      <c r="E152" s="665">
        <v>1211440</v>
      </c>
      <c r="F152" s="368">
        <v>3830</v>
      </c>
      <c r="G152" s="332">
        <f t="shared" si="2"/>
        <v>316.3028720626632</v>
      </c>
      <c r="H152" s="452" t="s">
        <v>234</v>
      </c>
      <c r="I152" s="196" t="s">
        <v>18</v>
      </c>
      <c r="J152" s="452" t="s">
        <v>470</v>
      </c>
      <c r="K152" s="541" t="s">
        <v>64</v>
      </c>
      <c r="L152" s="541" t="s">
        <v>45</v>
      </c>
      <c r="M152" s="495"/>
      <c r="N152" s="496"/>
    </row>
    <row r="153" spans="1:14" x14ac:dyDescent="0.25">
      <c r="A153" s="194">
        <v>44880</v>
      </c>
      <c r="B153" s="205" t="s">
        <v>235</v>
      </c>
      <c r="C153" s="205" t="s">
        <v>233</v>
      </c>
      <c r="D153" s="532" t="s">
        <v>81</v>
      </c>
      <c r="E153" s="665">
        <v>2500</v>
      </c>
      <c r="F153" s="368">
        <v>3830</v>
      </c>
      <c r="G153" s="332">
        <f t="shared" si="2"/>
        <v>0.65274151436031336</v>
      </c>
      <c r="H153" s="452" t="s">
        <v>234</v>
      </c>
      <c r="I153" s="196" t="s">
        <v>18</v>
      </c>
      <c r="J153" s="452" t="s">
        <v>460</v>
      </c>
      <c r="K153" s="541" t="s">
        <v>64</v>
      </c>
      <c r="L153" s="541" t="s">
        <v>45</v>
      </c>
      <c r="M153" s="495"/>
      <c r="N153" s="496"/>
    </row>
    <row r="154" spans="1:14" x14ac:dyDescent="0.25">
      <c r="A154" s="194">
        <v>44880</v>
      </c>
      <c r="B154" s="195" t="s">
        <v>277</v>
      </c>
      <c r="C154" s="195" t="s">
        <v>278</v>
      </c>
      <c r="D154" s="524" t="s">
        <v>14</v>
      </c>
      <c r="E154" s="201">
        <v>654720</v>
      </c>
      <c r="F154" s="368">
        <v>3830</v>
      </c>
      <c r="G154" s="332">
        <f t="shared" si="2"/>
        <v>170.94516971279373</v>
      </c>
      <c r="H154" s="452" t="s">
        <v>234</v>
      </c>
      <c r="I154" s="532" t="s">
        <v>18</v>
      </c>
      <c r="J154" s="452" t="s">
        <v>471</v>
      </c>
      <c r="K154" s="541" t="s">
        <v>64</v>
      </c>
      <c r="L154" s="541" t="s">
        <v>45</v>
      </c>
      <c r="M154" s="495"/>
      <c r="N154" s="496"/>
    </row>
    <row r="155" spans="1:14" x14ac:dyDescent="0.25">
      <c r="A155" s="194">
        <v>44880</v>
      </c>
      <c r="B155" s="429" t="s">
        <v>235</v>
      </c>
      <c r="C155" s="429" t="s">
        <v>233</v>
      </c>
      <c r="D155" s="669" t="s">
        <v>81</v>
      </c>
      <c r="E155" s="699">
        <v>2000</v>
      </c>
      <c r="F155" s="368">
        <v>3830</v>
      </c>
      <c r="G155" s="332">
        <f t="shared" si="2"/>
        <v>0.52219321148825071</v>
      </c>
      <c r="H155" s="452" t="s">
        <v>234</v>
      </c>
      <c r="I155" s="532" t="s">
        <v>18</v>
      </c>
      <c r="J155" s="452" t="s">
        <v>461</v>
      </c>
      <c r="K155" s="541" t="s">
        <v>64</v>
      </c>
      <c r="L155" s="541" t="s">
        <v>45</v>
      </c>
      <c r="M155" s="495"/>
      <c r="N155" s="496"/>
    </row>
    <row r="156" spans="1:14" x14ac:dyDescent="0.25">
      <c r="A156" s="194">
        <v>44881</v>
      </c>
      <c r="B156" s="205" t="s">
        <v>123</v>
      </c>
      <c r="C156" s="205" t="s">
        <v>124</v>
      </c>
      <c r="D156" s="532" t="s">
        <v>119</v>
      </c>
      <c r="E156" s="190">
        <v>15000</v>
      </c>
      <c r="F156" s="368">
        <v>3830</v>
      </c>
      <c r="G156" s="332">
        <f t="shared" si="2"/>
        <v>3.9164490861618799</v>
      </c>
      <c r="H156" s="452" t="s">
        <v>159</v>
      </c>
      <c r="I156" s="532" t="s">
        <v>18</v>
      </c>
      <c r="J156" s="452" t="s">
        <v>271</v>
      </c>
      <c r="K156" s="541" t="s">
        <v>64</v>
      </c>
      <c r="L156" s="541" t="s">
        <v>45</v>
      </c>
      <c r="M156" s="495"/>
      <c r="N156" s="496"/>
    </row>
    <row r="157" spans="1:14" x14ac:dyDescent="0.25">
      <c r="A157" s="194">
        <v>44881</v>
      </c>
      <c r="B157" s="205" t="s">
        <v>123</v>
      </c>
      <c r="C157" s="205" t="s">
        <v>124</v>
      </c>
      <c r="D157" s="532" t="s">
        <v>119</v>
      </c>
      <c r="E157" s="190">
        <v>2000</v>
      </c>
      <c r="F157" s="368">
        <v>3830</v>
      </c>
      <c r="G157" s="332">
        <f t="shared" si="2"/>
        <v>0.52219321148825071</v>
      </c>
      <c r="H157" s="452" t="s">
        <v>159</v>
      </c>
      <c r="I157" s="532" t="s">
        <v>18</v>
      </c>
      <c r="J157" s="452" t="s">
        <v>271</v>
      </c>
      <c r="K157" s="541" t="s">
        <v>64</v>
      </c>
      <c r="L157" s="541" t="s">
        <v>45</v>
      </c>
      <c r="M157" s="495"/>
      <c r="N157" s="496"/>
    </row>
    <row r="158" spans="1:14" x14ac:dyDescent="0.25">
      <c r="A158" s="194">
        <v>44881</v>
      </c>
      <c r="B158" s="205" t="s">
        <v>123</v>
      </c>
      <c r="C158" s="205" t="s">
        <v>124</v>
      </c>
      <c r="D158" s="532" t="s">
        <v>119</v>
      </c>
      <c r="E158" s="182">
        <v>2000</v>
      </c>
      <c r="F158" s="368">
        <v>3830</v>
      </c>
      <c r="G158" s="332">
        <f t="shared" si="2"/>
        <v>0.52219321148825071</v>
      </c>
      <c r="H158" s="452" t="s">
        <v>159</v>
      </c>
      <c r="I158" s="532" t="s">
        <v>18</v>
      </c>
      <c r="J158" s="452" t="s">
        <v>271</v>
      </c>
      <c r="K158" s="541" t="s">
        <v>64</v>
      </c>
      <c r="L158" s="541" t="s">
        <v>45</v>
      </c>
      <c r="M158" s="495"/>
      <c r="N158" s="496"/>
    </row>
    <row r="159" spans="1:14" x14ac:dyDescent="0.25">
      <c r="A159" s="194">
        <v>44881</v>
      </c>
      <c r="B159" s="205" t="s">
        <v>123</v>
      </c>
      <c r="C159" s="205" t="s">
        <v>124</v>
      </c>
      <c r="D159" s="532" t="s">
        <v>119</v>
      </c>
      <c r="E159" s="182">
        <v>5000</v>
      </c>
      <c r="F159" s="368">
        <v>3830</v>
      </c>
      <c r="G159" s="332">
        <f t="shared" si="2"/>
        <v>1.3054830287206267</v>
      </c>
      <c r="H159" s="452" t="s">
        <v>159</v>
      </c>
      <c r="I159" s="532" t="s">
        <v>18</v>
      </c>
      <c r="J159" s="452" t="s">
        <v>271</v>
      </c>
      <c r="K159" s="541" t="s">
        <v>64</v>
      </c>
      <c r="L159" s="541" t="s">
        <v>45</v>
      </c>
      <c r="M159" s="495"/>
      <c r="N159" s="496"/>
    </row>
    <row r="160" spans="1:14" x14ac:dyDescent="0.25">
      <c r="A160" s="194">
        <v>44881</v>
      </c>
      <c r="B160" s="205" t="s">
        <v>123</v>
      </c>
      <c r="C160" s="205" t="s">
        <v>124</v>
      </c>
      <c r="D160" s="532" t="s">
        <v>119</v>
      </c>
      <c r="E160" s="182">
        <v>5000</v>
      </c>
      <c r="F160" s="368">
        <v>3830</v>
      </c>
      <c r="G160" s="332">
        <f t="shared" si="2"/>
        <v>1.3054830287206267</v>
      </c>
      <c r="H160" s="452" t="s">
        <v>159</v>
      </c>
      <c r="I160" s="532" t="s">
        <v>18</v>
      </c>
      <c r="J160" s="452" t="s">
        <v>271</v>
      </c>
      <c r="K160" s="541" t="s">
        <v>64</v>
      </c>
      <c r="L160" s="541" t="s">
        <v>45</v>
      </c>
      <c r="M160" s="495"/>
      <c r="N160" s="496"/>
    </row>
    <row r="161" spans="1:14" x14ac:dyDescent="0.25">
      <c r="A161" s="194">
        <v>44881</v>
      </c>
      <c r="B161" s="205" t="s">
        <v>123</v>
      </c>
      <c r="C161" s="205" t="s">
        <v>124</v>
      </c>
      <c r="D161" s="532" t="s">
        <v>119</v>
      </c>
      <c r="E161" s="190">
        <v>20000</v>
      </c>
      <c r="F161" s="368">
        <v>3830</v>
      </c>
      <c r="G161" s="332">
        <f t="shared" si="2"/>
        <v>5.2219321148825069</v>
      </c>
      <c r="H161" s="452" t="s">
        <v>159</v>
      </c>
      <c r="I161" s="532" t="s">
        <v>18</v>
      </c>
      <c r="J161" s="452" t="s">
        <v>271</v>
      </c>
      <c r="K161" s="541" t="s">
        <v>64</v>
      </c>
      <c r="L161" s="541" t="s">
        <v>45</v>
      </c>
      <c r="M161" s="495"/>
      <c r="N161" s="496"/>
    </row>
    <row r="162" spans="1:14" x14ac:dyDescent="0.25">
      <c r="A162" s="194">
        <v>44881</v>
      </c>
      <c r="B162" s="205" t="s">
        <v>123</v>
      </c>
      <c r="C162" s="205" t="s">
        <v>124</v>
      </c>
      <c r="D162" s="532" t="s">
        <v>119</v>
      </c>
      <c r="E162" s="182">
        <v>5000</v>
      </c>
      <c r="F162" s="368">
        <v>3830</v>
      </c>
      <c r="G162" s="332">
        <f t="shared" si="2"/>
        <v>1.3054830287206267</v>
      </c>
      <c r="H162" s="452" t="s">
        <v>159</v>
      </c>
      <c r="I162" s="532" t="s">
        <v>18</v>
      </c>
      <c r="J162" s="452" t="s">
        <v>271</v>
      </c>
      <c r="K162" s="541" t="s">
        <v>64</v>
      </c>
      <c r="L162" s="541" t="s">
        <v>45</v>
      </c>
      <c r="M162" s="495"/>
      <c r="N162" s="496"/>
    </row>
    <row r="163" spans="1:14" x14ac:dyDescent="0.25">
      <c r="A163" s="194">
        <v>44881</v>
      </c>
      <c r="B163" s="177" t="s">
        <v>123</v>
      </c>
      <c r="C163" s="177" t="s">
        <v>124</v>
      </c>
      <c r="D163" s="203" t="s">
        <v>119</v>
      </c>
      <c r="E163" s="425">
        <v>8000</v>
      </c>
      <c r="F163" s="368">
        <v>3830</v>
      </c>
      <c r="G163" s="332">
        <f t="shared" si="2"/>
        <v>2.0887728459530028</v>
      </c>
      <c r="H163" s="452" t="s">
        <v>135</v>
      </c>
      <c r="I163" s="532" t="s">
        <v>18</v>
      </c>
      <c r="J163" s="608" t="s">
        <v>283</v>
      </c>
      <c r="K163" s="541" t="s">
        <v>64</v>
      </c>
      <c r="L163" s="541" t="s">
        <v>45</v>
      </c>
      <c r="M163" s="495"/>
      <c r="N163" s="496"/>
    </row>
    <row r="164" spans="1:14" x14ac:dyDescent="0.25">
      <c r="A164" s="194">
        <v>44881</v>
      </c>
      <c r="B164" s="177" t="s">
        <v>123</v>
      </c>
      <c r="C164" s="177" t="s">
        <v>124</v>
      </c>
      <c r="D164" s="203" t="s">
        <v>119</v>
      </c>
      <c r="E164" s="425">
        <v>20000</v>
      </c>
      <c r="F164" s="368">
        <v>3830</v>
      </c>
      <c r="G164" s="332">
        <f t="shared" si="2"/>
        <v>5.2219321148825069</v>
      </c>
      <c r="H164" s="452" t="s">
        <v>135</v>
      </c>
      <c r="I164" s="532" t="s">
        <v>18</v>
      </c>
      <c r="J164" s="608" t="s">
        <v>283</v>
      </c>
      <c r="K164" s="541" t="s">
        <v>64</v>
      </c>
      <c r="L164" s="541" t="s">
        <v>45</v>
      </c>
      <c r="M164" s="495"/>
      <c r="N164" s="496"/>
    </row>
    <row r="165" spans="1:14" x14ac:dyDescent="0.25">
      <c r="A165" s="194">
        <v>44881</v>
      </c>
      <c r="B165" s="177" t="s">
        <v>123</v>
      </c>
      <c r="C165" s="177" t="s">
        <v>124</v>
      </c>
      <c r="D165" s="203" t="s">
        <v>119</v>
      </c>
      <c r="E165" s="425">
        <v>16000</v>
      </c>
      <c r="F165" s="368">
        <v>3830</v>
      </c>
      <c r="G165" s="332">
        <f t="shared" si="2"/>
        <v>4.1775456919060057</v>
      </c>
      <c r="H165" s="452" t="s">
        <v>135</v>
      </c>
      <c r="I165" s="532" t="s">
        <v>18</v>
      </c>
      <c r="J165" s="608" t="s">
        <v>283</v>
      </c>
      <c r="K165" s="541" t="s">
        <v>64</v>
      </c>
      <c r="L165" s="541" t="s">
        <v>45</v>
      </c>
      <c r="M165" s="495"/>
      <c r="N165" s="496"/>
    </row>
    <row r="166" spans="1:14" x14ac:dyDescent="0.25">
      <c r="A166" s="194">
        <v>44881</v>
      </c>
      <c r="B166" s="177" t="s">
        <v>123</v>
      </c>
      <c r="C166" s="177" t="s">
        <v>124</v>
      </c>
      <c r="D166" s="203" t="s">
        <v>119</v>
      </c>
      <c r="E166" s="425">
        <v>10000</v>
      </c>
      <c r="F166" s="368">
        <v>3830</v>
      </c>
      <c r="G166" s="332">
        <f t="shared" si="2"/>
        <v>2.6109660574412534</v>
      </c>
      <c r="H166" s="452" t="s">
        <v>135</v>
      </c>
      <c r="I166" s="532" t="s">
        <v>18</v>
      </c>
      <c r="J166" s="608" t="s">
        <v>283</v>
      </c>
      <c r="K166" s="541" t="s">
        <v>64</v>
      </c>
      <c r="L166" s="541" t="s">
        <v>45</v>
      </c>
      <c r="M166" s="495"/>
      <c r="N166" s="496"/>
    </row>
    <row r="167" spans="1:14" x14ac:dyDescent="0.25">
      <c r="A167" s="194">
        <v>44881</v>
      </c>
      <c r="B167" s="177" t="s">
        <v>123</v>
      </c>
      <c r="C167" s="177" t="s">
        <v>124</v>
      </c>
      <c r="D167" s="203" t="s">
        <v>119</v>
      </c>
      <c r="E167" s="425">
        <v>15000</v>
      </c>
      <c r="F167" s="368">
        <v>3830</v>
      </c>
      <c r="G167" s="332">
        <f t="shared" si="2"/>
        <v>3.9164490861618799</v>
      </c>
      <c r="H167" s="452" t="s">
        <v>135</v>
      </c>
      <c r="I167" s="532" t="s">
        <v>18</v>
      </c>
      <c r="J167" s="608" t="s">
        <v>283</v>
      </c>
      <c r="K167" s="541" t="s">
        <v>64</v>
      </c>
      <c r="L167" s="541" t="s">
        <v>45</v>
      </c>
      <c r="M167" s="495"/>
      <c r="N167" s="496"/>
    </row>
    <row r="168" spans="1:14" x14ac:dyDescent="0.25">
      <c r="A168" s="194">
        <v>44881</v>
      </c>
      <c r="B168" s="177" t="s">
        <v>122</v>
      </c>
      <c r="C168" s="177" t="s">
        <v>122</v>
      </c>
      <c r="D168" s="203" t="s">
        <v>119</v>
      </c>
      <c r="E168" s="425">
        <v>5000</v>
      </c>
      <c r="F168" s="368">
        <v>3830</v>
      </c>
      <c r="G168" s="332">
        <f t="shared" si="2"/>
        <v>1.3054830287206267</v>
      </c>
      <c r="H168" s="452" t="s">
        <v>135</v>
      </c>
      <c r="I168" s="196" t="s">
        <v>18</v>
      </c>
      <c r="J168" s="608" t="s">
        <v>283</v>
      </c>
      <c r="K168" s="541" t="s">
        <v>64</v>
      </c>
      <c r="L168" s="541" t="s">
        <v>45</v>
      </c>
      <c r="M168" s="495"/>
      <c r="N168" s="496"/>
    </row>
    <row r="169" spans="1:14" x14ac:dyDescent="0.25">
      <c r="A169" s="194">
        <v>44881</v>
      </c>
      <c r="B169" s="177" t="s">
        <v>122</v>
      </c>
      <c r="C169" s="177" t="s">
        <v>122</v>
      </c>
      <c r="D169" s="203" t="s">
        <v>119</v>
      </c>
      <c r="E169" s="425">
        <v>5000</v>
      </c>
      <c r="F169" s="368">
        <v>3830</v>
      </c>
      <c r="G169" s="332">
        <f t="shared" si="2"/>
        <v>1.3054830287206267</v>
      </c>
      <c r="H169" s="452" t="s">
        <v>135</v>
      </c>
      <c r="I169" s="196" t="s">
        <v>18</v>
      </c>
      <c r="J169" s="608" t="s">
        <v>283</v>
      </c>
      <c r="K169" s="541" t="s">
        <v>64</v>
      </c>
      <c r="L169" s="541" t="s">
        <v>45</v>
      </c>
      <c r="M169" s="495"/>
      <c r="N169" s="496"/>
    </row>
    <row r="170" spans="1:14" x14ac:dyDescent="0.25">
      <c r="A170" s="194">
        <v>44881</v>
      </c>
      <c r="B170" s="177" t="s">
        <v>129</v>
      </c>
      <c r="C170" s="177" t="s">
        <v>138</v>
      </c>
      <c r="D170" s="187" t="s">
        <v>14</v>
      </c>
      <c r="E170" s="182">
        <v>10000</v>
      </c>
      <c r="F170" s="368">
        <v>3830</v>
      </c>
      <c r="G170" s="332">
        <f t="shared" si="2"/>
        <v>2.6109660574412534</v>
      </c>
      <c r="H170" s="452" t="s">
        <v>42</v>
      </c>
      <c r="I170" s="196" t="s">
        <v>18</v>
      </c>
      <c r="J170" s="452" t="s">
        <v>465</v>
      </c>
      <c r="K170" s="541" t="s">
        <v>64</v>
      </c>
      <c r="L170" s="541" t="s">
        <v>45</v>
      </c>
      <c r="M170" s="495"/>
      <c r="N170" s="496"/>
    </row>
    <row r="171" spans="1:14" x14ac:dyDescent="0.25">
      <c r="A171" s="194">
        <v>44882</v>
      </c>
      <c r="B171" s="177" t="s">
        <v>287</v>
      </c>
      <c r="C171" s="195" t="s">
        <v>278</v>
      </c>
      <c r="D171" s="196" t="s">
        <v>14</v>
      </c>
      <c r="E171" s="190">
        <v>100000</v>
      </c>
      <c r="F171" s="368">
        <v>3830</v>
      </c>
      <c r="G171" s="332">
        <f t="shared" si="2"/>
        <v>26.109660574412533</v>
      </c>
      <c r="H171" s="543" t="s">
        <v>42</v>
      </c>
      <c r="I171" s="196" t="s">
        <v>18</v>
      </c>
      <c r="J171" s="452" t="s">
        <v>474</v>
      </c>
      <c r="K171" s="541" t="s">
        <v>64</v>
      </c>
      <c r="L171" s="541" t="s">
        <v>45</v>
      </c>
      <c r="M171" s="495"/>
      <c r="N171" s="496"/>
    </row>
    <row r="172" spans="1:14" x14ac:dyDescent="0.25">
      <c r="A172" s="194">
        <v>44882</v>
      </c>
      <c r="B172" s="195" t="s">
        <v>288</v>
      </c>
      <c r="C172" s="195" t="s">
        <v>289</v>
      </c>
      <c r="D172" s="196" t="s">
        <v>81</v>
      </c>
      <c r="E172" s="182">
        <v>319000</v>
      </c>
      <c r="F172" s="368">
        <v>3830</v>
      </c>
      <c r="G172" s="332">
        <f t="shared" si="2"/>
        <v>83.289817232375981</v>
      </c>
      <c r="H172" s="543" t="s">
        <v>42</v>
      </c>
      <c r="I172" s="196" t="s">
        <v>18</v>
      </c>
      <c r="J172" s="452" t="s">
        <v>475</v>
      </c>
      <c r="K172" s="541" t="s">
        <v>64</v>
      </c>
      <c r="L172" s="541" t="s">
        <v>45</v>
      </c>
      <c r="M172" s="495"/>
      <c r="N172" s="496"/>
    </row>
    <row r="173" spans="1:14" x14ac:dyDescent="0.25">
      <c r="A173" s="194">
        <v>44882</v>
      </c>
      <c r="B173" s="195" t="s">
        <v>123</v>
      </c>
      <c r="C173" s="195" t="s">
        <v>124</v>
      </c>
      <c r="D173" s="196" t="s">
        <v>14</v>
      </c>
      <c r="E173" s="182">
        <v>7000</v>
      </c>
      <c r="F173" s="368">
        <v>3830</v>
      </c>
      <c r="G173" s="332">
        <f t="shared" si="2"/>
        <v>1.8276762402088773</v>
      </c>
      <c r="H173" s="543" t="s">
        <v>42</v>
      </c>
      <c r="I173" s="196" t="s">
        <v>18</v>
      </c>
      <c r="J173" s="452" t="s">
        <v>291</v>
      </c>
      <c r="K173" s="541" t="s">
        <v>64</v>
      </c>
      <c r="L173" s="541" t="s">
        <v>45</v>
      </c>
      <c r="M173" s="495"/>
      <c r="N173" s="496"/>
    </row>
    <row r="174" spans="1:14" x14ac:dyDescent="0.25">
      <c r="A174" s="194">
        <v>44882</v>
      </c>
      <c r="B174" s="195" t="s">
        <v>123</v>
      </c>
      <c r="C174" s="195" t="s">
        <v>124</v>
      </c>
      <c r="D174" s="524" t="s">
        <v>14</v>
      </c>
      <c r="E174" s="182">
        <v>4000</v>
      </c>
      <c r="F174" s="368">
        <v>3830</v>
      </c>
      <c r="G174" s="332">
        <f t="shared" si="2"/>
        <v>1.0443864229765014</v>
      </c>
      <c r="H174" s="543" t="s">
        <v>42</v>
      </c>
      <c r="I174" s="196" t="s">
        <v>18</v>
      </c>
      <c r="J174" s="452" t="s">
        <v>291</v>
      </c>
      <c r="K174" s="541" t="s">
        <v>64</v>
      </c>
      <c r="L174" s="541" t="s">
        <v>45</v>
      </c>
      <c r="M174" s="495"/>
      <c r="N174" s="496"/>
    </row>
    <row r="175" spans="1:14" x14ac:dyDescent="0.25">
      <c r="A175" s="194">
        <v>44882</v>
      </c>
      <c r="B175" s="205" t="s">
        <v>123</v>
      </c>
      <c r="C175" s="205" t="s">
        <v>124</v>
      </c>
      <c r="D175" s="532" t="s">
        <v>119</v>
      </c>
      <c r="E175" s="190">
        <v>4000</v>
      </c>
      <c r="F175" s="368">
        <v>3830</v>
      </c>
      <c r="G175" s="332">
        <f t="shared" si="2"/>
        <v>1.0443864229765014</v>
      </c>
      <c r="H175" s="543" t="s">
        <v>159</v>
      </c>
      <c r="I175" s="196" t="s">
        <v>18</v>
      </c>
      <c r="J175" s="452" t="s">
        <v>294</v>
      </c>
      <c r="K175" s="541" t="s">
        <v>64</v>
      </c>
      <c r="L175" s="541" t="s">
        <v>45</v>
      </c>
      <c r="M175" s="495"/>
      <c r="N175" s="496"/>
    </row>
    <row r="176" spans="1:14" x14ac:dyDescent="0.25">
      <c r="A176" s="194">
        <v>44882</v>
      </c>
      <c r="B176" s="205" t="s">
        <v>123</v>
      </c>
      <c r="C176" s="205" t="s">
        <v>124</v>
      </c>
      <c r="D176" s="532" t="s">
        <v>119</v>
      </c>
      <c r="E176" s="190">
        <v>12000</v>
      </c>
      <c r="F176" s="368">
        <v>3830</v>
      </c>
      <c r="G176" s="332">
        <f t="shared" si="2"/>
        <v>3.133159268929504</v>
      </c>
      <c r="H176" s="543" t="s">
        <v>159</v>
      </c>
      <c r="I176" s="196" t="s">
        <v>18</v>
      </c>
      <c r="J176" s="452" t="s">
        <v>294</v>
      </c>
      <c r="K176" s="541" t="s">
        <v>64</v>
      </c>
      <c r="L176" s="541" t="s">
        <v>45</v>
      </c>
      <c r="M176" s="495"/>
      <c r="N176" s="496"/>
    </row>
    <row r="177" spans="1:14" x14ac:dyDescent="0.25">
      <c r="A177" s="194">
        <v>44882</v>
      </c>
      <c r="B177" s="205" t="s">
        <v>123</v>
      </c>
      <c r="C177" s="205" t="s">
        <v>124</v>
      </c>
      <c r="D177" s="532" t="s">
        <v>119</v>
      </c>
      <c r="E177" s="182">
        <v>4000</v>
      </c>
      <c r="F177" s="368">
        <v>3830</v>
      </c>
      <c r="G177" s="332">
        <f t="shared" si="2"/>
        <v>1.0443864229765014</v>
      </c>
      <c r="H177" s="543" t="s">
        <v>159</v>
      </c>
      <c r="I177" s="196" t="s">
        <v>18</v>
      </c>
      <c r="J177" s="452" t="s">
        <v>294</v>
      </c>
      <c r="K177" s="541" t="s">
        <v>64</v>
      </c>
      <c r="L177" s="541" t="s">
        <v>45</v>
      </c>
      <c r="M177" s="495"/>
      <c r="N177" s="496"/>
    </row>
    <row r="178" spans="1:14" x14ac:dyDescent="0.25">
      <c r="A178" s="194">
        <v>44882</v>
      </c>
      <c r="B178" s="205" t="s">
        <v>123</v>
      </c>
      <c r="C178" s="205" t="s">
        <v>124</v>
      </c>
      <c r="D178" s="532" t="s">
        <v>119</v>
      </c>
      <c r="E178" s="190">
        <v>5000</v>
      </c>
      <c r="F178" s="368">
        <v>3830</v>
      </c>
      <c r="G178" s="332">
        <f t="shared" si="2"/>
        <v>1.3054830287206267</v>
      </c>
      <c r="H178" s="543" t="s">
        <v>159</v>
      </c>
      <c r="I178" s="196" t="s">
        <v>18</v>
      </c>
      <c r="J178" s="452" t="s">
        <v>294</v>
      </c>
      <c r="K178" s="541" t="s">
        <v>64</v>
      </c>
      <c r="L178" s="541" t="s">
        <v>45</v>
      </c>
      <c r="M178" s="495"/>
      <c r="N178" s="496"/>
    </row>
    <row r="179" spans="1:14" x14ac:dyDescent="0.25">
      <c r="A179" s="194">
        <v>44882</v>
      </c>
      <c r="B179" s="205" t="s">
        <v>123</v>
      </c>
      <c r="C179" s="205" t="s">
        <v>124</v>
      </c>
      <c r="D179" s="532" t="s">
        <v>119</v>
      </c>
      <c r="E179" s="190">
        <v>5000</v>
      </c>
      <c r="F179" s="368">
        <v>3830</v>
      </c>
      <c r="G179" s="332">
        <f t="shared" si="2"/>
        <v>1.3054830287206267</v>
      </c>
      <c r="H179" s="543" t="s">
        <v>159</v>
      </c>
      <c r="I179" s="196" t="s">
        <v>18</v>
      </c>
      <c r="J179" s="452" t="s">
        <v>294</v>
      </c>
      <c r="K179" s="541" t="s">
        <v>64</v>
      </c>
      <c r="L179" s="541" t="s">
        <v>45</v>
      </c>
      <c r="M179" s="495"/>
      <c r="N179" s="496"/>
    </row>
    <row r="180" spans="1:14" x14ac:dyDescent="0.25">
      <c r="A180" s="194">
        <v>44882</v>
      </c>
      <c r="B180" s="205" t="s">
        <v>123</v>
      </c>
      <c r="C180" s="205" t="s">
        <v>124</v>
      </c>
      <c r="D180" s="532" t="s">
        <v>119</v>
      </c>
      <c r="E180" s="182">
        <v>20000</v>
      </c>
      <c r="F180" s="368">
        <v>3830</v>
      </c>
      <c r="G180" s="332">
        <f t="shared" si="2"/>
        <v>5.2219321148825069</v>
      </c>
      <c r="H180" s="543" t="s">
        <v>159</v>
      </c>
      <c r="I180" s="196" t="s">
        <v>18</v>
      </c>
      <c r="J180" s="452" t="s">
        <v>294</v>
      </c>
      <c r="K180" s="541" t="s">
        <v>64</v>
      </c>
      <c r="L180" s="541" t="s">
        <v>45</v>
      </c>
      <c r="M180" s="495"/>
      <c r="N180" s="496"/>
    </row>
    <row r="181" spans="1:14" x14ac:dyDescent="0.25">
      <c r="A181" s="194">
        <v>44882</v>
      </c>
      <c r="B181" s="177" t="s">
        <v>123</v>
      </c>
      <c r="C181" s="177" t="s">
        <v>124</v>
      </c>
      <c r="D181" s="203" t="s">
        <v>119</v>
      </c>
      <c r="E181" s="425">
        <v>8000</v>
      </c>
      <c r="F181" s="368">
        <v>3830</v>
      </c>
      <c r="G181" s="332">
        <f t="shared" si="2"/>
        <v>2.0887728459530028</v>
      </c>
      <c r="H181" s="543" t="s">
        <v>135</v>
      </c>
      <c r="I181" s="196" t="s">
        <v>18</v>
      </c>
      <c r="J181" s="608" t="s">
        <v>298</v>
      </c>
      <c r="K181" s="541" t="s">
        <v>64</v>
      </c>
      <c r="L181" s="541" t="s">
        <v>45</v>
      </c>
      <c r="M181" s="495"/>
      <c r="N181" s="496"/>
    </row>
    <row r="182" spans="1:14" x14ac:dyDescent="0.25">
      <c r="A182" s="194">
        <v>44882</v>
      </c>
      <c r="B182" s="177" t="s">
        <v>123</v>
      </c>
      <c r="C182" s="177" t="s">
        <v>124</v>
      </c>
      <c r="D182" s="203" t="s">
        <v>119</v>
      </c>
      <c r="E182" s="425">
        <v>18000</v>
      </c>
      <c r="F182" s="368">
        <v>3830</v>
      </c>
      <c r="G182" s="332">
        <f t="shared" si="2"/>
        <v>4.6997389033942563</v>
      </c>
      <c r="H182" s="543" t="s">
        <v>135</v>
      </c>
      <c r="I182" s="196" t="s">
        <v>18</v>
      </c>
      <c r="J182" s="608" t="s">
        <v>298</v>
      </c>
      <c r="K182" s="541" t="s">
        <v>64</v>
      </c>
      <c r="L182" s="541" t="s">
        <v>45</v>
      </c>
      <c r="M182" s="495"/>
      <c r="N182" s="496"/>
    </row>
    <row r="183" spans="1:14" x14ac:dyDescent="0.25">
      <c r="A183" s="194">
        <v>44882</v>
      </c>
      <c r="B183" s="177" t="s">
        <v>123</v>
      </c>
      <c r="C183" s="177" t="s">
        <v>124</v>
      </c>
      <c r="D183" s="203" t="s">
        <v>119</v>
      </c>
      <c r="E183" s="425">
        <v>10000</v>
      </c>
      <c r="F183" s="368">
        <v>3830</v>
      </c>
      <c r="G183" s="332">
        <f t="shared" si="2"/>
        <v>2.6109660574412534</v>
      </c>
      <c r="H183" s="543" t="s">
        <v>135</v>
      </c>
      <c r="I183" s="196" t="s">
        <v>18</v>
      </c>
      <c r="J183" s="608" t="s">
        <v>298</v>
      </c>
      <c r="K183" s="541" t="s">
        <v>64</v>
      </c>
      <c r="L183" s="541" t="s">
        <v>45</v>
      </c>
      <c r="M183" s="495"/>
      <c r="N183" s="496"/>
    </row>
    <row r="184" spans="1:14" x14ac:dyDescent="0.25">
      <c r="A184" s="194">
        <v>44882</v>
      </c>
      <c r="B184" s="177" t="s">
        <v>123</v>
      </c>
      <c r="C184" s="177" t="s">
        <v>124</v>
      </c>
      <c r="D184" s="203" t="s">
        <v>119</v>
      </c>
      <c r="E184" s="425">
        <v>10000</v>
      </c>
      <c r="F184" s="368">
        <v>3830</v>
      </c>
      <c r="G184" s="332">
        <f t="shared" si="2"/>
        <v>2.6109660574412534</v>
      </c>
      <c r="H184" s="543" t="s">
        <v>135</v>
      </c>
      <c r="I184" s="196" t="s">
        <v>18</v>
      </c>
      <c r="J184" s="608" t="s">
        <v>298</v>
      </c>
      <c r="K184" s="541" t="s">
        <v>64</v>
      </c>
      <c r="L184" s="541" t="s">
        <v>45</v>
      </c>
      <c r="M184" s="495"/>
      <c r="N184" s="496"/>
    </row>
    <row r="185" spans="1:14" x14ac:dyDescent="0.25">
      <c r="A185" s="194">
        <v>44882</v>
      </c>
      <c r="B185" s="177" t="s">
        <v>123</v>
      </c>
      <c r="C185" s="177" t="s">
        <v>124</v>
      </c>
      <c r="D185" s="203" t="s">
        <v>119</v>
      </c>
      <c r="E185" s="425">
        <v>15000</v>
      </c>
      <c r="F185" s="368">
        <v>3830</v>
      </c>
      <c r="G185" s="332">
        <f t="shared" si="2"/>
        <v>3.9164490861618799</v>
      </c>
      <c r="H185" s="543" t="s">
        <v>135</v>
      </c>
      <c r="I185" s="196" t="s">
        <v>18</v>
      </c>
      <c r="J185" s="608" t="s">
        <v>298</v>
      </c>
      <c r="K185" s="541" t="s">
        <v>64</v>
      </c>
      <c r="L185" s="541" t="s">
        <v>45</v>
      </c>
      <c r="M185" s="495"/>
      <c r="N185" s="496"/>
    </row>
    <row r="186" spans="1:14" x14ac:dyDescent="0.25">
      <c r="A186" s="194">
        <v>44882</v>
      </c>
      <c r="B186" s="177" t="s">
        <v>123</v>
      </c>
      <c r="C186" s="177" t="s">
        <v>124</v>
      </c>
      <c r="D186" s="203" t="s">
        <v>119</v>
      </c>
      <c r="E186" s="425">
        <v>10000</v>
      </c>
      <c r="F186" s="368">
        <v>3830</v>
      </c>
      <c r="G186" s="332">
        <f t="shared" si="2"/>
        <v>2.6109660574412534</v>
      </c>
      <c r="H186" s="543" t="s">
        <v>135</v>
      </c>
      <c r="I186" s="196" t="s">
        <v>18</v>
      </c>
      <c r="J186" s="608" t="s">
        <v>298</v>
      </c>
      <c r="K186" s="541" t="s">
        <v>64</v>
      </c>
      <c r="L186" s="541" t="s">
        <v>45</v>
      </c>
      <c r="M186" s="495"/>
      <c r="N186" s="496"/>
    </row>
    <row r="187" spans="1:14" x14ac:dyDescent="0.25">
      <c r="A187" s="194">
        <v>44882</v>
      </c>
      <c r="B187" s="177" t="s">
        <v>122</v>
      </c>
      <c r="C187" s="177" t="s">
        <v>122</v>
      </c>
      <c r="D187" s="203" t="s">
        <v>119</v>
      </c>
      <c r="E187" s="425">
        <v>5000</v>
      </c>
      <c r="F187" s="368">
        <v>3830</v>
      </c>
      <c r="G187" s="332">
        <f t="shared" si="2"/>
        <v>1.3054830287206267</v>
      </c>
      <c r="H187" s="543" t="s">
        <v>135</v>
      </c>
      <c r="I187" s="196" t="s">
        <v>18</v>
      </c>
      <c r="J187" s="608" t="s">
        <v>298</v>
      </c>
      <c r="K187" s="541" t="s">
        <v>64</v>
      </c>
      <c r="L187" s="541" t="s">
        <v>45</v>
      </c>
      <c r="M187" s="495"/>
      <c r="N187" s="496"/>
    </row>
    <row r="188" spans="1:14" x14ac:dyDescent="0.25">
      <c r="A188" s="194">
        <v>44882</v>
      </c>
      <c r="B188" s="177" t="s">
        <v>122</v>
      </c>
      <c r="C188" s="177" t="s">
        <v>122</v>
      </c>
      <c r="D188" s="203" t="s">
        <v>119</v>
      </c>
      <c r="E188" s="425">
        <v>5000</v>
      </c>
      <c r="F188" s="368">
        <v>3830</v>
      </c>
      <c r="G188" s="332">
        <f t="shared" si="2"/>
        <v>1.3054830287206267</v>
      </c>
      <c r="H188" s="543" t="s">
        <v>135</v>
      </c>
      <c r="I188" s="196" t="s">
        <v>18</v>
      </c>
      <c r="J188" s="608" t="s">
        <v>298</v>
      </c>
      <c r="K188" s="541" t="s">
        <v>64</v>
      </c>
      <c r="L188" s="541" t="s">
        <v>45</v>
      </c>
      <c r="M188" s="495"/>
      <c r="N188" s="496"/>
    </row>
    <row r="189" spans="1:14" x14ac:dyDescent="0.25">
      <c r="A189" s="534">
        <v>44882</v>
      </c>
      <c r="B189" s="205" t="s">
        <v>123</v>
      </c>
      <c r="C189" s="205" t="s">
        <v>124</v>
      </c>
      <c r="D189" s="532" t="s">
        <v>14</v>
      </c>
      <c r="E189" s="528">
        <v>16000</v>
      </c>
      <c r="F189" s="368">
        <v>3830</v>
      </c>
      <c r="G189" s="332">
        <f t="shared" si="2"/>
        <v>4.1775456919060057</v>
      </c>
      <c r="H189" s="543" t="s">
        <v>42</v>
      </c>
      <c r="I189" s="196" t="s">
        <v>18</v>
      </c>
      <c r="J189" s="452" t="s">
        <v>292</v>
      </c>
      <c r="K189" s="541" t="s">
        <v>64</v>
      </c>
      <c r="L189" s="541" t="s">
        <v>45</v>
      </c>
      <c r="M189" s="495"/>
      <c r="N189" s="496"/>
    </row>
    <row r="190" spans="1:14" x14ac:dyDescent="0.25">
      <c r="A190" s="534">
        <v>44882</v>
      </c>
      <c r="B190" s="205" t="s">
        <v>123</v>
      </c>
      <c r="C190" s="205" t="s">
        <v>124</v>
      </c>
      <c r="D190" s="532" t="s">
        <v>14</v>
      </c>
      <c r="E190" s="528">
        <v>4000</v>
      </c>
      <c r="F190" s="368">
        <v>3830</v>
      </c>
      <c r="G190" s="332">
        <f t="shared" si="2"/>
        <v>1.0443864229765014</v>
      </c>
      <c r="H190" s="543" t="s">
        <v>42</v>
      </c>
      <c r="I190" s="196" t="s">
        <v>18</v>
      </c>
      <c r="J190" s="452" t="s">
        <v>292</v>
      </c>
      <c r="K190" s="541" t="s">
        <v>64</v>
      </c>
      <c r="L190" s="541" t="s">
        <v>45</v>
      </c>
      <c r="M190" s="495"/>
      <c r="N190" s="496"/>
    </row>
    <row r="191" spans="1:14" ht="17.25" customHeight="1" x14ac:dyDescent="0.25">
      <c r="A191" s="534">
        <v>44882</v>
      </c>
      <c r="B191" s="205" t="s">
        <v>123</v>
      </c>
      <c r="C191" s="205" t="s">
        <v>124</v>
      </c>
      <c r="D191" s="532" t="s">
        <v>14</v>
      </c>
      <c r="E191" s="182">
        <v>3000</v>
      </c>
      <c r="F191" s="368">
        <v>3830</v>
      </c>
      <c r="G191" s="332">
        <f t="shared" si="2"/>
        <v>0.78328981723237601</v>
      </c>
      <c r="H191" s="543" t="s">
        <v>42</v>
      </c>
      <c r="I191" s="532" t="s">
        <v>18</v>
      </c>
      <c r="J191" s="452" t="s">
        <v>292</v>
      </c>
      <c r="K191" s="541" t="s">
        <v>64</v>
      </c>
      <c r="L191" s="541" t="s">
        <v>45</v>
      </c>
      <c r="M191" s="552"/>
      <c r="N191" s="542"/>
    </row>
    <row r="192" spans="1:14" ht="16.5" customHeight="1" x14ac:dyDescent="0.25">
      <c r="A192" s="534">
        <v>44882</v>
      </c>
      <c r="B192" s="205" t="s">
        <v>123</v>
      </c>
      <c r="C192" s="205" t="s">
        <v>124</v>
      </c>
      <c r="D192" s="532" t="s">
        <v>14</v>
      </c>
      <c r="E192" s="182">
        <v>3000</v>
      </c>
      <c r="F192" s="368">
        <v>3830</v>
      </c>
      <c r="G192" s="332">
        <f t="shared" si="2"/>
        <v>0.78328981723237601</v>
      </c>
      <c r="H192" s="543" t="s">
        <v>42</v>
      </c>
      <c r="I192" s="532" t="s">
        <v>18</v>
      </c>
      <c r="J192" s="452" t="s">
        <v>292</v>
      </c>
      <c r="K192" s="541" t="s">
        <v>64</v>
      </c>
      <c r="L192" s="541" t="s">
        <v>45</v>
      </c>
      <c r="M192" s="552"/>
      <c r="N192" s="542"/>
    </row>
    <row r="193" spans="1:15" x14ac:dyDescent="0.25">
      <c r="A193" s="534">
        <v>44882</v>
      </c>
      <c r="B193" s="205" t="s">
        <v>123</v>
      </c>
      <c r="C193" s="205" t="s">
        <v>124</v>
      </c>
      <c r="D193" s="532" t="s">
        <v>14</v>
      </c>
      <c r="E193" s="182">
        <v>25000</v>
      </c>
      <c r="F193" s="368">
        <v>3830</v>
      </c>
      <c r="G193" s="332">
        <f t="shared" si="2"/>
        <v>6.5274151436031334</v>
      </c>
      <c r="H193" s="543" t="s">
        <v>42</v>
      </c>
      <c r="I193" s="532" t="s">
        <v>18</v>
      </c>
      <c r="J193" s="452" t="s">
        <v>292</v>
      </c>
      <c r="K193" s="541" t="s">
        <v>64</v>
      </c>
      <c r="L193" s="541" t="s">
        <v>45</v>
      </c>
      <c r="M193" s="552"/>
      <c r="N193" s="542"/>
    </row>
    <row r="194" spans="1:15" ht="15" customHeight="1" x14ac:dyDescent="0.25">
      <c r="A194" s="534">
        <v>44882</v>
      </c>
      <c r="B194" s="205" t="s">
        <v>307</v>
      </c>
      <c r="C194" s="205" t="s">
        <v>266</v>
      </c>
      <c r="D194" s="532" t="s">
        <v>81</v>
      </c>
      <c r="E194" s="182">
        <v>1000</v>
      </c>
      <c r="F194" s="368">
        <v>3830</v>
      </c>
      <c r="G194" s="332">
        <f t="shared" si="2"/>
        <v>0.26109660574412535</v>
      </c>
      <c r="H194" s="543" t="s">
        <v>42</v>
      </c>
      <c r="I194" s="532" t="s">
        <v>18</v>
      </c>
      <c r="J194" s="452" t="s">
        <v>292</v>
      </c>
      <c r="K194" s="541" t="s">
        <v>64</v>
      </c>
      <c r="L194" s="541" t="s">
        <v>45</v>
      </c>
      <c r="M194" s="552"/>
      <c r="N194" s="542"/>
    </row>
    <row r="195" spans="1:15" ht="18" customHeight="1" x14ac:dyDescent="0.25">
      <c r="A195" s="689">
        <v>44882</v>
      </c>
      <c r="B195" s="205" t="s">
        <v>308</v>
      </c>
      <c r="C195" s="205" t="s">
        <v>143</v>
      </c>
      <c r="D195" s="532" t="s">
        <v>14</v>
      </c>
      <c r="E195" s="528">
        <v>20000</v>
      </c>
      <c r="F195" s="368">
        <v>3830</v>
      </c>
      <c r="G195" s="332">
        <f t="shared" si="2"/>
        <v>5.2219321148825069</v>
      </c>
      <c r="H195" s="553" t="s">
        <v>42</v>
      </c>
      <c r="I195" s="532" t="s">
        <v>18</v>
      </c>
      <c r="J195" s="452" t="s">
        <v>292</v>
      </c>
      <c r="K195" s="541" t="s">
        <v>64</v>
      </c>
      <c r="L195" s="541" t="s">
        <v>45</v>
      </c>
      <c r="M195" s="552"/>
      <c r="N195" s="542"/>
      <c r="O195" s="690"/>
    </row>
    <row r="196" spans="1:15" x14ac:dyDescent="0.25">
      <c r="A196" s="194">
        <v>44883</v>
      </c>
      <c r="B196" s="195" t="s">
        <v>123</v>
      </c>
      <c r="C196" s="195" t="s">
        <v>124</v>
      </c>
      <c r="D196" s="203" t="s">
        <v>119</v>
      </c>
      <c r="E196" s="190">
        <v>4000</v>
      </c>
      <c r="F196" s="368">
        <v>3830</v>
      </c>
      <c r="G196" s="332">
        <f t="shared" si="2"/>
        <v>1.0443864229765014</v>
      </c>
      <c r="H196" s="543" t="s">
        <v>159</v>
      </c>
      <c r="I196" s="196" t="s">
        <v>18</v>
      </c>
      <c r="J196" s="452" t="s">
        <v>309</v>
      </c>
      <c r="K196" s="541" t="s">
        <v>64</v>
      </c>
      <c r="L196" s="541" t="s">
        <v>45</v>
      </c>
      <c r="M196" s="495"/>
      <c r="N196" s="496"/>
    </row>
    <row r="197" spans="1:15" x14ac:dyDescent="0.25">
      <c r="A197" s="194">
        <v>44883</v>
      </c>
      <c r="B197" s="195" t="s">
        <v>123</v>
      </c>
      <c r="C197" s="195" t="s">
        <v>124</v>
      </c>
      <c r="D197" s="203" t="s">
        <v>119</v>
      </c>
      <c r="E197" s="190">
        <v>10000</v>
      </c>
      <c r="F197" s="368">
        <v>3830</v>
      </c>
      <c r="G197" s="332">
        <f t="shared" si="2"/>
        <v>2.6109660574412534</v>
      </c>
      <c r="H197" s="543" t="s">
        <v>159</v>
      </c>
      <c r="I197" s="196" t="s">
        <v>18</v>
      </c>
      <c r="J197" s="452" t="s">
        <v>309</v>
      </c>
      <c r="K197" s="541" t="s">
        <v>64</v>
      </c>
      <c r="L197" s="541" t="s">
        <v>45</v>
      </c>
      <c r="M197" s="495"/>
      <c r="N197" s="496"/>
    </row>
    <row r="198" spans="1:15" x14ac:dyDescent="0.25">
      <c r="A198" s="194">
        <v>44883</v>
      </c>
      <c r="B198" s="195" t="s">
        <v>123</v>
      </c>
      <c r="C198" s="195" t="s">
        <v>124</v>
      </c>
      <c r="D198" s="203" t="s">
        <v>119</v>
      </c>
      <c r="E198" s="182">
        <v>5000</v>
      </c>
      <c r="F198" s="368">
        <v>3830</v>
      </c>
      <c r="G198" s="332">
        <f t="shared" si="2"/>
        <v>1.3054830287206267</v>
      </c>
      <c r="H198" s="543" t="s">
        <v>159</v>
      </c>
      <c r="I198" s="196" t="s">
        <v>18</v>
      </c>
      <c r="J198" s="452" t="s">
        <v>309</v>
      </c>
      <c r="K198" s="541" t="s">
        <v>64</v>
      </c>
      <c r="L198" s="541" t="s">
        <v>45</v>
      </c>
      <c r="M198" s="495"/>
      <c r="N198" s="496"/>
    </row>
    <row r="199" spans="1:15" x14ac:dyDescent="0.25">
      <c r="A199" s="194">
        <v>44883</v>
      </c>
      <c r="B199" s="195" t="s">
        <v>123</v>
      </c>
      <c r="C199" s="195" t="s">
        <v>124</v>
      </c>
      <c r="D199" s="203" t="s">
        <v>119</v>
      </c>
      <c r="E199" s="201">
        <v>5000</v>
      </c>
      <c r="F199" s="368">
        <v>3830</v>
      </c>
      <c r="G199" s="332">
        <f t="shared" si="2"/>
        <v>1.3054830287206267</v>
      </c>
      <c r="H199" s="543" t="s">
        <v>159</v>
      </c>
      <c r="I199" s="196" t="s">
        <v>18</v>
      </c>
      <c r="J199" s="452" t="s">
        <v>309</v>
      </c>
      <c r="K199" s="541" t="s">
        <v>64</v>
      </c>
      <c r="L199" s="541" t="s">
        <v>45</v>
      </c>
      <c r="M199" s="495"/>
      <c r="N199" s="496"/>
    </row>
    <row r="200" spans="1:15" x14ac:dyDescent="0.25">
      <c r="A200" s="194">
        <v>44883</v>
      </c>
      <c r="B200" s="195" t="s">
        <v>123</v>
      </c>
      <c r="C200" s="195" t="s">
        <v>124</v>
      </c>
      <c r="D200" s="203" t="s">
        <v>119</v>
      </c>
      <c r="E200" s="182">
        <v>5000</v>
      </c>
      <c r="F200" s="368">
        <v>3830</v>
      </c>
      <c r="G200" s="332">
        <f t="shared" si="2"/>
        <v>1.3054830287206267</v>
      </c>
      <c r="H200" s="543" t="s">
        <v>159</v>
      </c>
      <c r="I200" s="196" t="s">
        <v>18</v>
      </c>
      <c r="J200" s="452" t="s">
        <v>309</v>
      </c>
      <c r="K200" s="541" t="s">
        <v>64</v>
      </c>
      <c r="L200" s="541" t="s">
        <v>45</v>
      </c>
      <c r="M200" s="495"/>
      <c r="N200" s="496"/>
    </row>
    <row r="201" spans="1:15" x14ac:dyDescent="0.25">
      <c r="A201" s="194">
        <v>44883</v>
      </c>
      <c r="B201" s="195" t="s">
        <v>123</v>
      </c>
      <c r="C201" s="195" t="s">
        <v>124</v>
      </c>
      <c r="D201" s="203" t="s">
        <v>119</v>
      </c>
      <c r="E201" s="182">
        <v>5000</v>
      </c>
      <c r="F201" s="368">
        <v>3830</v>
      </c>
      <c r="G201" s="332">
        <f t="shared" si="2"/>
        <v>1.3054830287206267</v>
      </c>
      <c r="H201" s="543" t="s">
        <v>159</v>
      </c>
      <c r="I201" s="196" t="s">
        <v>18</v>
      </c>
      <c r="J201" s="452" t="s">
        <v>309</v>
      </c>
      <c r="K201" s="541" t="s">
        <v>64</v>
      </c>
      <c r="L201" s="541" t="s">
        <v>45</v>
      </c>
      <c r="M201" s="495"/>
      <c r="N201" s="496"/>
    </row>
    <row r="202" spans="1:15" x14ac:dyDescent="0.25">
      <c r="A202" s="194">
        <v>44883</v>
      </c>
      <c r="B202" s="195" t="s">
        <v>123</v>
      </c>
      <c r="C202" s="195" t="s">
        <v>124</v>
      </c>
      <c r="D202" s="203" t="s">
        <v>119</v>
      </c>
      <c r="E202" s="182">
        <v>20000</v>
      </c>
      <c r="F202" s="368">
        <v>3830</v>
      </c>
      <c r="G202" s="332">
        <f t="shared" si="2"/>
        <v>5.2219321148825069</v>
      </c>
      <c r="H202" s="543" t="s">
        <v>159</v>
      </c>
      <c r="I202" s="196" t="s">
        <v>18</v>
      </c>
      <c r="J202" s="452" t="s">
        <v>309</v>
      </c>
      <c r="K202" s="541" t="s">
        <v>64</v>
      </c>
      <c r="L202" s="541" t="s">
        <v>45</v>
      </c>
      <c r="M202" s="495"/>
      <c r="N202" s="496"/>
    </row>
    <row r="203" spans="1:15" x14ac:dyDescent="0.25">
      <c r="A203" s="194">
        <v>44883</v>
      </c>
      <c r="B203" s="195" t="s">
        <v>122</v>
      </c>
      <c r="C203" s="195" t="s">
        <v>122</v>
      </c>
      <c r="D203" s="203" t="s">
        <v>119</v>
      </c>
      <c r="E203" s="182">
        <v>3000</v>
      </c>
      <c r="F203" s="368">
        <v>3830</v>
      </c>
      <c r="G203" s="332">
        <f t="shared" si="2"/>
        <v>0.78328981723237601</v>
      </c>
      <c r="H203" s="543" t="s">
        <v>159</v>
      </c>
      <c r="I203" s="196" t="s">
        <v>18</v>
      </c>
      <c r="J203" s="452" t="s">
        <v>309</v>
      </c>
      <c r="K203" s="541" t="s">
        <v>64</v>
      </c>
      <c r="L203" s="541" t="s">
        <v>45</v>
      </c>
      <c r="M203" s="495"/>
      <c r="N203" s="496"/>
    </row>
    <row r="204" spans="1:15" x14ac:dyDescent="0.25">
      <c r="A204" s="194">
        <v>44883</v>
      </c>
      <c r="B204" s="177" t="s">
        <v>123</v>
      </c>
      <c r="C204" s="177" t="s">
        <v>124</v>
      </c>
      <c r="D204" s="203" t="s">
        <v>119</v>
      </c>
      <c r="E204" s="544">
        <v>8000</v>
      </c>
      <c r="F204" s="368">
        <v>3830</v>
      </c>
      <c r="G204" s="332">
        <f t="shared" si="2"/>
        <v>2.0887728459530028</v>
      </c>
      <c r="H204" s="543" t="s">
        <v>135</v>
      </c>
      <c r="I204" s="196" t="s">
        <v>18</v>
      </c>
      <c r="J204" s="608" t="s">
        <v>315</v>
      </c>
      <c r="K204" s="541" t="s">
        <v>64</v>
      </c>
      <c r="L204" s="541" t="s">
        <v>45</v>
      </c>
      <c r="M204" s="495"/>
      <c r="N204" s="496"/>
    </row>
    <row r="205" spans="1:15" x14ac:dyDescent="0.25">
      <c r="A205" s="194">
        <v>44883</v>
      </c>
      <c r="B205" s="177" t="s">
        <v>123</v>
      </c>
      <c r="C205" s="177" t="s">
        <v>124</v>
      </c>
      <c r="D205" s="203" t="s">
        <v>119</v>
      </c>
      <c r="E205" s="425">
        <v>16000</v>
      </c>
      <c r="F205" s="368">
        <v>3830</v>
      </c>
      <c r="G205" s="332">
        <f t="shared" si="2"/>
        <v>4.1775456919060057</v>
      </c>
      <c r="H205" s="543" t="s">
        <v>135</v>
      </c>
      <c r="I205" s="196" t="s">
        <v>18</v>
      </c>
      <c r="J205" s="608" t="s">
        <v>315</v>
      </c>
      <c r="K205" s="541" t="s">
        <v>64</v>
      </c>
      <c r="L205" s="541" t="s">
        <v>45</v>
      </c>
      <c r="M205" s="495"/>
      <c r="N205" s="496"/>
    </row>
    <row r="206" spans="1:15" x14ac:dyDescent="0.25">
      <c r="A206" s="194">
        <v>44883</v>
      </c>
      <c r="B206" s="177" t="s">
        <v>123</v>
      </c>
      <c r="C206" s="177" t="s">
        <v>124</v>
      </c>
      <c r="D206" s="203" t="s">
        <v>119</v>
      </c>
      <c r="E206" s="425">
        <v>2000</v>
      </c>
      <c r="F206" s="368">
        <v>3830</v>
      </c>
      <c r="G206" s="332">
        <f t="shared" si="2"/>
        <v>0.52219321148825071</v>
      </c>
      <c r="H206" s="543" t="s">
        <v>135</v>
      </c>
      <c r="I206" s="196" t="s">
        <v>18</v>
      </c>
      <c r="J206" s="608" t="s">
        <v>315</v>
      </c>
      <c r="K206" s="541" t="s">
        <v>64</v>
      </c>
      <c r="L206" s="541" t="s">
        <v>45</v>
      </c>
      <c r="M206" s="495"/>
      <c r="N206" s="496"/>
    </row>
    <row r="207" spans="1:15" x14ac:dyDescent="0.25">
      <c r="A207" s="194">
        <v>44883</v>
      </c>
      <c r="B207" s="177" t="s">
        <v>123</v>
      </c>
      <c r="C207" s="177" t="s">
        <v>124</v>
      </c>
      <c r="D207" s="203" t="s">
        <v>119</v>
      </c>
      <c r="E207" s="425">
        <v>2000</v>
      </c>
      <c r="F207" s="368">
        <v>3830</v>
      </c>
      <c r="G207" s="332">
        <f t="shared" si="2"/>
        <v>0.52219321148825071</v>
      </c>
      <c r="H207" s="543" t="s">
        <v>135</v>
      </c>
      <c r="I207" s="196" t="s">
        <v>18</v>
      </c>
      <c r="J207" s="608" t="s">
        <v>315</v>
      </c>
      <c r="K207" s="541" t="s">
        <v>64</v>
      </c>
      <c r="L207" s="541" t="s">
        <v>45</v>
      </c>
      <c r="M207" s="495"/>
      <c r="N207" s="496"/>
    </row>
    <row r="208" spans="1:15" x14ac:dyDescent="0.25">
      <c r="A208" s="194">
        <v>44883</v>
      </c>
      <c r="B208" s="177" t="s">
        <v>123</v>
      </c>
      <c r="C208" s="177" t="s">
        <v>124</v>
      </c>
      <c r="D208" s="203" t="s">
        <v>119</v>
      </c>
      <c r="E208" s="425">
        <v>2000</v>
      </c>
      <c r="F208" s="368">
        <v>3830</v>
      </c>
      <c r="G208" s="332">
        <f t="shared" si="2"/>
        <v>0.52219321148825071</v>
      </c>
      <c r="H208" s="543" t="s">
        <v>135</v>
      </c>
      <c r="I208" s="196" t="s">
        <v>18</v>
      </c>
      <c r="J208" s="608" t="s">
        <v>315</v>
      </c>
      <c r="K208" s="541" t="s">
        <v>64</v>
      </c>
      <c r="L208" s="541" t="s">
        <v>45</v>
      </c>
      <c r="M208" s="495"/>
      <c r="N208" s="496"/>
    </row>
    <row r="209" spans="1:14" x14ac:dyDescent="0.25">
      <c r="A209" s="194">
        <v>44883</v>
      </c>
      <c r="B209" s="177" t="s">
        <v>123</v>
      </c>
      <c r="C209" s="177" t="s">
        <v>124</v>
      </c>
      <c r="D209" s="203" t="s">
        <v>119</v>
      </c>
      <c r="E209" s="425">
        <v>3000</v>
      </c>
      <c r="F209" s="368">
        <v>3830</v>
      </c>
      <c r="G209" s="332">
        <f t="shared" si="2"/>
        <v>0.78328981723237601</v>
      </c>
      <c r="H209" s="543" t="s">
        <v>135</v>
      </c>
      <c r="I209" s="196" t="s">
        <v>18</v>
      </c>
      <c r="J209" s="608" t="s">
        <v>315</v>
      </c>
      <c r="K209" s="541" t="s">
        <v>64</v>
      </c>
      <c r="L209" s="541" t="s">
        <v>45</v>
      </c>
      <c r="M209" s="495"/>
      <c r="N209" s="496"/>
    </row>
    <row r="210" spans="1:14" x14ac:dyDescent="0.25">
      <c r="A210" s="194">
        <v>44883</v>
      </c>
      <c r="B210" s="177" t="s">
        <v>123</v>
      </c>
      <c r="C210" s="177" t="s">
        <v>124</v>
      </c>
      <c r="D210" s="203" t="s">
        <v>119</v>
      </c>
      <c r="E210" s="425">
        <v>3000</v>
      </c>
      <c r="F210" s="368">
        <v>3830</v>
      </c>
      <c r="G210" s="332">
        <f t="shared" si="2"/>
        <v>0.78328981723237601</v>
      </c>
      <c r="H210" s="543" t="s">
        <v>135</v>
      </c>
      <c r="I210" s="196" t="s">
        <v>18</v>
      </c>
      <c r="J210" s="608" t="s">
        <v>315</v>
      </c>
      <c r="K210" s="541" t="s">
        <v>64</v>
      </c>
      <c r="L210" s="541" t="s">
        <v>45</v>
      </c>
      <c r="M210" s="495"/>
      <c r="N210" s="496"/>
    </row>
    <row r="211" spans="1:14" x14ac:dyDescent="0.25">
      <c r="A211" s="194">
        <v>44883</v>
      </c>
      <c r="B211" s="177" t="s">
        <v>123</v>
      </c>
      <c r="C211" s="177" t="s">
        <v>124</v>
      </c>
      <c r="D211" s="203" t="s">
        <v>119</v>
      </c>
      <c r="E211" s="425">
        <v>10000</v>
      </c>
      <c r="F211" s="368">
        <v>3830</v>
      </c>
      <c r="G211" s="332">
        <f t="shared" si="2"/>
        <v>2.6109660574412534</v>
      </c>
      <c r="H211" s="543" t="s">
        <v>135</v>
      </c>
      <c r="I211" s="196" t="s">
        <v>18</v>
      </c>
      <c r="J211" s="608" t="s">
        <v>315</v>
      </c>
      <c r="K211" s="541" t="s">
        <v>64</v>
      </c>
      <c r="L211" s="541" t="s">
        <v>45</v>
      </c>
      <c r="M211" s="495"/>
      <c r="N211" s="496"/>
    </row>
    <row r="212" spans="1:14" x14ac:dyDescent="0.25">
      <c r="A212" s="194">
        <v>44883</v>
      </c>
      <c r="B212" s="177" t="s">
        <v>123</v>
      </c>
      <c r="C212" s="177" t="s">
        <v>124</v>
      </c>
      <c r="D212" s="203" t="s">
        <v>119</v>
      </c>
      <c r="E212" s="425">
        <v>10000</v>
      </c>
      <c r="F212" s="368">
        <v>3830</v>
      </c>
      <c r="G212" s="332">
        <f t="shared" si="2"/>
        <v>2.6109660574412534</v>
      </c>
      <c r="H212" s="543" t="s">
        <v>135</v>
      </c>
      <c r="I212" s="196" t="s">
        <v>18</v>
      </c>
      <c r="J212" s="608" t="s">
        <v>315</v>
      </c>
      <c r="K212" s="541" t="s">
        <v>64</v>
      </c>
      <c r="L212" s="541" t="s">
        <v>45</v>
      </c>
      <c r="M212" s="495"/>
      <c r="N212" s="496"/>
    </row>
    <row r="213" spans="1:14" x14ac:dyDescent="0.25">
      <c r="A213" s="194">
        <v>44883</v>
      </c>
      <c r="B213" s="177" t="s">
        <v>123</v>
      </c>
      <c r="C213" s="177" t="s">
        <v>124</v>
      </c>
      <c r="D213" s="203" t="s">
        <v>119</v>
      </c>
      <c r="E213" s="425">
        <v>2000</v>
      </c>
      <c r="F213" s="368">
        <v>3830</v>
      </c>
      <c r="G213" s="332">
        <f t="shared" si="2"/>
        <v>0.52219321148825071</v>
      </c>
      <c r="H213" s="543" t="s">
        <v>135</v>
      </c>
      <c r="I213" s="196" t="s">
        <v>18</v>
      </c>
      <c r="J213" s="608" t="s">
        <v>315</v>
      </c>
      <c r="K213" s="541" t="s">
        <v>64</v>
      </c>
      <c r="L213" s="541" t="s">
        <v>45</v>
      </c>
      <c r="M213" s="495"/>
      <c r="N213" s="496"/>
    </row>
    <row r="214" spans="1:14" x14ac:dyDescent="0.25">
      <c r="A214" s="194">
        <v>44883</v>
      </c>
      <c r="B214" s="177" t="s">
        <v>123</v>
      </c>
      <c r="C214" s="177" t="s">
        <v>124</v>
      </c>
      <c r="D214" s="203" t="s">
        <v>119</v>
      </c>
      <c r="E214" s="425">
        <v>3000</v>
      </c>
      <c r="F214" s="368">
        <v>3830</v>
      </c>
      <c r="G214" s="332">
        <f t="shared" si="2"/>
        <v>0.78328981723237601</v>
      </c>
      <c r="H214" s="543" t="s">
        <v>135</v>
      </c>
      <c r="I214" s="196" t="s">
        <v>18</v>
      </c>
      <c r="J214" s="608" t="s">
        <v>315</v>
      </c>
      <c r="K214" s="541" t="s">
        <v>64</v>
      </c>
      <c r="L214" s="541" t="s">
        <v>45</v>
      </c>
      <c r="M214" s="495"/>
      <c r="N214" s="496"/>
    </row>
    <row r="215" spans="1:14" x14ac:dyDescent="0.25">
      <c r="A215" s="194">
        <v>44883</v>
      </c>
      <c r="B215" s="177" t="s">
        <v>123</v>
      </c>
      <c r="C215" s="177" t="s">
        <v>124</v>
      </c>
      <c r="D215" s="203" t="s">
        <v>119</v>
      </c>
      <c r="E215" s="425">
        <v>15000</v>
      </c>
      <c r="F215" s="368">
        <v>3830</v>
      </c>
      <c r="G215" s="332">
        <f t="shared" si="2"/>
        <v>3.9164490861618799</v>
      </c>
      <c r="H215" s="543" t="s">
        <v>135</v>
      </c>
      <c r="I215" s="196" t="s">
        <v>18</v>
      </c>
      <c r="J215" s="608" t="s">
        <v>315</v>
      </c>
      <c r="K215" s="541" t="s">
        <v>64</v>
      </c>
      <c r="L215" s="541" t="s">
        <v>45</v>
      </c>
      <c r="M215" s="495"/>
      <c r="N215" s="496"/>
    </row>
    <row r="216" spans="1:14" x14ac:dyDescent="0.25">
      <c r="A216" s="194">
        <v>44886</v>
      </c>
      <c r="B216" s="177" t="s">
        <v>123</v>
      </c>
      <c r="C216" s="177" t="s">
        <v>124</v>
      </c>
      <c r="D216" s="203" t="s">
        <v>119</v>
      </c>
      <c r="E216" s="190">
        <v>4000</v>
      </c>
      <c r="F216" s="368">
        <v>3830</v>
      </c>
      <c r="G216" s="332">
        <f t="shared" si="2"/>
        <v>1.0443864229765014</v>
      </c>
      <c r="H216" s="543" t="s">
        <v>159</v>
      </c>
      <c r="I216" s="196" t="s">
        <v>18</v>
      </c>
      <c r="J216" s="452" t="s">
        <v>326</v>
      </c>
      <c r="K216" s="541" t="s">
        <v>64</v>
      </c>
      <c r="L216" s="541" t="s">
        <v>45</v>
      </c>
      <c r="M216" s="495"/>
      <c r="N216" s="496"/>
    </row>
    <row r="217" spans="1:14" x14ac:dyDescent="0.25">
      <c r="A217" s="194">
        <v>44886</v>
      </c>
      <c r="B217" s="177" t="s">
        <v>123</v>
      </c>
      <c r="C217" s="177" t="s">
        <v>124</v>
      </c>
      <c r="D217" s="203" t="s">
        <v>119</v>
      </c>
      <c r="E217" s="190">
        <v>15000</v>
      </c>
      <c r="F217" s="368">
        <v>3830</v>
      </c>
      <c r="G217" s="332">
        <f t="shared" si="2"/>
        <v>3.9164490861618799</v>
      </c>
      <c r="H217" s="543" t="s">
        <v>159</v>
      </c>
      <c r="I217" s="196" t="s">
        <v>18</v>
      </c>
      <c r="J217" s="452" t="s">
        <v>326</v>
      </c>
      <c r="K217" s="541" t="s">
        <v>64</v>
      </c>
      <c r="L217" s="541" t="s">
        <v>45</v>
      </c>
      <c r="M217" s="495"/>
      <c r="N217" s="496"/>
    </row>
    <row r="218" spans="1:14" x14ac:dyDescent="0.25">
      <c r="A218" s="194">
        <v>44886</v>
      </c>
      <c r="B218" s="177" t="s">
        <v>123</v>
      </c>
      <c r="C218" s="177" t="s">
        <v>124</v>
      </c>
      <c r="D218" s="203" t="s">
        <v>119</v>
      </c>
      <c r="E218" s="190">
        <v>5000</v>
      </c>
      <c r="F218" s="368">
        <v>3830</v>
      </c>
      <c r="G218" s="332">
        <f t="shared" si="2"/>
        <v>1.3054830287206267</v>
      </c>
      <c r="H218" s="543" t="s">
        <v>159</v>
      </c>
      <c r="I218" s="196" t="s">
        <v>18</v>
      </c>
      <c r="J218" s="452" t="s">
        <v>326</v>
      </c>
      <c r="K218" s="541" t="s">
        <v>64</v>
      </c>
      <c r="L218" s="541" t="s">
        <v>45</v>
      </c>
      <c r="M218" s="495"/>
      <c r="N218" s="496"/>
    </row>
    <row r="219" spans="1:14" x14ac:dyDescent="0.25">
      <c r="A219" s="194">
        <v>44886</v>
      </c>
      <c r="B219" s="177" t="s">
        <v>123</v>
      </c>
      <c r="C219" s="177" t="s">
        <v>124</v>
      </c>
      <c r="D219" s="203" t="s">
        <v>119</v>
      </c>
      <c r="E219" s="190">
        <v>5000</v>
      </c>
      <c r="F219" s="368">
        <v>3830</v>
      </c>
      <c r="G219" s="332">
        <f t="shared" si="2"/>
        <v>1.3054830287206267</v>
      </c>
      <c r="H219" s="543" t="s">
        <v>159</v>
      </c>
      <c r="I219" s="196" t="s">
        <v>18</v>
      </c>
      <c r="J219" s="452" t="s">
        <v>326</v>
      </c>
      <c r="K219" s="541" t="s">
        <v>64</v>
      </c>
      <c r="L219" s="541" t="s">
        <v>45</v>
      </c>
      <c r="M219" s="495"/>
      <c r="N219" s="496"/>
    </row>
    <row r="220" spans="1:14" x14ac:dyDescent="0.25">
      <c r="A220" s="194">
        <v>44886</v>
      </c>
      <c r="B220" s="177" t="s">
        <v>123</v>
      </c>
      <c r="C220" s="177" t="s">
        <v>124</v>
      </c>
      <c r="D220" s="203" t="s">
        <v>119</v>
      </c>
      <c r="E220" s="190">
        <v>8000</v>
      </c>
      <c r="F220" s="368">
        <v>3830</v>
      </c>
      <c r="G220" s="332">
        <f t="shared" si="2"/>
        <v>2.0887728459530028</v>
      </c>
      <c r="H220" s="543" t="s">
        <v>159</v>
      </c>
      <c r="I220" s="196" t="s">
        <v>18</v>
      </c>
      <c r="J220" s="452" t="s">
        <v>326</v>
      </c>
      <c r="K220" s="541" t="s">
        <v>64</v>
      </c>
      <c r="L220" s="541" t="s">
        <v>45</v>
      </c>
      <c r="M220" s="495"/>
      <c r="N220" s="496"/>
    </row>
    <row r="221" spans="1:14" x14ac:dyDescent="0.25">
      <c r="A221" s="194">
        <v>44886</v>
      </c>
      <c r="B221" s="177" t="s">
        <v>123</v>
      </c>
      <c r="C221" s="177" t="s">
        <v>124</v>
      </c>
      <c r="D221" s="203" t="s">
        <v>119</v>
      </c>
      <c r="E221" s="190">
        <v>10000</v>
      </c>
      <c r="F221" s="368">
        <v>3830</v>
      </c>
      <c r="G221" s="332">
        <f t="shared" si="2"/>
        <v>2.6109660574412534</v>
      </c>
      <c r="H221" s="543" t="s">
        <v>159</v>
      </c>
      <c r="I221" s="196" t="s">
        <v>18</v>
      </c>
      <c r="J221" s="452" t="s">
        <v>326</v>
      </c>
      <c r="K221" s="541" t="s">
        <v>64</v>
      </c>
      <c r="L221" s="541" t="s">
        <v>45</v>
      </c>
      <c r="M221" s="495"/>
      <c r="N221" s="496"/>
    </row>
    <row r="222" spans="1:14" x14ac:dyDescent="0.25">
      <c r="A222" s="194">
        <v>44886</v>
      </c>
      <c r="B222" s="177" t="s">
        <v>122</v>
      </c>
      <c r="C222" s="177" t="s">
        <v>122</v>
      </c>
      <c r="D222" s="177" t="s">
        <v>119</v>
      </c>
      <c r="E222" s="190">
        <v>5000</v>
      </c>
      <c r="F222" s="368">
        <v>3830</v>
      </c>
      <c r="G222" s="332">
        <f t="shared" si="2"/>
        <v>1.3054830287206267</v>
      </c>
      <c r="H222" s="543" t="s">
        <v>159</v>
      </c>
      <c r="I222" s="196" t="s">
        <v>18</v>
      </c>
      <c r="J222" s="452" t="s">
        <v>326</v>
      </c>
      <c r="K222" s="541" t="s">
        <v>64</v>
      </c>
      <c r="L222" s="541" t="s">
        <v>45</v>
      </c>
      <c r="M222" s="495"/>
      <c r="N222" s="496"/>
    </row>
    <row r="223" spans="1:14" x14ac:dyDescent="0.25">
      <c r="A223" s="194">
        <v>44886</v>
      </c>
      <c r="B223" s="177" t="s">
        <v>122</v>
      </c>
      <c r="C223" s="177" t="s">
        <v>122</v>
      </c>
      <c r="D223" s="177" t="s">
        <v>119</v>
      </c>
      <c r="E223" s="425">
        <v>3000</v>
      </c>
      <c r="F223" s="368">
        <v>3830</v>
      </c>
      <c r="G223" s="332">
        <f t="shared" si="2"/>
        <v>0.78328981723237601</v>
      </c>
      <c r="H223" s="543" t="s">
        <v>159</v>
      </c>
      <c r="I223" s="196" t="s">
        <v>18</v>
      </c>
      <c r="J223" s="452" t="s">
        <v>326</v>
      </c>
      <c r="K223" s="541" t="s">
        <v>64</v>
      </c>
      <c r="L223" s="541" t="s">
        <v>45</v>
      </c>
      <c r="M223" s="495"/>
      <c r="N223" s="496"/>
    </row>
    <row r="224" spans="1:14" x14ac:dyDescent="0.25">
      <c r="A224" s="194">
        <v>44886</v>
      </c>
      <c r="B224" s="177" t="s">
        <v>123</v>
      </c>
      <c r="C224" s="177" t="s">
        <v>124</v>
      </c>
      <c r="D224" s="203" t="s">
        <v>119</v>
      </c>
      <c r="E224" s="425">
        <v>10000</v>
      </c>
      <c r="F224" s="368">
        <v>3830</v>
      </c>
      <c r="G224" s="332">
        <f t="shared" si="2"/>
        <v>2.6109660574412534</v>
      </c>
      <c r="H224" s="543" t="s">
        <v>135</v>
      </c>
      <c r="I224" s="196" t="s">
        <v>18</v>
      </c>
      <c r="J224" s="608" t="s">
        <v>329</v>
      </c>
      <c r="K224" s="541" t="s">
        <v>64</v>
      </c>
      <c r="L224" s="541" t="s">
        <v>45</v>
      </c>
      <c r="M224" s="495"/>
      <c r="N224" s="496"/>
    </row>
    <row r="225" spans="1:14" x14ac:dyDescent="0.25">
      <c r="A225" s="194">
        <v>44886</v>
      </c>
      <c r="B225" s="177" t="s">
        <v>123</v>
      </c>
      <c r="C225" s="177" t="s">
        <v>124</v>
      </c>
      <c r="D225" s="203" t="s">
        <v>119</v>
      </c>
      <c r="E225" s="425">
        <v>7000</v>
      </c>
      <c r="F225" s="368">
        <v>3830</v>
      </c>
      <c r="G225" s="332">
        <f t="shared" si="2"/>
        <v>1.8276762402088773</v>
      </c>
      <c r="H225" s="543" t="s">
        <v>135</v>
      </c>
      <c r="I225" s="196" t="s">
        <v>18</v>
      </c>
      <c r="J225" s="608" t="s">
        <v>329</v>
      </c>
      <c r="K225" s="541" t="s">
        <v>64</v>
      </c>
      <c r="L225" s="541" t="s">
        <v>45</v>
      </c>
      <c r="M225" s="495"/>
      <c r="N225" s="496"/>
    </row>
    <row r="226" spans="1:14" x14ac:dyDescent="0.25">
      <c r="A226" s="194">
        <v>44886</v>
      </c>
      <c r="B226" s="177" t="s">
        <v>123</v>
      </c>
      <c r="C226" s="177" t="s">
        <v>124</v>
      </c>
      <c r="D226" s="203" t="s">
        <v>119</v>
      </c>
      <c r="E226" s="425">
        <v>10000</v>
      </c>
      <c r="F226" s="368">
        <v>3830</v>
      </c>
      <c r="G226" s="332">
        <f t="shared" si="2"/>
        <v>2.6109660574412534</v>
      </c>
      <c r="H226" s="543" t="s">
        <v>135</v>
      </c>
      <c r="I226" s="196" t="s">
        <v>18</v>
      </c>
      <c r="J226" s="608" t="s">
        <v>329</v>
      </c>
      <c r="K226" s="541" t="s">
        <v>64</v>
      </c>
      <c r="L226" s="541" t="s">
        <v>45</v>
      </c>
      <c r="M226" s="495"/>
      <c r="N226" s="496"/>
    </row>
    <row r="227" spans="1:14" x14ac:dyDescent="0.25">
      <c r="A227" s="194">
        <v>44886</v>
      </c>
      <c r="B227" s="177" t="s">
        <v>123</v>
      </c>
      <c r="C227" s="177" t="s">
        <v>124</v>
      </c>
      <c r="D227" s="203" t="s">
        <v>119</v>
      </c>
      <c r="E227" s="425">
        <v>10000</v>
      </c>
      <c r="F227" s="368">
        <v>3830</v>
      </c>
      <c r="G227" s="332">
        <f t="shared" si="2"/>
        <v>2.6109660574412534</v>
      </c>
      <c r="H227" s="543" t="s">
        <v>135</v>
      </c>
      <c r="I227" s="196" t="s">
        <v>18</v>
      </c>
      <c r="J227" s="608" t="s">
        <v>329</v>
      </c>
      <c r="K227" s="541" t="s">
        <v>64</v>
      </c>
      <c r="L227" s="541" t="s">
        <v>45</v>
      </c>
      <c r="M227" s="495"/>
      <c r="N227" s="496"/>
    </row>
    <row r="228" spans="1:14" x14ac:dyDescent="0.25">
      <c r="A228" s="194">
        <v>44886</v>
      </c>
      <c r="B228" s="177" t="s">
        <v>123</v>
      </c>
      <c r="C228" s="177" t="s">
        <v>124</v>
      </c>
      <c r="D228" s="203" t="s">
        <v>119</v>
      </c>
      <c r="E228" s="425">
        <v>15000</v>
      </c>
      <c r="F228" s="368">
        <v>3830</v>
      </c>
      <c r="G228" s="332">
        <f t="shared" si="2"/>
        <v>3.9164490861618799</v>
      </c>
      <c r="H228" s="543" t="s">
        <v>135</v>
      </c>
      <c r="I228" s="196" t="s">
        <v>18</v>
      </c>
      <c r="J228" s="608" t="s">
        <v>329</v>
      </c>
      <c r="K228" s="541" t="s">
        <v>64</v>
      </c>
      <c r="L228" s="541" t="s">
        <v>45</v>
      </c>
      <c r="M228" s="495"/>
      <c r="N228" s="496"/>
    </row>
    <row r="229" spans="1:14" x14ac:dyDescent="0.25">
      <c r="A229" s="194">
        <v>44886</v>
      </c>
      <c r="B229" s="177" t="s">
        <v>123</v>
      </c>
      <c r="C229" s="177" t="s">
        <v>124</v>
      </c>
      <c r="D229" s="203" t="s">
        <v>119</v>
      </c>
      <c r="E229" s="425">
        <v>8000</v>
      </c>
      <c r="F229" s="368">
        <v>3830</v>
      </c>
      <c r="G229" s="332">
        <f t="shared" si="2"/>
        <v>2.0887728459530028</v>
      </c>
      <c r="H229" s="543" t="s">
        <v>135</v>
      </c>
      <c r="I229" s="196" t="s">
        <v>18</v>
      </c>
      <c r="J229" s="608" t="s">
        <v>329</v>
      </c>
      <c r="K229" s="541" t="s">
        <v>64</v>
      </c>
      <c r="L229" s="541" t="s">
        <v>45</v>
      </c>
      <c r="M229" s="495"/>
      <c r="N229" s="496"/>
    </row>
    <row r="230" spans="1:14" x14ac:dyDescent="0.25">
      <c r="A230" s="194">
        <v>44886</v>
      </c>
      <c r="B230" s="177" t="s">
        <v>122</v>
      </c>
      <c r="C230" s="177" t="s">
        <v>124</v>
      </c>
      <c r="D230" s="203" t="s">
        <v>119</v>
      </c>
      <c r="E230" s="425">
        <v>5000</v>
      </c>
      <c r="F230" s="368">
        <v>3830</v>
      </c>
      <c r="G230" s="332">
        <f t="shared" si="2"/>
        <v>1.3054830287206267</v>
      </c>
      <c r="H230" s="543" t="s">
        <v>135</v>
      </c>
      <c r="I230" s="196" t="s">
        <v>18</v>
      </c>
      <c r="J230" s="608" t="s">
        <v>329</v>
      </c>
      <c r="K230" s="541" t="s">
        <v>64</v>
      </c>
      <c r="L230" s="541" t="s">
        <v>45</v>
      </c>
      <c r="M230" s="495"/>
      <c r="N230" s="496"/>
    </row>
    <row r="231" spans="1:14" x14ac:dyDescent="0.25">
      <c r="A231" s="194">
        <v>44886</v>
      </c>
      <c r="B231" s="177" t="s">
        <v>122</v>
      </c>
      <c r="C231" s="177" t="s">
        <v>124</v>
      </c>
      <c r="D231" s="203" t="s">
        <v>119</v>
      </c>
      <c r="E231" s="425">
        <v>5000</v>
      </c>
      <c r="F231" s="368">
        <v>3830</v>
      </c>
      <c r="G231" s="332">
        <f t="shared" si="2"/>
        <v>1.3054830287206267</v>
      </c>
      <c r="H231" s="543" t="s">
        <v>135</v>
      </c>
      <c r="I231" s="196" t="s">
        <v>18</v>
      </c>
      <c r="J231" s="608" t="s">
        <v>329</v>
      </c>
      <c r="K231" s="541" t="s">
        <v>64</v>
      </c>
      <c r="L231" s="541" t="s">
        <v>45</v>
      </c>
      <c r="M231" s="495"/>
      <c r="N231" s="496"/>
    </row>
    <row r="232" spans="1:14" x14ac:dyDescent="0.25">
      <c r="A232" s="194">
        <v>44887</v>
      </c>
      <c r="B232" s="175" t="s">
        <v>123</v>
      </c>
      <c r="C232" s="175" t="s">
        <v>124</v>
      </c>
      <c r="D232" s="175" t="s">
        <v>119</v>
      </c>
      <c r="E232" s="425">
        <v>5000</v>
      </c>
      <c r="F232" s="368">
        <v>3830</v>
      </c>
      <c r="G232" s="332">
        <f t="shared" si="2"/>
        <v>1.3054830287206267</v>
      </c>
      <c r="H232" s="543" t="s">
        <v>159</v>
      </c>
      <c r="I232" s="196" t="s">
        <v>18</v>
      </c>
      <c r="J232" s="452" t="s">
        <v>333</v>
      </c>
      <c r="K232" s="541" t="s">
        <v>64</v>
      </c>
      <c r="L232" s="541" t="s">
        <v>45</v>
      </c>
      <c r="M232" s="495"/>
      <c r="N232" s="496"/>
    </row>
    <row r="233" spans="1:14" x14ac:dyDescent="0.25">
      <c r="A233" s="194">
        <v>44887</v>
      </c>
      <c r="B233" s="175" t="s">
        <v>123</v>
      </c>
      <c r="C233" s="175" t="s">
        <v>124</v>
      </c>
      <c r="D233" s="175" t="s">
        <v>119</v>
      </c>
      <c r="E233" s="425">
        <v>20000</v>
      </c>
      <c r="F233" s="368">
        <v>3830</v>
      </c>
      <c r="G233" s="332">
        <f t="shared" si="2"/>
        <v>5.2219321148825069</v>
      </c>
      <c r="H233" s="543" t="s">
        <v>159</v>
      </c>
      <c r="I233" s="196" t="s">
        <v>18</v>
      </c>
      <c r="J233" s="452" t="s">
        <v>333</v>
      </c>
      <c r="K233" s="541" t="s">
        <v>64</v>
      </c>
      <c r="L233" s="541" t="s">
        <v>45</v>
      </c>
      <c r="M233" s="495"/>
      <c r="N233" s="496"/>
    </row>
    <row r="234" spans="1:14" x14ac:dyDescent="0.25">
      <c r="A234" s="194">
        <v>44887</v>
      </c>
      <c r="B234" s="175" t="s">
        <v>123</v>
      </c>
      <c r="C234" s="175" t="s">
        <v>124</v>
      </c>
      <c r="D234" s="175" t="s">
        <v>119</v>
      </c>
      <c r="E234" s="425">
        <v>5000</v>
      </c>
      <c r="F234" s="368">
        <v>3830</v>
      </c>
      <c r="G234" s="332">
        <f t="shared" si="2"/>
        <v>1.3054830287206267</v>
      </c>
      <c r="H234" s="543" t="s">
        <v>159</v>
      </c>
      <c r="I234" s="196" t="s">
        <v>18</v>
      </c>
      <c r="J234" s="452" t="s">
        <v>333</v>
      </c>
      <c r="K234" s="541" t="s">
        <v>64</v>
      </c>
      <c r="L234" s="541" t="s">
        <v>45</v>
      </c>
      <c r="M234" s="495"/>
      <c r="N234" s="496"/>
    </row>
    <row r="235" spans="1:14" x14ac:dyDescent="0.25">
      <c r="A235" s="194">
        <v>44887</v>
      </c>
      <c r="B235" s="175" t="s">
        <v>123</v>
      </c>
      <c r="C235" s="175" t="s">
        <v>124</v>
      </c>
      <c r="D235" s="175" t="s">
        <v>119</v>
      </c>
      <c r="E235" s="425">
        <v>15000</v>
      </c>
      <c r="F235" s="368">
        <v>3830</v>
      </c>
      <c r="G235" s="332">
        <f t="shared" si="2"/>
        <v>3.9164490861618799</v>
      </c>
      <c r="H235" s="543" t="s">
        <v>159</v>
      </c>
      <c r="I235" s="196" t="s">
        <v>18</v>
      </c>
      <c r="J235" s="452" t="s">
        <v>333</v>
      </c>
      <c r="K235" s="541" t="s">
        <v>64</v>
      </c>
      <c r="L235" s="541" t="s">
        <v>45</v>
      </c>
      <c r="M235" s="495"/>
      <c r="N235" s="496"/>
    </row>
    <row r="236" spans="1:14" x14ac:dyDescent="0.25">
      <c r="A236" s="194">
        <v>44887</v>
      </c>
      <c r="B236" s="175" t="s">
        <v>123</v>
      </c>
      <c r="C236" s="175" t="s">
        <v>124</v>
      </c>
      <c r="D236" s="175" t="s">
        <v>119</v>
      </c>
      <c r="E236" s="425">
        <v>10000</v>
      </c>
      <c r="F236" s="368">
        <v>3830</v>
      </c>
      <c r="G236" s="332">
        <f t="shared" si="2"/>
        <v>2.6109660574412534</v>
      </c>
      <c r="H236" s="543" t="s">
        <v>159</v>
      </c>
      <c r="I236" s="196" t="s">
        <v>18</v>
      </c>
      <c r="J236" s="452" t="s">
        <v>333</v>
      </c>
      <c r="K236" s="541" t="s">
        <v>64</v>
      </c>
      <c r="L236" s="541" t="s">
        <v>45</v>
      </c>
      <c r="M236" s="495"/>
      <c r="N236" s="496"/>
    </row>
    <row r="237" spans="1:14" x14ac:dyDescent="0.25">
      <c r="A237" s="194">
        <v>44887</v>
      </c>
      <c r="B237" s="175" t="s">
        <v>122</v>
      </c>
      <c r="C237" s="175" t="s">
        <v>122</v>
      </c>
      <c r="D237" s="175" t="s">
        <v>119</v>
      </c>
      <c r="E237" s="425">
        <v>3000</v>
      </c>
      <c r="F237" s="368">
        <v>3830</v>
      </c>
      <c r="G237" s="332">
        <f t="shared" si="2"/>
        <v>0.78328981723237601</v>
      </c>
      <c r="H237" s="543" t="s">
        <v>159</v>
      </c>
      <c r="I237" s="196" t="s">
        <v>18</v>
      </c>
      <c r="J237" s="452" t="s">
        <v>333</v>
      </c>
      <c r="K237" s="541" t="s">
        <v>64</v>
      </c>
      <c r="L237" s="541" t="s">
        <v>45</v>
      </c>
      <c r="M237" s="495"/>
      <c r="N237" s="496"/>
    </row>
    <row r="238" spans="1:14" x14ac:dyDescent="0.25">
      <c r="A238" s="194">
        <v>44887</v>
      </c>
      <c r="B238" s="175" t="s">
        <v>122</v>
      </c>
      <c r="C238" s="175" t="s">
        <v>122</v>
      </c>
      <c r="D238" s="175" t="s">
        <v>119</v>
      </c>
      <c r="E238" s="425">
        <v>4000</v>
      </c>
      <c r="F238" s="368">
        <v>3830</v>
      </c>
      <c r="G238" s="332">
        <f t="shared" si="2"/>
        <v>1.0443864229765014</v>
      </c>
      <c r="H238" s="543" t="s">
        <v>159</v>
      </c>
      <c r="I238" s="196" t="s">
        <v>18</v>
      </c>
      <c r="J238" s="452" t="s">
        <v>333</v>
      </c>
      <c r="K238" s="541" t="s">
        <v>64</v>
      </c>
      <c r="L238" s="541" t="s">
        <v>45</v>
      </c>
      <c r="M238" s="495"/>
      <c r="N238" s="496"/>
    </row>
    <row r="239" spans="1:14" x14ac:dyDescent="0.25">
      <c r="A239" s="194">
        <v>44887</v>
      </c>
      <c r="B239" s="175" t="s">
        <v>122</v>
      </c>
      <c r="C239" s="175" t="s">
        <v>122</v>
      </c>
      <c r="D239" s="175" t="s">
        <v>119</v>
      </c>
      <c r="E239" s="425">
        <v>2000</v>
      </c>
      <c r="F239" s="368">
        <v>3830</v>
      </c>
      <c r="G239" s="332">
        <f t="shared" si="2"/>
        <v>0.52219321148825071</v>
      </c>
      <c r="H239" s="543" t="s">
        <v>159</v>
      </c>
      <c r="I239" s="196" t="s">
        <v>18</v>
      </c>
      <c r="J239" s="452" t="s">
        <v>333</v>
      </c>
      <c r="K239" s="541" t="s">
        <v>64</v>
      </c>
      <c r="L239" s="541" t="s">
        <v>45</v>
      </c>
      <c r="M239" s="495"/>
      <c r="N239" s="496"/>
    </row>
    <row r="240" spans="1:14" x14ac:dyDescent="0.25">
      <c r="A240" s="194">
        <v>44887</v>
      </c>
      <c r="B240" s="177" t="s">
        <v>123</v>
      </c>
      <c r="C240" s="177" t="s">
        <v>124</v>
      </c>
      <c r="D240" s="203" t="s">
        <v>119</v>
      </c>
      <c r="E240" s="425">
        <v>8000</v>
      </c>
      <c r="F240" s="368">
        <v>3830</v>
      </c>
      <c r="G240" s="332">
        <f t="shared" si="2"/>
        <v>2.0887728459530028</v>
      </c>
      <c r="H240" s="543" t="s">
        <v>135</v>
      </c>
      <c r="I240" s="196" t="s">
        <v>18</v>
      </c>
      <c r="J240" s="608" t="s">
        <v>336</v>
      </c>
      <c r="K240" s="541" t="s">
        <v>64</v>
      </c>
      <c r="L240" s="541" t="s">
        <v>45</v>
      </c>
      <c r="M240" s="495"/>
      <c r="N240" s="496"/>
    </row>
    <row r="241" spans="1:14" x14ac:dyDescent="0.25">
      <c r="A241" s="194">
        <v>44887</v>
      </c>
      <c r="B241" s="177" t="s">
        <v>123</v>
      </c>
      <c r="C241" s="177" t="s">
        <v>124</v>
      </c>
      <c r="D241" s="203" t="s">
        <v>119</v>
      </c>
      <c r="E241" s="425">
        <v>15000</v>
      </c>
      <c r="F241" s="368">
        <v>3830</v>
      </c>
      <c r="G241" s="332">
        <f t="shared" si="2"/>
        <v>3.9164490861618799</v>
      </c>
      <c r="H241" s="543" t="s">
        <v>135</v>
      </c>
      <c r="I241" s="196" t="s">
        <v>18</v>
      </c>
      <c r="J241" s="608" t="s">
        <v>336</v>
      </c>
      <c r="K241" s="541" t="s">
        <v>64</v>
      </c>
      <c r="L241" s="541" t="s">
        <v>45</v>
      </c>
      <c r="M241" s="495"/>
      <c r="N241" s="496"/>
    </row>
    <row r="242" spans="1:14" x14ac:dyDescent="0.25">
      <c r="A242" s="194">
        <v>44887</v>
      </c>
      <c r="B242" s="177" t="s">
        <v>123</v>
      </c>
      <c r="C242" s="177" t="s">
        <v>124</v>
      </c>
      <c r="D242" s="203" t="s">
        <v>119</v>
      </c>
      <c r="E242" s="425">
        <v>8000</v>
      </c>
      <c r="F242" s="368">
        <v>3830</v>
      </c>
      <c r="G242" s="332">
        <f t="shared" si="2"/>
        <v>2.0887728459530028</v>
      </c>
      <c r="H242" s="543" t="s">
        <v>135</v>
      </c>
      <c r="I242" s="196" t="s">
        <v>18</v>
      </c>
      <c r="J242" s="608" t="s">
        <v>336</v>
      </c>
      <c r="K242" s="541" t="s">
        <v>64</v>
      </c>
      <c r="L242" s="541" t="s">
        <v>45</v>
      </c>
      <c r="M242" s="495"/>
      <c r="N242" s="496"/>
    </row>
    <row r="243" spans="1:14" x14ac:dyDescent="0.25">
      <c r="A243" s="194">
        <v>44887</v>
      </c>
      <c r="B243" s="177" t="s">
        <v>123</v>
      </c>
      <c r="C243" s="177" t="s">
        <v>124</v>
      </c>
      <c r="D243" s="203" t="s">
        <v>119</v>
      </c>
      <c r="E243" s="425">
        <v>17000</v>
      </c>
      <c r="F243" s="368">
        <v>3830</v>
      </c>
      <c r="G243" s="332">
        <f t="shared" si="2"/>
        <v>4.438642297650131</v>
      </c>
      <c r="H243" s="543" t="s">
        <v>135</v>
      </c>
      <c r="I243" s="196" t="s">
        <v>18</v>
      </c>
      <c r="J243" s="608" t="s">
        <v>336</v>
      </c>
      <c r="K243" s="541" t="s">
        <v>64</v>
      </c>
      <c r="L243" s="541" t="s">
        <v>45</v>
      </c>
      <c r="M243" s="495"/>
      <c r="N243" s="496"/>
    </row>
    <row r="244" spans="1:14" x14ac:dyDescent="0.25">
      <c r="A244" s="194">
        <v>44887</v>
      </c>
      <c r="B244" s="177" t="s">
        <v>123</v>
      </c>
      <c r="C244" s="177" t="s">
        <v>124</v>
      </c>
      <c r="D244" s="203" t="s">
        <v>119</v>
      </c>
      <c r="E244" s="425">
        <v>15000</v>
      </c>
      <c r="F244" s="368">
        <v>3830</v>
      </c>
      <c r="G244" s="332">
        <f t="shared" si="2"/>
        <v>3.9164490861618799</v>
      </c>
      <c r="H244" s="543" t="s">
        <v>135</v>
      </c>
      <c r="I244" s="196" t="s">
        <v>18</v>
      </c>
      <c r="J244" s="608" t="s">
        <v>336</v>
      </c>
      <c r="K244" s="541" t="s">
        <v>64</v>
      </c>
      <c r="L244" s="541" t="s">
        <v>45</v>
      </c>
      <c r="M244" s="495"/>
      <c r="N244" s="496"/>
    </row>
    <row r="245" spans="1:14" x14ac:dyDescent="0.25">
      <c r="A245" s="194">
        <v>44887</v>
      </c>
      <c r="B245" s="177" t="s">
        <v>122</v>
      </c>
      <c r="C245" s="177" t="s">
        <v>122</v>
      </c>
      <c r="D245" s="203" t="s">
        <v>119</v>
      </c>
      <c r="E245" s="425">
        <v>5000</v>
      </c>
      <c r="F245" s="368">
        <v>3830</v>
      </c>
      <c r="G245" s="332">
        <f t="shared" si="2"/>
        <v>1.3054830287206267</v>
      </c>
      <c r="H245" s="543" t="s">
        <v>135</v>
      </c>
      <c r="I245" s="196" t="s">
        <v>18</v>
      </c>
      <c r="J245" s="608" t="s">
        <v>336</v>
      </c>
      <c r="K245" s="541" t="s">
        <v>64</v>
      </c>
      <c r="L245" s="541" t="s">
        <v>45</v>
      </c>
      <c r="M245" s="495"/>
      <c r="N245" s="496"/>
    </row>
    <row r="246" spans="1:14" x14ac:dyDescent="0.25">
      <c r="A246" s="194">
        <v>44887</v>
      </c>
      <c r="B246" s="177" t="s">
        <v>122</v>
      </c>
      <c r="C246" s="177" t="s">
        <v>122</v>
      </c>
      <c r="D246" s="203" t="s">
        <v>119</v>
      </c>
      <c r="E246" s="425">
        <v>5000</v>
      </c>
      <c r="F246" s="368">
        <v>3830</v>
      </c>
      <c r="G246" s="332">
        <f t="shared" si="2"/>
        <v>1.3054830287206267</v>
      </c>
      <c r="H246" s="543" t="s">
        <v>135</v>
      </c>
      <c r="I246" s="196" t="s">
        <v>18</v>
      </c>
      <c r="J246" s="608" t="s">
        <v>336</v>
      </c>
      <c r="K246" s="541" t="s">
        <v>64</v>
      </c>
      <c r="L246" s="541" t="s">
        <v>45</v>
      </c>
      <c r="M246" s="495"/>
      <c r="N246" s="496"/>
    </row>
    <row r="247" spans="1:14" x14ac:dyDescent="0.25">
      <c r="A247" s="194">
        <v>44887</v>
      </c>
      <c r="B247" s="195" t="s">
        <v>339</v>
      </c>
      <c r="C247" s="177" t="s">
        <v>281</v>
      </c>
      <c r="D247" s="203" t="s">
        <v>81</v>
      </c>
      <c r="E247" s="190">
        <v>70000</v>
      </c>
      <c r="F247" s="368">
        <v>3830</v>
      </c>
      <c r="G247" s="332">
        <f t="shared" si="2"/>
        <v>18.276762402088774</v>
      </c>
      <c r="H247" s="659" t="s">
        <v>42</v>
      </c>
      <c r="I247" s="196" t="s">
        <v>18</v>
      </c>
      <c r="J247" s="608" t="s">
        <v>469</v>
      </c>
      <c r="K247" s="541" t="s">
        <v>64</v>
      </c>
      <c r="L247" s="541" t="s">
        <v>45</v>
      </c>
      <c r="M247" s="495"/>
      <c r="N247" s="496"/>
    </row>
    <row r="248" spans="1:14" x14ac:dyDescent="0.25">
      <c r="A248" s="194">
        <v>44887</v>
      </c>
      <c r="B248" s="175" t="s">
        <v>129</v>
      </c>
      <c r="C248" s="177" t="s">
        <v>138</v>
      </c>
      <c r="D248" s="187" t="s">
        <v>14</v>
      </c>
      <c r="E248" s="182">
        <v>40000</v>
      </c>
      <c r="F248" s="368">
        <v>3830</v>
      </c>
      <c r="G248" s="332">
        <f t="shared" si="2"/>
        <v>10.443864229765014</v>
      </c>
      <c r="H248" s="659" t="s">
        <v>42</v>
      </c>
      <c r="I248" s="196" t="s">
        <v>18</v>
      </c>
      <c r="J248" s="608" t="s">
        <v>476</v>
      </c>
      <c r="K248" s="541" t="s">
        <v>64</v>
      </c>
      <c r="L248" s="541" t="s">
        <v>45</v>
      </c>
      <c r="M248" s="495"/>
      <c r="N248" s="496"/>
    </row>
    <row r="249" spans="1:14" x14ac:dyDescent="0.25">
      <c r="A249" s="194">
        <v>44887</v>
      </c>
      <c r="B249" s="177" t="s">
        <v>206</v>
      </c>
      <c r="C249" s="177" t="s">
        <v>138</v>
      </c>
      <c r="D249" s="187" t="s">
        <v>119</v>
      </c>
      <c r="E249" s="182">
        <v>25000</v>
      </c>
      <c r="F249" s="368">
        <v>3830</v>
      </c>
      <c r="G249" s="332">
        <f t="shared" si="2"/>
        <v>6.5274151436031334</v>
      </c>
      <c r="H249" s="659" t="s">
        <v>159</v>
      </c>
      <c r="I249" s="196" t="s">
        <v>18</v>
      </c>
      <c r="J249" s="608" t="s">
        <v>476</v>
      </c>
      <c r="K249" s="541" t="s">
        <v>64</v>
      </c>
      <c r="L249" s="541" t="s">
        <v>45</v>
      </c>
      <c r="M249" s="495"/>
      <c r="N249" s="496"/>
    </row>
    <row r="250" spans="1:14" x14ac:dyDescent="0.25">
      <c r="A250" s="194">
        <v>44887</v>
      </c>
      <c r="B250" s="177" t="s">
        <v>137</v>
      </c>
      <c r="C250" s="177" t="s">
        <v>138</v>
      </c>
      <c r="D250" s="187" t="s">
        <v>119</v>
      </c>
      <c r="E250" s="182">
        <v>25000</v>
      </c>
      <c r="F250" s="368">
        <v>3830</v>
      </c>
      <c r="G250" s="332">
        <f t="shared" si="2"/>
        <v>6.5274151436031334</v>
      </c>
      <c r="H250" s="659" t="s">
        <v>135</v>
      </c>
      <c r="I250" s="196" t="s">
        <v>18</v>
      </c>
      <c r="J250" s="608" t="s">
        <v>476</v>
      </c>
      <c r="K250" s="541" t="s">
        <v>64</v>
      </c>
      <c r="L250" s="541" t="s">
        <v>45</v>
      </c>
      <c r="M250" s="495"/>
      <c r="N250" s="496"/>
    </row>
    <row r="251" spans="1:14" x14ac:dyDescent="0.25">
      <c r="A251" s="194">
        <v>44887</v>
      </c>
      <c r="B251" s="177" t="s">
        <v>341</v>
      </c>
      <c r="C251" s="177" t="s">
        <v>266</v>
      </c>
      <c r="D251" s="203" t="s">
        <v>81</v>
      </c>
      <c r="E251" s="190">
        <v>26000</v>
      </c>
      <c r="F251" s="368">
        <v>3830</v>
      </c>
      <c r="G251" s="332">
        <f t="shared" si="2"/>
        <v>6.7885117493472587</v>
      </c>
      <c r="H251" s="659" t="s">
        <v>42</v>
      </c>
      <c r="I251" s="196" t="s">
        <v>18</v>
      </c>
      <c r="J251" s="608" t="s">
        <v>477</v>
      </c>
      <c r="K251" s="541" t="s">
        <v>64</v>
      </c>
      <c r="L251" s="541" t="s">
        <v>45</v>
      </c>
      <c r="M251" s="495"/>
      <c r="N251" s="496"/>
    </row>
    <row r="252" spans="1:14" x14ac:dyDescent="0.25">
      <c r="A252" s="194">
        <v>44888</v>
      </c>
      <c r="B252" s="177" t="s">
        <v>123</v>
      </c>
      <c r="C252" s="177" t="s">
        <v>124</v>
      </c>
      <c r="D252" s="203" t="s">
        <v>119</v>
      </c>
      <c r="E252" s="425">
        <v>8000</v>
      </c>
      <c r="F252" s="368">
        <v>3830</v>
      </c>
      <c r="G252" s="332">
        <f t="shared" si="2"/>
        <v>2.0887728459530028</v>
      </c>
      <c r="H252" s="659" t="s">
        <v>135</v>
      </c>
      <c r="I252" s="196" t="s">
        <v>18</v>
      </c>
      <c r="J252" s="608" t="s">
        <v>342</v>
      </c>
      <c r="K252" s="541" t="s">
        <v>64</v>
      </c>
      <c r="L252" s="541" t="s">
        <v>45</v>
      </c>
      <c r="M252" s="495"/>
      <c r="N252" s="496"/>
    </row>
    <row r="253" spans="1:14" x14ac:dyDescent="0.25">
      <c r="A253" s="194">
        <v>44888</v>
      </c>
      <c r="B253" s="177" t="s">
        <v>123</v>
      </c>
      <c r="C253" s="177" t="s">
        <v>124</v>
      </c>
      <c r="D253" s="203" t="s">
        <v>119</v>
      </c>
      <c r="E253" s="425">
        <v>20000</v>
      </c>
      <c r="F253" s="368">
        <v>3830</v>
      </c>
      <c r="G253" s="332">
        <f t="shared" ref="G253:G319" si="3">E253/F253</f>
        <v>5.2219321148825069</v>
      </c>
      <c r="H253" s="659" t="s">
        <v>135</v>
      </c>
      <c r="I253" s="196" t="s">
        <v>18</v>
      </c>
      <c r="J253" s="608" t="s">
        <v>342</v>
      </c>
      <c r="K253" s="541" t="s">
        <v>64</v>
      </c>
      <c r="L253" s="541" t="s">
        <v>45</v>
      </c>
      <c r="M253" s="495"/>
      <c r="N253" s="496"/>
    </row>
    <row r="254" spans="1:14" x14ac:dyDescent="0.25">
      <c r="A254" s="194">
        <v>44888</v>
      </c>
      <c r="B254" s="177" t="s">
        <v>123</v>
      </c>
      <c r="C254" s="177" t="s">
        <v>124</v>
      </c>
      <c r="D254" s="203" t="s">
        <v>119</v>
      </c>
      <c r="E254" s="425">
        <v>20000</v>
      </c>
      <c r="F254" s="368">
        <v>3830</v>
      </c>
      <c r="G254" s="332">
        <f t="shared" si="3"/>
        <v>5.2219321148825069</v>
      </c>
      <c r="H254" s="659" t="s">
        <v>135</v>
      </c>
      <c r="I254" s="196" t="s">
        <v>18</v>
      </c>
      <c r="J254" s="608" t="s">
        <v>342</v>
      </c>
      <c r="K254" s="541" t="s">
        <v>64</v>
      </c>
      <c r="L254" s="541" t="s">
        <v>45</v>
      </c>
      <c r="M254" s="495"/>
      <c r="N254" s="496"/>
    </row>
    <row r="255" spans="1:14" x14ac:dyDescent="0.25">
      <c r="A255" s="194">
        <v>44888</v>
      </c>
      <c r="B255" s="177" t="s">
        <v>123</v>
      </c>
      <c r="C255" s="177" t="s">
        <v>124</v>
      </c>
      <c r="D255" s="203" t="s">
        <v>119</v>
      </c>
      <c r="E255" s="425">
        <v>20000</v>
      </c>
      <c r="F255" s="368">
        <v>3830</v>
      </c>
      <c r="G255" s="332">
        <f t="shared" si="3"/>
        <v>5.2219321148825069</v>
      </c>
      <c r="H255" s="659" t="s">
        <v>135</v>
      </c>
      <c r="I255" s="196" t="s">
        <v>18</v>
      </c>
      <c r="J255" s="608" t="s">
        <v>342</v>
      </c>
      <c r="K255" s="541" t="s">
        <v>64</v>
      </c>
      <c r="L255" s="541" t="s">
        <v>45</v>
      </c>
      <c r="M255" s="495"/>
      <c r="N255" s="496"/>
    </row>
    <row r="256" spans="1:14" x14ac:dyDescent="0.25">
      <c r="A256" s="194">
        <v>44888</v>
      </c>
      <c r="B256" s="177" t="s">
        <v>122</v>
      </c>
      <c r="C256" s="177" t="s">
        <v>122</v>
      </c>
      <c r="D256" s="203" t="s">
        <v>119</v>
      </c>
      <c r="E256" s="425">
        <v>5000</v>
      </c>
      <c r="F256" s="368">
        <v>3830</v>
      </c>
      <c r="G256" s="332">
        <f t="shared" si="3"/>
        <v>1.3054830287206267</v>
      </c>
      <c r="H256" s="659" t="s">
        <v>135</v>
      </c>
      <c r="I256" s="196" t="s">
        <v>18</v>
      </c>
      <c r="J256" s="608" t="s">
        <v>342</v>
      </c>
      <c r="K256" s="541" t="s">
        <v>64</v>
      </c>
      <c r="L256" s="541" t="s">
        <v>45</v>
      </c>
      <c r="M256" s="495"/>
      <c r="N256" s="496"/>
    </row>
    <row r="257" spans="1:14" x14ac:dyDescent="0.25">
      <c r="A257" s="194">
        <v>44888</v>
      </c>
      <c r="B257" s="177" t="s">
        <v>122</v>
      </c>
      <c r="C257" s="177" t="s">
        <v>122</v>
      </c>
      <c r="D257" s="203" t="s">
        <v>119</v>
      </c>
      <c r="E257" s="425">
        <v>4000</v>
      </c>
      <c r="F257" s="368">
        <v>3830</v>
      </c>
      <c r="G257" s="332">
        <f t="shared" si="3"/>
        <v>1.0443864229765014</v>
      </c>
      <c r="H257" s="659" t="s">
        <v>135</v>
      </c>
      <c r="I257" s="196" t="s">
        <v>18</v>
      </c>
      <c r="J257" s="608" t="s">
        <v>342</v>
      </c>
      <c r="K257" s="541" t="s">
        <v>64</v>
      </c>
      <c r="L257" s="541" t="s">
        <v>45</v>
      </c>
      <c r="M257" s="495"/>
      <c r="N257" s="496"/>
    </row>
    <row r="258" spans="1:14" x14ac:dyDescent="0.25">
      <c r="A258" s="194">
        <v>44888</v>
      </c>
      <c r="B258" s="177" t="s">
        <v>123</v>
      </c>
      <c r="C258" s="177" t="s">
        <v>124</v>
      </c>
      <c r="D258" s="203" t="s">
        <v>119</v>
      </c>
      <c r="E258" s="425">
        <v>20000</v>
      </c>
      <c r="F258" s="368">
        <v>3830</v>
      </c>
      <c r="G258" s="332">
        <f t="shared" si="3"/>
        <v>5.2219321148825069</v>
      </c>
      <c r="H258" s="543" t="s">
        <v>135</v>
      </c>
      <c r="I258" s="196" t="s">
        <v>18</v>
      </c>
      <c r="J258" s="608" t="s">
        <v>344</v>
      </c>
      <c r="K258" s="541" t="s">
        <v>64</v>
      </c>
      <c r="L258" s="541" t="s">
        <v>45</v>
      </c>
      <c r="M258" s="495"/>
      <c r="N258" s="496"/>
    </row>
    <row r="259" spans="1:14" x14ac:dyDescent="0.25">
      <c r="A259" s="194">
        <v>44888</v>
      </c>
      <c r="B259" s="177" t="s">
        <v>123</v>
      </c>
      <c r="C259" s="177" t="s">
        <v>124</v>
      </c>
      <c r="D259" s="203" t="s">
        <v>119</v>
      </c>
      <c r="E259" s="425">
        <v>23000</v>
      </c>
      <c r="F259" s="368">
        <v>3830</v>
      </c>
      <c r="G259" s="332">
        <f t="shared" si="3"/>
        <v>6.0052219321148828</v>
      </c>
      <c r="H259" s="543" t="s">
        <v>135</v>
      </c>
      <c r="I259" s="196" t="s">
        <v>18</v>
      </c>
      <c r="J259" s="608" t="s">
        <v>344</v>
      </c>
      <c r="K259" s="541" t="s">
        <v>64</v>
      </c>
      <c r="L259" s="541" t="s">
        <v>45</v>
      </c>
      <c r="M259" s="495"/>
      <c r="N259" s="496"/>
    </row>
    <row r="260" spans="1:14" x14ac:dyDescent="0.25">
      <c r="A260" s="194">
        <v>44888</v>
      </c>
      <c r="B260" s="175" t="s">
        <v>123</v>
      </c>
      <c r="C260" s="175" t="s">
        <v>124</v>
      </c>
      <c r="D260" s="175" t="s">
        <v>119</v>
      </c>
      <c r="E260" s="425">
        <v>4000</v>
      </c>
      <c r="F260" s="368">
        <v>3830</v>
      </c>
      <c r="G260" s="332">
        <f t="shared" si="3"/>
        <v>1.0443864229765014</v>
      </c>
      <c r="H260" s="543" t="s">
        <v>159</v>
      </c>
      <c r="I260" s="196" t="s">
        <v>18</v>
      </c>
      <c r="J260" s="452" t="s">
        <v>348</v>
      </c>
      <c r="K260" s="541" t="s">
        <v>64</v>
      </c>
      <c r="L260" s="541" t="s">
        <v>45</v>
      </c>
      <c r="M260" s="495"/>
      <c r="N260" s="496"/>
    </row>
    <row r="261" spans="1:14" x14ac:dyDescent="0.25">
      <c r="A261" s="194">
        <v>44888</v>
      </c>
      <c r="B261" s="175" t="s">
        <v>123</v>
      </c>
      <c r="C261" s="175" t="s">
        <v>124</v>
      </c>
      <c r="D261" s="175" t="s">
        <v>119</v>
      </c>
      <c r="E261" s="190">
        <v>12000</v>
      </c>
      <c r="F261" s="368">
        <v>3830</v>
      </c>
      <c r="G261" s="332">
        <f t="shared" si="3"/>
        <v>3.133159268929504</v>
      </c>
      <c r="H261" s="543" t="s">
        <v>159</v>
      </c>
      <c r="I261" s="196" t="s">
        <v>18</v>
      </c>
      <c r="J261" s="452" t="s">
        <v>348</v>
      </c>
      <c r="K261" s="541" t="s">
        <v>64</v>
      </c>
      <c r="L261" s="541" t="s">
        <v>45</v>
      </c>
      <c r="M261" s="495"/>
      <c r="N261" s="496"/>
    </row>
    <row r="262" spans="1:14" x14ac:dyDescent="0.25">
      <c r="A262" s="194">
        <v>44888</v>
      </c>
      <c r="B262" s="175" t="s">
        <v>123</v>
      </c>
      <c r="C262" s="175" t="s">
        <v>124</v>
      </c>
      <c r="D262" s="175" t="s">
        <v>119</v>
      </c>
      <c r="E262" s="190">
        <v>15000</v>
      </c>
      <c r="F262" s="368">
        <v>3830</v>
      </c>
      <c r="G262" s="332">
        <f t="shared" si="3"/>
        <v>3.9164490861618799</v>
      </c>
      <c r="H262" s="543" t="s">
        <v>159</v>
      </c>
      <c r="I262" s="196" t="s">
        <v>18</v>
      </c>
      <c r="J262" s="452" t="s">
        <v>348</v>
      </c>
      <c r="K262" s="541" t="s">
        <v>64</v>
      </c>
      <c r="L262" s="541" t="s">
        <v>45</v>
      </c>
      <c r="M262" s="495"/>
      <c r="N262" s="496"/>
    </row>
    <row r="263" spans="1:14" x14ac:dyDescent="0.25">
      <c r="A263" s="194">
        <v>44888</v>
      </c>
      <c r="B263" s="175" t="s">
        <v>123</v>
      </c>
      <c r="C263" s="175" t="s">
        <v>124</v>
      </c>
      <c r="D263" s="175" t="s">
        <v>119</v>
      </c>
      <c r="E263" s="190">
        <v>8000</v>
      </c>
      <c r="F263" s="368">
        <v>3830</v>
      </c>
      <c r="G263" s="332">
        <f t="shared" si="3"/>
        <v>2.0887728459530028</v>
      </c>
      <c r="H263" s="543" t="s">
        <v>159</v>
      </c>
      <c r="I263" s="196" t="s">
        <v>18</v>
      </c>
      <c r="J263" s="452" t="s">
        <v>348</v>
      </c>
      <c r="K263" s="541" t="s">
        <v>64</v>
      </c>
      <c r="L263" s="541" t="s">
        <v>45</v>
      </c>
      <c r="M263" s="495"/>
      <c r="N263" s="496"/>
    </row>
    <row r="264" spans="1:14" x14ac:dyDescent="0.25">
      <c r="A264" s="194">
        <v>44888</v>
      </c>
      <c r="B264" s="175" t="s">
        <v>123</v>
      </c>
      <c r="C264" s="175" t="s">
        <v>124</v>
      </c>
      <c r="D264" s="175" t="s">
        <v>119</v>
      </c>
      <c r="E264" s="190">
        <v>12000</v>
      </c>
      <c r="F264" s="368">
        <v>3830</v>
      </c>
      <c r="G264" s="332">
        <f t="shared" si="3"/>
        <v>3.133159268929504</v>
      </c>
      <c r="H264" s="543" t="s">
        <v>159</v>
      </c>
      <c r="I264" s="196" t="s">
        <v>18</v>
      </c>
      <c r="J264" s="452" t="s">
        <v>348</v>
      </c>
      <c r="K264" s="541" t="s">
        <v>64</v>
      </c>
      <c r="L264" s="541" t="s">
        <v>45</v>
      </c>
      <c r="M264" s="495"/>
      <c r="N264" s="496"/>
    </row>
    <row r="265" spans="1:14" x14ac:dyDescent="0.25">
      <c r="A265" s="194">
        <v>44888</v>
      </c>
      <c r="B265" s="175" t="s">
        <v>122</v>
      </c>
      <c r="C265" s="175" t="s">
        <v>122</v>
      </c>
      <c r="D265" s="175" t="s">
        <v>119</v>
      </c>
      <c r="E265" s="190">
        <v>5000</v>
      </c>
      <c r="F265" s="368">
        <v>3830</v>
      </c>
      <c r="G265" s="332">
        <f t="shared" si="3"/>
        <v>1.3054830287206267</v>
      </c>
      <c r="H265" s="543" t="s">
        <v>159</v>
      </c>
      <c r="I265" s="196" t="s">
        <v>18</v>
      </c>
      <c r="J265" s="452" t="s">
        <v>348</v>
      </c>
      <c r="K265" s="541" t="s">
        <v>64</v>
      </c>
      <c r="L265" s="541" t="s">
        <v>45</v>
      </c>
      <c r="M265" s="495"/>
      <c r="N265" s="496"/>
    </row>
    <row r="266" spans="1:14" x14ac:dyDescent="0.25">
      <c r="A266" s="194">
        <v>44888</v>
      </c>
      <c r="B266" s="175" t="s">
        <v>122</v>
      </c>
      <c r="C266" s="175" t="s">
        <v>122</v>
      </c>
      <c r="D266" s="175" t="s">
        <v>119</v>
      </c>
      <c r="E266" s="190">
        <v>2000</v>
      </c>
      <c r="F266" s="368">
        <v>3830</v>
      </c>
      <c r="G266" s="332">
        <f t="shared" si="3"/>
        <v>0.52219321148825071</v>
      </c>
      <c r="H266" s="543" t="s">
        <v>159</v>
      </c>
      <c r="I266" s="196" t="s">
        <v>18</v>
      </c>
      <c r="J266" s="452" t="s">
        <v>348</v>
      </c>
      <c r="K266" s="541" t="s">
        <v>64</v>
      </c>
      <c r="L266" s="541" t="s">
        <v>45</v>
      </c>
      <c r="M266" s="495"/>
      <c r="N266" s="496"/>
    </row>
    <row r="267" spans="1:14" x14ac:dyDescent="0.25">
      <c r="A267" s="194">
        <v>44888</v>
      </c>
      <c r="B267" s="177" t="s">
        <v>123</v>
      </c>
      <c r="C267" s="177" t="s">
        <v>124</v>
      </c>
      <c r="D267" s="203" t="s">
        <v>14</v>
      </c>
      <c r="E267" s="190">
        <v>4000</v>
      </c>
      <c r="F267" s="368">
        <v>3830</v>
      </c>
      <c r="G267" s="332">
        <f t="shared" si="3"/>
        <v>1.0443864229765014</v>
      </c>
      <c r="H267" s="543" t="s">
        <v>42</v>
      </c>
      <c r="I267" s="196" t="s">
        <v>18</v>
      </c>
      <c r="J267" s="452" t="s">
        <v>262</v>
      </c>
      <c r="K267" s="541" t="s">
        <v>64</v>
      </c>
      <c r="L267" s="541" t="s">
        <v>45</v>
      </c>
      <c r="M267" s="495"/>
      <c r="N267" s="496"/>
    </row>
    <row r="268" spans="1:14" x14ac:dyDescent="0.25">
      <c r="A268" s="194">
        <v>44888</v>
      </c>
      <c r="B268" s="177" t="s">
        <v>123</v>
      </c>
      <c r="C268" s="177" t="s">
        <v>124</v>
      </c>
      <c r="D268" s="196" t="s">
        <v>14</v>
      </c>
      <c r="E268" s="182">
        <v>4000</v>
      </c>
      <c r="F268" s="368">
        <v>3830</v>
      </c>
      <c r="G268" s="332">
        <f t="shared" si="3"/>
        <v>1.0443864229765014</v>
      </c>
      <c r="H268" s="543" t="s">
        <v>42</v>
      </c>
      <c r="I268" s="196" t="s">
        <v>18</v>
      </c>
      <c r="J268" s="452" t="s">
        <v>262</v>
      </c>
      <c r="K268" s="541" t="s">
        <v>64</v>
      </c>
      <c r="L268" s="541" t="s">
        <v>45</v>
      </c>
      <c r="M268" s="495"/>
      <c r="N268" s="496"/>
    </row>
    <row r="269" spans="1:14" x14ac:dyDescent="0.25">
      <c r="A269" s="194">
        <v>44888</v>
      </c>
      <c r="B269" s="195" t="s">
        <v>123</v>
      </c>
      <c r="C269" s="195" t="s">
        <v>124</v>
      </c>
      <c r="D269" s="196" t="s">
        <v>14</v>
      </c>
      <c r="E269" s="190">
        <v>7000</v>
      </c>
      <c r="F269" s="368">
        <v>3830</v>
      </c>
      <c r="G269" s="332">
        <f t="shared" si="3"/>
        <v>1.8276762402088773</v>
      </c>
      <c r="H269" s="543" t="s">
        <v>42</v>
      </c>
      <c r="I269" s="196" t="s">
        <v>18</v>
      </c>
      <c r="J269" s="452" t="s">
        <v>355</v>
      </c>
      <c r="K269" s="541" t="s">
        <v>64</v>
      </c>
      <c r="L269" s="541" t="s">
        <v>45</v>
      </c>
      <c r="M269" s="495"/>
      <c r="N269" s="496"/>
    </row>
    <row r="270" spans="1:14" x14ac:dyDescent="0.25">
      <c r="A270" s="194">
        <v>44888</v>
      </c>
      <c r="B270" s="195" t="s">
        <v>123</v>
      </c>
      <c r="C270" s="195" t="s">
        <v>124</v>
      </c>
      <c r="D270" s="196" t="s">
        <v>14</v>
      </c>
      <c r="E270" s="190">
        <v>18000</v>
      </c>
      <c r="F270" s="368">
        <v>3830</v>
      </c>
      <c r="G270" s="332">
        <f t="shared" si="3"/>
        <v>4.6997389033942563</v>
      </c>
      <c r="H270" s="543" t="s">
        <v>42</v>
      </c>
      <c r="I270" s="196" t="s">
        <v>18</v>
      </c>
      <c r="J270" s="452" t="s">
        <v>355</v>
      </c>
      <c r="K270" s="541" t="s">
        <v>64</v>
      </c>
      <c r="L270" s="541" t="s">
        <v>45</v>
      </c>
      <c r="M270" s="495"/>
      <c r="N270" s="496"/>
    </row>
    <row r="271" spans="1:14" x14ac:dyDescent="0.25">
      <c r="A271" s="194">
        <v>44888</v>
      </c>
      <c r="B271" s="195" t="s">
        <v>123</v>
      </c>
      <c r="C271" s="195" t="s">
        <v>124</v>
      </c>
      <c r="D271" s="196" t="s">
        <v>14</v>
      </c>
      <c r="E271" s="190">
        <v>23000</v>
      </c>
      <c r="F271" s="368">
        <v>3830</v>
      </c>
      <c r="G271" s="332">
        <f t="shared" si="3"/>
        <v>6.0052219321148828</v>
      </c>
      <c r="H271" s="543" t="s">
        <v>42</v>
      </c>
      <c r="I271" s="196" t="s">
        <v>18</v>
      </c>
      <c r="J271" s="452" t="s">
        <v>355</v>
      </c>
      <c r="K271" s="541" t="s">
        <v>64</v>
      </c>
      <c r="L271" s="541" t="s">
        <v>45</v>
      </c>
      <c r="M271" s="495"/>
      <c r="N271" s="496"/>
    </row>
    <row r="272" spans="1:14" x14ac:dyDescent="0.25">
      <c r="A272" s="194">
        <v>44888</v>
      </c>
      <c r="B272" s="195" t="s">
        <v>462</v>
      </c>
      <c r="C272" s="195" t="s">
        <v>278</v>
      </c>
      <c r="D272" s="524" t="s">
        <v>14</v>
      </c>
      <c r="E272" s="190">
        <v>2935000</v>
      </c>
      <c r="F272" s="368">
        <v>3830</v>
      </c>
      <c r="G272" s="332">
        <f t="shared" si="3"/>
        <v>766.31853785900785</v>
      </c>
      <c r="H272" s="543" t="s">
        <v>234</v>
      </c>
      <c r="I272" s="196" t="s">
        <v>18</v>
      </c>
      <c r="J272" s="452" t="s">
        <v>479</v>
      </c>
      <c r="K272" s="541" t="s">
        <v>64</v>
      </c>
      <c r="L272" s="541" t="s">
        <v>45</v>
      </c>
      <c r="M272" s="495"/>
      <c r="N272" s="496"/>
    </row>
    <row r="273" spans="1:14" x14ac:dyDescent="0.25">
      <c r="A273" s="194">
        <v>44888</v>
      </c>
      <c r="B273" s="195" t="s">
        <v>235</v>
      </c>
      <c r="C273" s="195" t="s">
        <v>233</v>
      </c>
      <c r="D273" s="524" t="s">
        <v>81</v>
      </c>
      <c r="E273" s="190">
        <v>2000</v>
      </c>
      <c r="F273" s="368">
        <v>3830</v>
      </c>
      <c r="G273" s="332">
        <f t="shared" si="3"/>
        <v>0.52219321148825071</v>
      </c>
      <c r="H273" s="543" t="s">
        <v>237</v>
      </c>
      <c r="I273" s="196" t="s">
        <v>18</v>
      </c>
      <c r="J273" s="452" t="s">
        <v>480</v>
      </c>
      <c r="K273" s="541" t="s">
        <v>64</v>
      </c>
      <c r="L273" s="541" t="s">
        <v>45</v>
      </c>
      <c r="M273" s="495"/>
      <c r="N273" s="496"/>
    </row>
    <row r="274" spans="1:14" x14ac:dyDescent="0.25">
      <c r="A274" s="194">
        <v>44889</v>
      </c>
      <c r="B274" s="177" t="s">
        <v>123</v>
      </c>
      <c r="C274" s="177" t="s">
        <v>124</v>
      </c>
      <c r="D274" s="203" t="s">
        <v>119</v>
      </c>
      <c r="E274" s="425">
        <v>20000</v>
      </c>
      <c r="F274" s="368">
        <v>3830</v>
      </c>
      <c r="G274" s="332">
        <f t="shared" si="3"/>
        <v>5.2219321148825069</v>
      </c>
      <c r="H274" s="543" t="s">
        <v>135</v>
      </c>
      <c r="I274" s="196" t="s">
        <v>18</v>
      </c>
      <c r="J274" s="608" t="s">
        <v>357</v>
      </c>
      <c r="K274" s="541" t="s">
        <v>64</v>
      </c>
      <c r="L274" s="541" t="s">
        <v>45</v>
      </c>
      <c r="M274" s="495"/>
      <c r="N274" s="496"/>
    </row>
    <row r="275" spans="1:14" x14ac:dyDescent="0.25">
      <c r="A275" s="194">
        <v>44889</v>
      </c>
      <c r="B275" s="177" t="s">
        <v>123</v>
      </c>
      <c r="C275" s="177" t="s">
        <v>124</v>
      </c>
      <c r="D275" s="203" t="s">
        <v>119</v>
      </c>
      <c r="E275" s="425">
        <v>15000</v>
      </c>
      <c r="F275" s="368">
        <v>3830</v>
      </c>
      <c r="G275" s="332">
        <f t="shared" si="3"/>
        <v>3.9164490861618799</v>
      </c>
      <c r="H275" s="543" t="s">
        <v>135</v>
      </c>
      <c r="I275" s="196" t="s">
        <v>18</v>
      </c>
      <c r="J275" s="608" t="s">
        <v>357</v>
      </c>
      <c r="K275" s="541" t="s">
        <v>64</v>
      </c>
      <c r="L275" s="541" t="s">
        <v>45</v>
      </c>
      <c r="M275" s="495"/>
      <c r="N275" s="496"/>
    </row>
    <row r="276" spans="1:14" x14ac:dyDescent="0.25">
      <c r="A276" s="194">
        <v>44889</v>
      </c>
      <c r="B276" s="177" t="s">
        <v>123</v>
      </c>
      <c r="C276" s="177" t="s">
        <v>124</v>
      </c>
      <c r="D276" s="203" t="s">
        <v>119</v>
      </c>
      <c r="E276" s="425">
        <v>15000</v>
      </c>
      <c r="F276" s="368">
        <v>3830</v>
      </c>
      <c r="G276" s="332">
        <f t="shared" si="3"/>
        <v>3.9164490861618799</v>
      </c>
      <c r="H276" s="543" t="s">
        <v>135</v>
      </c>
      <c r="I276" s="196" t="s">
        <v>18</v>
      </c>
      <c r="J276" s="608" t="s">
        <v>357</v>
      </c>
      <c r="K276" s="541" t="s">
        <v>64</v>
      </c>
      <c r="L276" s="541" t="s">
        <v>45</v>
      </c>
      <c r="M276" s="495"/>
      <c r="N276" s="496"/>
    </row>
    <row r="277" spans="1:14" x14ac:dyDescent="0.25">
      <c r="A277" s="194">
        <v>44889</v>
      </c>
      <c r="B277" s="177" t="s">
        <v>123</v>
      </c>
      <c r="C277" s="177" t="s">
        <v>124</v>
      </c>
      <c r="D277" s="203" t="s">
        <v>119</v>
      </c>
      <c r="E277" s="425">
        <v>15000</v>
      </c>
      <c r="F277" s="368">
        <v>3830</v>
      </c>
      <c r="G277" s="332">
        <f t="shared" si="3"/>
        <v>3.9164490861618799</v>
      </c>
      <c r="H277" s="543" t="s">
        <v>135</v>
      </c>
      <c r="I277" s="196" t="s">
        <v>18</v>
      </c>
      <c r="J277" s="608" t="s">
        <v>357</v>
      </c>
      <c r="K277" s="541" t="s">
        <v>64</v>
      </c>
      <c r="L277" s="541" t="s">
        <v>45</v>
      </c>
      <c r="M277" s="495"/>
      <c r="N277" s="496"/>
    </row>
    <row r="278" spans="1:14" x14ac:dyDescent="0.25">
      <c r="A278" s="194">
        <v>44889</v>
      </c>
      <c r="B278" s="177" t="s">
        <v>122</v>
      </c>
      <c r="C278" s="177" t="s">
        <v>122</v>
      </c>
      <c r="D278" s="203" t="s">
        <v>119</v>
      </c>
      <c r="E278" s="425">
        <v>5000</v>
      </c>
      <c r="F278" s="368">
        <v>3830</v>
      </c>
      <c r="G278" s="332">
        <f t="shared" si="3"/>
        <v>1.3054830287206267</v>
      </c>
      <c r="H278" s="543" t="s">
        <v>135</v>
      </c>
      <c r="I278" s="196" t="s">
        <v>18</v>
      </c>
      <c r="J278" s="608" t="s">
        <v>357</v>
      </c>
      <c r="K278" s="541" t="s">
        <v>64</v>
      </c>
      <c r="L278" s="541" t="s">
        <v>45</v>
      </c>
      <c r="M278" s="495"/>
      <c r="N278" s="496"/>
    </row>
    <row r="279" spans="1:14" x14ac:dyDescent="0.25">
      <c r="A279" s="194">
        <v>44889</v>
      </c>
      <c r="B279" s="177" t="s">
        <v>122</v>
      </c>
      <c r="C279" s="177" t="s">
        <v>122</v>
      </c>
      <c r="D279" s="203" t="s">
        <v>119</v>
      </c>
      <c r="E279" s="530">
        <v>5000</v>
      </c>
      <c r="F279" s="368">
        <v>3830</v>
      </c>
      <c r="G279" s="332">
        <f t="shared" si="3"/>
        <v>1.3054830287206267</v>
      </c>
      <c r="H279" s="543" t="s">
        <v>135</v>
      </c>
      <c r="I279" s="196" t="s">
        <v>18</v>
      </c>
      <c r="J279" s="608" t="s">
        <v>357</v>
      </c>
      <c r="K279" s="541" t="s">
        <v>64</v>
      </c>
      <c r="L279" s="541" t="s">
        <v>45</v>
      </c>
      <c r="M279" s="495"/>
      <c r="N279" s="496"/>
    </row>
    <row r="280" spans="1:14" x14ac:dyDescent="0.25">
      <c r="A280" s="194">
        <v>44889</v>
      </c>
      <c r="B280" s="175" t="s">
        <v>123</v>
      </c>
      <c r="C280" s="175" t="s">
        <v>124</v>
      </c>
      <c r="D280" s="175" t="s">
        <v>119</v>
      </c>
      <c r="E280" s="190">
        <v>15000</v>
      </c>
      <c r="F280" s="368">
        <v>3830</v>
      </c>
      <c r="G280" s="332">
        <f t="shared" si="3"/>
        <v>3.9164490861618799</v>
      </c>
      <c r="H280" s="543" t="s">
        <v>159</v>
      </c>
      <c r="I280" s="196" t="s">
        <v>18</v>
      </c>
      <c r="J280" s="452" t="s">
        <v>362</v>
      </c>
      <c r="K280" s="541" t="s">
        <v>64</v>
      </c>
      <c r="L280" s="541" t="s">
        <v>45</v>
      </c>
      <c r="M280" s="495"/>
      <c r="N280" s="496"/>
    </row>
    <row r="281" spans="1:14" x14ac:dyDescent="0.25">
      <c r="A281" s="194">
        <v>44889</v>
      </c>
      <c r="B281" s="175" t="s">
        <v>123</v>
      </c>
      <c r="C281" s="175" t="s">
        <v>124</v>
      </c>
      <c r="D281" s="175" t="s">
        <v>119</v>
      </c>
      <c r="E281" s="190">
        <v>12000</v>
      </c>
      <c r="F281" s="368">
        <v>3830</v>
      </c>
      <c r="G281" s="332">
        <f t="shared" si="3"/>
        <v>3.133159268929504</v>
      </c>
      <c r="H281" s="543" t="s">
        <v>159</v>
      </c>
      <c r="I281" s="196" t="s">
        <v>18</v>
      </c>
      <c r="J281" s="452" t="s">
        <v>362</v>
      </c>
      <c r="K281" s="541" t="s">
        <v>64</v>
      </c>
      <c r="L281" s="541" t="s">
        <v>45</v>
      </c>
      <c r="M281" s="495"/>
      <c r="N281" s="496"/>
    </row>
    <row r="282" spans="1:14" x14ac:dyDescent="0.25">
      <c r="A282" s="194">
        <v>44889</v>
      </c>
      <c r="B282" s="175" t="s">
        <v>123</v>
      </c>
      <c r="C282" s="175" t="s">
        <v>124</v>
      </c>
      <c r="D282" s="175" t="s">
        <v>119</v>
      </c>
      <c r="E282" s="190">
        <v>10000</v>
      </c>
      <c r="F282" s="368">
        <v>3830</v>
      </c>
      <c r="G282" s="332">
        <f t="shared" si="3"/>
        <v>2.6109660574412534</v>
      </c>
      <c r="H282" s="543" t="s">
        <v>159</v>
      </c>
      <c r="I282" s="196" t="s">
        <v>18</v>
      </c>
      <c r="J282" s="452" t="s">
        <v>362</v>
      </c>
      <c r="K282" s="541" t="s">
        <v>64</v>
      </c>
      <c r="L282" s="541" t="s">
        <v>45</v>
      </c>
      <c r="M282" s="495"/>
      <c r="N282" s="496"/>
    </row>
    <row r="283" spans="1:14" ht="19.5" customHeight="1" x14ac:dyDescent="0.25">
      <c r="A283" s="194">
        <v>44889</v>
      </c>
      <c r="B283" s="175" t="s">
        <v>123</v>
      </c>
      <c r="C283" s="175" t="s">
        <v>124</v>
      </c>
      <c r="D283" s="175" t="s">
        <v>119</v>
      </c>
      <c r="E283" s="190">
        <v>8000</v>
      </c>
      <c r="F283" s="368">
        <v>3830</v>
      </c>
      <c r="G283" s="332">
        <f t="shared" si="3"/>
        <v>2.0887728459530028</v>
      </c>
      <c r="H283" s="543" t="s">
        <v>159</v>
      </c>
      <c r="I283" s="196" t="s">
        <v>18</v>
      </c>
      <c r="J283" s="452" t="s">
        <v>362</v>
      </c>
      <c r="K283" s="541" t="s">
        <v>64</v>
      </c>
      <c r="L283" s="541" t="s">
        <v>45</v>
      </c>
      <c r="M283" s="495"/>
      <c r="N283" s="496"/>
    </row>
    <row r="284" spans="1:14" x14ac:dyDescent="0.25">
      <c r="A284" s="194">
        <v>44889</v>
      </c>
      <c r="B284" s="646" t="s">
        <v>122</v>
      </c>
      <c r="C284" s="646" t="s">
        <v>122</v>
      </c>
      <c r="D284" s="679" t="s">
        <v>119</v>
      </c>
      <c r="E284" s="665">
        <v>4000</v>
      </c>
      <c r="F284" s="368">
        <v>3830</v>
      </c>
      <c r="G284" s="332">
        <f t="shared" si="3"/>
        <v>1.0443864229765014</v>
      </c>
      <c r="H284" s="543" t="s">
        <v>159</v>
      </c>
      <c r="I284" s="196" t="s">
        <v>18</v>
      </c>
      <c r="J284" s="452" t="s">
        <v>362</v>
      </c>
      <c r="K284" s="541" t="s">
        <v>64</v>
      </c>
      <c r="L284" s="541" t="s">
        <v>45</v>
      </c>
      <c r="M284" s="495"/>
      <c r="N284" s="496"/>
    </row>
    <row r="285" spans="1:14" x14ac:dyDescent="0.25">
      <c r="A285" s="194">
        <v>44889</v>
      </c>
      <c r="B285" s="175" t="s">
        <v>122</v>
      </c>
      <c r="C285" s="175" t="s">
        <v>122</v>
      </c>
      <c r="D285" s="175" t="s">
        <v>119</v>
      </c>
      <c r="E285" s="425">
        <v>6000</v>
      </c>
      <c r="F285" s="368">
        <v>3830</v>
      </c>
      <c r="G285" s="332">
        <f t="shared" si="3"/>
        <v>1.566579634464752</v>
      </c>
      <c r="H285" s="543" t="s">
        <v>159</v>
      </c>
      <c r="I285" s="196" t="s">
        <v>18</v>
      </c>
      <c r="J285" s="452" t="s">
        <v>362</v>
      </c>
      <c r="K285" s="541" t="s">
        <v>64</v>
      </c>
      <c r="L285" s="541" t="s">
        <v>45</v>
      </c>
      <c r="M285" s="495"/>
      <c r="N285" s="496"/>
    </row>
    <row r="286" spans="1:14" x14ac:dyDescent="0.25">
      <c r="A286" s="194">
        <v>44889</v>
      </c>
      <c r="B286" s="177" t="s">
        <v>235</v>
      </c>
      <c r="C286" s="195" t="s">
        <v>233</v>
      </c>
      <c r="D286" s="196" t="s">
        <v>81</v>
      </c>
      <c r="E286" s="665">
        <v>3000</v>
      </c>
      <c r="F286" s="368">
        <v>3830</v>
      </c>
      <c r="G286" s="332">
        <f t="shared" si="3"/>
        <v>0.78328981723237601</v>
      </c>
      <c r="H286" s="543" t="s">
        <v>234</v>
      </c>
      <c r="I286" s="196" t="s">
        <v>18</v>
      </c>
      <c r="J286" s="452" t="s">
        <v>481</v>
      </c>
      <c r="K286" s="541" t="s">
        <v>64</v>
      </c>
      <c r="L286" s="541" t="s">
        <v>45</v>
      </c>
      <c r="M286" s="495"/>
      <c r="N286" s="496"/>
    </row>
    <row r="287" spans="1:14" x14ac:dyDescent="0.25">
      <c r="A287" s="194">
        <v>44889</v>
      </c>
      <c r="B287" s="177" t="s">
        <v>235</v>
      </c>
      <c r="C287" s="195" t="s">
        <v>233</v>
      </c>
      <c r="D287" s="196" t="s">
        <v>81</v>
      </c>
      <c r="E287" s="665">
        <v>20000</v>
      </c>
      <c r="F287" s="368">
        <v>3830</v>
      </c>
      <c r="G287" s="332">
        <f t="shared" si="3"/>
        <v>5.2219321148825069</v>
      </c>
      <c r="H287" s="543" t="s">
        <v>234</v>
      </c>
      <c r="I287" s="196" t="s">
        <v>18</v>
      </c>
      <c r="J287" s="452" t="s">
        <v>482</v>
      </c>
      <c r="K287" s="541" t="s">
        <v>64</v>
      </c>
      <c r="L287" s="541" t="s">
        <v>45</v>
      </c>
      <c r="M287" s="495"/>
      <c r="N287" s="496"/>
    </row>
    <row r="288" spans="1:14" x14ac:dyDescent="0.25">
      <c r="A288" s="194">
        <v>44889</v>
      </c>
      <c r="B288" s="195" t="s">
        <v>123</v>
      </c>
      <c r="C288" s="195" t="s">
        <v>124</v>
      </c>
      <c r="D288" s="196" t="s">
        <v>14</v>
      </c>
      <c r="E288" s="190">
        <v>6000</v>
      </c>
      <c r="F288" s="368">
        <v>3830</v>
      </c>
      <c r="G288" s="332">
        <f t="shared" si="3"/>
        <v>1.566579634464752</v>
      </c>
      <c r="H288" s="543" t="s">
        <v>42</v>
      </c>
      <c r="I288" s="196" t="s">
        <v>18</v>
      </c>
      <c r="J288" s="452" t="s">
        <v>366</v>
      </c>
      <c r="K288" s="541" t="s">
        <v>64</v>
      </c>
      <c r="L288" s="541" t="s">
        <v>45</v>
      </c>
      <c r="M288" s="495"/>
      <c r="N288" s="496"/>
    </row>
    <row r="289" spans="1:14" x14ac:dyDescent="0.25">
      <c r="A289" s="194">
        <v>44889</v>
      </c>
      <c r="B289" s="177" t="s">
        <v>123</v>
      </c>
      <c r="C289" s="195" t="s">
        <v>124</v>
      </c>
      <c r="D289" s="196" t="s">
        <v>14</v>
      </c>
      <c r="E289" s="190">
        <v>8000</v>
      </c>
      <c r="F289" s="368">
        <v>3830</v>
      </c>
      <c r="G289" s="332">
        <f t="shared" si="3"/>
        <v>2.0887728459530028</v>
      </c>
      <c r="H289" s="543" t="s">
        <v>42</v>
      </c>
      <c r="I289" s="196" t="s">
        <v>18</v>
      </c>
      <c r="J289" s="452" t="s">
        <v>366</v>
      </c>
      <c r="K289" s="541" t="s">
        <v>64</v>
      </c>
      <c r="L289" s="541" t="s">
        <v>45</v>
      </c>
      <c r="M289" s="495"/>
      <c r="N289" s="496"/>
    </row>
    <row r="290" spans="1:14" x14ac:dyDescent="0.25">
      <c r="A290" s="194">
        <v>44889</v>
      </c>
      <c r="B290" s="177" t="s">
        <v>123</v>
      </c>
      <c r="C290" s="195" t="s">
        <v>124</v>
      </c>
      <c r="D290" s="196" t="s">
        <v>14</v>
      </c>
      <c r="E290" s="190">
        <v>4000</v>
      </c>
      <c r="F290" s="368">
        <v>3830</v>
      </c>
      <c r="G290" s="332">
        <f t="shared" si="3"/>
        <v>1.0443864229765014</v>
      </c>
      <c r="H290" s="543" t="s">
        <v>42</v>
      </c>
      <c r="I290" s="196" t="s">
        <v>18</v>
      </c>
      <c r="J290" s="452" t="s">
        <v>366</v>
      </c>
      <c r="K290" s="541" t="s">
        <v>64</v>
      </c>
      <c r="L290" s="541" t="s">
        <v>45</v>
      </c>
      <c r="M290" s="495"/>
      <c r="N290" s="496"/>
    </row>
    <row r="291" spans="1:14" x14ac:dyDescent="0.25">
      <c r="A291" s="194">
        <v>44890</v>
      </c>
      <c r="B291" s="177" t="s">
        <v>123</v>
      </c>
      <c r="C291" s="195" t="s">
        <v>124</v>
      </c>
      <c r="D291" s="196" t="s">
        <v>14</v>
      </c>
      <c r="E291" s="190">
        <v>6000</v>
      </c>
      <c r="F291" s="368">
        <v>3830</v>
      </c>
      <c r="G291" s="332">
        <f t="shared" si="3"/>
        <v>1.566579634464752</v>
      </c>
      <c r="H291" s="543" t="s">
        <v>42</v>
      </c>
      <c r="I291" s="196" t="s">
        <v>18</v>
      </c>
      <c r="J291" s="452" t="s">
        <v>366</v>
      </c>
      <c r="K291" s="541" t="s">
        <v>64</v>
      </c>
      <c r="L291" s="541" t="s">
        <v>45</v>
      </c>
      <c r="M291" s="495"/>
      <c r="N291" s="496"/>
    </row>
    <row r="292" spans="1:14" x14ac:dyDescent="0.25">
      <c r="A292" s="194">
        <v>44890</v>
      </c>
      <c r="B292" s="177" t="s">
        <v>123</v>
      </c>
      <c r="C292" s="195" t="s">
        <v>124</v>
      </c>
      <c r="D292" s="196" t="s">
        <v>14</v>
      </c>
      <c r="E292" s="190">
        <v>3000</v>
      </c>
      <c r="F292" s="368">
        <v>3830</v>
      </c>
      <c r="G292" s="332">
        <f t="shared" si="3"/>
        <v>0.78328981723237601</v>
      </c>
      <c r="H292" s="543" t="s">
        <v>42</v>
      </c>
      <c r="I292" s="196" t="s">
        <v>18</v>
      </c>
      <c r="J292" s="452" t="s">
        <v>366</v>
      </c>
      <c r="K292" s="541" t="s">
        <v>64</v>
      </c>
      <c r="L292" s="541" t="s">
        <v>45</v>
      </c>
      <c r="M292" s="495"/>
      <c r="N292" s="496"/>
    </row>
    <row r="293" spans="1:14" x14ac:dyDescent="0.25">
      <c r="A293" s="194">
        <v>44890</v>
      </c>
      <c r="B293" s="177" t="s">
        <v>123</v>
      </c>
      <c r="C293" s="177" t="s">
        <v>124</v>
      </c>
      <c r="D293" s="203" t="s">
        <v>119</v>
      </c>
      <c r="E293" s="425">
        <v>8000</v>
      </c>
      <c r="F293" s="368">
        <v>3830</v>
      </c>
      <c r="G293" s="332">
        <f t="shared" si="3"/>
        <v>2.0887728459530028</v>
      </c>
      <c r="H293" s="553" t="s">
        <v>135</v>
      </c>
      <c r="I293" s="532" t="s">
        <v>18</v>
      </c>
      <c r="J293" s="608" t="s">
        <v>370</v>
      </c>
      <c r="K293" s="541" t="s">
        <v>64</v>
      </c>
      <c r="L293" s="541" t="s">
        <v>45</v>
      </c>
      <c r="M293" s="552"/>
      <c r="N293" s="542"/>
    </row>
    <row r="294" spans="1:14" x14ac:dyDescent="0.25">
      <c r="A294" s="194">
        <v>44890</v>
      </c>
      <c r="B294" s="177" t="s">
        <v>123</v>
      </c>
      <c r="C294" s="177" t="s">
        <v>124</v>
      </c>
      <c r="D294" s="203" t="s">
        <v>119</v>
      </c>
      <c r="E294" s="654">
        <v>15000</v>
      </c>
      <c r="F294" s="368">
        <v>3830</v>
      </c>
      <c r="G294" s="332">
        <f t="shared" si="3"/>
        <v>3.9164490861618799</v>
      </c>
      <c r="H294" s="553" t="s">
        <v>135</v>
      </c>
      <c r="I294" s="532" t="s">
        <v>18</v>
      </c>
      <c r="J294" s="608" t="s">
        <v>370</v>
      </c>
      <c r="K294" s="541" t="s">
        <v>64</v>
      </c>
      <c r="L294" s="541" t="s">
        <v>45</v>
      </c>
      <c r="M294" s="552"/>
      <c r="N294" s="542"/>
    </row>
    <row r="295" spans="1:14" x14ac:dyDescent="0.25">
      <c r="A295" s="194">
        <v>44890</v>
      </c>
      <c r="B295" s="177" t="s">
        <v>123</v>
      </c>
      <c r="C295" s="177" t="s">
        <v>124</v>
      </c>
      <c r="D295" s="203" t="s">
        <v>119</v>
      </c>
      <c r="E295" s="425">
        <v>15000</v>
      </c>
      <c r="F295" s="368">
        <v>3830</v>
      </c>
      <c r="G295" s="332">
        <f t="shared" si="3"/>
        <v>3.9164490861618799</v>
      </c>
      <c r="H295" s="553" t="s">
        <v>135</v>
      </c>
      <c r="I295" s="532" t="s">
        <v>18</v>
      </c>
      <c r="J295" s="608" t="s">
        <v>370</v>
      </c>
      <c r="K295" s="541" t="s">
        <v>64</v>
      </c>
      <c r="L295" s="541" t="s">
        <v>45</v>
      </c>
      <c r="M295" s="552"/>
      <c r="N295" s="542"/>
    </row>
    <row r="296" spans="1:14" x14ac:dyDescent="0.25">
      <c r="A296" s="194">
        <v>44890</v>
      </c>
      <c r="B296" s="177" t="s">
        <v>123</v>
      </c>
      <c r="C296" s="177" t="s">
        <v>124</v>
      </c>
      <c r="D296" s="203" t="s">
        <v>119</v>
      </c>
      <c r="E296" s="425">
        <v>15000</v>
      </c>
      <c r="F296" s="368">
        <v>3830</v>
      </c>
      <c r="G296" s="332">
        <f t="shared" si="3"/>
        <v>3.9164490861618799</v>
      </c>
      <c r="H296" s="553" t="s">
        <v>135</v>
      </c>
      <c r="I296" s="532" t="s">
        <v>18</v>
      </c>
      <c r="J296" s="608" t="s">
        <v>370</v>
      </c>
      <c r="K296" s="541" t="s">
        <v>64</v>
      </c>
      <c r="L296" s="541" t="s">
        <v>45</v>
      </c>
      <c r="M296" s="552"/>
      <c r="N296" s="542"/>
    </row>
    <row r="297" spans="1:14" x14ac:dyDescent="0.25">
      <c r="A297" s="194">
        <v>44890</v>
      </c>
      <c r="B297" s="177" t="s">
        <v>123</v>
      </c>
      <c r="C297" s="177" t="s">
        <v>124</v>
      </c>
      <c r="D297" s="203" t="s">
        <v>119</v>
      </c>
      <c r="E297" s="425">
        <v>4000</v>
      </c>
      <c r="F297" s="368">
        <v>3830</v>
      </c>
      <c r="G297" s="332">
        <f t="shared" si="3"/>
        <v>1.0443864229765014</v>
      </c>
      <c r="H297" s="553" t="s">
        <v>135</v>
      </c>
      <c r="I297" s="532" t="s">
        <v>18</v>
      </c>
      <c r="J297" s="608" t="s">
        <v>370</v>
      </c>
      <c r="K297" s="541" t="s">
        <v>64</v>
      </c>
      <c r="L297" s="541" t="s">
        <v>45</v>
      </c>
      <c r="M297" s="552"/>
      <c r="N297" s="542"/>
    </row>
    <row r="298" spans="1:14" x14ac:dyDescent="0.25">
      <c r="A298" s="194">
        <v>44890</v>
      </c>
      <c r="B298" s="177" t="s">
        <v>123</v>
      </c>
      <c r="C298" s="177" t="s">
        <v>124</v>
      </c>
      <c r="D298" s="203" t="s">
        <v>119</v>
      </c>
      <c r="E298" s="654">
        <v>6000</v>
      </c>
      <c r="F298" s="368">
        <v>3830</v>
      </c>
      <c r="G298" s="332">
        <f t="shared" si="3"/>
        <v>1.566579634464752</v>
      </c>
      <c r="H298" s="553" t="s">
        <v>135</v>
      </c>
      <c r="I298" s="532" t="s">
        <v>18</v>
      </c>
      <c r="J298" s="608" t="s">
        <v>370</v>
      </c>
      <c r="K298" s="541" t="s">
        <v>64</v>
      </c>
      <c r="L298" s="541" t="s">
        <v>45</v>
      </c>
      <c r="M298" s="552"/>
      <c r="N298" s="542"/>
    </row>
    <row r="299" spans="1:14" x14ac:dyDescent="0.25">
      <c r="A299" s="194">
        <v>44890</v>
      </c>
      <c r="B299" s="177" t="s">
        <v>122</v>
      </c>
      <c r="C299" s="177" t="s">
        <v>122</v>
      </c>
      <c r="D299" s="203" t="s">
        <v>119</v>
      </c>
      <c r="E299" s="641">
        <v>5000</v>
      </c>
      <c r="F299" s="368">
        <v>3830</v>
      </c>
      <c r="G299" s="332">
        <f t="shared" si="3"/>
        <v>1.3054830287206267</v>
      </c>
      <c r="H299" s="553" t="s">
        <v>135</v>
      </c>
      <c r="I299" s="196" t="s">
        <v>18</v>
      </c>
      <c r="J299" s="608" t="s">
        <v>370</v>
      </c>
      <c r="K299" s="541" t="s">
        <v>64</v>
      </c>
      <c r="L299" s="541" t="s">
        <v>45</v>
      </c>
      <c r="M299" s="495"/>
      <c r="N299" s="496"/>
    </row>
    <row r="300" spans="1:14" x14ac:dyDescent="0.25">
      <c r="A300" s="194">
        <v>44890</v>
      </c>
      <c r="B300" s="177" t="s">
        <v>122</v>
      </c>
      <c r="C300" s="177" t="s">
        <v>122</v>
      </c>
      <c r="D300" s="203" t="s">
        <v>119</v>
      </c>
      <c r="E300" s="641">
        <v>5000</v>
      </c>
      <c r="F300" s="368">
        <v>3830</v>
      </c>
      <c r="G300" s="332">
        <f t="shared" si="3"/>
        <v>1.3054830287206267</v>
      </c>
      <c r="H300" s="553" t="s">
        <v>135</v>
      </c>
      <c r="I300" s="196" t="s">
        <v>18</v>
      </c>
      <c r="J300" s="608" t="s">
        <v>370</v>
      </c>
      <c r="K300" s="541" t="s">
        <v>64</v>
      </c>
      <c r="L300" s="541" t="s">
        <v>45</v>
      </c>
      <c r="M300" s="495"/>
      <c r="N300" s="496"/>
    </row>
    <row r="301" spans="1:14" x14ac:dyDescent="0.25">
      <c r="A301" s="194">
        <v>44890</v>
      </c>
      <c r="B301" s="175" t="s">
        <v>123</v>
      </c>
      <c r="C301" s="175" t="s">
        <v>124</v>
      </c>
      <c r="D301" s="175" t="s">
        <v>119</v>
      </c>
      <c r="E301" s="425">
        <v>4000</v>
      </c>
      <c r="F301" s="368">
        <v>3830</v>
      </c>
      <c r="G301" s="332">
        <f t="shared" si="3"/>
        <v>1.0443864229765014</v>
      </c>
      <c r="H301" s="553" t="s">
        <v>159</v>
      </c>
      <c r="I301" s="196" t="s">
        <v>18</v>
      </c>
      <c r="J301" s="452" t="s">
        <v>375</v>
      </c>
      <c r="K301" s="541" t="s">
        <v>64</v>
      </c>
      <c r="L301" s="541" t="s">
        <v>45</v>
      </c>
      <c r="M301" s="495"/>
      <c r="N301" s="496"/>
    </row>
    <row r="302" spans="1:14" x14ac:dyDescent="0.25">
      <c r="A302" s="194">
        <v>44890</v>
      </c>
      <c r="B302" s="175" t="s">
        <v>123</v>
      </c>
      <c r="C302" s="175" t="s">
        <v>124</v>
      </c>
      <c r="D302" s="175" t="s">
        <v>119</v>
      </c>
      <c r="E302" s="425">
        <v>15000</v>
      </c>
      <c r="F302" s="368">
        <v>3830</v>
      </c>
      <c r="G302" s="332">
        <f t="shared" si="3"/>
        <v>3.9164490861618799</v>
      </c>
      <c r="H302" s="553" t="s">
        <v>159</v>
      </c>
      <c r="I302" s="196" t="s">
        <v>18</v>
      </c>
      <c r="J302" s="452" t="s">
        <v>375</v>
      </c>
      <c r="K302" s="541" t="s">
        <v>64</v>
      </c>
      <c r="L302" s="541" t="s">
        <v>45</v>
      </c>
      <c r="M302" s="495"/>
      <c r="N302" s="496"/>
    </row>
    <row r="303" spans="1:14" x14ac:dyDescent="0.25">
      <c r="A303" s="194">
        <v>44890</v>
      </c>
      <c r="B303" s="175" t="s">
        <v>123</v>
      </c>
      <c r="C303" s="175" t="s">
        <v>124</v>
      </c>
      <c r="D303" s="175" t="s">
        <v>119</v>
      </c>
      <c r="E303" s="425">
        <v>10000</v>
      </c>
      <c r="F303" s="368">
        <v>3830</v>
      </c>
      <c r="G303" s="332">
        <f t="shared" si="3"/>
        <v>2.6109660574412534</v>
      </c>
      <c r="H303" s="553" t="s">
        <v>159</v>
      </c>
      <c r="I303" s="196" t="s">
        <v>18</v>
      </c>
      <c r="J303" s="452" t="s">
        <v>375</v>
      </c>
      <c r="K303" s="541" t="s">
        <v>64</v>
      </c>
      <c r="L303" s="541" t="s">
        <v>45</v>
      </c>
      <c r="M303" s="495"/>
      <c r="N303" s="496"/>
    </row>
    <row r="304" spans="1:14" x14ac:dyDescent="0.25">
      <c r="A304" s="194">
        <v>44890</v>
      </c>
      <c r="B304" s="175" t="s">
        <v>123</v>
      </c>
      <c r="C304" s="175" t="s">
        <v>124</v>
      </c>
      <c r="D304" s="175" t="s">
        <v>119</v>
      </c>
      <c r="E304" s="425">
        <v>12000</v>
      </c>
      <c r="F304" s="368">
        <v>3830</v>
      </c>
      <c r="G304" s="332">
        <f t="shared" si="3"/>
        <v>3.133159268929504</v>
      </c>
      <c r="H304" s="553" t="s">
        <v>159</v>
      </c>
      <c r="I304" s="196" t="s">
        <v>18</v>
      </c>
      <c r="J304" s="452" t="s">
        <v>375</v>
      </c>
      <c r="K304" s="541" t="s">
        <v>64</v>
      </c>
      <c r="L304" s="541" t="s">
        <v>45</v>
      </c>
      <c r="M304" s="495"/>
      <c r="N304" s="496"/>
    </row>
    <row r="305" spans="1:14" x14ac:dyDescent="0.25">
      <c r="A305" s="194">
        <v>44890</v>
      </c>
      <c r="B305" s="175" t="s">
        <v>123</v>
      </c>
      <c r="C305" s="175" t="s">
        <v>124</v>
      </c>
      <c r="D305" s="175" t="s">
        <v>119</v>
      </c>
      <c r="E305" s="425">
        <v>8000</v>
      </c>
      <c r="F305" s="368">
        <v>3830</v>
      </c>
      <c r="G305" s="332">
        <f t="shared" si="3"/>
        <v>2.0887728459530028</v>
      </c>
      <c r="H305" s="553" t="s">
        <v>159</v>
      </c>
      <c r="I305" s="196" t="s">
        <v>18</v>
      </c>
      <c r="J305" s="452" t="s">
        <v>375</v>
      </c>
      <c r="K305" s="541" t="s">
        <v>64</v>
      </c>
      <c r="L305" s="541" t="s">
        <v>45</v>
      </c>
      <c r="M305" s="495"/>
      <c r="N305" s="496"/>
    </row>
    <row r="306" spans="1:14" x14ac:dyDescent="0.25">
      <c r="A306" s="194">
        <v>44890</v>
      </c>
      <c r="B306" s="175" t="s">
        <v>122</v>
      </c>
      <c r="C306" s="175" t="s">
        <v>122</v>
      </c>
      <c r="D306" s="187" t="s">
        <v>119</v>
      </c>
      <c r="E306" s="425">
        <v>8000</v>
      </c>
      <c r="F306" s="368">
        <v>3830</v>
      </c>
      <c r="G306" s="332">
        <f t="shared" si="3"/>
        <v>2.0887728459530028</v>
      </c>
      <c r="H306" s="553" t="s">
        <v>159</v>
      </c>
      <c r="I306" s="196" t="s">
        <v>18</v>
      </c>
      <c r="J306" s="452" t="s">
        <v>375</v>
      </c>
      <c r="K306" s="541" t="s">
        <v>64</v>
      </c>
      <c r="L306" s="541" t="s">
        <v>45</v>
      </c>
      <c r="M306" s="495"/>
      <c r="N306" s="496"/>
    </row>
    <row r="307" spans="1:14" x14ac:dyDescent="0.25">
      <c r="A307" s="194">
        <v>44890</v>
      </c>
      <c r="B307" s="177" t="s">
        <v>123</v>
      </c>
      <c r="C307" s="177" t="s">
        <v>124</v>
      </c>
      <c r="D307" s="203" t="s">
        <v>14</v>
      </c>
      <c r="E307" s="190">
        <v>18000</v>
      </c>
      <c r="F307" s="368">
        <v>3830</v>
      </c>
      <c r="G307" s="332">
        <f t="shared" si="3"/>
        <v>4.6997389033942563</v>
      </c>
      <c r="H307" s="543" t="s">
        <v>42</v>
      </c>
      <c r="I307" s="196" t="s">
        <v>18</v>
      </c>
      <c r="J307" s="452" t="s">
        <v>379</v>
      </c>
      <c r="K307" s="541" t="s">
        <v>64</v>
      </c>
      <c r="L307" s="541" t="s">
        <v>45</v>
      </c>
      <c r="M307" s="495"/>
      <c r="N307" s="496"/>
    </row>
    <row r="308" spans="1:14" x14ac:dyDescent="0.25">
      <c r="A308" s="194">
        <v>44890</v>
      </c>
      <c r="B308" s="177" t="s">
        <v>123</v>
      </c>
      <c r="C308" s="177" t="s">
        <v>124</v>
      </c>
      <c r="D308" s="203" t="s">
        <v>14</v>
      </c>
      <c r="E308" s="190">
        <v>25000</v>
      </c>
      <c r="F308" s="368">
        <v>3830</v>
      </c>
      <c r="G308" s="332">
        <f t="shared" si="3"/>
        <v>6.5274151436031334</v>
      </c>
      <c r="H308" s="543" t="s">
        <v>42</v>
      </c>
      <c r="I308" s="196" t="s">
        <v>18</v>
      </c>
      <c r="J308" s="452" t="s">
        <v>379</v>
      </c>
      <c r="K308" s="541" t="s">
        <v>64</v>
      </c>
      <c r="L308" s="541" t="s">
        <v>45</v>
      </c>
      <c r="M308" s="495"/>
      <c r="N308" s="496"/>
    </row>
    <row r="309" spans="1:14" x14ac:dyDescent="0.25">
      <c r="A309" s="194">
        <v>44890</v>
      </c>
      <c r="B309" s="177" t="s">
        <v>123</v>
      </c>
      <c r="C309" s="177" t="s">
        <v>124</v>
      </c>
      <c r="D309" s="203" t="s">
        <v>14</v>
      </c>
      <c r="E309" s="190">
        <v>15000</v>
      </c>
      <c r="F309" s="368">
        <v>3830</v>
      </c>
      <c r="G309" s="332">
        <f t="shared" si="3"/>
        <v>3.9164490861618799</v>
      </c>
      <c r="H309" s="543" t="s">
        <v>42</v>
      </c>
      <c r="I309" s="196" t="s">
        <v>18</v>
      </c>
      <c r="J309" s="452" t="s">
        <v>379</v>
      </c>
      <c r="K309" s="541" t="s">
        <v>64</v>
      </c>
      <c r="L309" s="541" t="s">
        <v>45</v>
      </c>
      <c r="M309" s="495"/>
      <c r="N309" s="496"/>
    </row>
    <row r="310" spans="1:14" x14ac:dyDescent="0.25">
      <c r="A310" s="194">
        <v>44891</v>
      </c>
      <c r="B310" s="175" t="s">
        <v>123</v>
      </c>
      <c r="C310" s="175" t="s">
        <v>124</v>
      </c>
      <c r="D310" s="187" t="s">
        <v>119</v>
      </c>
      <c r="E310" s="425">
        <v>5000</v>
      </c>
      <c r="F310" s="368">
        <v>3830</v>
      </c>
      <c r="G310" s="332">
        <f t="shared" si="3"/>
        <v>1.3054830287206267</v>
      </c>
      <c r="H310" s="543" t="s">
        <v>159</v>
      </c>
      <c r="I310" s="196" t="s">
        <v>18</v>
      </c>
      <c r="J310" s="452" t="s">
        <v>382</v>
      </c>
      <c r="K310" s="541" t="s">
        <v>64</v>
      </c>
      <c r="L310" s="541" t="s">
        <v>45</v>
      </c>
      <c r="M310" s="495"/>
      <c r="N310" s="496"/>
    </row>
    <row r="311" spans="1:14" x14ac:dyDescent="0.25">
      <c r="A311" s="194">
        <v>44891</v>
      </c>
      <c r="B311" s="175" t="s">
        <v>123</v>
      </c>
      <c r="C311" s="175" t="s">
        <v>124</v>
      </c>
      <c r="D311" s="187" t="s">
        <v>119</v>
      </c>
      <c r="E311" s="425">
        <v>5000</v>
      </c>
      <c r="F311" s="368">
        <v>3830</v>
      </c>
      <c r="G311" s="332">
        <f t="shared" si="3"/>
        <v>1.3054830287206267</v>
      </c>
      <c r="H311" s="543" t="s">
        <v>159</v>
      </c>
      <c r="I311" s="196" t="s">
        <v>18</v>
      </c>
      <c r="J311" s="452" t="s">
        <v>382</v>
      </c>
      <c r="K311" s="541" t="s">
        <v>64</v>
      </c>
      <c r="L311" s="541" t="s">
        <v>45</v>
      </c>
      <c r="M311" s="495"/>
      <c r="N311" s="496"/>
    </row>
    <row r="312" spans="1:14" x14ac:dyDescent="0.25">
      <c r="A312" s="194">
        <v>44891</v>
      </c>
      <c r="B312" s="177" t="s">
        <v>123</v>
      </c>
      <c r="C312" s="177" t="s">
        <v>124</v>
      </c>
      <c r="D312" s="203" t="s">
        <v>119</v>
      </c>
      <c r="E312" s="641">
        <v>9000</v>
      </c>
      <c r="F312" s="368">
        <v>3830</v>
      </c>
      <c r="G312" s="332">
        <f t="shared" si="3"/>
        <v>2.3498694516971281</v>
      </c>
      <c r="H312" s="543" t="s">
        <v>135</v>
      </c>
      <c r="I312" s="196" t="s">
        <v>18</v>
      </c>
      <c r="J312" s="608" t="s">
        <v>383</v>
      </c>
      <c r="K312" s="541" t="s">
        <v>64</v>
      </c>
      <c r="L312" s="541" t="s">
        <v>45</v>
      </c>
      <c r="M312" s="495"/>
      <c r="N312" s="496"/>
    </row>
    <row r="313" spans="1:14" x14ac:dyDescent="0.25">
      <c r="A313" s="194">
        <v>44891</v>
      </c>
      <c r="B313" s="177" t="s">
        <v>123</v>
      </c>
      <c r="C313" s="177" t="s">
        <v>124</v>
      </c>
      <c r="D313" s="203" t="s">
        <v>119</v>
      </c>
      <c r="E313" s="641">
        <v>8000</v>
      </c>
      <c r="F313" s="368">
        <v>3830</v>
      </c>
      <c r="G313" s="332">
        <f t="shared" si="3"/>
        <v>2.0887728459530028</v>
      </c>
      <c r="H313" s="543" t="s">
        <v>135</v>
      </c>
      <c r="I313" s="196" t="s">
        <v>18</v>
      </c>
      <c r="J313" s="608" t="s">
        <v>383</v>
      </c>
      <c r="K313" s="541" t="s">
        <v>64</v>
      </c>
      <c r="L313" s="541" t="s">
        <v>45</v>
      </c>
      <c r="M313" s="495"/>
      <c r="N313" s="496"/>
    </row>
    <row r="314" spans="1:14" x14ac:dyDescent="0.25">
      <c r="A314" s="194">
        <v>44891</v>
      </c>
      <c r="B314" s="177" t="s">
        <v>123</v>
      </c>
      <c r="C314" s="177" t="s">
        <v>124</v>
      </c>
      <c r="D314" s="203" t="s">
        <v>119</v>
      </c>
      <c r="E314" s="641">
        <v>8000</v>
      </c>
      <c r="F314" s="368">
        <v>3830</v>
      </c>
      <c r="G314" s="332">
        <f t="shared" si="3"/>
        <v>2.0887728459530028</v>
      </c>
      <c r="H314" s="543" t="s">
        <v>135</v>
      </c>
      <c r="I314" s="196" t="s">
        <v>18</v>
      </c>
      <c r="J314" s="608" t="s">
        <v>383</v>
      </c>
      <c r="K314" s="541" t="s">
        <v>64</v>
      </c>
      <c r="L314" s="541" t="s">
        <v>45</v>
      </c>
      <c r="M314" s="495"/>
      <c r="N314" s="496"/>
    </row>
    <row r="315" spans="1:14" x14ac:dyDescent="0.25">
      <c r="A315" s="194">
        <v>44891</v>
      </c>
      <c r="B315" s="177" t="s">
        <v>123</v>
      </c>
      <c r="C315" s="177" t="s">
        <v>124</v>
      </c>
      <c r="D315" s="203" t="s">
        <v>119</v>
      </c>
      <c r="E315" s="641">
        <v>10000</v>
      </c>
      <c r="F315" s="368">
        <v>3830</v>
      </c>
      <c r="G315" s="332">
        <f t="shared" si="3"/>
        <v>2.6109660574412534</v>
      </c>
      <c r="H315" s="543" t="s">
        <v>135</v>
      </c>
      <c r="I315" s="196" t="s">
        <v>18</v>
      </c>
      <c r="J315" s="608" t="s">
        <v>383</v>
      </c>
      <c r="K315" s="541" t="s">
        <v>64</v>
      </c>
      <c r="L315" s="541" t="s">
        <v>45</v>
      </c>
      <c r="M315" s="495"/>
      <c r="N315" s="496"/>
    </row>
    <row r="316" spans="1:14" x14ac:dyDescent="0.25">
      <c r="A316" s="194">
        <v>44891</v>
      </c>
      <c r="B316" s="177" t="s">
        <v>122</v>
      </c>
      <c r="C316" s="177" t="s">
        <v>122</v>
      </c>
      <c r="D316" s="203" t="s">
        <v>119</v>
      </c>
      <c r="E316" s="641">
        <v>5000</v>
      </c>
      <c r="F316" s="368">
        <v>3830</v>
      </c>
      <c r="G316" s="332">
        <f t="shared" si="3"/>
        <v>1.3054830287206267</v>
      </c>
      <c r="H316" s="543" t="s">
        <v>135</v>
      </c>
      <c r="I316" s="196" t="s">
        <v>18</v>
      </c>
      <c r="J316" s="608" t="s">
        <v>383</v>
      </c>
      <c r="K316" s="541" t="s">
        <v>64</v>
      </c>
      <c r="L316" s="541" t="s">
        <v>45</v>
      </c>
      <c r="M316" s="495"/>
      <c r="N316" s="496"/>
    </row>
    <row r="317" spans="1:14" x14ac:dyDescent="0.25">
      <c r="A317" s="194">
        <v>44893</v>
      </c>
      <c r="B317" s="175" t="s">
        <v>123</v>
      </c>
      <c r="C317" s="175" t="s">
        <v>124</v>
      </c>
      <c r="D317" s="187" t="s">
        <v>119</v>
      </c>
      <c r="E317" s="425">
        <v>4000</v>
      </c>
      <c r="F317" s="368">
        <v>3830</v>
      </c>
      <c r="G317" s="332">
        <f t="shared" si="3"/>
        <v>1.0443864229765014</v>
      </c>
      <c r="H317" s="543" t="s">
        <v>159</v>
      </c>
      <c r="I317" s="196" t="s">
        <v>18</v>
      </c>
      <c r="J317" s="452" t="s">
        <v>386</v>
      </c>
      <c r="K317" s="541" t="s">
        <v>64</v>
      </c>
      <c r="L317" s="541" t="s">
        <v>45</v>
      </c>
      <c r="M317" s="495"/>
      <c r="N317" s="496"/>
    </row>
    <row r="318" spans="1:14" x14ac:dyDescent="0.25">
      <c r="A318" s="194">
        <v>44893</v>
      </c>
      <c r="B318" s="175" t="s">
        <v>123</v>
      </c>
      <c r="C318" s="175" t="s">
        <v>124</v>
      </c>
      <c r="D318" s="187" t="s">
        <v>119</v>
      </c>
      <c r="E318" s="425">
        <v>12000</v>
      </c>
      <c r="F318" s="368">
        <v>3830</v>
      </c>
      <c r="G318" s="332">
        <f t="shared" si="3"/>
        <v>3.133159268929504</v>
      </c>
      <c r="H318" s="543" t="s">
        <v>159</v>
      </c>
      <c r="I318" s="196" t="s">
        <v>18</v>
      </c>
      <c r="J318" s="452" t="s">
        <v>386</v>
      </c>
      <c r="K318" s="541" t="s">
        <v>64</v>
      </c>
      <c r="L318" s="541" t="s">
        <v>45</v>
      </c>
      <c r="M318" s="495"/>
      <c r="N318" s="496"/>
    </row>
    <row r="319" spans="1:14" x14ac:dyDescent="0.25">
      <c r="A319" s="194">
        <v>44893</v>
      </c>
      <c r="B319" s="175" t="s">
        <v>123</v>
      </c>
      <c r="C319" s="175" t="s">
        <v>124</v>
      </c>
      <c r="D319" s="187" t="s">
        <v>119</v>
      </c>
      <c r="E319" s="425">
        <v>15000</v>
      </c>
      <c r="F319" s="368">
        <v>3830</v>
      </c>
      <c r="G319" s="332">
        <f t="shared" si="3"/>
        <v>3.9164490861618799</v>
      </c>
      <c r="H319" s="543" t="s">
        <v>159</v>
      </c>
      <c r="I319" s="196" t="s">
        <v>18</v>
      </c>
      <c r="J319" s="452" t="s">
        <v>386</v>
      </c>
      <c r="K319" s="541" t="s">
        <v>64</v>
      </c>
      <c r="L319" s="541" t="s">
        <v>45</v>
      </c>
      <c r="M319" s="495"/>
      <c r="N319" s="496"/>
    </row>
    <row r="320" spans="1:14" x14ac:dyDescent="0.25">
      <c r="A320" s="194">
        <v>44893</v>
      </c>
      <c r="B320" s="175" t="s">
        <v>123</v>
      </c>
      <c r="C320" s="175" t="s">
        <v>124</v>
      </c>
      <c r="D320" s="187" t="s">
        <v>119</v>
      </c>
      <c r="E320" s="425">
        <v>10000</v>
      </c>
      <c r="F320" s="368">
        <v>3830</v>
      </c>
      <c r="G320" s="332">
        <f t="shared" ref="G320:G371" si="4">E320/F320</f>
        <v>2.6109660574412534</v>
      </c>
      <c r="H320" s="543" t="s">
        <v>159</v>
      </c>
      <c r="I320" s="196" t="s">
        <v>18</v>
      </c>
      <c r="J320" s="452" t="s">
        <v>386</v>
      </c>
      <c r="K320" s="541" t="s">
        <v>64</v>
      </c>
      <c r="L320" s="541" t="s">
        <v>45</v>
      </c>
      <c r="M320" s="495"/>
      <c r="N320" s="496"/>
    </row>
    <row r="321" spans="1:14" x14ac:dyDescent="0.25">
      <c r="A321" s="194">
        <v>44893</v>
      </c>
      <c r="B321" s="175" t="s">
        <v>123</v>
      </c>
      <c r="C321" s="175" t="s">
        <v>124</v>
      </c>
      <c r="D321" s="187" t="s">
        <v>119</v>
      </c>
      <c r="E321" s="425">
        <v>12000</v>
      </c>
      <c r="F321" s="368">
        <v>3830</v>
      </c>
      <c r="G321" s="332">
        <f t="shared" si="4"/>
        <v>3.133159268929504</v>
      </c>
      <c r="H321" s="543" t="s">
        <v>159</v>
      </c>
      <c r="I321" s="196" t="s">
        <v>18</v>
      </c>
      <c r="J321" s="452" t="s">
        <v>386</v>
      </c>
      <c r="K321" s="541" t="s">
        <v>64</v>
      </c>
      <c r="L321" s="541" t="s">
        <v>45</v>
      </c>
      <c r="M321" s="495"/>
      <c r="N321" s="496"/>
    </row>
    <row r="322" spans="1:14" x14ac:dyDescent="0.25">
      <c r="A322" s="194">
        <v>44893</v>
      </c>
      <c r="B322" s="175" t="s">
        <v>122</v>
      </c>
      <c r="C322" s="175" t="s">
        <v>122</v>
      </c>
      <c r="D322" s="187" t="s">
        <v>119</v>
      </c>
      <c r="E322" s="425">
        <v>6000</v>
      </c>
      <c r="F322" s="368">
        <v>3830</v>
      </c>
      <c r="G322" s="332">
        <f t="shared" si="4"/>
        <v>1.566579634464752</v>
      </c>
      <c r="H322" s="543" t="s">
        <v>159</v>
      </c>
      <c r="I322" s="196" t="s">
        <v>18</v>
      </c>
      <c r="J322" s="452" t="s">
        <v>386</v>
      </c>
      <c r="K322" s="541" t="s">
        <v>64</v>
      </c>
      <c r="L322" s="541" t="s">
        <v>45</v>
      </c>
      <c r="M322" s="495"/>
      <c r="N322" s="496"/>
    </row>
    <row r="323" spans="1:14" x14ac:dyDescent="0.25">
      <c r="A323" s="194">
        <v>44893</v>
      </c>
      <c r="B323" s="175" t="s">
        <v>122</v>
      </c>
      <c r="C323" s="175" t="s">
        <v>122</v>
      </c>
      <c r="D323" s="187" t="s">
        <v>119</v>
      </c>
      <c r="E323" s="425">
        <v>4000</v>
      </c>
      <c r="F323" s="368">
        <v>3830</v>
      </c>
      <c r="G323" s="332">
        <f t="shared" si="4"/>
        <v>1.0443864229765014</v>
      </c>
      <c r="H323" s="543" t="s">
        <v>159</v>
      </c>
      <c r="I323" s="196" t="s">
        <v>18</v>
      </c>
      <c r="J323" s="452" t="s">
        <v>386</v>
      </c>
      <c r="K323" s="541" t="s">
        <v>64</v>
      </c>
      <c r="L323" s="541" t="s">
        <v>45</v>
      </c>
      <c r="M323" s="495"/>
      <c r="N323" s="496"/>
    </row>
    <row r="324" spans="1:14" x14ac:dyDescent="0.25">
      <c r="A324" s="194">
        <v>44893</v>
      </c>
      <c r="B324" s="177" t="s">
        <v>123</v>
      </c>
      <c r="C324" s="177" t="s">
        <v>124</v>
      </c>
      <c r="D324" s="203" t="s">
        <v>119</v>
      </c>
      <c r="E324" s="641">
        <v>8000</v>
      </c>
      <c r="F324" s="368">
        <v>3830</v>
      </c>
      <c r="G324" s="332">
        <f t="shared" si="4"/>
        <v>2.0887728459530028</v>
      </c>
      <c r="H324" s="543" t="s">
        <v>135</v>
      </c>
      <c r="I324" s="196" t="s">
        <v>18</v>
      </c>
      <c r="J324" s="608" t="s">
        <v>392</v>
      </c>
      <c r="K324" s="541" t="s">
        <v>64</v>
      </c>
      <c r="L324" s="541" t="s">
        <v>45</v>
      </c>
      <c r="M324" s="495"/>
      <c r="N324" s="496"/>
    </row>
    <row r="325" spans="1:14" x14ac:dyDescent="0.25">
      <c r="A325" s="194">
        <v>44893</v>
      </c>
      <c r="B325" s="177" t="s">
        <v>123</v>
      </c>
      <c r="C325" s="177" t="s">
        <v>124</v>
      </c>
      <c r="D325" s="203" t="s">
        <v>119</v>
      </c>
      <c r="E325" s="641">
        <v>16000</v>
      </c>
      <c r="F325" s="368">
        <v>3830</v>
      </c>
      <c r="G325" s="332">
        <f t="shared" si="4"/>
        <v>4.1775456919060057</v>
      </c>
      <c r="H325" s="543" t="s">
        <v>135</v>
      </c>
      <c r="I325" s="196" t="s">
        <v>18</v>
      </c>
      <c r="J325" s="608" t="s">
        <v>392</v>
      </c>
      <c r="K325" s="541" t="s">
        <v>64</v>
      </c>
      <c r="L325" s="541" t="s">
        <v>45</v>
      </c>
      <c r="M325" s="495"/>
      <c r="N325" s="496"/>
    </row>
    <row r="326" spans="1:14" x14ac:dyDescent="0.25">
      <c r="A326" s="194">
        <v>44893</v>
      </c>
      <c r="B326" s="177" t="s">
        <v>123</v>
      </c>
      <c r="C326" s="177" t="s">
        <v>124</v>
      </c>
      <c r="D326" s="203" t="s">
        <v>119</v>
      </c>
      <c r="E326" s="641">
        <v>13000</v>
      </c>
      <c r="F326" s="368">
        <v>3830</v>
      </c>
      <c r="G326" s="332">
        <f t="shared" si="4"/>
        <v>3.3942558746736293</v>
      </c>
      <c r="H326" s="543" t="s">
        <v>135</v>
      </c>
      <c r="I326" s="196" t="s">
        <v>18</v>
      </c>
      <c r="J326" s="608" t="s">
        <v>392</v>
      </c>
      <c r="K326" s="541" t="s">
        <v>64</v>
      </c>
      <c r="L326" s="541" t="s">
        <v>45</v>
      </c>
      <c r="M326" s="495"/>
      <c r="N326" s="496"/>
    </row>
    <row r="327" spans="1:14" x14ac:dyDescent="0.25">
      <c r="A327" s="194">
        <v>44893</v>
      </c>
      <c r="B327" s="177" t="s">
        <v>123</v>
      </c>
      <c r="C327" s="177" t="s">
        <v>124</v>
      </c>
      <c r="D327" s="203" t="s">
        <v>119</v>
      </c>
      <c r="E327" s="641">
        <v>10000</v>
      </c>
      <c r="F327" s="368">
        <v>3830</v>
      </c>
      <c r="G327" s="332">
        <f t="shared" si="4"/>
        <v>2.6109660574412534</v>
      </c>
      <c r="H327" s="543" t="s">
        <v>135</v>
      </c>
      <c r="I327" s="196" t="s">
        <v>18</v>
      </c>
      <c r="J327" s="608" t="s">
        <v>392</v>
      </c>
      <c r="K327" s="541" t="s">
        <v>64</v>
      </c>
      <c r="L327" s="541" t="s">
        <v>45</v>
      </c>
      <c r="M327" s="495"/>
      <c r="N327" s="496"/>
    </row>
    <row r="328" spans="1:14" x14ac:dyDescent="0.25">
      <c r="A328" s="194">
        <v>44893</v>
      </c>
      <c r="B328" s="177" t="s">
        <v>123</v>
      </c>
      <c r="C328" s="177" t="s">
        <v>124</v>
      </c>
      <c r="D328" s="203" t="s">
        <v>119</v>
      </c>
      <c r="E328" s="641">
        <v>16000</v>
      </c>
      <c r="F328" s="368">
        <v>3830</v>
      </c>
      <c r="G328" s="332">
        <f t="shared" si="4"/>
        <v>4.1775456919060057</v>
      </c>
      <c r="H328" s="543" t="s">
        <v>135</v>
      </c>
      <c r="I328" s="196" t="s">
        <v>18</v>
      </c>
      <c r="J328" s="608" t="s">
        <v>392</v>
      </c>
      <c r="K328" s="541" t="s">
        <v>64</v>
      </c>
      <c r="L328" s="541" t="s">
        <v>45</v>
      </c>
      <c r="M328" s="495"/>
      <c r="N328" s="496"/>
    </row>
    <row r="329" spans="1:14" x14ac:dyDescent="0.25">
      <c r="A329" s="194">
        <v>44893</v>
      </c>
      <c r="B329" s="177" t="s">
        <v>122</v>
      </c>
      <c r="C329" s="177" t="s">
        <v>122</v>
      </c>
      <c r="D329" s="203" t="s">
        <v>119</v>
      </c>
      <c r="E329" s="641">
        <v>5000</v>
      </c>
      <c r="F329" s="368">
        <v>3830</v>
      </c>
      <c r="G329" s="332">
        <f t="shared" si="4"/>
        <v>1.3054830287206267</v>
      </c>
      <c r="H329" s="543" t="s">
        <v>135</v>
      </c>
      <c r="I329" s="196" t="s">
        <v>18</v>
      </c>
      <c r="J329" s="608" t="s">
        <v>392</v>
      </c>
      <c r="K329" s="541" t="s">
        <v>64</v>
      </c>
      <c r="L329" s="541" t="s">
        <v>45</v>
      </c>
      <c r="M329" s="495"/>
      <c r="N329" s="496"/>
    </row>
    <row r="330" spans="1:14" x14ac:dyDescent="0.25">
      <c r="A330" s="194">
        <v>44893</v>
      </c>
      <c r="B330" s="177" t="s">
        <v>122</v>
      </c>
      <c r="C330" s="177" t="s">
        <v>122</v>
      </c>
      <c r="D330" s="203" t="s">
        <v>119</v>
      </c>
      <c r="E330" s="641">
        <v>5000</v>
      </c>
      <c r="F330" s="368">
        <v>3830</v>
      </c>
      <c r="G330" s="332">
        <f t="shared" si="4"/>
        <v>1.3054830287206267</v>
      </c>
      <c r="H330" s="543" t="s">
        <v>135</v>
      </c>
      <c r="I330" s="196" t="s">
        <v>18</v>
      </c>
      <c r="J330" s="608" t="s">
        <v>392</v>
      </c>
      <c r="K330" s="541" t="s">
        <v>64</v>
      </c>
      <c r="L330" s="541" t="s">
        <v>45</v>
      </c>
      <c r="M330" s="495"/>
      <c r="N330" s="496"/>
    </row>
    <row r="331" spans="1:14" x14ac:dyDescent="0.25">
      <c r="A331" s="694">
        <v>44893</v>
      </c>
      <c r="B331" s="205" t="s">
        <v>399</v>
      </c>
      <c r="C331" s="205" t="s">
        <v>281</v>
      </c>
      <c r="D331" s="532" t="s">
        <v>81</v>
      </c>
      <c r="E331" s="528">
        <v>35000</v>
      </c>
      <c r="F331" s="368">
        <v>3830</v>
      </c>
      <c r="G331" s="332">
        <f t="shared" si="4"/>
        <v>9.1383812010443872</v>
      </c>
      <c r="H331" s="543" t="s">
        <v>42</v>
      </c>
      <c r="I331" s="196" t="s">
        <v>18</v>
      </c>
      <c r="J331" s="25" t="s">
        <v>395</v>
      </c>
      <c r="K331" s="541" t="s">
        <v>64</v>
      </c>
      <c r="L331" s="541" t="s">
        <v>45</v>
      </c>
      <c r="M331" s="495"/>
      <c r="N331" s="496"/>
    </row>
    <row r="332" spans="1:14" x14ac:dyDescent="0.25">
      <c r="A332" s="194">
        <v>44893</v>
      </c>
      <c r="B332" s="177" t="s">
        <v>129</v>
      </c>
      <c r="C332" s="177" t="s">
        <v>138</v>
      </c>
      <c r="D332" s="187" t="s">
        <v>14</v>
      </c>
      <c r="E332" s="182">
        <v>40000</v>
      </c>
      <c r="F332" s="368">
        <v>3830</v>
      </c>
      <c r="G332" s="332">
        <f t="shared" si="4"/>
        <v>10.443864229765014</v>
      </c>
      <c r="H332" s="543" t="s">
        <v>42</v>
      </c>
      <c r="I332" s="196" t="s">
        <v>18</v>
      </c>
      <c r="J332" s="25" t="s">
        <v>483</v>
      </c>
      <c r="K332" s="541" t="s">
        <v>64</v>
      </c>
      <c r="L332" s="541" t="s">
        <v>45</v>
      </c>
      <c r="M332" s="495"/>
      <c r="N332" s="496"/>
    </row>
    <row r="333" spans="1:14" x14ac:dyDescent="0.25">
      <c r="A333" s="194">
        <v>44893</v>
      </c>
      <c r="B333" s="175" t="s">
        <v>137</v>
      </c>
      <c r="C333" s="177" t="s">
        <v>138</v>
      </c>
      <c r="D333" s="177" t="s">
        <v>119</v>
      </c>
      <c r="E333" s="182">
        <v>25000</v>
      </c>
      <c r="F333" s="368">
        <v>3830</v>
      </c>
      <c r="G333" s="332">
        <f t="shared" si="4"/>
        <v>6.5274151436031334</v>
      </c>
      <c r="H333" s="543" t="s">
        <v>135</v>
      </c>
      <c r="I333" s="196" t="s">
        <v>18</v>
      </c>
      <c r="J333" s="25" t="s">
        <v>483</v>
      </c>
      <c r="K333" s="541" t="s">
        <v>64</v>
      </c>
      <c r="L333" s="541" t="s">
        <v>45</v>
      </c>
      <c r="M333" s="495"/>
      <c r="N333" s="496"/>
    </row>
    <row r="334" spans="1:14" x14ac:dyDescent="0.25">
      <c r="A334" s="194">
        <v>44893</v>
      </c>
      <c r="B334" s="177" t="s">
        <v>206</v>
      </c>
      <c r="C334" s="177" t="s">
        <v>138</v>
      </c>
      <c r="D334" s="187" t="s">
        <v>119</v>
      </c>
      <c r="E334" s="182">
        <v>25000</v>
      </c>
      <c r="F334" s="368">
        <v>3830</v>
      </c>
      <c r="G334" s="332">
        <f t="shared" si="4"/>
        <v>6.5274151436031334</v>
      </c>
      <c r="H334" s="543" t="s">
        <v>159</v>
      </c>
      <c r="I334" s="196" t="s">
        <v>18</v>
      </c>
      <c r="J334" s="25" t="s">
        <v>483</v>
      </c>
      <c r="K334" s="541" t="s">
        <v>64</v>
      </c>
      <c r="L334" s="541" t="s">
        <v>45</v>
      </c>
      <c r="M334" s="495"/>
      <c r="N334" s="496"/>
    </row>
    <row r="335" spans="1:14" x14ac:dyDescent="0.25">
      <c r="A335" s="194">
        <v>44895</v>
      </c>
      <c r="B335" s="177" t="s">
        <v>129</v>
      </c>
      <c r="C335" s="177" t="s">
        <v>138</v>
      </c>
      <c r="D335" s="187" t="s">
        <v>14</v>
      </c>
      <c r="E335" s="182">
        <v>10000</v>
      </c>
      <c r="F335" s="368">
        <v>3830</v>
      </c>
      <c r="G335" s="332">
        <f t="shared" si="4"/>
        <v>2.6109660574412534</v>
      </c>
      <c r="H335" s="543" t="s">
        <v>42</v>
      </c>
      <c r="I335" s="196" t="s">
        <v>18</v>
      </c>
      <c r="J335" s="25" t="s">
        <v>483</v>
      </c>
      <c r="K335" s="541" t="s">
        <v>64</v>
      </c>
      <c r="L335" s="541" t="s">
        <v>45</v>
      </c>
      <c r="M335" s="495"/>
      <c r="N335" s="496"/>
    </row>
    <row r="336" spans="1:14" x14ac:dyDescent="0.25">
      <c r="A336" s="694">
        <v>44895</v>
      </c>
      <c r="B336" s="533" t="s">
        <v>400</v>
      </c>
      <c r="C336" s="205" t="s">
        <v>266</v>
      </c>
      <c r="D336" s="532" t="s">
        <v>81</v>
      </c>
      <c r="E336" s="528">
        <v>170000</v>
      </c>
      <c r="F336" s="368">
        <v>3830</v>
      </c>
      <c r="G336" s="332">
        <f t="shared" si="4"/>
        <v>44.386422976501308</v>
      </c>
      <c r="H336" s="543" t="s">
        <v>42</v>
      </c>
      <c r="I336" s="196" t="s">
        <v>18</v>
      </c>
      <c r="J336" s="25" t="s">
        <v>484</v>
      </c>
      <c r="K336" s="541" t="s">
        <v>64</v>
      </c>
      <c r="L336" s="541" t="s">
        <v>45</v>
      </c>
      <c r="M336" s="495"/>
      <c r="N336" s="496"/>
    </row>
    <row r="337" spans="1:14" x14ac:dyDescent="0.25">
      <c r="A337" s="694">
        <v>44895</v>
      </c>
      <c r="B337" s="205" t="s">
        <v>404</v>
      </c>
      <c r="C337" s="205" t="s">
        <v>266</v>
      </c>
      <c r="D337" s="532" t="s">
        <v>81</v>
      </c>
      <c r="E337" s="182">
        <v>26000</v>
      </c>
      <c r="F337" s="368">
        <v>3830</v>
      </c>
      <c r="G337" s="332">
        <f t="shared" si="4"/>
        <v>6.7885117493472587</v>
      </c>
      <c r="H337" s="543" t="s">
        <v>42</v>
      </c>
      <c r="I337" s="196" t="s">
        <v>18</v>
      </c>
      <c r="J337" s="25" t="s">
        <v>485</v>
      </c>
      <c r="K337" s="541" t="s">
        <v>64</v>
      </c>
      <c r="L337" s="541" t="s">
        <v>45</v>
      </c>
      <c r="M337" s="495"/>
      <c r="N337" s="496"/>
    </row>
    <row r="338" spans="1:14" ht="30" x14ac:dyDescent="0.25">
      <c r="A338" s="694">
        <v>44895</v>
      </c>
      <c r="B338" s="205" t="s">
        <v>401</v>
      </c>
      <c r="C338" s="205" t="s">
        <v>266</v>
      </c>
      <c r="D338" s="532" t="s">
        <v>81</v>
      </c>
      <c r="E338" s="182">
        <v>48000</v>
      </c>
      <c r="F338" s="368">
        <v>3830</v>
      </c>
      <c r="G338" s="332">
        <f t="shared" si="4"/>
        <v>12.532637075718016</v>
      </c>
      <c r="H338" s="553" t="s">
        <v>42</v>
      </c>
      <c r="I338" s="532" t="s">
        <v>18</v>
      </c>
      <c r="J338" s="25" t="s">
        <v>485</v>
      </c>
      <c r="K338" s="541" t="s">
        <v>64</v>
      </c>
      <c r="L338" s="541" t="s">
        <v>45</v>
      </c>
      <c r="M338" s="552"/>
      <c r="N338" s="496"/>
    </row>
    <row r="339" spans="1:14" x14ac:dyDescent="0.25">
      <c r="A339" s="694">
        <v>44895</v>
      </c>
      <c r="B339" s="205" t="s">
        <v>402</v>
      </c>
      <c r="C339" s="205" t="s">
        <v>266</v>
      </c>
      <c r="D339" s="532" t="s">
        <v>81</v>
      </c>
      <c r="E339" s="182">
        <v>7500</v>
      </c>
      <c r="F339" s="368">
        <v>3830</v>
      </c>
      <c r="G339" s="332">
        <f t="shared" si="4"/>
        <v>1.95822454308094</v>
      </c>
      <c r="H339" s="543" t="s">
        <v>42</v>
      </c>
      <c r="I339" s="196" t="s">
        <v>18</v>
      </c>
      <c r="J339" s="25" t="s">
        <v>485</v>
      </c>
      <c r="K339" s="541" t="s">
        <v>64</v>
      </c>
      <c r="L339" s="541" t="s">
        <v>45</v>
      </c>
      <c r="M339" s="495"/>
      <c r="N339" s="496"/>
    </row>
    <row r="340" spans="1:14" x14ac:dyDescent="0.25">
      <c r="A340" s="694">
        <v>44895</v>
      </c>
      <c r="B340" s="689" t="s">
        <v>403</v>
      </c>
      <c r="C340" s="205" t="s">
        <v>266</v>
      </c>
      <c r="D340" s="532" t="s">
        <v>81</v>
      </c>
      <c r="E340" s="182">
        <v>40000</v>
      </c>
      <c r="F340" s="368">
        <v>3830</v>
      </c>
      <c r="G340" s="332">
        <f t="shared" si="4"/>
        <v>10.443864229765014</v>
      </c>
      <c r="H340" s="543" t="s">
        <v>42</v>
      </c>
      <c r="I340" s="196" t="s">
        <v>18</v>
      </c>
      <c r="J340" s="25" t="s">
        <v>486</v>
      </c>
      <c r="K340" s="541" t="s">
        <v>64</v>
      </c>
      <c r="L340" s="541" t="s">
        <v>45</v>
      </c>
      <c r="M340" s="495"/>
      <c r="N340" s="496"/>
    </row>
    <row r="341" spans="1:14" x14ac:dyDescent="0.25">
      <c r="A341" s="694">
        <v>44895</v>
      </c>
      <c r="B341" s="205" t="s">
        <v>123</v>
      </c>
      <c r="C341" s="205" t="s">
        <v>124</v>
      </c>
      <c r="D341" s="532" t="s">
        <v>14</v>
      </c>
      <c r="E341" s="182">
        <v>7000</v>
      </c>
      <c r="F341" s="368">
        <v>3830</v>
      </c>
      <c r="G341" s="332">
        <f t="shared" si="4"/>
        <v>1.8276762402088773</v>
      </c>
      <c r="H341" s="543" t="s">
        <v>42</v>
      </c>
      <c r="I341" s="196" t="s">
        <v>18</v>
      </c>
      <c r="J341" s="452" t="s">
        <v>398</v>
      </c>
      <c r="K341" s="541" t="s">
        <v>64</v>
      </c>
      <c r="L341" s="541" t="s">
        <v>45</v>
      </c>
      <c r="M341" s="495"/>
      <c r="N341" s="496"/>
    </row>
    <row r="342" spans="1:14" x14ac:dyDescent="0.25">
      <c r="A342" s="694">
        <v>44895</v>
      </c>
      <c r="B342" s="205" t="s">
        <v>123</v>
      </c>
      <c r="C342" s="205" t="s">
        <v>124</v>
      </c>
      <c r="D342" s="532" t="s">
        <v>14</v>
      </c>
      <c r="E342" s="182">
        <v>4000</v>
      </c>
      <c r="F342" s="368">
        <v>3830</v>
      </c>
      <c r="G342" s="332">
        <f t="shared" si="4"/>
        <v>1.0443864229765014</v>
      </c>
      <c r="H342" s="543" t="s">
        <v>42</v>
      </c>
      <c r="I342" s="196" t="s">
        <v>18</v>
      </c>
      <c r="J342" s="452" t="s">
        <v>398</v>
      </c>
      <c r="K342" s="541" t="s">
        <v>64</v>
      </c>
      <c r="L342" s="541" t="s">
        <v>45</v>
      </c>
      <c r="M342" s="495"/>
      <c r="N342" s="496"/>
    </row>
    <row r="343" spans="1:14" x14ac:dyDescent="0.25">
      <c r="A343" s="694">
        <v>44895</v>
      </c>
      <c r="B343" s="205" t="s">
        <v>123</v>
      </c>
      <c r="C343" s="205" t="s">
        <v>124</v>
      </c>
      <c r="D343" s="532" t="s">
        <v>14</v>
      </c>
      <c r="E343" s="182">
        <v>8000</v>
      </c>
      <c r="F343" s="368">
        <v>3830</v>
      </c>
      <c r="G343" s="332">
        <f t="shared" si="4"/>
        <v>2.0887728459530028</v>
      </c>
      <c r="H343" s="543" t="s">
        <v>42</v>
      </c>
      <c r="I343" s="196" t="s">
        <v>18</v>
      </c>
      <c r="J343" s="452" t="s">
        <v>398</v>
      </c>
      <c r="K343" s="541" t="s">
        <v>64</v>
      </c>
      <c r="L343" s="541" t="s">
        <v>45</v>
      </c>
      <c r="M343" s="495"/>
      <c r="N343" s="496"/>
    </row>
    <row r="344" spans="1:14" x14ac:dyDescent="0.25">
      <c r="A344" s="194">
        <v>44894</v>
      </c>
      <c r="B344" s="177" t="s">
        <v>123</v>
      </c>
      <c r="C344" s="177" t="s">
        <v>124</v>
      </c>
      <c r="D344" s="203" t="s">
        <v>119</v>
      </c>
      <c r="E344" s="641">
        <v>10000</v>
      </c>
      <c r="F344" s="368">
        <v>3830</v>
      </c>
      <c r="G344" s="332">
        <f t="shared" si="4"/>
        <v>2.6109660574412534</v>
      </c>
      <c r="H344" s="543" t="s">
        <v>135</v>
      </c>
      <c r="I344" s="196" t="s">
        <v>18</v>
      </c>
      <c r="J344" s="608" t="s">
        <v>407</v>
      </c>
      <c r="K344" s="541" t="s">
        <v>64</v>
      </c>
      <c r="L344" s="541" t="s">
        <v>45</v>
      </c>
      <c r="M344" s="495"/>
      <c r="N344" s="496"/>
    </row>
    <row r="345" spans="1:14" x14ac:dyDescent="0.25">
      <c r="A345" s="194">
        <v>44894</v>
      </c>
      <c r="B345" s="177" t="s">
        <v>123</v>
      </c>
      <c r="C345" s="177" t="s">
        <v>124</v>
      </c>
      <c r="D345" s="203" t="s">
        <v>119</v>
      </c>
      <c r="E345" s="641">
        <v>6000</v>
      </c>
      <c r="F345" s="368">
        <v>3830</v>
      </c>
      <c r="G345" s="332">
        <f t="shared" si="4"/>
        <v>1.566579634464752</v>
      </c>
      <c r="H345" s="543" t="s">
        <v>135</v>
      </c>
      <c r="I345" s="196" t="s">
        <v>18</v>
      </c>
      <c r="J345" s="608" t="s">
        <v>407</v>
      </c>
      <c r="K345" s="541" t="s">
        <v>64</v>
      </c>
      <c r="L345" s="541" t="s">
        <v>45</v>
      </c>
      <c r="M345" s="495"/>
      <c r="N345" s="496"/>
    </row>
    <row r="346" spans="1:14" x14ac:dyDescent="0.25">
      <c r="A346" s="194">
        <v>44894</v>
      </c>
      <c r="B346" s="177" t="s">
        <v>123</v>
      </c>
      <c r="C346" s="177" t="s">
        <v>124</v>
      </c>
      <c r="D346" s="203" t="s">
        <v>119</v>
      </c>
      <c r="E346" s="641">
        <v>25000</v>
      </c>
      <c r="F346" s="368">
        <v>3830</v>
      </c>
      <c r="G346" s="332">
        <f t="shared" si="4"/>
        <v>6.5274151436031334</v>
      </c>
      <c r="H346" s="543" t="s">
        <v>135</v>
      </c>
      <c r="I346" s="196" t="s">
        <v>18</v>
      </c>
      <c r="J346" s="608" t="s">
        <v>407</v>
      </c>
      <c r="K346" s="541" t="s">
        <v>64</v>
      </c>
      <c r="L346" s="541" t="s">
        <v>45</v>
      </c>
      <c r="M346" s="495"/>
      <c r="N346" s="496"/>
    </row>
    <row r="347" spans="1:14" x14ac:dyDescent="0.25">
      <c r="A347" s="194">
        <v>44894</v>
      </c>
      <c r="B347" s="177" t="s">
        <v>123</v>
      </c>
      <c r="C347" s="177" t="s">
        <v>124</v>
      </c>
      <c r="D347" s="203" t="s">
        <v>119</v>
      </c>
      <c r="E347" s="641">
        <v>25000</v>
      </c>
      <c r="F347" s="368">
        <v>3830</v>
      </c>
      <c r="G347" s="332">
        <f t="shared" si="4"/>
        <v>6.5274151436031334</v>
      </c>
      <c r="H347" s="543" t="s">
        <v>135</v>
      </c>
      <c r="I347" s="196" t="s">
        <v>18</v>
      </c>
      <c r="J347" s="608" t="s">
        <v>407</v>
      </c>
      <c r="K347" s="541" t="s">
        <v>64</v>
      </c>
      <c r="L347" s="541" t="s">
        <v>45</v>
      </c>
      <c r="M347" s="495"/>
      <c r="N347" s="496"/>
    </row>
    <row r="348" spans="1:14" x14ac:dyDescent="0.25">
      <c r="A348" s="194">
        <v>44894</v>
      </c>
      <c r="B348" s="177" t="s">
        <v>122</v>
      </c>
      <c r="C348" s="177" t="s">
        <v>122</v>
      </c>
      <c r="D348" s="203" t="s">
        <v>119</v>
      </c>
      <c r="E348" s="641">
        <v>10000</v>
      </c>
      <c r="F348" s="368">
        <v>3830</v>
      </c>
      <c r="G348" s="332">
        <f t="shared" si="4"/>
        <v>2.6109660574412534</v>
      </c>
      <c r="H348" s="543" t="s">
        <v>135</v>
      </c>
      <c r="I348" s="196" t="s">
        <v>18</v>
      </c>
      <c r="J348" s="608" t="s">
        <v>407</v>
      </c>
      <c r="K348" s="541" t="s">
        <v>64</v>
      </c>
      <c r="L348" s="541" t="s">
        <v>45</v>
      </c>
      <c r="M348" s="495"/>
      <c r="N348" s="496"/>
    </row>
    <row r="349" spans="1:14" x14ac:dyDescent="0.25">
      <c r="A349" s="194">
        <v>44894</v>
      </c>
      <c r="B349" s="175" t="s">
        <v>123</v>
      </c>
      <c r="C349" s="175" t="s">
        <v>124</v>
      </c>
      <c r="D349" s="187" t="s">
        <v>119</v>
      </c>
      <c r="E349" s="425">
        <v>4000</v>
      </c>
      <c r="F349" s="368">
        <v>3830</v>
      </c>
      <c r="G349" s="332">
        <f t="shared" si="4"/>
        <v>1.0443864229765014</v>
      </c>
      <c r="H349" s="543" t="s">
        <v>159</v>
      </c>
      <c r="I349" s="196" t="s">
        <v>18</v>
      </c>
      <c r="J349" s="452" t="s">
        <v>410</v>
      </c>
      <c r="K349" s="541" t="s">
        <v>64</v>
      </c>
      <c r="L349" s="541" t="s">
        <v>45</v>
      </c>
      <c r="M349" s="495"/>
      <c r="N349" s="496"/>
    </row>
    <row r="350" spans="1:14" x14ac:dyDescent="0.25">
      <c r="A350" s="194">
        <v>44894</v>
      </c>
      <c r="B350" s="175" t="s">
        <v>123</v>
      </c>
      <c r="C350" s="175" t="s">
        <v>124</v>
      </c>
      <c r="D350" s="187" t="s">
        <v>119</v>
      </c>
      <c r="E350" s="425">
        <v>22000</v>
      </c>
      <c r="F350" s="368">
        <v>3830</v>
      </c>
      <c r="G350" s="332">
        <f t="shared" si="4"/>
        <v>5.7441253263707575</v>
      </c>
      <c r="H350" s="543" t="s">
        <v>159</v>
      </c>
      <c r="I350" s="196" t="s">
        <v>18</v>
      </c>
      <c r="J350" s="452" t="s">
        <v>410</v>
      </c>
      <c r="K350" s="541" t="s">
        <v>64</v>
      </c>
      <c r="L350" s="541" t="s">
        <v>45</v>
      </c>
      <c r="M350" s="495"/>
      <c r="N350" s="496"/>
    </row>
    <row r="351" spans="1:14" x14ac:dyDescent="0.25">
      <c r="A351" s="194">
        <v>44894</v>
      </c>
      <c r="B351" s="175" t="s">
        <v>123</v>
      </c>
      <c r="C351" s="175" t="s">
        <v>124</v>
      </c>
      <c r="D351" s="187" t="s">
        <v>119</v>
      </c>
      <c r="E351" s="425">
        <v>6000</v>
      </c>
      <c r="F351" s="368">
        <v>3830</v>
      </c>
      <c r="G351" s="332">
        <f t="shared" si="4"/>
        <v>1.566579634464752</v>
      </c>
      <c r="H351" s="543" t="s">
        <v>159</v>
      </c>
      <c r="I351" s="196" t="s">
        <v>18</v>
      </c>
      <c r="J351" s="452" t="s">
        <v>410</v>
      </c>
      <c r="K351" s="541" t="s">
        <v>64</v>
      </c>
      <c r="L351" s="541" t="s">
        <v>45</v>
      </c>
      <c r="M351" s="495"/>
      <c r="N351" s="496"/>
    </row>
    <row r="352" spans="1:14" x14ac:dyDescent="0.25">
      <c r="A352" s="194">
        <v>44894</v>
      </c>
      <c r="B352" s="175" t="s">
        <v>123</v>
      </c>
      <c r="C352" s="175" t="s">
        <v>124</v>
      </c>
      <c r="D352" s="187" t="s">
        <v>119</v>
      </c>
      <c r="E352" s="425">
        <v>13000</v>
      </c>
      <c r="F352" s="368">
        <v>3830</v>
      </c>
      <c r="G352" s="332">
        <f t="shared" si="4"/>
        <v>3.3942558746736293</v>
      </c>
      <c r="H352" s="543" t="s">
        <v>159</v>
      </c>
      <c r="I352" s="196" t="s">
        <v>18</v>
      </c>
      <c r="J352" s="452" t="s">
        <v>410</v>
      </c>
      <c r="K352" s="541" t="s">
        <v>64</v>
      </c>
      <c r="L352" s="541" t="s">
        <v>45</v>
      </c>
      <c r="M352" s="495"/>
      <c r="N352" s="496"/>
    </row>
    <row r="353" spans="1:14" x14ac:dyDescent="0.25">
      <c r="A353" s="194">
        <v>44894</v>
      </c>
      <c r="B353" s="175" t="s">
        <v>123</v>
      </c>
      <c r="C353" s="175" t="s">
        <v>124</v>
      </c>
      <c r="D353" s="187" t="s">
        <v>119</v>
      </c>
      <c r="E353" s="425">
        <v>10000</v>
      </c>
      <c r="F353" s="368">
        <v>3830</v>
      </c>
      <c r="G353" s="332">
        <f t="shared" si="4"/>
        <v>2.6109660574412534</v>
      </c>
      <c r="H353" s="543" t="s">
        <v>159</v>
      </c>
      <c r="I353" s="196" t="s">
        <v>18</v>
      </c>
      <c r="J353" s="452" t="s">
        <v>410</v>
      </c>
      <c r="K353" s="541" t="s">
        <v>64</v>
      </c>
      <c r="L353" s="541" t="s">
        <v>45</v>
      </c>
      <c r="M353" s="495"/>
      <c r="N353" s="496"/>
    </row>
    <row r="354" spans="1:14" x14ac:dyDescent="0.25">
      <c r="A354" s="194">
        <v>44894</v>
      </c>
      <c r="B354" s="175" t="s">
        <v>122</v>
      </c>
      <c r="C354" s="175" t="s">
        <v>122</v>
      </c>
      <c r="D354" s="187" t="s">
        <v>119</v>
      </c>
      <c r="E354" s="425">
        <v>5000</v>
      </c>
      <c r="F354" s="368">
        <v>3830</v>
      </c>
      <c r="G354" s="332">
        <f t="shared" si="4"/>
        <v>1.3054830287206267</v>
      </c>
      <c r="H354" s="543" t="s">
        <v>159</v>
      </c>
      <c r="I354" s="196" t="s">
        <v>18</v>
      </c>
      <c r="J354" s="452" t="s">
        <v>410</v>
      </c>
      <c r="K354" s="541" t="s">
        <v>64</v>
      </c>
      <c r="L354" s="541" t="s">
        <v>45</v>
      </c>
      <c r="M354" s="495"/>
      <c r="N354" s="496"/>
    </row>
    <row r="355" spans="1:14" x14ac:dyDescent="0.25">
      <c r="A355" s="194">
        <v>44894</v>
      </c>
      <c r="B355" s="175" t="s">
        <v>122</v>
      </c>
      <c r="C355" s="175" t="s">
        <v>122</v>
      </c>
      <c r="D355" s="187" t="s">
        <v>119</v>
      </c>
      <c r="E355" s="425">
        <v>3000</v>
      </c>
      <c r="F355" s="368">
        <v>3830</v>
      </c>
      <c r="G355" s="332">
        <f t="shared" si="4"/>
        <v>0.78328981723237601</v>
      </c>
      <c r="H355" s="543" t="s">
        <v>159</v>
      </c>
      <c r="I355" s="196" t="s">
        <v>18</v>
      </c>
      <c r="J355" s="452" t="s">
        <v>410</v>
      </c>
      <c r="K355" s="541" t="s">
        <v>64</v>
      </c>
      <c r="L355" s="541" t="s">
        <v>45</v>
      </c>
      <c r="M355" s="495"/>
      <c r="N355" s="496"/>
    </row>
    <row r="356" spans="1:14" x14ac:dyDescent="0.25">
      <c r="A356" s="194">
        <v>44894</v>
      </c>
      <c r="B356" s="177" t="s">
        <v>123</v>
      </c>
      <c r="C356" s="177" t="s">
        <v>124</v>
      </c>
      <c r="D356" s="203" t="s">
        <v>119</v>
      </c>
      <c r="E356" s="641">
        <v>32000</v>
      </c>
      <c r="F356" s="368">
        <v>3830</v>
      </c>
      <c r="G356" s="332">
        <f t="shared" si="4"/>
        <v>8.3550913838120113</v>
      </c>
      <c r="H356" s="543" t="s">
        <v>135</v>
      </c>
      <c r="I356" s="196" t="s">
        <v>18</v>
      </c>
      <c r="J356" s="608" t="s">
        <v>412</v>
      </c>
      <c r="K356" s="541" t="s">
        <v>64</v>
      </c>
      <c r="L356" s="541" t="s">
        <v>45</v>
      </c>
      <c r="M356" s="495"/>
      <c r="N356" s="496"/>
    </row>
    <row r="357" spans="1:14" x14ac:dyDescent="0.25">
      <c r="A357" s="194">
        <v>44895</v>
      </c>
      <c r="B357" s="177" t="s">
        <v>235</v>
      </c>
      <c r="C357" s="177" t="s">
        <v>233</v>
      </c>
      <c r="D357" s="203" t="s">
        <v>81</v>
      </c>
      <c r="E357" s="641">
        <f>G357*F357</f>
        <v>1646.8999999999999</v>
      </c>
      <c r="F357" s="368">
        <v>3830</v>
      </c>
      <c r="G357" s="332">
        <v>0.43</v>
      </c>
      <c r="H357" s="543" t="s">
        <v>444</v>
      </c>
      <c r="I357" s="196" t="s">
        <v>18</v>
      </c>
      <c r="J357" s="608" t="s">
        <v>482</v>
      </c>
      <c r="K357" s="541" t="s">
        <v>64</v>
      </c>
      <c r="L357" s="541" t="s">
        <v>45</v>
      </c>
      <c r="M357" s="495"/>
      <c r="N357" s="496"/>
    </row>
    <row r="358" spans="1:14" x14ac:dyDescent="0.25">
      <c r="A358" s="194">
        <v>44895</v>
      </c>
      <c r="B358" s="177" t="s">
        <v>123</v>
      </c>
      <c r="C358" s="177" t="s">
        <v>124</v>
      </c>
      <c r="D358" s="203" t="s">
        <v>119</v>
      </c>
      <c r="E358" s="641">
        <v>8000</v>
      </c>
      <c r="F358" s="368">
        <v>3830</v>
      </c>
      <c r="G358" s="332">
        <f t="shared" si="4"/>
        <v>2.0887728459530028</v>
      </c>
      <c r="H358" s="543" t="s">
        <v>135</v>
      </c>
      <c r="I358" s="196" t="s">
        <v>18</v>
      </c>
      <c r="J358" s="608" t="s">
        <v>415</v>
      </c>
      <c r="K358" s="541" t="s">
        <v>64</v>
      </c>
      <c r="L358" s="541" t="s">
        <v>45</v>
      </c>
      <c r="M358" s="495"/>
      <c r="N358" s="496"/>
    </row>
    <row r="359" spans="1:14" x14ac:dyDescent="0.25">
      <c r="A359" s="194">
        <v>44895</v>
      </c>
      <c r="B359" s="177" t="s">
        <v>123</v>
      </c>
      <c r="C359" s="177" t="s">
        <v>124</v>
      </c>
      <c r="D359" s="203" t="s">
        <v>119</v>
      </c>
      <c r="E359" s="641">
        <v>20000</v>
      </c>
      <c r="F359" s="368">
        <v>3830</v>
      </c>
      <c r="G359" s="332">
        <f t="shared" si="4"/>
        <v>5.2219321148825069</v>
      </c>
      <c r="H359" s="543" t="s">
        <v>135</v>
      </c>
      <c r="I359" s="196" t="s">
        <v>18</v>
      </c>
      <c r="J359" s="608" t="s">
        <v>415</v>
      </c>
      <c r="K359" s="541" t="s">
        <v>64</v>
      </c>
      <c r="L359" s="541" t="s">
        <v>45</v>
      </c>
      <c r="M359" s="495"/>
      <c r="N359" s="496"/>
    </row>
    <row r="360" spans="1:14" x14ac:dyDescent="0.25">
      <c r="A360" s="194">
        <v>44895</v>
      </c>
      <c r="B360" s="177" t="s">
        <v>123</v>
      </c>
      <c r="C360" s="177" t="s">
        <v>124</v>
      </c>
      <c r="D360" s="203" t="s">
        <v>119</v>
      </c>
      <c r="E360" s="641">
        <v>10000</v>
      </c>
      <c r="F360" s="368">
        <v>3830</v>
      </c>
      <c r="G360" s="332">
        <f t="shared" si="4"/>
        <v>2.6109660574412534</v>
      </c>
      <c r="H360" s="543" t="s">
        <v>135</v>
      </c>
      <c r="I360" s="196" t="s">
        <v>18</v>
      </c>
      <c r="J360" s="608" t="s">
        <v>415</v>
      </c>
      <c r="K360" s="541" t="s">
        <v>64</v>
      </c>
      <c r="L360" s="541" t="s">
        <v>45</v>
      </c>
      <c r="M360" s="495"/>
      <c r="N360" s="496"/>
    </row>
    <row r="361" spans="1:14" x14ac:dyDescent="0.25">
      <c r="A361" s="194">
        <v>44895</v>
      </c>
      <c r="B361" s="177" t="s">
        <v>123</v>
      </c>
      <c r="C361" s="177" t="s">
        <v>124</v>
      </c>
      <c r="D361" s="203" t="s">
        <v>119</v>
      </c>
      <c r="E361" s="641">
        <v>20000</v>
      </c>
      <c r="F361" s="368">
        <v>3830</v>
      </c>
      <c r="G361" s="332">
        <f t="shared" si="4"/>
        <v>5.2219321148825069</v>
      </c>
      <c r="H361" s="543" t="s">
        <v>135</v>
      </c>
      <c r="I361" s="196" t="s">
        <v>18</v>
      </c>
      <c r="J361" s="608" t="s">
        <v>415</v>
      </c>
      <c r="K361" s="541" t="s">
        <v>64</v>
      </c>
      <c r="L361" s="541" t="s">
        <v>45</v>
      </c>
      <c r="M361" s="495"/>
      <c r="N361" s="496"/>
    </row>
    <row r="362" spans="1:14" x14ac:dyDescent="0.25">
      <c r="A362" s="194">
        <v>44895</v>
      </c>
      <c r="B362" s="177" t="s">
        <v>123</v>
      </c>
      <c r="C362" s="177" t="s">
        <v>124</v>
      </c>
      <c r="D362" s="203" t="s">
        <v>119</v>
      </c>
      <c r="E362" s="641">
        <v>10000</v>
      </c>
      <c r="F362" s="368">
        <v>3830</v>
      </c>
      <c r="G362" s="332">
        <f t="shared" si="4"/>
        <v>2.6109660574412534</v>
      </c>
      <c r="H362" s="543" t="s">
        <v>135</v>
      </c>
      <c r="I362" s="196" t="s">
        <v>18</v>
      </c>
      <c r="J362" s="608" t="s">
        <v>415</v>
      </c>
      <c r="K362" s="541" t="s">
        <v>64</v>
      </c>
      <c r="L362" s="541" t="s">
        <v>45</v>
      </c>
      <c r="M362" s="495"/>
      <c r="N362" s="496"/>
    </row>
    <row r="363" spans="1:14" x14ac:dyDescent="0.25">
      <c r="A363" s="194">
        <v>44895</v>
      </c>
      <c r="B363" s="177" t="s">
        <v>122</v>
      </c>
      <c r="C363" s="177" t="s">
        <v>122</v>
      </c>
      <c r="D363" s="203" t="s">
        <v>119</v>
      </c>
      <c r="E363" s="641">
        <v>5000</v>
      </c>
      <c r="F363" s="368">
        <v>3830</v>
      </c>
      <c r="G363" s="332">
        <f t="shared" si="4"/>
        <v>1.3054830287206267</v>
      </c>
      <c r="H363" s="543" t="s">
        <v>135</v>
      </c>
      <c r="I363" s="196" t="s">
        <v>18</v>
      </c>
      <c r="J363" s="608" t="s">
        <v>415</v>
      </c>
      <c r="K363" s="541" t="s">
        <v>64</v>
      </c>
      <c r="L363" s="541" t="s">
        <v>45</v>
      </c>
      <c r="M363" s="495"/>
      <c r="N363" s="496"/>
    </row>
    <row r="364" spans="1:14" x14ac:dyDescent="0.25">
      <c r="A364" s="194">
        <v>44895</v>
      </c>
      <c r="B364" s="177" t="s">
        <v>122</v>
      </c>
      <c r="C364" s="177" t="s">
        <v>122</v>
      </c>
      <c r="D364" s="203" t="s">
        <v>119</v>
      </c>
      <c r="E364" s="641">
        <v>5000</v>
      </c>
      <c r="F364" s="368">
        <v>3830</v>
      </c>
      <c r="G364" s="332">
        <f t="shared" si="4"/>
        <v>1.3054830287206267</v>
      </c>
      <c r="H364" s="543" t="s">
        <v>135</v>
      </c>
      <c r="I364" s="196" t="s">
        <v>18</v>
      </c>
      <c r="J364" s="608" t="s">
        <v>415</v>
      </c>
      <c r="K364" s="541" t="s">
        <v>64</v>
      </c>
      <c r="L364" s="541" t="s">
        <v>45</v>
      </c>
      <c r="M364" s="495"/>
      <c r="N364" s="496"/>
    </row>
    <row r="365" spans="1:14" x14ac:dyDescent="0.25">
      <c r="A365" s="194">
        <v>44895</v>
      </c>
      <c r="B365" s="175" t="s">
        <v>123</v>
      </c>
      <c r="C365" s="175" t="s">
        <v>124</v>
      </c>
      <c r="D365" s="187" t="s">
        <v>119</v>
      </c>
      <c r="E365" s="425">
        <v>5000</v>
      </c>
      <c r="F365" s="368">
        <v>3830</v>
      </c>
      <c r="G365" s="332">
        <f t="shared" si="4"/>
        <v>1.3054830287206267</v>
      </c>
      <c r="H365" s="543" t="s">
        <v>159</v>
      </c>
      <c r="I365" s="196" t="s">
        <v>18</v>
      </c>
      <c r="J365" s="452" t="s">
        <v>419</v>
      </c>
      <c r="K365" s="541" t="s">
        <v>64</v>
      </c>
      <c r="L365" s="541" t="s">
        <v>45</v>
      </c>
      <c r="M365" s="495"/>
      <c r="N365" s="496"/>
    </row>
    <row r="366" spans="1:14" x14ac:dyDescent="0.25">
      <c r="A366" s="194">
        <v>44895</v>
      </c>
      <c r="B366" s="175" t="s">
        <v>123</v>
      </c>
      <c r="C366" s="175" t="s">
        <v>124</v>
      </c>
      <c r="D366" s="187" t="s">
        <v>119</v>
      </c>
      <c r="E366" s="544">
        <v>12000</v>
      </c>
      <c r="F366" s="368">
        <v>3830</v>
      </c>
      <c r="G366" s="332">
        <f t="shared" si="4"/>
        <v>3.133159268929504</v>
      </c>
      <c r="H366" s="543" t="s">
        <v>159</v>
      </c>
      <c r="I366" s="196" t="s">
        <v>18</v>
      </c>
      <c r="J366" s="452" t="s">
        <v>419</v>
      </c>
      <c r="K366" s="541" t="s">
        <v>64</v>
      </c>
      <c r="L366" s="541" t="s">
        <v>45</v>
      </c>
      <c r="M366" s="495"/>
      <c r="N366" s="496"/>
    </row>
    <row r="367" spans="1:14" x14ac:dyDescent="0.25">
      <c r="A367" s="194">
        <v>44895</v>
      </c>
      <c r="B367" s="175" t="s">
        <v>123</v>
      </c>
      <c r="C367" s="175" t="s">
        <v>124</v>
      </c>
      <c r="D367" s="187" t="s">
        <v>119</v>
      </c>
      <c r="E367" s="544">
        <v>13000</v>
      </c>
      <c r="F367" s="368">
        <v>3830</v>
      </c>
      <c r="G367" s="332">
        <f t="shared" si="4"/>
        <v>3.3942558746736293</v>
      </c>
      <c r="H367" s="543" t="s">
        <v>159</v>
      </c>
      <c r="I367" s="196" t="s">
        <v>18</v>
      </c>
      <c r="J367" s="452" t="s">
        <v>419</v>
      </c>
      <c r="K367" s="541" t="s">
        <v>64</v>
      </c>
      <c r="L367" s="541" t="s">
        <v>45</v>
      </c>
      <c r="M367" s="495"/>
      <c r="N367" s="496"/>
    </row>
    <row r="368" spans="1:14" x14ac:dyDescent="0.25">
      <c r="A368" s="194">
        <v>44895</v>
      </c>
      <c r="B368" s="175" t="s">
        <v>123</v>
      </c>
      <c r="C368" s="175" t="s">
        <v>124</v>
      </c>
      <c r="D368" s="187" t="s">
        <v>119</v>
      </c>
      <c r="E368" s="544">
        <v>15000</v>
      </c>
      <c r="F368" s="368">
        <v>3830</v>
      </c>
      <c r="G368" s="332">
        <f t="shared" si="4"/>
        <v>3.9164490861618799</v>
      </c>
      <c r="H368" s="543" t="s">
        <v>159</v>
      </c>
      <c r="I368" s="196" t="s">
        <v>18</v>
      </c>
      <c r="J368" s="452" t="s">
        <v>419</v>
      </c>
      <c r="K368" s="541" t="s">
        <v>64</v>
      </c>
      <c r="L368" s="541" t="s">
        <v>45</v>
      </c>
      <c r="M368" s="495"/>
      <c r="N368" s="496"/>
    </row>
    <row r="369" spans="1:14" ht="16.5" customHeight="1" x14ac:dyDescent="0.25">
      <c r="A369" s="194">
        <v>44895</v>
      </c>
      <c r="B369" s="175" t="s">
        <v>123</v>
      </c>
      <c r="C369" s="175" t="s">
        <v>124</v>
      </c>
      <c r="D369" s="187" t="s">
        <v>119</v>
      </c>
      <c r="E369" s="544">
        <v>8000</v>
      </c>
      <c r="F369" s="368">
        <v>3830</v>
      </c>
      <c r="G369" s="332">
        <f t="shared" si="4"/>
        <v>2.0887728459530028</v>
      </c>
      <c r="H369" s="543" t="s">
        <v>159</v>
      </c>
      <c r="I369" s="196" t="s">
        <v>18</v>
      </c>
      <c r="J369" s="452" t="s">
        <v>419</v>
      </c>
      <c r="K369" s="541" t="s">
        <v>64</v>
      </c>
      <c r="L369" s="541" t="s">
        <v>45</v>
      </c>
      <c r="M369" s="495"/>
      <c r="N369" s="496"/>
    </row>
    <row r="370" spans="1:14" ht="16.5" customHeight="1" x14ac:dyDescent="0.25">
      <c r="A370" s="194">
        <v>44895</v>
      </c>
      <c r="B370" s="175" t="s">
        <v>122</v>
      </c>
      <c r="C370" s="175" t="s">
        <v>122</v>
      </c>
      <c r="D370" s="187" t="s">
        <v>119</v>
      </c>
      <c r="E370" s="544">
        <v>10000</v>
      </c>
      <c r="F370" s="368">
        <v>3830</v>
      </c>
      <c r="G370" s="332">
        <f t="shared" si="4"/>
        <v>2.6109660574412534</v>
      </c>
      <c r="H370" s="543" t="s">
        <v>159</v>
      </c>
      <c r="I370" s="196" t="s">
        <v>18</v>
      </c>
      <c r="J370" s="452" t="s">
        <v>419</v>
      </c>
      <c r="K370" s="541" t="s">
        <v>64</v>
      </c>
      <c r="L370" s="541" t="s">
        <v>45</v>
      </c>
      <c r="M370" s="495"/>
      <c r="N370" s="496"/>
    </row>
    <row r="371" spans="1:14" x14ac:dyDescent="0.25">
      <c r="A371" s="194">
        <v>44895</v>
      </c>
      <c r="B371" s="195" t="s">
        <v>423</v>
      </c>
      <c r="C371" s="195" t="s">
        <v>281</v>
      </c>
      <c r="D371" s="196" t="s">
        <v>81</v>
      </c>
      <c r="E371" s="181">
        <v>200000</v>
      </c>
      <c r="F371" s="368">
        <v>3830</v>
      </c>
      <c r="G371" s="596">
        <f t="shared" si="4"/>
        <v>52.219321148825067</v>
      </c>
      <c r="H371" s="543" t="s">
        <v>42</v>
      </c>
      <c r="I371" s="196" t="s">
        <v>18</v>
      </c>
      <c r="J371" s="452" t="s">
        <v>424</v>
      </c>
      <c r="K371" s="541" t="s">
        <v>64</v>
      </c>
      <c r="L371" s="541" t="s">
        <v>45</v>
      </c>
      <c r="M371" s="495"/>
      <c r="N371" s="496"/>
    </row>
    <row r="372" spans="1:14" ht="21" hidden="1" customHeight="1" thickBot="1" x14ac:dyDescent="0.3">
      <c r="A372" s="529"/>
      <c r="B372" s="495"/>
      <c r="C372" s="495"/>
      <c r="D372" s="653"/>
      <c r="E372" s="588">
        <f>SUM(E3:E371)</f>
        <v>20440132.649999999</v>
      </c>
      <c r="F372" s="546"/>
      <c r="G372" s="696">
        <f>SUM(G3:G371)</f>
        <v>5396.6938120104378</v>
      </c>
      <c r="H372" s="658"/>
      <c r="I372" s="597" t="s">
        <v>18</v>
      </c>
      <c r="J372" s="495"/>
      <c r="K372" s="541" t="s">
        <v>64</v>
      </c>
      <c r="L372" s="541" t="s">
        <v>45</v>
      </c>
      <c r="M372" s="495"/>
      <c r="N372" s="496"/>
    </row>
  </sheetData>
  <autoFilter ref="A2:N372">
    <filterColumn colId="0">
      <customFilters>
        <customFilter operator="notEqual" val=" "/>
      </customFilters>
    </filterColumn>
  </autoFilter>
  <sortState ref="A3:H653">
    <sortCondition sortBy="icon" ref="A38"/>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1"/>
  <sheetViews>
    <sheetView workbookViewId="0">
      <selection activeCell="C18" sqref="C18"/>
    </sheetView>
  </sheetViews>
  <sheetFormatPr defaultRowHeight="15" x14ac:dyDescent="0.25"/>
  <cols>
    <col min="1" max="1" width="13.140625" customWidth="1"/>
    <col min="2" max="2" width="36.5703125" bestFit="1" customWidth="1"/>
    <col min="3" max="3" width="15.85546875" customWidth="1"/>
    <col min="4" max="4" width="17.5703125" customWidth="1"/>
    <col min="5" max="10" width="5" customWidth="1"/>
    <col min="11" max="13" width="6" customWidth="1"/>
    <col min="14" max="16" width="8" customWidth="1"/>
    <col min="17" max="17" width="11.28515625" customWidth="1"/>
    <col min="18" max="18" width="7.85546875" customWidth="1"/>
    <col min="19" max="19" width="10.85546875" customWidth="1"/>
    <col min="20" max="20" width="7.85546875" customWidth="1"/>
    <col min="21" max="21" width="10.85546875" customWidth="1"/>
    <col min="22" max="22" width="7.85546875" customWidth="1"/>
    <col min="23" max="23" width="10.85546875" customWidth="1"/>
    <col min="24" max="24" width="7.85546875" customWidth="1"/>
    <col min="25" max="25" width="10.85546875" customWidth="1"/>
    <col min="26" max="26" width="7.85546875" customWidth="1"/>
    <col min="27" max="27" width="10.85546875" customWidth="1"/>
    <col min="28" max="28" width="7.85546875" customWidth="1"/>
    <col min="29" max="29" width="10.85546875" customWidth="1"/>
    <col min="30" max="30" width="7.85546875" customWidth="1"/>
    <col min="31" max="31" width="10.85546875" customWidth="1"/>
    <col min="32" max="32" width="7.85546875" customWidth="1"/>
    <col min="33" max="33" width="10.85546875" customWidth="1"/>
    <col min="34" max="34" width="7.85546875" customWidth="1"/>
    <col min="35" max="35" width="10.85546875" customWidth="1"/>
    <col min="36" max="36" width="7.85546875" customWidth="1"/>
    <col min="37" max="37" width="10.85546875" customWidth="1"/>
    <col min="38" max="38" width="7.85546875" customWidth="1"/>
    <col min="39" max="39" width="10.85546875" customWidth="1"/>
    <col min="40" max="40" width="7.85546875" customWidth="1"/>
    <col min="41" max="41" width="10.85546875" customWidth="1"/>
    <col min="42" max="42" width="7.85546875" customWidth="1"/>
    <col min="43" max="43" width="10.85546875" customWidth="1"/>
    <col min="44" max="44" width="7.85546875" customWidth="1"/>
    <col min="45" max="45" width="10.85546875" bestFit="1" customWidth="1"/>
    <col min="46" max="46" width="7.85546875" customWidth="1"/>
    <col min="47" max="47" width="10.85546875" bestFit="1" customWidth="1"/>
    <col min="48" max="48" width="7.85546875" customWidth="1"/>
    <col min="49" max="49" width="10.85546875" bestFit="1" customWidth="1"/>
    <col min="50" max="50" width="7.85546875" customWidth="1"/>
    <col min="51" max="51" width="10.85546875" bestFit="1" customWidth="1"/>
    <col min="52" max="52" width="7.85546875" customWidth="1"/>
    <col min="53" max="53" width="10.85546875" bestFit="1" customWidth="1"/>
    <col min="54" max="54" width="7.85546875" customWidth="1"/>
    <col min="55" max="55" width="10.85546875" bestFit="1" customWidth="1"/>
    <col min="56" max="56" width="7.85546875" customWidth="1"/>
    <col min="57" max="57" width="10.85546875" bestFit="1" customWidth="1"/>
    <col min="58" max="58" width="7.85546875" customWidth="1"/>
    <col min="59" max="59" width="10.85546875" bestFit="1" customWidth="1"/>
    <col min="60" max="60" width="7.85546875" customWidth="1"/>
    <col min="61" max="61" width="10.85546875" bestFit="1" customWidth="1"/>
    <col min="62" max="62" width="7.85546875" customWidth="1"/>
    <col min="63" max="63" width="10.85546875" bestFit="1" customWidth="1"/>
    <col min="64" max="64" width="7.85546875" customWidth="1"/>
    <col min="65" max="65" width="10.85546875" bestFit="1" customWidth="1"/>
    <col min="66" max="66" width="7.85546875" customWidth="1"/>
    <col min="67" max="67" width="10.85546875" bestFit="1" customWidth="1"/>
    <col min="68" max="68" width="8.85546875" customWidth="1"/>
    <col min="69" max="69" width="11.85546875" bestFit="1" customWidth="1"/>
    <col min="70" max="70" width="8.85546875" customWidth="1"/>
    <col min="71" max="71" width="11.85546875" bestFit="1" customWidth="1"/>
    <col min="72" max="72" width="8.85546875" customWidth="1"/>
    <col min="73" max="73" width="11.85546875" bestFit="1" customWidth="1"/>
    <col min="74" max="74" width="8.85546875" customWidth="1"/>
    <col min="75" max="75" width="11.85546875" bestFit="1" customWidth="1"/>
    <col min="76" max="76" width="8.85546875" customWidth="1"/>
    <col min="77" max="77" width="11.85546875" bestFit="1" customWidth="1"/>
    <col min="78" max="78" width="8.85546875" customWidth="1"/>
    <col min="79" max="79" width="11.85546875" bestFit="1" customWidth="1"/>
    <col min="80" max="80" width="8.85546875" customWidth="1"/>
    <col min="81" max="81" width="11.85546875" bestFit="1" customWidth="1"/>
    <col min="83" max="90" width="5" customWidth="1"/>
    <col min="91" max="93" width="6" customWidth="1"/>
    <col min="94" max="95" width="8" customWidth="1"/>
    <col min="96" max="96" width="7.28515625" customWidth="1"/>
    <col min="97" max="97" width="12.140625" bestFit="1" customWidth="1"/>
    <col min="98" max="98" width="11.28515625" bestFit="1" customWidth="1"/>
  </cols>
  <sheetData>
    <row r="3" spans="1:4" x14ac:dyDescent="0.25">
      <c r="A3" s="472" t="s">
        <v>106</v>
      </c>
      <c r="B3" t="s">
        <v>113</v>
      </c>
      <c r="C3" t="s">
        <v>112</v>
      </c>
    </row>
    <row r="4" spans="1:4" x14ac:dyDescent="0.25">
      <c r="A4" s="202" t="s">
        <v>65</v>
      </c>
      <c r="B4" s="473">
        <v>400000</v>
      </c>
      <c r="C4" s="473"/>
      <c r="D4" s="321">
        <f>GETPIVOTDATA("Sum of spent in national currency (Ugx)",$A$3,"Name","Airtime")-GETPIVOTDATA("Sum of Received",$A$3,"Name","Airtime")</f>
        <v>400000</v>
      </c>
    </row>
    <row r="5" spans="1:4" x14ac:dyDescent="0.25">
      <c r="A5" s="202" t="s">
        <v>160</v>
      </c>
      <c r="B5" s="473">
        <v>165000</v>
      </c>
      <c r="C5" s="473">
        <v>10000</v>
      </c>
      <c r="D5" s="321">
        <f>GETPIVOTDATA("Sum of spent in national currency (Ugx)",$A$3,"Name","Atwine")-GETPIVOTDATA("Sum of Received",$A$3,"Name","Atwine")</f>
        <v>155000</v>
      </c>
    </row>
    <row r="6" spans="1:4" x14ac:dyDescent="0.25">
      <c r="A6" s="202" t="s">
        <v>159</v>
      </c>
      <c r="B6" s="473">
        <v>922000</v>
      </c>
      <c r="C6" s="473">
        <v>115000</v>
      </c>
      <c r="D6" s="321">
        <f>GETPIVOTDATA("Sum of spent in national currency (Ugx)",$A$3,"Name","i73")-GETPIVOTDATA("Sum of Received",$A$3,"Name","i73")</f>
        <v>807000</v>
      </c>
    </row>
    <row r="7" spans="1:4" x14ac:dyDescent="0.25">
      <c r="A7" s="202" t="s">
        <v>135</v>
      </c>
      <c r="B7" s="473">
        <v>1870000</v>
      </c>
      <c r="C7" s="473">
        <v>63000</v>
      </c>
      <c r="D7" s="321">
        <f>GETPIVOTDATA("Sum of spent in national currency (Ugx)",$A$3,"Name","i82")-GETPIVOTDATA("Sum of Received",$A$3,"Name","i82")</f>
        <v>1807000</v>
      </c>
    </row>
    <row r="8" spans="1:4" x14ac:dyDescent="0.25">
      <c r="A8" s="202" t="s">
        <v>42</v>
      </c>
      <c r="B8" s="473">
        <v>1395400</v>
      </c>
      <c r="C8" s="473">
        <v>12000</v>
      </c>
      <c r="D8" s="321">
        <f>GETPIVOTDATA("Sum of spent in national currency (Ugx)",$A$3,"Name","Lydia")-GETPIVOTDATA("Sum of Received",$A$3,"Name","Lydia")</f>
        <v>1383400</v>
      </c>
    </row>
    <row r="9" spans="1:4" x14ac:dyDescent="0.25">
      <c r="A9" s="202" t="s">
        <v>107</v>
      </c>
      <c r="B9" s="473"/>
      <c r="C9" s="473">
        <v>4300000</v>
      </c>
      <c r="D9" s="321"/>
    </row>
    <row r="10" spans="1:4" x14ac:dyDescent="0.25">
      <c r="A10" s="202" t="s">
        <v>108</v>
      </c>
      <c r="B10" s="698">
        <v>4752400</v>
      </c>
      <c r="C10" s="698">
        <v>4500000</v>
      </c>
      <c r="D10" s="321"/>
    </row>
    <row r="11" spans="1:4" x14ac:dyDescent="0.25">
      <c r="B11" s="644"/>
      <c r="C11" s="644">
        <f>GETPIVOTDATA("Sum of Received",$A$3,"Name","Atwine")+GETPIVOTDATA("Sum of Received",$A$3,"Name","i73")+GETPIVOTDATA("Sum of Received",$A$3,"Name","i82")+GETPIVOTDATA("Sum of Received",$A$3,"Name","Lydia")</f>
        <v>200000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27"/>
  <sheetViews>
    <sheetView workbookViewId="0">
      <pane xSplit="1" ySplit="2" topLeftCell="B53" activePane="bottomRight" state="frozen"/>
      <selection pane="topRight" activeCell="B1" sqref="B1"/>
      <selection pane="bottomLeft" activeCell="A4" sqref="A4"/>
      <selection pane="bottomRight" activeCell="A67" sqref="A67"/>
    </sheetView>
  </sheetViews>
  <sheetFormatPr defaultColWidth="10.85546875" defaultRowHeight="15" x14ac:dyDescent="0.25"/>
  <cols>
    <col min="1" max="1" width="17.7109375" style="40" customWidth="1"/>
    <col min="2" max="2" width="39.140625" style="40" bestFit="1" customWidth="1"/>
    <col min="3" max="3" width="18.42578125" style="40" bestFit="1" customWidth="1"/>
    <col min="4" max="4" width="14.7109375" style="40" customWidth="1"/>
    <col min="5" max="5" width="14.42578125" style="77" customWidth="1"/>
    <col min="6" max="6" width="15.140625" style="77" customWidth="1"/>
    <col min="7" max="7" width="21.140625" style="77" customWidth="1"/>
    <col min="8" max="9" width="21.140625" style="40" customWidth="1"/>
    <col min="10" max="10" width="26.140625" style="40" customWidth="1"/>
    <col min="11" max="11" width="10.85546875" style="40"/>
    <col min="12" max="12" width="13.42578125" style="40" customWidth="1"/>
    <col min="13" max="13" width="14.85546875" style="40" customWidth="1"/>
    <col min="14" max="14" width="28" style="40" customWidth="1"/>
    <col min="15" max="16384" width="10.85546875" style="40"/>
  </cols>
  <sheetData>
    <row r="1" spans="1:15" s="2" customFormat="1" ht="21" customHeight="1" x14ac:dyDescent="0.25">
      <c r="A1" s="701" t="s">
        <v>157</v>
      </c>
      <c r="B1" s="701"/>
      <c r="C1" s="701"/>
      <c r="D1" s="701"/>
      <c r="E1" s="701"/>
      <c r="F1" s="701"/>
      <c r="G1" s="701"/>
      <c r="H1" s="701"/>
      <c r="I1" s="701"/>
      <c r="J1" s="701"/>
      <c r="K1" s="701"/>
      <c r="L1" s="701"/>
      <c r="M1" s="701"/>
      <c r="N1" s="701"/>
    </row>
    <row r="2" spans="1:15" s="2" customFormat="1" ht="45.75" customHeight="1" x14ac:dyDescent="0.25">
      <c r="A2" s="41" t="s">
        <v>0</v>
      </c>
      <c r="B2" s="34" t="s">
        <v>5</v>
      </c>
      <c r="C2" s="34" t="s">
        <v>10</v>
      </c>
      <c r="D2" s="35" t="s">
        <v>8</v>
      </c>
      <c r="E2" s="35" t="s">
        <v>56</v>
      </c>
      <c r="F2" s="35" t="s">
        <v>34</v>
      </c>
      <c r="G2" s="36" t="s">
        <v>41</v>
      </c>
      <c r="H2" s="36" t="s">
        <v>2</v>
      </c>
      <c r="I2" s="36" t="s">
        <v>3</v>
      </c>
      <c r="J2" s="34" t="s">
        <v>9</v>
      </c>
      <c r="K2" s="34" t="s">
        <v>1</v>
      </c>
      <c r="L2" s="34" t="s">
        <v>4</v>
      </c>
      <c r="M2" s="37" t="s">
        <v>12</v>
      </c>
      <c r="N2" s="38" t="s">
        <v>11</v>
      </c>
      <c r="O2" s="317"/>
    </row>
    <row r="3" spans="1:15" s="22" customFormat="1" x14ac:dyDescent="0.25">
      <c r="A3" s="122">
        <v>44866</v>
      </c>
      <c r="B3" s="121" t="s">
        <v>158</v>
      </c>
      <c r="C3" s="426"/>
      <c r="D3" s="426"/>
      <c r="E3" s="427"/>
      <c r="F3" s="193"/>
      <c r="G3" s="193">
        <v>1561046</v>
      </c>
      <c r="H3" s="33"/>
      <c r="I3" s="336" t="s">
        <v>18</v>
      </c>
      <c r="J3" s="456"/>
      <c r="K3" s="336" t="s">
        <v>64</v>
      </c>
      <c r="L3" s="336" t="s">
        <v>58</v>
      </c>
      <c r="M3" s="44"/>
      <c r="N3" s="44"/>
      <c r="O3" s="318"/>
    </row>
    <row r="4" spans="1:15" s="22" customFormat="1" x14ac:dyDescent="0.25">
      <c r="A4" s="194">
        <v>44866</v>
      </c>
      <c r="B4" s="195" t="s">
        <v>115</v>
      </c>
      <c r="C4" s="195" t="s">
        <v>49</v>
      </c>
      <c r="D4" s="196" t="s">
        <v>119</v>
      </c>
      <c r="E4" s="172">
        <v>80000</v>
      </c>
      <c r="F4" s="172"/>
      <c r="G4" s="179">
        <f>G3-E4+F4</f>
        <v>1481046</v>
      </c>
      <c r="H4" s="197" t="s">
        <v>135</v>
      </c>
      <c r="I4" s="197" t="s">
        <v>18</v>
      </c>
      <c r="J4" s="452" t="s">
        <v>164</v>
      </c>
      <c r="K4" s="197" t="s">
        <v>64</v>
      </c>
      <c r="L4" s="197" t="s">
        <v>58</v>
      </c>
      <c r="M4" s="197"/>
      <c r="N4" s="197"/>
      <c r="O4" s="318"/>
    </row>
    <row r="5" spans="1:15" s="22" customFormat="1" x14ac:dyDescent="0.25">
      <c r="A5" s="194">
        <v>44835</v>
      </c>
      <c r="B5" s="195" t="s">
        <v>125</v>
      </c>
      <c r="C5" s="195" t="s">
        <v>49</v>
      </c>
      <c r="D5" s="196" t="s">
        <v>119</v>
      </c>
      <c r="E5" s="178"/>
      <c r="F5" s="172">
        <v>4000</v>
      </c>
      <c r="G5" s="179">
        <f>G4-E5+F5</f>
        <v>1485046</v>
      </c>
      <c r="H5" s="213" t="s">
        <v>135</v>
      </c>
      <c r="I5" s="336" t="s">
        <v>18</v>
      </c>
      <c r="J5" s="452" t="s">
        <v>163</v>
      </c>
      <c r="K5" s="336" t="s">
        <v>64</v>
      </c>
      <c r="L5" s="336" t="s">
        <v>58</v>
      </c>
      <c r="M5" s="214"/>
      <c r="N5" s="336"/>
      <c r="O5" s="318"/>
    </row>
    <row r="6" spans="1:15" s="22" customFormat="1" x14ac:dyDescent="0.25">
      <c r="A6" s="194">
        <v>44867</v>
      </c>
      <c r="B6" s="195" t="s">
        <v>115</v>
      </c>
      <c r="C6" s="195" t="s">
        <v>49</v>
      </c>
      <c r="D6" s="196" t="s">
        <v>119</v>
      </c>
      <c r="E6" s="178">
        <v>80000</v>
      </c>
      <c r="F6" s="184"/>
      <c r="G6" s="179">
        <f t="shared" ref="G6:G24" si="0">G5-E6+F6</f>
        <v>1405046</v>
      </c>
      <c r="H6" s="291" t="s">
        <v>135</v>
      </c>
      <c r="I6" s="336" t="s">
        <v>18</v>
      </c>
      <c r="J6" s="452" t="s">
        <v>169</v>
      </c>
      <c r="K6" s="336" t="s">
        <v>64</v>
      </c>
      <c r="L6" s="336" t="s">
        <v>58</v>
      </c>
      <c r="M6" s="214"/>
      <c r="N6" s="336"/>
      <c r="O6" s="318"/>
    </row>
    <row r="7" spans="1:15" s="22" customFormat="1" x14ac:dyDescent="0.25">
      <c r="A7" s="194">
        <v>44868</v>
      </c>
      <c r="B7" s="195" t="s">
        <v>115</v>
      </c>
      <c r="C7" s="195" t="s">
        <v>49</v>
      </c>
      <c r="D7" s="196" t="s">
        <v>119</v>
      </c>
      <c r="E7" s="178">
        <v>80000</v>
      </c>
      <c r="F7" s="184"/>
      <c r="G7" s="179">
        <f t="shared" si="0"/>
        <v>1325046</v>
      </c>
      <c r="H7" s="291" t="s">
        <v>135</v>
      </c>
      <c r="I7" s="336" t="s">
        <v>18</v>
      </c>
      <c r="J7" s="608" t="s">
        <v>174</v>
      </c>
      <c r="K7" s="336" t="s">
        <v>64</v>
      </c>
      <c r="L7" s="336" t="s">
        <v>58</v>
      </c>
      <c r="M7" s="214"/>
      <c r="N7" s="336"/>
      <c r="O7" s="318"/>
    </row>
    <row r="8" spans="1:15" s="22" customFormat="1" x14ac:dyDescent="0.25">
      <c r="A8" s="194">
        <v>44868</v>
      </c>
      <c r="B8" s="195" t="s">
        <v>115</v>
      </c>
      <c r="C8" s="195" t="s">
        <v>49</v>
      </c>
      <c r="D8" s="196" t="s">
        <v>14</v>
      </c>
      <c r="E8" s="178">
        <v>52000</v>
      </c>
      <c r="F8" s="184"/>
      <c r="G8" s="179">
        <f t="shared" si="0"/>
        <v>1273046</v>
      </c>
      <c r="H8" s="291" t="s">
        <v>42</v>
      </c>
      <c r="I8" s="336" t="s">
        <v>18</v>
      </c>
      <c r="J8" s="452" t="s">
        <v>181</v>
      </c>
      <c r="K8" s="336" t="s">
        <v>64</v>
      </c>
      <c r="L8" s="336" t="s">
        <v>58</v>
      </c>
      <c r="M8" s="214"/>
      <c r="N8" s="336"/>
      <c r="O8" s="318"/>
    </row>
    <row r="9" spans="1:15" s="22" customFormat="1" x14ac:dyDescent="0.25">
      <c r="A9" s="194">
        <v>44868</v>
      </c>
      <c r="B9" s="195" t="s">
        <v>125</v>
      </c>
      <c r="C9" s="195" t="s">
        <v>49</v>
      </c>
      <c r="D9" s="196" t="s">
        <v>119</v>
      </c>
      <c r="E9" s="178"/>
      <c r="F9" s="184">
        <v>2000</v>
      </c>
      <c r="G9" s="179">
        <f t="shared" si="0"/>
        <v>1275046</v>
      </c>
      <c r="H9" s="291" t="s">
        <v>135</v>
      </c>
      <c r="I9" s="336" t="s">
        <v>18</v>
      </c>
      <c r="J9" s="452" t="s">
        <v>169</v>
      </c>
      <c r="K9" s="336" t="s">
        <v>64</v>
      </c>
      <c r="L9" s="336" t="s">
        <v>58</v>
      </c>
      <c r="M9" s="214"/>
      <c r="N9" s="336"/>
      <c r="O9" s="318"/>
    </row>
    <row r="10" spans="1:15" s="22" customFormat="1" x14ac:dyDescent="0.25">
      <c r="A10" s="194">
        <v>44869</v>
      </c>
      <c r="B10" s="195" t="s">
        <v>115</v>
      </c>
      <c r="C10" s="195" t="s">
        <v>49</v>
      </c>
      <c r="D10" s="196" t="s">
        <v>119</v>
      </c>
      <c r="E10" s="459">
        <v>80000</v>
      </c>
      <c r="F10" s="172"/>
      <c r="G10" s="179">
        <f t="shared" si="0"/>
        <v>1195046</v>
      </c>
      <c r="H10" s="291" t="s">
        <v>135</v>
      </c>
      <c r="I10" s="336" t="s">
        <v>18</v>
      </c>
      <c r="J10" s="608" t="s">
        <v>187</v>
      </c>
      <c r="K10" s="336" t="s">
        <v>64</v>
      </c>
      <c r="L10" s="336" t="s">
        <v>58</v>
      </c>
      <c r="M10" s="197"/>
      <c r="N10" s="197"/>
      <c r="O10" s="318"/>
    </row>
    <row r="11" spans="1:15" s="22" customFormat="1" x14ac:dyDescent="0.25">
      <c r="A11" s="194">
        <v>44869</v>
      </c>
      <c r="B11" s="195" t="s">
        <v>125</v>
      </c>
      <c r="C11" s="195" t="s">
        <v>49</v>
      </c>
      <c r="D11" s="196" t="s">
        <v>14</v>
      </c>
      <c r="E11" s="459"/>
      <c r="F11" s="188">
        <v>7000</v>
      </c>
      <c r="G11" s="179">
        <f t="shared" si="0"/>
        <v>1202046</v>
      </c>
      <c r="H11" s="291" t="s">
        <v>42</v>
      </c>
      <c r="I11" s="336" t="s">
        <v>18</v>
      </c>
      <c r="J11" s="452" t="s">
        <v>181</v>
      </c>
      <c r="K11" s="336" t="s">
        <v>64</v>
      </c>
      <c r="L11" s="336" t="s">
        <v>58</v>
      </c>
      <c r="M11" s="197"/>
      <c r="N11" s="197"/>
      <c r="O11" s="318"/>
    </row>
    <row r="12" spans="1:15" s="22" customFormat="1" x14ac:dyDescent="0.25">
      <c r="A12" s="194">
        <v>44872</v>
      </c>
      <c r="B12" s="195" t="s">
        <v>115</v>
      </c>
      <c r="C12" s="195" t="s">
        <v>49</v>
      </c>
      <c r="D12" s="196" t="s">
        <v>119</v>
      </c>
      <c r="E12" s="459">
        <v>80000</v>
      </c>
      <c r="F12" s="188"/>
      <c r="G12" s="179">
        <f t="shared" si="0"/>
        <v>1122046</v>
      </c>
      <c r="H12" s="291" t="s">
        <v>135</v>
      </c>
      <c r="I12" s="336" t="s">
        <v>18</v>
      </c>
      <c r="J12" s="608" t="s">
        <v>193</v>
      </c>
      <c r="K12" s="336" t="s">
        <v>64</v>
      </c>
      <c r="L12" s="336" t="s">
        <v>58</v>
      </c>
      <c r="M12" s="197"/>
      <c r="N12" s="197"/>
      <c r="O12" s="318"/>
    </row>
    <row r="13" spans="1:15" s="22" customFormat="1" x14ac:dyDescent="0.25">
      <c r="A13" s="194">
        <v>44873</v>
      </c>
      <c r="B13" s="195" t="s">
        <v>115</v>
      </c>
      <c r="C13" s="195" t="s">
        <v>49</v>
      </c>
      <c r="D13" s="196" t="s">
        <v>119</v>
      </c>
      <c r="E13" s="459">
        <v>75000</v>
      </c>
      <c r="F13" s="188"/>
      <c r="G13" s="179">
        <f t="shared" si="0"/>
        <v>1047046</v>
      </c>
      <c r="H13" s="291" t="s">
        <v>135</v>
      </c>
      <c r="I13" s="336" t="s">
        <v>18</v>
      </c>
      <c r="J13" s="608" t="s">
        <v>197</v>
      </c>
      <c r="K13" s="336" t="s">
        <v>64</v>
      </c>
      <c r="L13" s="336" t="s">
        <v>58</v>
      </c>
      <c r="M13" s="197"/>
      <c r="N13" s="197"/>
      <c r="O13" s="318"/>
    </row>
    <row r="14" spans="1:15" s="22" customFormat="1" x14ac:dyDescent="0.25">
      <c r="A14" s="194">
        <v>44873</v>
      </c>
      <c r="B14" s="195" t="s">
        <v>115</v>
      </c>
      <c r="C14" s="195" t="s">
        <v>49</v>
      </c>
      <c r="D14" s="196" t="s">
        <v>14</v>
      </c>
      <c r="E14" s="459">
        <v>12000</v>
      </c>
      <c r="F14" s="188"/>
      <c r="G14" s="179">
        <f t="shared" si="0"/>
        <v>1035046</v>
      </c>
      <c r="H14" s="291" t="s">
        <v>42</v>
      </c>
      <c r="I14" s="336" t="s">
        <v>18</v>
      </c>
      <c r="J14" s="452" t="s">
        <v>202</v>
      </c>
      <c r="K14" s="336" t="s">
        <v>64</v>
      </c>
      <c r="L14" s="336" t="s">
        <v>58</v>
      </c>
      <c r="M14" s="197"/>
      <c r="N14" s="197"/>
      <c r="O14" s="318"/>
    </row>
    <row r="15" spans="1:15" s="22" customFormat="1" x14ac:dyDescent="0.25">
      <c r="A15" s="194">
        <v>44873</v>
      </c>
      <c r="B15" s="195" t="s">
        <v>115</v>
      </c>
      <c r="C15" s="195" t="s">
        <v>49</v>
      </c>
      <c r="D15" s="196" t="s">
        <v>14</v>
      </c>
      <c r="E15" s="459">
        <v>220000</v>
      </c>
      <c r="F15" s="188"/>
      <c r="G15" s="179">
        <f t="shared" si="0"/>
        <v>815046</v>
      </c>
      <c r="H15" s="291" t="s">
        <v>65</v>
      </c>
      <c r="I15" s="336" t="s">
        <v>18</v>
      </c>
      <c r="J15" s="452" t="s">
        <v>208</v>
      </c>
      <c r="K15" s="336" t="s">
        <v>64</v>
      </c>
      <c r="L15" s="336" t="s">
        <v>58</v>
      </c>
      <c r="M15" s="197"/>
      <c r="N15" s="197"/>
      <c r="O15" s="318"/>
    </row>
    <row r="16" spans="1:15" s="22" customFormat="1" x14ac:dyDescent="0.25">
      <c r="A16" s="194">
        <v>44873</v>
      </c>
      <c r="B16" s="195" t="s">
        <v>115</v>
      </c>
      <c r="C16" s="195" t="s">
        <v>49</v>
      </c>
      <c r="D16" s="196" t="s">
        <v>119</v>
      </c>
      <c r="E16" s="459">
        <v>13000</v>
      </c>
      <c r="F16" s="188"/>
      <c r="G16" s="179">
        <f t="shared" si="0"/>
        <v>802046</v>
      </c>
      <c r="H16" s="291" t="s">
        <v>159</v>
      </c>
      <c r="I16" s="336" t="s">
        <v>18</v>
      </c>
      <c r="J16" s="452" t="s">
        <v>210</v>
      </c>
      <c r="K16" s="336" t="s">
        <v>64</v>
      </c>
      <c r="L16" s="336" t="s">
        <v>58</v>
      </c>
      <c r="M16" s="197"/>
      <c r="N16" s="197"/>
      <c r="O16" s="318"/>
    </row>
    <row r="17" spans="1:15" s="22" customFormat="1" x14ac:dyDescent="0.25">
      <c r="A17" s="194">
        <v>44873</v>
      </c>
      <c r="B17" s="195" t="s">
        <v>115</v>
      </c>
      <c r="C17" s="195" t="s">
        <v>49</v>
      </c>
      <c r="D17" s="196" t="s">
        <v>118</v>
      </c>
      <c r="E17" s="459">
        <v>40000</v>
      </c>
      <c r="F17" s="188"/>
      <c r="G17" s="179">
        <f t="shared" si="0"/>
        <v>762046</v>
      </c>
      <c r="H17" s="291" t="s">
        <v>160</v>
      </c>
      <c r="I17" s="336" t="s">
        <v>18</v>
      </c>
      <c r="J17" s="452" t="s">
        <v>212</v>
      </c>
      <c r="K17" s="336" t="s">
        <v>64</v>
      </c>
      <c r="L17" s="336" t="s">
        <v>58</v>
      </c>
      <c r="M17" s="197"/>
      <c r="N17" s="197"/>
      <c r="O17" s="318"/>
    </row>
    <row r="18" spans="1:15" s="22" customFormat="1" x14ac:dyDescent="0.25">
      <c r="A18" s="194">
        <v>44873</v>
      </c>
      <c r="B18" s="195" t="s">
        <v>125</v>
      </c>
      <c r="C18" s="195" t="s">
        <v>49</v>
      </c>
      <c r="D18" s="677" t="s">
        <v>119</v>
      </c>
      <c r="E18" s="459"/>
      <c r="F18" s="188">
        <v>1000</v>
      </c>
      <c r="G18" s="179">
        <f t="shared" si="0"/>
        <v>763046</v>
      </c>
      <c r="H18" s="291" t="s">
        <v>135</v>
      </c>
      <c r="I18" s="336" t="s">
        <v>18</v>
      </c>
      <c r="J18" s="608" t="s">
        <v>193</v>
      </c>
      <c r="K18" s="336" t="s">
        <v>64</v>
      </c>
      <c r="L18" s="336" t="s">
        <v>58</v>
      </c>
      <c r="M18" s="197"/>
      <c r="N18" s="197"/>
      <c r="O18" s="318"/>
    </row>
    <row r="19" spans="1:15" s="22" customFormat="1" x14ac:dyDescent="0.25">
      <c r="A19" s="194">
        <v>44873</v>
      </c>
      <c r="B19" s="195" t="s">
        <v>125</v>
      </c>
      <c r="C19" s="195" t="s">
        <v>49</v>
      </c>
      <c r="D19" s="677" t="s">
        <v>118</v>
      </c>
      <c r="E19" s="459"/>
      <c r="F19" s="188">
        <v>10000</v>
      </c>
      <c r="G19" s="179">
        <f t="shared" si="0"/>
        <v>773046</v>
      </c>
      <c r="H19" s="291" t="s">
        <v>160</v>
      </c>
      <c r="I19" s="336" t="s">
        <v>18</v>
      </c>
      <c r="J19" s="452" t="s">
        <v>212</v>
      </c>
      <c r="K19" s="336" t="s">
        <v>64</v>
      </c>
      <c r="L19" s="336" t="s">
        <v>58</v>
      </c>
      <c r="M19" s="197"/>
      <c r="N19" s="197"/>
      <c r="O19" s="318"/>
    </row>
    <row r="20" spans="1:15" s="22" customFormat="1" x14ac:dyDescent="0.25">
      <c r="A20" s="194">
        <v>44874</v>
      </c>
      <c r="B20" s="195" t="s">
        <v>115</v>
      </c>
      <c r="C20" s="195" t="s">
        <v>49</v>
      </c>
      <c r="D20" s="452" t="s">
        <v>119</v>
      </c>
      <c r="E20" s="459">
        <v>75000</v>
      </c>
      <c r="F20" s="188"/>
      <c r="G20" s="179">
        <f t="shared" si="0"/>
        <v>698046</v>
      </c>
      <c r="H20" s="291" t="s">
        <v>135</v>
      </c>
      <c r="I20" s="336" t="s">
        <v>18</v>
      </c>
      <c r="J20" s="608" t="s">
        <v>213</v>
      </c>
      <c r="K20" s="336" t="s">
        <v>64</v>
      </c>
      <c r="L20" s="336" t="s">
        <v>58</v>
      </c>
      <c r="M20" s="197"/>
      <c r="N20" s="197"/>
      <c r="O20" s="318"/>
    </row>
    <row r="21" spans="1:15" s="22" customFormat="1" x14ac:dyDescent="0.25">
      <c r="A21" s="194">
        <v>44874</v>
      </c>
      <c r="B21" s="195" t="s">
        <v>115</v>
      </c>
      <c r="C21" s="195" t="s">
        <v>49</v>
      </c>
      <c r="D21" s="196" t="s">
        <v>118</v>
      </c>
      <c r="E21" s="459">
        <v>30000</v>
      </c>
      <c r="F21" s="188"/>
      <c r="G21" s="179">
        <f t="shared" si="0"/>
        <v>668046</v>
      </c>
      <c r="H21" s="291" t="s">
        <v>160</v>
      </c>
      <c r="I21" s="336" t="s">
        <v>18</v>
      </c>
      <c r="J21" s="452" t="s">
        <v>218</v>
      </c>
      <c r="K21" s="336" t="s">
        <v>64</v>
      </c>
      <c r="L21" s="336" t="s">
        <v>58</v>
      </c>
      <c r="M21" s="197"/>
      <c r="N21" s="197"/>
      <c r="O21" s="318"/>
    </row>
    <row r="22" spans="1:15" s="22" customFormat="1" x14ac:dyDescent="0.25">
      <c r="A22" s="194">
        <v>44874</v>
      </c>
      <c r="B22" s="195" t="s">
        <v>201</v>
      </c>
      <c r="C22" s="195" t="s">
        <v>49</v>
      </c>
      <c r="D22" s="196" t="s">
        <v>119</v>
      </c>
      <c r="E22" s="459"/>
      <c r="F22" s="188">
        <v>5000</v>
      </c>
      <c r="G22" s="179">
        <f t="shared" si="0"/>
        <v>673046</v>
      </c>
      <c r="H22" s="291" t="s">
        <v>135</v>
      </c>
      <c r="I22" s="336" t="s">
        <v>18</v>
      </c>
      <c r="J22" s="608" t="s">
        <v>197</v>
      </c>
      <c r="K22" s="336" t="s">
        <v>64</v>
      </c>
      <c r="L22" s="336" t="s">
        <v>58</v>
      </c>
      <c r="M22" s="197"/>
      <c r="N22" s="197"/>
      <c r="O22" s="318"/>
    </row>
    <row r="23" spans="1:15" s="22" customFormat="1" x14ac:dyDescent="0.25">
      <c r="A23" s="194">
        <v>44875</v>
      </c>
      <c r="B23" s="195" t="s">
        <v>115</v>
      </c>
      <c r="C23" s="195" t="s">
        <v>49</v>
      </c>
      <c r="D23" s="196" t="s">
        <v>14</v>
      </c>
      <c r="E23" s="459">
        <v>19000</v>
      </c>
      <c r="F23" s="182"/>
      <c r="G23" s="179">
        <f t="shared" si="0"/>
        <v>654046</v>
      </c>
      <c r="H23" s="291" t="s">
        <v>42</v>
      </c>
      <c r="I23" s="336" t="s">
        <v>18</v>
      </c>
      <c r="J23" s="452" t="s">
        <v>259</v>
      </c>
      <c r="K23" s="336" t="s">
        <v>64</v>
      </c>
      <c r="L23" s="336" t="s">
        <v>58</v>
      </c>
      <c r="M23" s="197"/>
      <c r="N23" s="197"/>
      <c r="O23" s="318"/>
    </row>
    <row r="24" spans="1:15" s="22" customFormat="1" x14ac:dyDescent="0.25">
      <c r="A24" s="194">
        <v>44875</v>
      </c>
      <c r="B24" s="195" t="s">
        <v>115</v>
      </c>
      <c r="C24" s="195" t="s">
        <v>49</v>
      </c>
      <c r="D24" s="524" t="s">
        <v>119</v>
      </c>
      <c r="E24" s="459">
        <v>75000</v>
      </c>
      <c r="F24" s="182"/>
      <c r="G24" s="179">
        <f t="shared" si="0"/>
        <v>579046</v>
      </c>
      <c r="H24" s="291" t="s">
        <v>135</v>
      </c>
      <c r="I24" s="336" t="s">
        <v>18</v>
      </c>
      <c r="J24" s="608" t="s">
        <v>228</v>
      </c>
      <c r="K24" s="336" t="s">
        <v>64</v>
      </c>
      <c r="L24" s="336" t="s">
        <v>58</v>
      </c>
      <c r="M24" s="197"/>
      <c r="N24" s="197"/>
      <c r="O24" s="318"/>
    </row>
    <row r="25" spans="1:15" s="22" customFormat="1" x14ac:dyDescent="0.25">
      <c r="A25" s="194">
        <v>44875</v>
      </c>
      <c r="B25" s="195" t="s">
        <v>115</v>
      </c>
      <c r="C25" s="195" t="s">
        <v>49</v>
      </c>
      <c r="D25" s="524" t="s">
        <v>118</v>
      </c>
      <c r="E25" s="459">
        <v>30000</v>
      </c>
      <c r="F25" s="182"/>
      <c r="G25" s="179">
        <f t="shared" ref="G25:G76" si="1">G24-E25+F25</f>
        <v>549046</v>
      </c>
      <c r="H25" s="291" t="s">
        <v>160</v>
      </c>
      <c r="I25" s="336" t="s">
        <v>18</v>
      </c>
      <c r="J25" s="452" t="s">
        <v>467</v>
      </c>
      <c r="K25" s="336" t="s">
        <v>64</v>
      </c>
      <c r="L25" s="336" t="s">
        <v>58</v>
      </c>
      <c r="M25" s="197"/>
      <c r="N25" s="197"/>
      <c r="O25" s="318"/>
    </row>
    <row r="26" spans="1:15" s="22" customFormat="1" x14ac:dyDescent="0.25">
      <c r="A26" s="194">
        <v>44875</v>
      </c>
      <c r="B26" s="195" t="s">
        <v>220</v>
      </c>
      <c r="C26" s="195" t="s">
        <v>221</v>
      </c>
      <c r="D26" s="524"/>
      <c r="E26" s="459"/>
      <c r="F26" s="182">
        <v>1920000</v>
      </c>
      <c r="G26" s="179">
        <f t="shared" si="1"/>
        <v>2469046</v>
      </c>
      <c r="H26" s="291"/>
      <c r="I26" s="336" t="s">
        <v>18</v>
      </c>
      <c r="J26" s="608" t="s">
        <v>197</v>
      </c>
      <c r="K26" s="336" t="s">
        <v>64</v>
      </c>
      <c r="L26" s="336" t="s">
        <v>58</v>
      </c>
      <c r="M26" s="197"/>
      <c r="N26" s="197"/>
      <c r="O26" s="318"/>
    </row>
    <row r="27" spans="1:15" s="22" customFormat="1" x14ac:dyDescent="0.25">
      <c r="A27" s="194">
        <v>44875</v>
      </c>
      <c r="B27" s="195" t="s">
        <v>125</v>
      </c>
      <c r="C27" s="195" t="s">
        <v>49</v>
      </c>
      <c r="D27" s="524" t="s">
        <v>119</v>
      </c>
      <c r="E27" s="459"/>
      <c r="F27" s="182">
        <v>1000</v>
      </c>
      <c r="G27" s="179">
        <f t="shared" si="1"/>
        <v>2470046</v>
      </c>
      <c r="H27" s="291" t="s">
        <v>135</v>
      </c>
      <c r="I27" s="336" t="s">
        <v>18</v>
      </c>
      <c r="J27" s="608" t="s">
        <v>213</v>
      </c>
      <c r="K27" s="336" t="s">
        <v>64</v>
      </c>
      <c r="L27" s="336" t="s">
        <v>58</v>
      </c>
      <c r="M27" s="197"/>
      <c r="N27" s="197"/>
      <c r="O27" s="318"/>
    </row>
    <row r="28" spans="1:15" s="22" customFormat="1" x14ac:dyDescent="0.25">
      <c r="A28" s="194">
        <v>44875</v>
      </c>
      <c r="B28" s="195" t="s">
        <v>219</v>
      </c>
      <c r="C28" s="195" t="s">
        <v>49</v>
      </c>
      <c r="D28" s="524" t="s">
        <v>118</v>
      </c>
      <c r="E28" s="459">
        <v>5000</v>
      </c>
      <c r="F28" s="182"/>
      <c r="G28" s="179">
        <f t="shared" si="1"/>
        <v>2465046</v>
      </c>
      <c r="H28" s="291" t="s">
        <v>160</v>
      </c>
      <c r="I28" s="336" t="s">
        <v>18</v>
      </c>
      <c r="J28" s="452" t="s">
        <v>227</v>
      </c>
      <c r="K28" s="336" t="s">
        <v>64</v>
      </c>
      <c r="L28" s="336" t="s">
        <v>58</v>
      </c>
      <c r="M28" s="197"/>
      <c r="N28" s="197"/>
      <c r="O28" s="318"/>
    </row>
    <row r="29" spans="1:15" s="22" customFormat="1" x14ac:dyDescent="0.25">
      <c r="A29" s="194">
        <v>44875</v>
      </c>
      <c r="B29" s="177" t="s">
        <v>125</v>
      </c>
      <c r="C29" s="370" t="s">
        <v>49</v>
      </c>
      <c r="D29" s="371" t="s">
        <v>14</v>
      </c>
      <c r="E29" s="459"/>
      <c r="F29" s="182">
        <v>2000</v>
      </c>
      <c r="G29" s="179">
        <f t="shared" si="1"/>
        <v>2467046</v>
      </c>
      <c r="H29" s="291" t="s">
        <v>42</v>
      </c>
      <c r="I29" s="336" t="s">
        <v>18</v>
      </c>
      <c r="J29" s="452" t="s">
        <v>208</v>
      </c>
      <c r="K29" s="336" t="s">
        <v>64</v>
      </c>
      <c r="L29" s="336" t="s">
        <v>58</v>
      </c>
      <c r="M29" s="197"/>
      <c r="N29" s="197"/>
      <c r="O29" s="318"/>
    </row>
    <row r="30" spans="1:15" s="22" customFormat="1" x14ac:dyDescent="0.25">
      <c r="A30" s="194">
        <v>44876</v>
      </c>
      <c r="B30" s="177" t="s">
        <v>125</v>
      </c>
      <c r="C30" s="370" t="s">
        <v>49</v>
      </c>
      <c r="D30" s="371" t="s">
        <v>119</v>
      </c>
      <c r="E30" s="459"/>
      <c r="F30" s="182">
        <v>7000</v>
      </c>
      <c r="G30" s="179">
        <f t="shared" si="1"/>
        <v>2474046</v>
      </c>
      <c r="H30" s="291" t="s">
        <v>135</v>
      </c>
      <c r="I30" s="336" t="s">
        <v>18</v>
      </c>
      <c r="J30" s="608" t="s">
        <v>228</v>
      </c>
      <c r="K30" s="336" t="s">
        <v>64</v>
      </c>
      <c r="L30" s="336" t="s">
        <v>58</v>
      </c>
      <c r="M30" s="197"/>
      <c r="N30" s="197"/>
      <c r="O30" s="318"/>
    </row>
    <row r="31" spans="1:15" s="22" customFormat="1" x14ac:dyDescent="0.25">
      <c r="A31" s="194">
        <v>44876</v>
      </c>
      <c r="B31" s="177" t="s">
        <v>115</v>
      </c>
      <c r="C31" s="370" t="s">
        <v>49</v>
      </c>
      <c r="D31" s="371" t="s">
        <v>119</v>
      </c>
      <c r="E31" s="459">
        <v>80000</v>
      </c>
      <c r="F31" s="182"/>
      <c r="G31" s="179">
        <f t="shared" si="1"/>
        <v>2394046</v>
      </c>
      <c r="H31" s="291" t="s">
        <v>135</v>
      </c>
      <c r="I31" s="336" t="s">
        <v>18</v>
      </c>
      <c r="J31" s="608" t="s">
        <v>229</v>
      </c>
      <c r="K31" s="336" t="s">
        <v>64</v>
      </c>
      <c r="L31" s="336" t="s">
        <v>58</v>
      </c>
      <c r="M31" s="197"/>
      <c r="N31" s="197"/>
      <c r="O31" s="318"/>
    </row>
    <row r="32" spans="1:15" s="22" customFormat="1" x14ac:dyDescent="0.25">
      <c r="A32" s="194">
        <v>44876</v>
      </c>
      <c r="B32" s="177" t="s">
        <v>115</v>
      </c>
      <c r="C32" s="370" t="s">
        <v>49</v>
      </c>
      <c r="D32" s="371" t="s">
        <v>118</v>
      </c>
      <c r="E32" s="459">
        <v>30000</v>
      </c>
      <c r="F32" s="182"/>
      <c r="G32" s="179">
        <f t="shared" si="1"/>
        <v>2364046</v>
      </c>
      <c r="H32" s="291" t="s">
        <v>160</v>
      </c>
      <c r="I32" s="336" t="s">
        <v>18</v>
      </c>
      <c r="J32" s="452" t="s">
        <v>238</v>
      </c>
      <c r="K32" s="336" t="s">
        <v>64</v>
      </c>
      <c r="L32" s="336" t="s">
        <v>58</v>
      </c>
      <c r="M32" s="197"/>
      <c r="N32" s="197"/>
      <c r="O32" s="318"/>
    </row>
    <row r="33" spans="1:15" s="22" customFormat="1" x14ac:dyDescent="0.25">
      <c r="A33" s="194">
        <v>44876</v>
      </c>
      <c r="B33" s="177" t="s">
        <v>115</v>
      </c>
      <c r="C33" s="370" t="s">
        <v>49</v>
      </c>
      <c r="D33" s="371" t="s">
        <v>119</v>
      </c>
      <c r="E33" s="459">
        <v>49000</v>
      </c>
      <c r="F33" s="182"/>
      <c r="G33" s="179">
        <f t="shared" si="1"/>
        <v>2315046</v>
      </c>
      <c r="H33" s="291" t="s">
        <v>159</v>
      </c>
      <c r="I33" s="336" t="s">
        <v>18</v>
      </c>
      <c r="J33" s="452" t="s">
        <v>242</v>
      </c>
      <c r="K33" s="336" t="s">
        <v>64</v>
      </c>
      <c r="L33" s="336" t="s">
        <v>58</v>
      </c>
      <c r="M33" s="197"/>
      <c r="N33" s="197"/>
      <c r="O33" s="318"/>
    </row>
    <row r="34" spans="1:15" s="22" customFormat="1" x14ac:dyDescent="0.25">
      <c r="A34" s="194">
        <v>44877</v>
      </c>
      <c r="B34" s="177" t="s">
        <v>125</v>
      </c>
      <c r="C34" s="370" t="s">
        <v>49</v>
      </c>
      <c r="D34" s="371" t="s">
        <v>119</v>
      </c>
      <c r="E34" s="459"/>
      <c r="F34" s="182">
        <v>10000</v>
      </c>
      <c r="G34" s="179">
        <f t="shared" si="1"/>
        <v>2325046</v>
      </c>
      <c r="H34" s="291" t="s">
        <v>159</v>
      </c>
      <c r="I34" s="336" t="s">
        <v>18</v>
      </c>
      <c r="J34" s="452" t="s">
        <v>242</v>
      </c>
      <c r="K34" s="336" t="s">
        <v>64</v>
      </c>
      <c r="L34" s="336" t="s">
        <v>58</v>
      </c>
      <c r="M34" s="197"/>
      <c r="N34" s="197"/>
      <c r="O34" s="318"/>
    </row>
    <row r="35" spans="1:15" s="22" customFormat="1" x14ac:dyDescent="0.25">
      <c r="A35" s="194">
        <v>44877</v>
      </c>
      <c r="B35" s="177" t="s">
        <v>245</v>
      </c>
      <c r="C35" s="370" t="s">
        <v>49</v>
      </c>
      <c r="D35" s="371" t="s">
        <v>119</v>
      </c>
      <c r="E35" s="459">
        <v>16000</v>
      </c>
      <c r="F35" s="182"/>
      <c r="G35" s="179">
        <f t="shared" si="1"/>
        <v>2309046</v>
      </c>
      <c r="H35" s="291" t="s">
        <v>135</v>
      </c>
      <c r="I35" s="336" t="s">
        <v>18</v>
      </c>
      <c r="J35" s="452" t="s">
        <v>244</v>
      </c>
      <c r="K35" s="336" t="s">
        <v>64</v>
      </c>
      <c r="L35" s="336" t="s">
        <v>58</v>
      </c>
      <c r="M35" s="197"/>
      <c r="N35" s="197"/>
      <c r="O35" s="318"/>
    </row>
    <row r="36" spans="1:15" s="22" customFormat="1" x14ac:dyDescent="0.25">
      <c r="A36" s="194">
        <v>44877</v>
      </c>
      <c r="B36" s="177" t="s">
        <v>246</v>
      </c>
      <c r="C36" s="370" t="s">
        <v>49</v>
      </c>
      <c r="D36" s="371" t="s">
        <v>119</v>
      </c>
      <c r="E36" s="459">
        <v>60000</v>
      </c>
      <c r="F36" s="182"/>
      <c r="G36" s="179">
        <f t="shared" si="1"/>
        <v>2249046</v>
      </c>
      <c r="H36" s="291" t="s">
        <v>135</v>
      </c>
      <c r="I36" s="336" t="s">
        <v>18</v>
      </c>
      <c r="J36" s="608" t="s">
        <v>252</v>
      </c>
      <c r="K36" s="336" t="s">
        <v>64</v>
      </c>
      <c r="L36" s="336" t="s">
        <v>58</v>
      </c>
      <c r="M36" s="197"/>
      <c r="N36" s="197"/>
      <c r="O36" s="318"/>
    </row>
    <row r="37" spans="1:15" s="22" customFormat="1" x14ac:dyDescent="0.25">
      <c r="A37" s="194">
        <v>44877</v>
      </c>
      <c r="B37" s="177" t="s">
        <v>115</v>
      </c>
      <c r="C37" s="370" t="s">
        <v>49</v>
      </c>
      <c r="D37" s="371" t="s">
        <v>118</v>
      </c>
      <c r="E37" s="459">
        <v>30000</v>
      </c>
      <c r="F37" s="182"/>
      <c r="G37" s="179">
        <f t="shared" si="1"/>
        <v>2219046</v>
      </c>
      <c r="H37" s="291" t="s">
        <v>160</v>
      </c>
      <c r="I37" s="336" t="s">
        <v>18</v>
      </c>
      <c r="J37" s="452" t="s">
        <v>247</v>
      </c>
      <c r="K37" s="336" t="s">
        <v>64</v>
      </c>
      <c r="L37" s="336" t="s">
        <v>58</v>
      </c>
      <c r="M37" s="197"/>
      <c r="N37" s="197"/>
      <c r="O37" s="318"/>
    </row>
    <row r="38" spans="1:15" s="22" customFormat="1" x14ac:dyDescent="0.25">
      <c r="A38" s="194">
        <v>44877</v>
      </c>
      <c r="B38" s="177" t="s">
        <v>115</v>
      </c>
      <c r="C38" s="370" t="s">
        <v>49</v>
      </c>
      <c r="D38" s="371" t="s">
        <v>119</v>
      </c>
      <c r="E38" s="459">
        <v>10000</v>
      </c>
      <c r="F38" s="182"/>
      <c r="G38" s="179">
        <f t="shared" ref="G38:G52" si="2">G37-E38+F38</f>
        <v>2209046</v>
      </c>
      <c r="H38" s="291" t="s">
        <v>159</v>
      </c>
      <c r="I38" s="336" t="s">
        <v>18</v>
      </c>
      <c r="J38" s="452" t="s">
        <v>248</v>
      </c>
      <c r="K38" s="336" t="s">
        <v>64</v>
      </c>
      <c r="L38" s="336" t="s">
        <v>58</v>
      </c>
      <c r="M38" s="197"/>
      <c r="N38" s="197"/>
      <c r="O38" s="318"/>
    </row>
    <row r="39" spans="1:15" s="22" customFormat="1" x14ac:dyDescent="0.25">
      <c r="A39" s="194">
        <v>44879</v>
      </c>
      <c r="B39" s="177" t="s">
        <v>125</v>
      </c>
      <c r="C39" s="370" t="s">
        <v>49</v>
      </c>
      <c r="D39" s="371" t="s">
        <v>119</v>
      </c>
      <c r="E39" s="459"/>
      <c r="F39" s="182">
        <v>5000</v>
      </c>
      <c r="G39" s="179">
        <f t="shared" si="2"/>
        <v>2214046</v>
      </c>
      <c r="H39" s="291" t="s">
        <v>135</v>
      </c>
      <c r="I39" s="336" t="s">
        <v>18</v>
      </c>
      <c r="J39" s="608" t="s">
        <v>252</v>
      </c>
      <c r="K39" s="336" t="s">
        <v>64</v>
      </c>
      <c r="L39" s="336" t="s">
        <v>58</v>
      </c>
      <c r="M39" s="197"/>
      <c r="N39" s="197"/>
      <c r="O39" s="318"/>
    </row>
    <row r="40" spans="1:15" s="22" customFormat="1" x14ac:dyDescent="0.25">
      <c r="A40" s="194">
        <v>44879</v>
      </c>
      <c r="B40" s="177" t="s">
        <v>115</v>
      </c>
      <c r="C40" s="370" t="s">
        <v>49</v>
      </c>
      <c r="D40" s="371" t="s">
        <v>119</v>
      </c>
      <c r="E40" s="459">
        <v>75000</v>
      </c>
      <c r="F40" s="182"/>
      <c r="G40" s="179">
        <f t="shared" si="2"/>
        <v>2139046</v>
      </c>
      <c r="H40" s="291" t="s">
        <v>135</v>
      </c>
      <c r="I40" s="336" t="s">
        <v>18</v>
      </c>
      <c r="J40" s="608" t="s">
        <v>257</v>
      </c>
      <c r="K40" s="336" t="s">
        <v>64</v>
      </c>
      <c r="L40" s="336" t="s">
        <v>58</v>
      </c>
      <c r="M40" s="197"/>
      <c r="N40" s="197"/>
      <c r="O40" s="318"/>
    </row>
    <row r="41" spans="1:15" s="22" customFormat="1" x14ac:dyDescent="0.25">
      <c r="A41" s="194">
        <v>44879</v>
      </c>
      <c r="B41" s="534" t="s">
        <v>115</v>
      </c>
      <c r="C41" s="370" t="s">
        <v>49</v>
      </c>
      <c r="D41" s="371" t="s">
        <v>14</v>
      </c>
      <c r="E41" s="459">
        <v>6000</v>
      </c>
      <c r="F41" s="182"/>
      <c r="G41" s="179">
        <f t="shared" si="2"/>
        <v>2133046</v>
      </c>
      <c r="H41" s="291" t="s">
        <v>42</v>
      </c>
      <c r="I41" s="336" t="s">
        <v>18</v>
      </c>
      <c r="J41" s="452" t="s">
        <v>260</v>
      </c>
      <c r="K41" s="336" t="s">
        <v>64</v>
      </c>
      <c r="L41" s="336" t="s">
        <v>58</v>
      </c>
      <c r="M41" s="197"/>
      <c r="N41" s="197"/>
      <c r="O41" s="318"/>
    </row>
    <row r="42" spans="1:15" s="22" customFormat="1" x14ac:dyDescent="0.25">
      <c r="A42" s="194">
        <v>44879</v>
      </c>
      <c r="B42" s="177" t="s">
        <v>115</v>
      </c>
      <c r="C42" s="370" t="s">
        <v>49</v>
      </c>
      <c r="D42" s="371" t="s">
        <v>119</v>
      </c>
      <c r="E42" s="459">
        <v>69000</v>
      </c>
      <c r="F42" s="182"/>
      <c r="G42" s="179">
        <f t="shared" si="2"/>
        <v>2064046</v>
      </c>
      <c r="H42" s="291" t="s">
        <v>159</v>
      </c>
      <c r="I42" s="336" t="s">
        <v>18</v>
      </c>
      <c r="J42" s="452" t="s">
        <v>267</v>
      </c>
      <c r="K42" s="336" t="s">
        <v>64</v>
      </c>
      <c r="L42" s="336" t="s">
        <v>58</v>
      </c>
      <c r="M42" s="197"/>
      <c r="N42" s="197"/>
      <c r="O42" s="318"/>
    </row>
    <row r="43" spans="1:15" s="22" customFormat="1" x14ac:dyDescent="0.25">
      <c r="A43" s="194">
        <v>44880</v>
      </c>
      <c r="B43" s="177" t="s">
        <v>115</v>
      </c>
      <c r="C43" s="370" t="s">
        <v>49</v>
      </c>
      <c r="D43" s="371" t="s">
        <v>119</v>
      </c>
      <c r="E43" s="459">
        <v>59000</v>
      </c>
      <c r="F43" s="182"/>
      <c r="G43" s="179">
        <f t="shared" si="2"/>
        <v>2005046</v>
      </c>
      <c r="H43" s="291" t="s">
        <v>159</v>
      </c>
      <c r="I43" s="336" t="s">
        <v>18</v>
      </c>
      <c r="J43" s="452" t="s">
        <v>270</v>
      </c>
      <c r="K43" s="336" t="s">
        <v>64</v>
      </c>
      <c r="L43" s="336" t="s">
        <v>58</v>
      </c>
      <c r="M43" s="197"/>
      <c r="N43" s="197"/>
      <c r="O43" s="318"/>
    </row>
    <row r="44" spans="1:15" s="22" customFormat="1" x14ac:dyDescent="0.25">
      <c r="A44" s="194">
        <v>44880</v>
      </c>
      <c r="B44" s="177" t="s">
        <v>115</v>
      </c>
      <c r="C44" s="370" t="s">
        <v>49</v>
      </c>
      <c r="D44" s="371" t="s">
        <v>119</v>
      </c>
      <c r="E44" s="459">
        <v>40000</v>
      </c>
      <c r="F44" s="182"/>
      <c r="G44" s="179">
        <f t="shared" si="2"/>
        <v>1965046</v>
      </c>
      <c r="H44" s="291" t="s">
        <v>135</v>
      </c>
      <c r="I44" s="336" t="s">
        <v>18</v>
      </c>
      <c r="J44" s="608" t="s">
        <v>258</v>
      </c>
      <c r="K44" s="336" t="s">
        <v>64</v>
      </c>
      <c r="L44" s="336" t="s">
        <v>58</v>
      </c>
      <c r="M44" s="197"/>
      <c r="N44" s="197"/>
      <c r="O44" s="318"/>
    </row>
    <row r="45" spans="1:15" s="22" customFormat="1" x14ac:dyDescent="0.25">
      <c r="A45" s="194">
        <v>44880</v>
      </c>
      <c r="B45" s="177" t="s">
        <v>115</v>
      </c>
      <c r="C45" s="370" t="s">
        <v>49</v>
      </c>
      <c r="D45" s="371" t="s">
        <v>14</v>
      </c>
      <c r="E45" s="459">
        <v>17000</v>
      </c>
      <c r="F45" s="182"/>
      <c r="G45" s="179">
        <f t="shared" si="2"/>
        <v>1948046</v>
      </c>
      <c r="H45" s="291" t="s">
        <v>42</v>
      </c>
      <c r="I45" s="336" t="s">
        <v>18</v>
      </c>
      <c r="J45" s="452" t="s">
        <v>290</v>
      </c>
      <c r="K45" s="336" t="s">
        <v>64</v>
      </c>
      <c r="L45" s="336" t="s">
        <v>58</v>
      </c>
      <c r="M45" s="197"/>
      <c r="N45" s="197"/>
      <c r="O45" s="318"/>
    </row>
    <row r="46" spans="1:15" s="22" customFormat="1" x14ac:dyDescent="0.25">
      <c r="A46" s="194">
        <v>44880</v>
      </c>
      <c r="B46" s="177" t="s">
        <v>125</v>
      </c>
      <c r="C46" s="370" t="s">
        <v>49</v>
      </c>
      <c r="D46" s="371" t="s">
        <v>119</v>
      </c>
      <c r="E46" s="459"/>
      <c r="F46" s="182">
        <v>7000</v>
      </c>
      <c r="G46" s="179">
        <f t="shared" si="2"/>
        <v>1955046</v>
      </c>
      <c r="H46" s="291" t="s">
        <v>159</v>
      </c>
      <c r="I46" s="336" t="s">
        <v>18</v>
      </c>
      <c r="J46" s="452" t="s">
        <v>267</v>
      </c>
      <c r="K46" s="336" t="s">
        <v>64</v>
      </c>
      <c r="L46" s="336" t="s">
        <v>58</v>
      </c>
      <c r="M46" s="197"/>
      <c r="N46" s="197"/>
      <c r="O46" s="318"/>
    </row>
    <row r="47" spans="1:15" s="22" customFormat="1" x14ac:dyDescent="0.25">
      <c r="A47" s="194">
        <v>44881</v>
      </c>
      <c r="B47" s="177" t="s">
        <v>125</v>
      </c>
      <c r="C47" s="370" t="s">
        <v>49</v>
      </c>
      <c r="D47" s="371" t="s">
        <v>119</v>
      </c>
      <c r="E47" s="459"/>
      <c r="F47" s="182">
        <v>30000</v>
      </c>
      <c r="G47" s="179">
        <f t="shared" si="2"/>
        <v>1985046</v>
      </c>
      <c r="H47" s="291" t="s">
        <v>159</v>
      </c>
      <c r="I47" s="336" t="s">
        <v>18</v>
      </c>
      <c r="J47" s="452" t="s">
        <v>270</v>
      </c>
      <c r="K47" s="336" t="s">
        <v>64</v>
      </c>
      <c r="L47" s="336" t="s">
        <v>58</v>
      </c>
      <c r="M47" s="197"/>
      <c r="N47" s="197"/>
      <c r="O47" s="318"/>
    </row>
    <row r="48" spans="1:15" s="22" customFormat="1" x14ac:dyDescent="0.25">
      <c r="A48" s="194">
        <v>44881</v>
      </c>
      <c r="B48" s="177" t="s">
        <v>125</v>
      </c>
      <c r="C48" s="370" t="s">
        <v>49</v>
      </c>
      <c r="D48" s="371" t="s">
        <v>119</v>
      </c>
      <c r="E48" s="459"/>
      <c r="F48" s="182">
        <v>6000</v>
      </c>
      <c r="G48" s="179">
        <f t="shared" si="2"/>
        <v>1991046</v>
      </c>
      <c r="H48" s="291" t="s">
        <v>135</v>
      </c>
      <c r="I48" s="336" t="s">
        <v>18</v>
      </c>
      <c r="J48" s="608" t="s">
        <v>258</v>
      </c>
      <c r="K48" s="336" t="s">
        <v>64</v>
      </c>
      <c r="L48" s="336" t="s">
        <v>58</v>
      </c>
      <c r="M48" s="197"/>
      <c r="N48" s="197"/>
      <c r="O48" s="318"/>
    </row>
    <row r="49" spans="1:15" s="22" customFormat="1" x14ac:dyDescent="0.25">
      <c r="A49" s="194">
        <v>44881</v>
      </c>
      <c r="B49" s="177" t="s">
        <v>115</v>
      </c>
      <c r="C49" s="370" t="s">
        <v>49</v>
      </c>
      <c r="D49" s="371" t="s">
        <v>119</v>
      </c>
      <c r="E49" s="459">
        <v>60000</v>
      </c>
      <c r="F49" s="182"/>
      <c r="G49" s="179">
        <f t="shared" si="2"/>
        <v>1931046</v>
      </c>
      <c r="H49" s="291" t="s">
        <v>159</v>
      </c>
      <c r="I49" s="336" t="s">
        <v>18</v>
      </c>
      <c r="J49" s="452" t="s">
        <v>271</v>
      </c>
      <c r="K49" s="336" t="s">
        <v>64</v>
      </c>
      <c r="L49" s="336" t="s">
        <v>58</v>
      </c>
      <c r="M49" s="197"/>
      <c r="N49" s="197"/>
      <c r="O49" s="318"/>
    </row>
    <row r="50" spans="1:15" s="22" customFormat="1" x14ac:dyDescent="0.25">
      <c r="A50" s="194">
        <v>44881</v>
      </c>
      <c r="B50" s="177" t="s">
        <v>115</v>
      </c>
      <c r="C50" s="370" t="s">
        <v>49</v>
      </c>
      <c r="D50" s="371" t="s">
        <v>119</v>
      </c>
      <c r="E50" s="459">
        <v>80000</v>
      </c>
      <c r="F50" s="182"/>
      <c r="G50" s="179">
        <f t="shared" si="2"/>
        <v>1851046</v>
      </c>
      <c r="H50" s="291" t="s">
        <v>135</v>
      </c>
      <c r="I50" s="336" t="s">
        <v>18</v>
      </c>
      <c r="J50" s="608" t="s">
        <v>283</v>
      </c>
      <c r="K50" s="336" t="s">
        <v>64</v>
      </c>
      <c r="L50" s="336" t="s">
        <v>58</v>
      </c>
      <c r="M50" s="197"/>
      <c r="N50" s="197"/>
      <c r="O50" s="318"/>
    </row>
    <row r="51" spans="1:15" s="22" customFormat="1" x14ac:dyDescent="0.25">
      <c r="A51" s="194">
        <v>44881</v>
      </c>
      <c r="B51" s="177" t="s">
        <v>115</v>
      </c>
      <c r="C51" s="370" t="s">
        <v>49</v>
      </c>
      <c r="D51" s="371" t="s">
        <v>14</v>
      </c>
      <c r="E51" s="459">
        <v>319000</v>
      </c>
      <c r="F51" s="182"/>
      <c r="G51" s="179">
        <f t="shared" si="2"/>
        <v>1532046</v>
      </c>
      <c r="H51" s="291" t="s">
        <v>42</v>
      </c>
      <c r="I51" s="336" t="s">
        <v>18</v>
      </c>
      <c r="J51" s="452" t="s">
        <v>472</v>
      </c>
      <c r="K51" s="336" t="s">
        <v>64</v>
      </c>
      <c r="L51" s="336" t="s">
        <v>58</v>
      </c>
      <c r="M51" s="197"/>
      <c r="N51" s="197"/>
      <c r="O51" s="318"/>
    </row>
    <row r="52" spans="1:15" s="22" customFormat="1" x14ac:dyDescent="0.25">
      <c r="A52" s="194">
        <v>44881</v>
      </c>
      <c r="B52" s="177" t="s">
        <v>115</v>
      </c>
      <c r="C52" s="370" t="s">
        <v>49</v>
      </c>
      <c r="D52" s="371" t="s">
        <v>14</v>
      </c>
      <c r="E52" s="459">
        <v>100000</v>
      </c>
      <c r="F52" s="182"/>
      <c r="G52" s="179">
        <f t="shared" si="2"/>
        <v>1432046</v>
      </c>
      <c r="H52" s="291" t="s">
        <v>42</v>
      </c>
      <c r="I52" s="336" t="s">
        <v>18</v>
      </c>
      <c r="J52" s="452" t="s">
        <v>473</v>
      </c>
      <c r="K52" s="336" t="s">
        <v>64</v>
      </c>
      <c r="L52" s="336" t="s">
        <v>58</v>
      </c>
      <c r="M52" s="197"/>
      <c r="N52" s="197"/>
      <c r="O52" s="318"/>
    </row>
    <row r="53" spans="1:15" s="22" customFormat="1" x14ac:dyDescent="0.25">
      <c r="A53" s="194">
        <v>44881</v>
      </c>
      <c r="B53" s="177" t="s">
        <v>115</v>
      </c>
      <c r="C53" s="370" t="s">
        <v>49</v>
      </c>
      <c r="D53" s="371" t="s">
        <v>14</v>
      </c>
      <c r="E53" s="459">
        <v>11000</v>
      </c>
      <c r="F53" s="182"/>
      <c r="G53" s="179">
        <f t="shared" si="1"/>
        <v>1421046</v>
      </c>
      <c r="H53" s="291" t="s">
        <v>42</v>
      </c>
      <c r="I53" s="336" t="s">
        <v>18</v>
      </c>
      <c r="J53" s="452" t="s">
        <v>291</v>
      </c>
      <c r="K53" s="336" t="s">
        <v>64</v>
      </c>
      <c r="L53" s="336" t="s">
        <v>58</v>
      </c>
      <c r="M53" s="197"/>
      <c r="N53" s="197"/>
      <c r="O53" s="318"/>
    </row>
    <row r="54" spans="1:15" s="22" customFormat="1" x14ac:dyDescent="0.25">
      <c r="A54" s="194">
        <v>44882</v>
      </c>
      <c r="B54" s="177" t="s">
        <v>115</v>
      </c>
      <c r="C54" s="370" t="s">
        <v>49</v>
      </c>
      <c r="D54" s="371" t="s">
        <v>119</v>
      </c>
      <c r="E54" s="459">
        <v>59000</v>
      </c>
      <c r="F54" s="182"/>
      <c r="G54" s="179">
        <f t="shared" si="1"/>
        <v>1362046</v>
      </c>
      <c r="H54" s="291" t="s">
        <v>159</v>
      </c>
      <c r="I54" s="336" t="s">
        <v>18</v>
      </c>
      <c r="J54" s="452" t="s">
        <v>294</v>
      </c>
      <c r="K54" s="336" t="s">
        <v>64</v>
      </c>
      <c r="L54" s="336" t="s">
        <v>58</v>
      </c>
      <c r="M54" s="197"/>
      <c r="N54" s="197"/>
      <c r="O54" s="318"/>
    </row>
    <row r="55" spans="1:15" s="22" customFormat="1" x14ac:dyDescent="0.25">
      <c r="A55" s="194">
        <v>44882</v>
      </c>
      <c r="B55" s="177" t="s">
        <v>115</v>
      </c>
      <c r="C55" s="370" t="s">
        <v>49</v>
      </c>
      <c r="D55" s="371" t="s">
        <v>119</v>
      </c>
      <c r="E55" s="459">
        <v>80000</v>
      </c>
      <c r="F55" s="182"/>
      <c r="G55" s="179">
        <f t="shared" si="1"/>
        <v>1282046</v>
      </c>
      <c r="H55" s="291" t="s">
        <v>135</v>
      </c>
      <c r="I55" s="336" t="s">
        <v>18</v>
      </c>
      <c r="J55" s="608" t="s">
        <v>298</v>
      </c>
      <c r="K55" s="336" t="s">
        <v>64</v>
      </c>
      <c r="L55" s="336" t="s">
        <v>58</v>
      </c>
      <c r="M55" s="197"/>
      <c r="N55" s="197"/>
      <c r="O55" s="318"/>
    </row>
    <row r="56" spans="1:15" s="22" customFormat="1" x14ac:dyDescent="0.25">
      <c r="A56" s="194">
        <v>44882</v>
      </c>
      <c r="B56" s="177" t="s">
        <v>115</v>
      </c>
      <c r="C56" s="370" t="s">
        <v>49</v>
      </c>
      <c r="D56" s="371" t="s">
        <v>14</v>
      </c>
      <c r="E56" s="459">
        <v>75000</v>
      </c>
      <c r="F56" s="182"/>
      <c r="G56" s="179">
        <f t="shared" si="1"/>
        <v>1207046</v>
      </c>
      <c r="H56" s="291" t="s">
        <v>42</v>
      </c>
      <c r="I56" s="336" t="s">
        <v>18</v>
      </c>
      <c r="J56" s="452" t="s">
        <v>292</v>
      </c>
      <c r="K56" s="336" t="s">
        <v>64</v>
      </c>
      <c r="L56" s="336" t="s">
        <v>58</v>
      </c>
      <c r="M56" s="197"/>
      <c r="N56" s="197"/>
      <c r="O56" s="318"/>
    </row>
    <row r="57" spans="1:15" s="22" customFormat="1" x14ac:dyDescent="0.25">
      <c r="A57" s="194">
        <v>44882</v>
      </c>
      <c r="B57" s="177" t="s">
        <v>125</v>
      </c>
      <c r="C57" s="370" t="s">
        <v>49</v>
      </c>
      <c r="D57" s="371" t="s">
        <v>119</v>
      </c>
      <c r="E57" s="459"/>
      <c r="F57" s="182">
        <v>6000</v>
      </c>
      <c r="G57" s="179">
        <f t="shared" si="1"/>
        <v>1213046</v>
      </c>
      <c r="H57" s="291" t="s">
        <v>159</v>
      </c>
      <c r="I57" s="336" t="s">
        <v>18</v>
      </c>
      <c r="J57" s="452" t="s">
        <v>271</v>
      </c>
      <c r="K57" s="336" t="s">
        <v>64</v>
      </c>
      <c r="L57" s="336" t="s">
        <v>58</v>
      </c>
      <c r="M57" s="197"/>
      <c r="N57" s="197"/>
      <c r="O57" s="318"/>
    </row>
    <row r="58" spans="1:15" s="22" customFormat="1" x14ac:dyDescent="0.25">
      <c r="A58" s="194">
        <v>44882</v>
      </c>
      <c r="B58" s="177" t="s">
        <v>125</v>
      </c>
      <c r="C58" s="370" t="s">
        <v>49</v>
      </c>
      <c r="D58" s="371" t="s">
        <v>119</v>
      </c>
      <c r="E58" s="459"/>
      <c r="F58" s="182">
        <v>1000</v>
      </c>
      <c r="G58" s="179">
        <f t="shared" si="1"/>
        <v>1214046</v>
      </c>
      <c r="H58" s="291" t="s">
        <v>135</v>
      </c>
      <c r="I58" s="336" t="s">
        <v>18</v>
      </c>
      <c r="J58" s="608" t="s">
        <v>283</v>
      </c>
      <c r="K58" s="336" t="s">
        <v>64</v>
      </c>
      <c r="L58" s="336" t="s">
        <v>58</v>
      </c>
      <c r="M58" s="197"/>
      <c r="N58" s="197"/>
      <c r="O58" s="318"/>
    </row>
    <row r="59" spans="1:15" s="22" customFormat="1" x14ac:dyDescent="0.25">
      <c r="A59" s="194">
        <v>44883</v>
      </c>
      <c r="B59" s="177" t="s">
        <v>115</v>
      </c>
      <c r="C59" s="370" t="s">
        <v>49</v>
      </c>
      <c r="D59" s="371" t="s">
        <v>119</v>
      </c>
      <c r="E59" s="459">
        <v>66000</v>
      </c>
      <c r="F59" s="182"/>
      <c r="G59" s="179">
        <f t="shared" si="1"/>
        <v>1148046</v>
      </c>
      <c r="H59" s="291" t="s">
        <v>159</v>
      </c>
      <c r="I59" s="336" t="s">
        <v>18</v>
      </c>
      <c r="J59" s="452" t="s">
        <v>309</v>
      </c>
      <c r="K59" s="336" t="s">
        <v>64</v>
      </c>
      <c r="L59" s="336" t="s">
        <v>58</v>
      </c>
      <c r="M59" s="197"/>
      <c r="N59" s="197"/>
      <c r="O59" s="318"/>
    </row>
    <row r="60" spans="1:15" s="22" customFormat="1" x14ac:dyDescent="0.25">
      <c r="A60" s="194">
        <v>44883</v>
      </c>
      <c r="B60" s="177" t="s">
        <v>115</v>
      </c>
      <c r="C60" s="370" t="s">
        <v>49</v>
      </c>
      <c r="D60" s="371" t="s">
        <v>119</v>
      </c>
      <c r="E60" s="459">
        <v>75000</v>
      </c>
      <c r="F60" s="182"/>
      <c r="G60" s="179">
        <f t="shared" si="1"/>
        <v>1073046</v>
      </c>
      <c r="H60" s="291" t="s">
        <v>135</v>
      </c>
      <c r="I60" s="336" t="s">
        <v>18</v>
      </c>
      <c r="J60" s="608" t="s">
        <v>315</v>
      </c>
      <c r="K60" s="336" t="s">
        <v>64</v>
      </c>
      <c r="L60" s="336" t="s">
        <v>58</v>
      </c>
      <c r="M60" s="197"/>
      <c r="N60" s="197"/>
      <c r="O60" s="318"/>
    </row>
    <row r="61" spans="1:15" s="22" customFormat="1" x14ac:dyDescent="0.25">
      <c r="A61" s="194">
        <v>44883</v>
      </c>
      <c r="B61" s="177" t="s">
        <v>125</v>
      </c>
      <c r="C61" s="370" t="s">
        <v>49</v>
      </c>
      <c r="D61" s="371" t="s">
        <v>119</v>
      </c>
      <c r="E61" s="459"/>
      <c r="F61" s="182">
        <v>9000</v>
      </c>
      <c r="G61" s="179">
        <f t="shared" si="1"/>
        <v>1082046</v>
      </c>
      <c r="H61" s="291" t="s">
        <v>159</v>
      </c>
      <c r="I61" s="336" t="s">
        <v>18</v>
      </c>
      <c r="J61" s="452" t="s">
        <v>294</v>
      </c>
      <c r="K61" s="336" t="s">
        <v>64</v>
      </c>
      <c r="L61" s="336" t="s">
        <v>58</v>
      </c>
      <c r="M61" s="197"/>
      <c r="N61" s="197"/>
      <c r="O61" s="318"/>
    </row>
    <row r="62" spans="1:15" s="22" customFormat="1" x14ac:dyDescent="0.25">
      <c r="A62" s="194">
        <v>44883</v>
      </c>
      <c r="B62" s="177" t="s">
        <v>245</v>
      </c>
      <c r="C62" s="370" t="s">
        <v>49</v>
      </c>
      <c r="D62" s="371" t="s">
        <v>119</v>
      </c>
      <c r="E62" s="459">
        <v>1000</v>
      </c>
      <c r="F62" s="182"/>
      <c r="G62" s="179">
        <f t="shared" si="1"/>
        <v>1081046</v>
      </c>
      <c r="H62" s="291" t="s">
        <v>135</v>
      </c>
      <c r="I62" s="336" t="s">
        <v>18</v>
      </c>
      <c r="J62" s="608" t="s">
        <v>298</v>
      </c>
      <c r="K62" s="336" t="s">
        <v>64</v>
      </c>
      <c r="L62" s="336" t="s">
        <v>58</v>
      </c>
      <c r="M62" s="197"/>
      <c r="N62" s="197"/>
      <c r="O62" s="318"/>
    </row>
    <row r="63" spans="1:15" s="22" customFormat="1" x14ac:dyDescent="0.25">
      <c r="A63" s="194">
        <v>44883</v>
      </c>
      <c r="B63" s="177" t="s">
        <v>125</v>
      </c>
      <c r="C63" s="370" t="s">
        <v>49</v>
      </c>
      <c r="D63" s="371" t="s">
        <v>14</v>
      </c>
      <c r="E63" s="459"/>
      <c r="F63" s="182">
        <v>3000</v>
      </c>
      <c r="G63" s="179">
        <f t="shared" si="1"/>
        <v>1084046</v>
      </c>
      <c r="H63" s="291" t="s">
        <v>42</v>
      </c>
      <c r="I63" s="336" t="s">
        <v>18</v>
      </c>
      <c r="J63" s="452" t="s">
        <v>292</v>
      </c>
      <c r="K63" s="336" t="s">
        <v>64</v>
      </c>
      <c r="L63" s="336" t="s">
        <v>58</v>
      </c>
      <c r="M63" s="197"/>
      <c r="N63" s="197"/>
      <c r="O63" s="318"/>
    </row>
    <row r="64" spans="1:15" s="22" customFormat="1" x14ac:dyDescent="0.25">
      <c r="A64" s="194">
        <v>44886</v>
      </c>
      <c r="B64" s="177" t="s">
        <v>115</v>
      </c>
      <c r="C64" s="370" t="s">
        <v>49</v>
      </c>
      <c r="D64" s="371" t="s">
        <v>119</v>
      </c>
      <c r="E64" s="459">
        <v>66000</v>
      </c>
      <c r="F64" s="182"/>
      <c r="G64" s="179">
        <f t="shared" si="1"/>
        <v>1018046</v>
      </c>
      <c r="H64" s="291" t="s">
        <v>159</v>
      </c>
      <c r="I64" s="336" t="s">
        <v>18</v>
      </c>
      <c r="J64" s="452" t="s">
        <v>326</v>
      </c>
      <c r="K64" s="336" t="s">
        <v>64</v>
      </c>
      <c r="L64" s="336" t="s">
        <v>58</v>
      </c>
      <c r="M64" s="197"/>
      <c r="N64" s="197"/>
      <c r="O64" s="318"/>
    </row>
    <row r="65" spans="1:15" s="22" customFormat="1" x14ac:dyDescent="0.25">
      <c r="A65" s="194">
        <v>44886</v>
      </c>
      <c r="B65" s="177" t="s">
        <v>115</v>
      </c>
      <c r="C65" s="370" t="s">
        <v>49</v>
      </c>
      <c r="D65" s="371" t="s">
        <v>119</v>
      </c>
      <c r="E65" s="459">
        <v>75000</v>
      </c>
      <c r="F65" s="182"/>
      <c r="G65" s="179">
        <f t="shared" si="1"/>
        <v>943046</v>
      </c>
      <c r="H65" s="291" t="s">
        <v>135</v>
      </c>
      <c r="I65" s="336" t="s">
        <v>18</v>
      </c>
      <c r="J65" s="608" t="s">
        <v>329</v>
      </c>
      <c r="K65" s="336" t="s">
        <v>64</v>
      </c>
      <c r="L65" s="336" t="s">
        <v>58</v>
      </c>
      <c r="M65" s="197"/>
      <c r="N65" s="197"/>
      <c r="O65" s="318"/>
    </row>
    <row r="66" spans="1:15" s="22" customFormat="1" x14ac:dyDescent="0.25">
      <c r="A66" s="194">
        <v>44886</v>
      </c>
      <c r="B66" s="177" t="s">
        <v>314</v>
      </c>
      <c r="C66" s="370" t="s">
        <v>49</v>
      </c>
      <c r="D66" s="371" t="s">
        <v>119</v>
      </c>
      <c r="E66" s="459"/>
      <c r="F66" s="182">
        <v>9000</v>
      </c>
      <c r="G66" s="179">
        <f t="shared" si="1"/>
        <v>952046</v>
      </c>
      <c r="H66" s="291" t="s">
        <v>159</v>
      </c>
      <c r="I66" s="336" t="s">
        <v>18</v>
      </c>
      <c r="J66" s="452" t="s">
        <v>309</v>
      </c>
      <c r="K66" s="336" t="s">
        <v>64</v>
      </c>
      <c r="L66" s="336" t="s">
        <v>58</v>
      </c>
      <c r="M66" s="197"/>
      <c r="N66" s="197"/>
      <c r="O66" s="318"/>
    </row>
    <row r="67" spans="1:15" s="22" customFormat="1" x14ac:dyDescent="0.25">
      <c r="A67" s="194">
        <v>44887</v>
      </c>
      <c r="B67" s="177" t="s">
        <v>115</v>
      </c>
      <c r="C67" s="370" t="s">
        <v>49</v>
      </c>
      <c r="D67" s="371" t="s">
        <v>119</v>
      </c>
      <c r="E67" s="459">
        <v>67000</v>
      </c>
      <c r="F67" s="182"/>
      <c r="G67" s="179">
        <f t="shared" si="1"/>
        <v>885046</v>
      </c>
      <c r="H67" s="291" t="s">
        <v>159</v>
      </c>
      <c r="I67" s="336" t="s">
        <v>18</v>
      </c>
      <c r="J67" s="452" t="s">
        <v>333</v>
      </c>
      <c r="K67" s="336" t="s">
        <v>64</v>
      </c>
      <c r="L67" s="336" t="s">
        <v>58</v>
      </c>
      <c r="M67" s="197"/>
      <c r="N67" s="197"/>
      <c r="O67" s="318"/>
    </row>
    <row r="68" spans="1:15" s="22" customFormat="1" x14ac:dyDescent="0.25">
      <c r="A68" s="194">
        <v>44887</v>
      </c>
      <c r="B68" s="177" t="s">
        <v>115</v>
      </c>
      <c r="C68" s="370" t="s">
        <v>49</v>
      </c>
      <c r="D68" s="371" t="s">
        <v>119</v>
      </c>
      <c r="E68" s="459">
        <v>75000</v>
      </c>
      <c r="F68" s="182"/>
      <c r="G68" s="179">
        <f t="shared" si="1"/>
        <v>810046</v>
      </c>
      <c r="H68" s="291" t="s">
        <v>135</v>
      </c>
      <c r="I68" s="336" t="s">
        <v>18</v>
      </c>
      <c r="J68" s="608" t="s">
        <v>336</v>
      </c>
      <c r="K68" s="336" t="s">
        <v>64</v>
      </c>
      <c r="L68" s="336" t="s">
        <v>58</v>
      </c>
      <c r="M68" s="197"/>
      <c r="N68" s="197"/>
      <c r="O68" s="318"/>
    </row>
    <row r="69" spans="1:15" s="22" customFormat="1" x14ac:dyDescent="0.25">
      <c r="A69" s="194">
        <v>44887</v>
      </c>
      <c r="B69" s="177" t="s">
        <v>115</v>
      </c>
      <c r="C69" s="370" t="s">
        <v>49</v>
      </c>
      <c r="D69" s="371" t="s">
        <v>14</v>
      </c>
      <c r="E69" s="459">
        <v>70000</v>
      </c>
      <c r="F69" s="182"/>
      <c r="G69" s="179">
        <f t="shared" si="1"/>
        <v>740046</v>
      </c>
      <c r="H69" s="291" t="s">
        <v>42</v>
      </c>
      <c r="I69" s="336" t="s">
        <v>18</v>
      </c>
      <c r="J69" s="608" t="s">
        <v>469</v>
      </c>
      <c r="K69" s="336" t="s">
        <v>64</v>
      </c>
      <c r="L69" s="336" t="s">
        <v>58</v>
      </c>
      <c r="M69" s="197"/>
      <c r="N69" s="197"/>
      <c r="O69" s="318"/>
    </row>
    <row r="70" spans="1:15" s="22" customFormat="1" x14ac:dyDescent="0.25">
      <c r="A70" s="194">
        <v>44887</v>
      </c>
      <c r="B70" s="177" t="s">
        <v>115</v>
      </c>
      <c r="C70" s="370" t="s">
        <v>49</v>
      </c>
      <c r="D70" s="371" t="s">
        <v>14</v>
      </c>
      <c r="E70" s="459">
        <v>180000</v>
      </c>
      <c r="F70" s="182"/>
      <c r="G70" s="179">
        <f t="shared" si="1"/>
        <v>560046</v>
      </c>
      <c r="H70" s="291" t="s">
        <v>65</v>
      </c>
      <c r="I70" s="336" t="s">
        <v>18</v>
      </c>
      <c r="J70" s="608" t="s">
        <v>340</v>
      </c>
      <c r="K70" s="336" t="s">
        <v>64</v>
      </c>
      <c r="L70" s="336" t="s">
        <v>58</v>
      </c>
      <c r="M70" s="197"/>
      <c r="N70" s="197"/>
      <c r="O70" s="318"/>
    </row>
    <row r="71" spans="1:15" s="22" customFormat="1" x14ac:dyDescent="0.25">
      <c r="A71" s="194">
        <v>44887</v>
      </c>
      <c r="B71" s="177" t="s">
        <v>115</v>
      </c>
      <c r="C71" s="370" t="s">
        <v>49</v>
      </c>
      <c r="D71" s="371" t="s">
        <v>14</v>
      </c>
      <c r="E71" s="459">
        <v>26000</v>
      </c>
      <c r="F71" s="182"/>
      <c r="G71" s="179">
        <f t="shared" si="1"/>
        <v>534046</v>
      </c>
      <c r="H71" s="291" t="s">
        <v>42</v>
      </c>
      <c r="I71" s="336" t="s">
        <v>18</v>
      </c>
      <c r="J71" s="608" t="s">
        <v>261</v>
      </c>
      <c r="K71" s="336" t="s">
        <v>64</v>
      </c>
      <c r="L71" s="336" t="s">
        <v>58</v>
      </c>
      <c r="M71" s="197"/>
      <c r="N71" s="197"/>
      <c r="O71" s="318"/>
    </row>
    <row r="72" spans="1:15" s="22" customFormat="1" x14ac:dyDescent="0.25">
      <c r="A72" s="194">
        <v>44887</v>
      </c>
      <c r="B72" s="177" t="s">
        <v>125</v>
      </c>
      <c r="C72" s="370" t="s">
        <v>49</v>
      </c>
      <c r="D72" s="371" t="s">
        <v>119</v>
      </c>
      <c r="E72" s="459"/>
      <c r="F72" s="182">
        <v>11000</v>
      </c>
      <c r="G72" s="179">
        <f t="shared" si="1"/>
        <v>545046</v>
      </c>
      <c r="H72" s="291" t="s">
        <v>159</v>
      </c>
      <c r="I72" s="336" t="s">
        <v>18</v>
      </c>
      <c r="J72" s="608" t="s">
        <v>329</v>
      </c>
      <c r="K72" s="336" t="s">
        <v>64</v>
      </c>
      <c r="L72" s="336" t="s">
        <v>58</v>
      </c>
      <c r="M72" s="197"/>
      <c r="N72" s="197"/>
      <c r="O72" s="318"/>
    </row>
    <row r="73" spans="1:15" s="22" customFormat="1" x14ac:dyDescent="0.25">
      <c r="A73" s="194">
        <v>44887</v>
      </c>
      <c r="B73" s="177" t="s">
        <v>125</v>
      </c>
      <c r="C73" s="370" t="s">
        <v>49</v>
      </c>
      <c r="D73" s="371" t="s">
        <v>119</v>
      </c>
      <c r="E73" s="459"/>
      <c r="F73" s="182">
        <v>5000</v>
      </c>
      <c r="G73" s="179">
        <f t="shared" si="1"/>
        <v>550046</v>
      </c>
      <c r="H73" s="291" t="s">
        <v>135</v>
      </c>
      <c r="I73" s="336" t="s">
        <v>18</v>
      </c>
      <c r="J73" s="608" t="s">
        <v>333</v>
      </c>
      <c r="K73" s="336" t="s">
        <v>64</v>
      </c>
      <c r="L73" s="336" t="s">
        <v>58</v>
      </c>
      <c r="M73" s="197"/>
      <c r="N73" s="197"/>
      <c r="O73" s="318"/>
    </row>
    <row r="74" spans="1:15" s="22" customFormat="1" x14ac:dyDescent="0.25">
      <c r="A74" s="194">
        <v>44888</v>
      </c>
      <c r="B74" s="177" t="s">
        <v>115</v>
      </c>
      <c r="C74" s="370" t="s">
        <v>49</v>
      </c>
      <c r="D74" s="371" t="s">
        <v>119</v>
      </c>
      <c r="E74" s="459">
        <v>80000</v>
      </c>
      <c r="F74" s="182"/>
      <c r="G74" s="179">
        <f t="shared" si="1"/>
        <v>470046</v>
      </c>
      <c r="H74" s="291" t="s">
        <v>135</v>
      </c>
      <c r="I74" s="336" t="s">
        <v>18</v>
      </c>
      <c r="J74" s="608" t="s">
        <v>336</v>
      </c>
      <c r="K74" s="336" t="s">
        <v>64</v>
      </c>
      <c r="L74" s="336" t="s">
        <v>58</v>
      </c>
      <c r="M74" s="197"/>
      <c r="N74" s="197"/>
      <c r="O74" s="318"/>
    </row>
    <row r="75" spans="1:15" s="22" customFormat="1" x14ac:dyDescent="0.25">
      <c r="A75" s="194">
        <v>44888</v>
      </c>
      <c r="B75" s="177" t="s">
        <v>115</v>
      </c>
      <c r="C75" s="370" t="s">
        <v>49</v>
      </c>
      <c r="D75" s="371" t="s">
        <v>119</v>
      </c>
      <c r="E75" s="665">
        <v>75000</v>
      </c>
      <c r="F75" s="182"/>
      <c r="G75" s="179">
        <f t="shared" si="1"/>
        <v>395046</v>
      </c>
      <c r="H75" s="291" t="s">
        <v>135</v>
      </c>
      <c r="I75" s="336" t="s">
        <v>18</v>
      </c>
      <c r="J75" s="608" t="s">
        <v>357</v>
      </c>
      <c r="K75" s="336" t="s">
        <v>64</v>
      </c>
      <c r="L75" s="336" t="s">
        <v>58</v>
      </c>
      <c r="M75" s="197"/>
      <c r="N75" s="197"/>
      <c r="O75" s="318"/>
    </row>
    <row r="76" spans="1:15" s="22" customFormat="1" x14ac:dyDescent="0.25">
      <c r="A76" s="194">
        <v>44888</v>
      </c>
      <c r="B76" s="177" t="s">
        <v>115</v>
      </c>
      <c r="C76" s="370" t="s">
        <v>49</v>
      </c>
      <c r="D76" s="371" t="s">
        <v>119</v>
      </c>
      <c r="E76" s="459">
        <v>69000</v>
      </c>
      <c r="F76" s="182"/>
      <c r="G76" s="179">
        <f t="shared" si="1"/>
        <v>326046</v>
      </c>
      <c r="H76" s="291" t="s">
        <v>159</v>
      </c>
      <c r="I76" s="336" t="s">
        <v>18</v>
      </c>
      <c r="J76" s="452" t="s">
        <v>348</v>
      </c>
      <c r="K76" s="336" t="s">
        <v>64</v>
      </c>
      <c r="L76" s="336" t="s">
        <v>58</v>
      </c>
      <c r="M76" s="197"/>
      <c r="N76" s="197"/>
      <c r="O76" s="318"/>
    </row>
    <row r="77" spans="1:15" s="22" customFormat="1" x14ac:dyDescent="0.25">
      <c r="A77" s="194">
        <v>44888</v>
      </c>
      <c r="B77" s="177" t="s">
        <v>115</v>
      </c>
      <c r="C77" s="370" t="s">
        <v>49</v>
      </c>
      <c r="D77" s="371" t="s">
        <v>119</v>
      </c>
      <c r="E77" s="459">
        <v>63000</v>
      </c>
      <c r="F77" s="182"/>
      <c r="G77" s="179">
        <f t="shared" ref="G77:G113" si="3">G76-E77+F77</f>
        <v>263046</v>
      </c>
      <c r="H77" s="291" t="s">
        <v>159</v>
      </c>
      <c r="I77" s="336" t="s">
        <v>18</v>
      </c>
      <c r="J77" s="452" t="s">
        <v>362</v>
      </c>
      <c r="K77" s="336" t="s">
        <v>64</v>
      </c>
      <c r="L77" s="336" t="s">
        <v>58</v>
      </c>
      <c r="M77" s="197"/>
      <c r="N77" s="197"/>
      <c r="O77" s="318"/>
    </row>
    <row r="78" spans="1:15" s="22" customFormat="1" x14ac:dyDescent="0.25">
      <c r="A78" s="194">
        <v>44888</v>
      </c>
      <c r="B78" s="177" t="s">
        <v>115</v>
      </c>
      <c r="C78" s="370" t="s">
        <v>49</v>
      </c>
      <c r="D78" s="371" t="s">
        <v>14</v>
      </c>
      <c r="E78" s="459">
        <v>8000</v>
      </c>
      <c r="F78" s="182"/>
      <c r="G78" s="179">
        <f t="shared" si="3"/>
        <v>255046</v>
      </c>
      <c r="H78" s="291" t="s">
        <v>42</v>
      </c>
      <c r="I78" s="336" t="s">
        <v>18</v>
      </c>
      <c r="J78" s="452" t="s">
        <v>262</v>
      </c>
      <c r="K78" s="336" t="s">
        <v>64</v>
      </c>
      <c r="L78" s="336" t="s">
        <v>58</v>
      </c>
      <c r="M78" s="197"/>
      <c r="N78" s="197"/>
      <c r="O78" s="318"/>
    </row>
    <row r="79" spans="1:15" s="22" customFormat="1" x14ac:dyDescent="0.25">
      <c r="A79" s="194">
        <v>44888</v>
      </c>
      <c r="B79" s="177" t="s">
        <v>115</v>
      </c>
      <c r="C79" s="370" t="s">
        <v>49</v>
      </c>
      <c r="D79" s="371" t="s">
        <v>14</v>
      </c>
      <c r="E79" s="459">
        <v>47000</v>
      </c>
      <c r="F79" s="182"/>
      <c r="G79" s="179">
        <f t="shared" si="3"/>
        <v>208046</v>
      </c>
      <c r="H79" s="291" t="s">
        <v>42</v>
      </c>
      <c r="I79" s="336" t="s">
        <v>18</v>
      </c>
      <c r="J79" s="452" t="s">
        <v>355</v>
      </c>
      <c r="K79" s="336" t="s">
        <v>64</v>
      </c>
      <c r="L79" s="336" t="s">
        <v>58</v>
      </c>
      <c r="M79" s="197"/>
      <c r="N79" s="197"/>
      <c r="O79" s="318"/>
    </row>
    <row r="80" spans="1:15" s="22" customFormat="1" x14ac:dyDescent="0.25">
      <c r="A80" s="194">
        <v>44888</v>
      </c>
      <c r="B80" s="177" t="s">
        <v>115</v>
      </c>
      <c r="C80" s="370" t="s">
        <v>49</v>
      </c>
      <c r="D80" s="371" t="s">
        <v>119</v>
      </c>
      <c r="E80" s="459">
        <v>30000</v>
      </c>
      <c r="F80" s="182"/>
      <c r="G80" s="179">
        <f t="shared" si="3"/>
        <v>178046</v>
      </c>
      <c r="H80" s="291" t="s">
        <v>135</v>
      </c>
      <c r="I80" s="336" t="s">
        <v>18</v>
      </c>
      <c r="J80" s="608" t="s">
        <v>344</v>
      </c>
      <c r="K80" s="336" t="s">
        <v>64</v>
      </c>
      <c r="L80" s="336" t="s">
        <v>58</v>
      </c>
      <c r="M80" s="197"/>
      <c r="N80" s="197"/>
      <c r="O80" s="318"/>
    </row>
    <row r="81" spans="1:15" s="22" customFormat="1" x14ac:dyDescent="0.25">
      <c r="A81" s="194">
        <v>44888</v>
      </c>
      <c r="B81" s="177" t="s">
        <v>220</v>
      </c>
      <c r="C81" s="370" t="s">
        <v>221</v>
      </c>
      <c r="D81" s="371"/>
      <c r="E81" s="459"/>
      <c r="F81" s="182">
        <v>2380000</v>
      </c>
      <c r="G81" s="179">
        <f t="shared" si="3"/>
        <v>2558046</v>
      </c>
      <c r="H81" s="291"/>
      <c r="I81" s="336" t="s">
        <v>18</v>
      </c>
      <c r="J81" s="452" t="s">
        <v>478</v>
      </c>
      <c r="K81" s="336" t="s">
        <v>64</v>
      </c>
      <c r="L81" s="336" t="s">
        <v>58</v>
      </c>
      <c r="M81" s="197"/>
      <c r="N81" s="197"/>
      <c r="O81" s="318"/>
    </row>
    <row r="82" spans="1:15" s="22" customFormat="1" x14ac:dyDescent="0.25">
      <c r="A82" s="194">
        <v>44888</v>
      </c>
      <c r="B82" s="177" t="s">
        <v>125</v>
      </c>
      <c r="C82" s="370" t="s">
        <v>49</v>
      </c>
      <c r="D82" s="371" t="s">
        <v>119</v>
      </c>
      <c r="E82" s="459"/>
      <c r="F82" s="182">
        <v>3000</v>
      </c>
      <c r="G82" s="179">
        <f t="shared" si="3"/>
        <v>2561046</v>
      </c>
      <c r="H82" s="291" t="s">
        <v>159</v>
      </c>
      <c r="I82" s="336" t="s">
        <v>18</v>
      </c>
      <c r="J82" s="452" t="s">
        <v>333</v>
      </c>
      <c r="K82" s="336" t="s">
        <v>64</v>
      </c>
      <c r="L82" s="336" t="s">
        <v>58</v>
      </c>
      <c r="M82" s="197"/>
      <c r="N82" s="197"/>
      <c r="O82" s="318"/>
    </row>
    <row r="83" spans="1:15" s="22" customFormat="1" x14ac:dyDescent="0.25">
      <c r="A83" s="194">
        <v>44888</v>
      </c>
      <c r="B83" s="177" t="s">
        <v>125</v>
      </c>
      <c r="C83" s="370" t="s">
        <v>49</v>
      </c>
      <c r="D83" s="371" t="s">
        <v>119</v>
      </c>
      <c r="E83" s="459"/>
      <c r="F83" s="182">
        <v>2000</v>
      </c>
      <c r="G83" s="179">
        <f t="shared" si="3"/>
        <v>2563046</v>
      </c>
      <c r="H83" s="291" t="s">
        <v>135</v>
      </c>
      <c r="I83" s="336" t="s">
        <v>18</v>
      </c>
      <c r="J83" s="608" t="s">
        <v>329</v>
      </c>
      <c r="K83" s="336" t="s">
        <v>64</v>
      </c>
      <c r="L83" s="336" t="s">
        <v>58</v>
      </c>
      <c r="M83" s="197"/>
      <c r="N83" s="197"/>
      <c r="O83" s="318"/>
    </row>
    <row r="84" spans="1:15" s="22" customFormat="1" x14ac:dyDescent="0.25">
      <c r="A84" s="534" t="s">
        <v>347</v>
      </c>
      <c r="B84" s="177" t="s">
        <v>125</v>
      </c>
      <c r="C84" s="370" t="s">
        <v>49</v>
      </c>
      <c r="D84" s="371" t="s">
        <v>119</v>
      </c>
      <c r="E84" s="459"/>
      <c r="F84" s="182">
        <v>3000</v>
      </c>
      <c r="G84" s="179">
        <f t="shared" si="3"/>
        <v>2566046</v>
      </c>
      <c r="H84" s="291" t="s">
        <v>135</v>
      </c>
      <c r="I84" s="336" t="s">
        <v>18</v>
      </c>
      <c r="J84" s="608" t="s">
        <v>342</v>
      </c>
      <c r="K84" s="336" t="s">
        <v>64</v>
      </c>
      <c r="L84" s="336" t="s">
        <v>58</v>
      </c>
      <c r="M84" s="197"/>
      <c r="N84" s="197"/>
      <c r="O84" s="318"/>
    </row>
    <row r="85" spans="1:15" s="22" customFormat="1" x14ac:dyDescent="0.25">
      <c r="A85" s="194">
        <v>44889</v>
      </c>
      <c r="B85" s="177" t="s">
        <v>245</v>
      </c>
      <c r="C85" s="370" t="s">
        <v>49</v>
      </c>
      <c r="D85" s="371" t="s">
        <v>119</v>
      </c>
      <c r="E85" s="459">
        <v>10000</v>
      </c>
      <c r="F85" s="182"/>
      <c r="G85" s="179">
        <f t="shared" si="3"/>
        <v>2556046</v>
      </c>
      <c r="H85" s="291" t="s">
        <v>135</v>
      </c>
      <c r="I85" s="336" t="s">
        <v>18</v>
      </c>
      <c r="J85" s="608" t="s">
        <v>344</v>
      </c>
      <c r="K85" s="336" t="s">
        <v>64</v>
      </c>
      <c r="L85" s="336" t="s">
        <v>58</v>
      </c>
      <c r="M85" s="197"/>
      <c r="N85" s="197"/>
      <c r="O85" s="318"/>
    </row>
    <row r="86" spans="1:15" s="22" customFormat="1" x14ac:dyDescent="0.25">
      <c r="A86" s="194">
        <v>44889</v>
      </c>
      <c r="B86" s="177" t="s">
        <v>125</v>
      </c>
      <c r="C86" s="370" t="s">
        <v>49</v>
      </c>
      <c r="D86" s="371" t="s">
        <v>119</v>
      </c>
      <c r="E86" s="459"/>
      <c r="F86" s="182">
        <v>11000</v>
      </c>
      <c r="G86" s="179">
        <f t="shared" si="3"/>
        <v>2567046</v>
      </c>
      <c r="H86" s="291" t="s">
        <v>159</v>
      </c>
      <c r="I86" s="336" t="s">
        <v>18</v>
      </c>
      <c r="J86" s="452" t="s">
        <v>348</v>
      </c>
      <c r="K86" s="336" t="s">
        <v>64</v>
      </c>
      <c r="L86" s="336" t="s">
        <v>58</v>
      </c>
      <c r="M86" s="197"/>
      <c r="N86" s="197"/>
      <c r="O86" s="318"/>
    </row>
    <row r="87" spans="1:15" s="22" customFormat="1" x14ac:dyDescent="0.25">
      <c r="A87" s="534">
        <v>44890</v>
      </c>
      <c r="B87" s="177" t="s">
        <v>115</v>
      </c>
      <c r="C87" s="370" t="s">
        <v>49</v>
      </c>
      <c r="D87" s="371" t="s">
        <v>14</v>
      </c>
      <c r="E87" s="459">
        <v>22000</v>
      </c>
      <c r="F87" s="182"/>
      <c r="G87" s="179">
        <f t="shared" si="3"/>
        <v>2545046</v>
      </c>
      <c r="H87" s="291" t="s">
        <v>42</v>
      </c>
      <c r="I87" s="336" t="s">
        <v>18</v>
      </c>
      <c r="J87" s="452" t="s">
        <v>366</v>
      </c>
      <c r="K87" s="336" t="s">
        <v>64</v>
      </c>
      <c r="L87" s="336" t="s">
        <v>58</v>
      </c>
      <c r="M87" s="197"/>
      <c r="N87" s="197"/>
      <c r="O87" s="318"/>
    </row>
    <row r="88" spans="1:15" s="22" customFormat="1" x14ac:dyDescent="0.25">
      <c r="A88" s="194">
        <v>44890</v>
      </c>
      <c r="B88" s="177" t="s">
        <v>115</v>
      </c>
      <c r="C88" s="370" t="s">
        <v>49</v>
      </c>
      <c r="D88" s="371" t="s">
        <v>119</v>
      </c>
      <c r="E88" s="459">
        <v>75000</v>
      </c>
      <c r="F88" s="182"/>
      <c r="G88" s="179">
        <f t="shared" si="3"/>
        <v>2470046</v>
      </c>
      <c r="H88" s="291" t="s">
        <v>135</v>
      </c>
      <c r="I88" s="336" t="s">
        <v>18</v>
      </c>
      <c r="J88" s="608" t="s">
        <v>370</v>
      </c>
      <c r="K88" s="336" t="s">
        <v>64</v>
      </c>
      <c r="L88" s="336" t="s">
        <v>58</v>
      </c>
      <c r="M88" s="197"/>
      <c r="N88" s="197"/>
      <c r="O88" s="318"/>
    </row>
    <row r="89" spans="1:15" s="22" customFormat="1" x14ac:dyDescent="0.25">
      <c r="A89" s="194">
        <v>44890</v>
      </c>
      <c r="B89" s="177" t="s">
        <v>115</v>
      </c>
      <c r="C89" s="370" t="s">
        <v>49</v>
      </c>
      <c r="D89" s="371" t="s">
        <v>119</v>
      </c>
      <c r="E89" s="459">
        <v>59000</v>
      </c>
      <c r="F89" s="182"/>
      <c r="G89" s="179">
        <f t="shared" si="3"/>
        <v>2411046</v>
      </c>
      <c r="H89" s="291" t="s">
        <v>159</v>
      </c>
      <c r="I89" s="336" t="s">
        <v>18</v>
      </c>
      <c r="J89" s="452" t="s">
        <v>375</v>
      </c>
      <c r="K89" s="336" t="s">
        <v>64</v>
      </c>
      <c r="L89" s="336" t="s">
        <v>58</v>
      </c>
      <c r="M89" s="197"/>
      <c r="N89" s="197"/>
      <c r="O89" s="318"/>
    </row>
    <row r="90" spans="1:15" s="22" customFormat="1" x14ac:dyDescent="0.25">
      <c r="A90" s="194">
        <v>44890</v>
      </c>
      <c r="B90" s="177" t="s">
        <v>115</v>
      </c>
      <c r="C90" s="370" t="s">
        <v>49</v>
      </c>
      <c r="D90" s="371" t="s">
        <v>14</v>
      </c>
      <c r="E90" s="459">
        <v>50000</v>
      </c>
      <c r="F90" s="182"/>
      <c r="G90" s="179">
        <f t="shared" si="3"/>
        <v>2361046</v>
      </c>
      <c r="H90" s="291" t="s">
        <v>42</v>
      </c>
      <c r="I90" s="336" t="s">
        <v>18</v>
      </c>
      <c r="J90" s="452" t="s">
        <v>379</v>
      </c>
      <c r="K90" s="336" t="s">
        <v>64</v>
      </c>
      <c r="L90" s="336" t="s">
        <v>58</v>
      </c>
      <c r="M90" s="197"/>
      <c r="N90" s="197"/>
      <c r="O90" s="318"/>
    </row>
    <row r="91" spans="1:15" s="22" customFormat="1" x14ac:dyDescent="0.25">
      <c r="A91" s="194">
        <v>44890</v>
      </c>
      <c r="B91" s="177" t="s">
        <v>125</v>
      </c>
      <c r="C91" s="370" t="s">
        <v>49</v>
      </c>
      <c r="D91" s="371" t="s">
        <v>119</v>
      </c>
      <c r="E91" s="459"/>
      <c r="F91" s="182">
        <v>8000</v>
      </c>
      <c r="G91" s="179">
        <f t="shared" si="3"/>
        <v>2369046</v>
      </c>
      <c r="H91" s="291" t="s">
        <v>159</v>
      </c>
      <c r="I91" s="336" t="s">
        <v>18</v>
      </c>
      <c r="J91" s="452" t="s">
        <v>362</v>
      </c>
      <c r="K91" s="336" t="s">
        <v>64</v>
      </c>
      <c r="L91" s="336" t="s">
        <v>58</v>
      </c>
      <c r="M91" s="197"/>
      <c r="N91" s="197"/>
      <c r="O91" s="318"/>
    </row>
    <row r="92" spans="1:15" s="22" customFormat="1" x14ac:dyDescent="0.25">
      <c r="A92" s="194">
        <v>44891</v>
      </c>
      <c r="B92" s="177" t="s">
        <v>115</v>
      </c>
      <c r="C92" s="370" t="s">
        <v>49</v>
      </c>
      <c r="D92" s="371" t="s">
        <v>119</v>
      </c>
      <c r="E92" s="459">
        <v>10000</v>
      </c>
      <c r="F92" s="182"/>
      <c r="G92" s="179">
        <f t="shared" si="3"/>
        <v>2359046</v>
      </c>
      <c r="H92" s="291" t="s">
        <v>159</v>
      </c>
      <c r="I92" s="336" t="s">
        <v>18</v>
      </c>
      <c r="J92" s="452" t="s">
        <v>382</v>
      </c>
      <c r="K92" s="336" t="s">
        <v>64</v>
      </c>
      <c r="L92" s="336" t="s">
        <v>58</v>
      </c>
      <c r="M92" s="197"/>
      <c r="N92" s="197"/>
      <c r="O92" s="318"/>
    </row>
    <row r="93" spans="1:15" s="22" customFormat="1" x14ac:dyDescent="0.25">
      <c r="A93" s="194">
        <v>44891</v>
      </c>
      <c r="B93" s="177" t="s">
        <v>115</v>
      </c>
      <c r="C93" s="370" t="s">
        <v>49</v>
      </c>
      <c r="D93" s="371" t="s">
        <v>119</v>
      </c>
      <c r="E93" s="459">
        <v>50000</v>
      </c>
      <c r="F93" s="182"/>
      <c r="G93" s="179">
        <f>G92-E93+F93</f>
        <v>2309046</v>
      </c>
      <c r="H93" s="291" t="s">
        <v>135</v>
      </c>
      <c r="I93" s="336" t="s">
        <v>18</v>
      </c>
      <c r="J93" s="608" t="s">
        <v>383</v>
      </c>
      <c r="K93" s="336" t="s">
        <v>64</v>
      </c>
      <c r="L93" s="336" t="s">
        <v>58</v>
      </c>
      <c r="M93" s="197"/>
      <c r="N93" s="197"/>
      <c r="O93" s="318"/>
    </row>
    <row r="94" spans="1:15" s="22" customFormat="1" x14ac:dyDescent="0.25">
      <c r="A94" s="194">
        <v>44891</v>
      </c>
      <c r="B94" s="177" t="s">
        <v>125</v>
      </c>
      <c r="C94" s="370" t="s">
        <v>49</v>
      </c>
      <c r="D94" s="371" t="s">
        <v>119</v>
      </c>
      <c r="E94" s="459"/>
      <c r="F94" s="182">
        <v>2000</v>
      </c>
      <c r="G94" s="179">
        <f t="shared" ref="G94:G99" si="4">G93-E94+F94</f>
        <v>2311046</v>
      </c>
      <c r="H94" s="291" t="s">
        <v>159</v>
      </c>
      <c r="I94" s="336" t="s">
        <v>18</v>
      </c>
      <c r="J94" s="452" t="s">
        <v>375</v>
      </c>
      <c r="K94" s="336" t="s">
        <v>64</v>
      </c>
      <c r="L94" s="336" t="s">
        <v>58</v>
      </c>
      <c r="M94" s="197"/>
      <c r="N94" s="197"/>
      <c r="O94" s="318"/>
    </row>
    <row r="95" spans="1:15" s="22" customFormat="1" x14ac:dyDescent="0.25">
      <c r="A95" s="194">
        <v>44891</v>
      </c>
      <c r="B95" s="177" t="s">
        <v>125</v>
      </c>
      <c r="C95" s="370" t="s">
        <v>49</v>
      </c>
      <c r="D95" s="371" t="s">
        <v>119</v>
      </c>
      <c r="E95" s="459"/>
      <c r="F95" s="182">
        <v>2000</v>
      </c>
      <c r="G95" s="179">
        <f t="shared" si="4"/>
        <v>2313046</v>
      </c>
      <c r="H95" s="291" t="s">
        <v>135</v>
      </c>
      <c r="I95" s="336" t="s">
        <v>18</v>
      </c>
      <c r="J95" s="608" t="s">
        <v>370</v>
      </c>
      <c r="K95" s="336" t="s">
        <v>64</v>
      </c>
      <c r="L95" s="336" t="s">
        <v>58</v>
      </c>
      <c r="M95" s="197"/>
      <c r="N95" s="197"/>
      <c r="O95" s="318"/>
    </row>
    <row r="96" spans="1:15" s="22" customFormat="1" x14ac:dyDescent="0.25">
      <c r="A96" s="194">
        <v>44893</v>
      </c>
      <c r="B96" s="177" t="s">
        <v>125</v>
      </c>
      <c r="C96" s="370" t="s">
        <v>49</v>
      </c>
      <c r="D96" s="371" t="s">
        <v>119</v>
      </c>
      <c r="E96" s="459"/>
      <c r="F96" s="182">
        <v>10000</v>
      </c>
      <c r="G96" s="179">
        <f t="shared" si="4"/>
        <v>2323046</v>
      </c>
      <c r="H96" s="291" t="s">
        <v>135</v>
      </c>
      <c r="I96" s="336" t="s">
        <v>18</v>
      </c>
      <c r="J96" s="608" t="s">
        <v>383</v>
      </c>
      <c r="K96" s="336" t="s">
        <v>64</v>
      </c>
      <c r="L96" s="336" t="s">
        <v>58</v>
      </c>
      <c r="M96" s="197"/>
      <c r="N96" s="197"/>
      <c r="O96" s="318"/>
    </row>
    <row r="97" spans="1:15" s="22" customFormat="1" x14ac:dyDescent="0.25">
      <c r="A97" s="194">
        <v>44893</v>
      </c>
      <c r="B97" s="177" t="s">
        <v>115</v>
      </c>
      <c r="C97" s="370" t="s">
        <v>49</v>
      </c>
      <c r="D97" s="371" t="s">
        <v>119</v>
      </c>
      <c r="E97" s="459">
        <v>69000</v>
      </c>
      <c r="F97" s="182"/>
      <c r="G97" s="179">
        <f t="shared" si="4"/>
        <v>2254046</v>
      </c>
      <c r="H97" s="291" t="s">
        <v>159</v>
      </c>
      <c r="I97" s="336" t="s">
        <v>18</v>
      </c>
      <c r="J97" s="452" t="s">
        <v>386</v>
      </c>
      <c r="K97" s="336" t="s">
        <v>64</v>
      </c>
      <c r="L97" s="336" t="s">
        <v>58</v>
      </c>
      <c r="M97" s="197"/>
      <c r="N97" s="197"/>
      <c r="O97" s="318"/>
    </row>
    <row r="98" spans="1:15" s="22" customFormat="1" x14ac:dyDescent="0.25">
      <c r="A98" s="194">
        <v>44893</v>
      </c>
      <c r="B98" s="177" t="s">
        <v>115</v>
      </c>
      <c r="C98" s="370" t="s">
        <v>49</v>
      </c>
      <c r="D98" s="371" t="s">
        <v>119</v>
      </c>
      <c r="E98" s="459">
        <v>75000</v>
      </c>
      <c r="F98" s="182"/>
      <c r="G98" s="179">
        <f t="shared" si="4"/>
        <v>2179046</v>
      </c>
      <c r="H98" s="291" t="s">
        <v>135</v>
      </c>
      <c r="I98" s="336" t="s">
        <v>18</v>
      </c>
      <c r="J98" s="608" t="s">
        <v>392</v>
      </c>
      <c r="K98" s="336" t="s">
        <v>64</v>
      </c>
      <c r="L98" s="336" t="s">
        <v>58</v>
      </c>
      <c r="M98" s="197"/>
      <c r="N98" s="197"/>
      <c r="O98" s="318"/>
    </row>
    <row r="99" spans="1:15" s="22" customFormat="1" x14ac:dyDescent="0.25">
      <c r="A99" s="194">
        <v>44893</v>
      </c>
      <c r="B99" s="177" t="s">
        <v>115</v>
      </c>
      <c r="C99" s="370" t="s">
        <v>49</v>
      </c>
      <c r="D99" s="371" t="s">
        <v>14</v>
      </c>
      <c r="E99" s="459">
        <v>35000</v>
      </c>
      <c r="F99" s="182"/>
      <c r="G99" s="179">
        <f t="shared" si="4"/>
        <v>2144046</v>
      </c>
      <c r="H99" s="291" t="s">
        <v>42</v>
      </c>
      <c r="I99" s="336" t="s">
        <v>18</v>
      </c>
      <c r="J99" s="452" t="s">
        <v>395</v>
      </c>
      <c r="K99" s="336" t="s">
        <v>64</v>
      </c>
      <c r="L99" s="336" t="s">
        <v>58</v>
      </c>
      <c r="M99" s="197"/>
      <c r="N99" s="197"/>
      <c r="O99" s="318"/>
    </row>
    <row r="100" spans="1:15" s="22" customFormat="1" x14ac:dyDescent="0.25">
      <c r="A100" s="194">
        <v>44893</v>
      </c>
      <c r="B100" s="177" t="s">
        <v>115</v>
      </c>
      <c r="C100" s="370" t="s">
        <v>49</v>
      </c>
      <c r="D100" s="371" t="s">
        <v>14</v>
      </c>
      <c r="E100" s="459">
        <v>170000</v>
      </c>
      <c r="F100" s="182"/>
      <c r="G100" s="179">
        <f t="shared" si="3"/>
        <v>1974046</v>
      </c>
      <c r="H100" s="291" t="s">
        <v>42</v>
      </c>
      <c r="I100" s="336" t="s">
        <v>18</v>
      </c>
      <c r="J100" s="452" t="s">
        <v>396</v>
      </c>
      <c r="K100" s="336" t="s">
        <v>64</v>
      </c>
      <c r="L100" s="336" t="s">
        <v>58</v>
      </c>
      <c r="M100" s="197"/>
      <c r="N100" s="197"/>
      <c r="O100" s="318"/>
    </row>
    <row r="101" spans="1:15" s="22" customFormat="1" x14ac:dyDescent="0.25">
      <c r="A101" s="194">
        <v>44893</v>
      </c>
      <c r="B101" s="177" t="s">
        <v>115</v>
      </c>
      <c r="C101" s="370" t="s">
        <v>49</v>
      </c>
      <c r="D101" s="371" t="s">
        <v>14</v>
      </c>
      <c r="E101" s="459">
        <v>121000</v>
      </c>
      <c r="F101" s="182"/>
      <c r="G101" s="179">
        <f t="shared" si="3"/>
        <v>1853046</v>
      </c>
      <c r="H101" s="291" t="s">
        <v>42</v>
      </c>
      <c r="I101" s="336" t="s">
        <v>18</v>
      </c>
      <c r="J101" s="452" t="s">
        <v>397</v>
      </c>
      <c r="K101" s="336" t="s">
        <v>64</v>
      </c>
      <c r="L101" s="336" t="s">
        <v>58</v>
      </c>
      <c r="M101" s="197"/>
      <c r="N101" s="197"/>
      <c r="O101" s="318"/>
    </row>
    <row r="102" spans="1:15" s="22" customFormat="1" x14ac:dyDescent="0.25">
      <c r="A102" s="194">
        <v>44893</v>
      </c>
      <c r="B102" s="177" t="s">
        <v>115</v>
      </c>
      <c r="C102" s="370" t="s">
        <v>49</v>
      </c>
      <c r="D102" s="371" t="s">
        <v>14</v>
      </c>
      <c r="E102" s="459">
        <v>14000</v>
      </c>
      <c r="F102" s="182"/>
      <c r="G102" s="179">
        <f t="shared" si="3"/>
        <v>1839046</v>
      </c>
      <c r="H102" s="291" t="s">
        <v>42</v>
      </c>
      <c r="I102" s="336" t="s">
        <v>18</v>
      </c>
      <c r="J102" s="452" t="s">
        <v>398</v>
      </c>
      <c r="K102" s="336" t="s">
        <v>64</v>
      </c>
      <c r="L102" s="336" t="s">
        <v>58</v>
      </c>
      <c r="M102" s="197"/>
      <c r="N102" s="197"/>
      <c r="O102" s="318"/>
    </row>
    <row r="103" spans="1:15" s="22" customFormat="1" x14ac:dyDescent="0.25">
      <c r="A103" s="194">
        <v>44894</v>
      </c>
      <c r="B103" s="177" t="s">
        <v>391</v>
      </c>
      <c r="C103" s="370" t="s">
        <v>49</v>
      </c>
      <c r="D103" s="371" t="s">
        <v>119</v>
      </c>
      <c r="E103" s="459"/>
      <c r="F103" s="182">
        <v>6000</v>
      </c>
      <c r="G103" s="179">
        <f t="shared" si="3"/>
        <v>1845046</v>
      </c>
      <c r="H103" s="291" t="s">
        <v>159</v>
      </c>
      <c r="I103" s="336" t="s">
        <v>18</v>
      </c>
      <c r="J103" s="452" t="s">
        <v>386</v>
      </c>
      <c r="K103" s="336" t="s">
        <v>64</v>
      </c>
      <c r="L103" s="336" t="s">
        <v>58</v>
      </c>
      <c r="M103" s="197"/>
      <c r="N103" s="197"/>
      <c r="O103" s="318"/>
    </row>
    <row r="104" spans="1:15" s="22" customFormat="1" x14ac:dyDescent="0.25">
      <c r="A104" s="194">
        <v>44894</v>
      </c>
      <c r="B104" s="177" t="s">
        <v>115</v>
      </c>
      <c r="C104" s="370" t="s">
        <v>49</v>
      </c>
      <c r="D104" s="371" t="s">
        <v>119</v>
      </c>
      <c r="E104" s="459">
        <v>80000</v>
      </c>
      <c r="F104" s="182"/>
      <c r="G104" s="179">
        <f t="shared" si="3"/>
        <v>1765046</v>
      </c>
      <c r="H104" s="291" t="s">
        <v>135</v>
      </c>
      <c r="I104" s="336" t="s">
        <v>18</v>
      </c>
      <c r="J104" s="608" t="s">
        <v>407</v>
      </c>
      <c r="K104" s="336" t="s">
        <v>64</v>
      </c>
      <c r="L104" s="336" t="s">
        <v>58</v>
      </c>
      <c r="M104" s="197"/>
      <c r="N104" s="197"/>
      <c r="O104" s="318"/>
    </row>
    <row r="105" spans="1:15" s="22" customFormat="1" x14ac:dyDescent="0.25">
      <c r="A105" s="194">
        <v>44894</v>
      </c>
      <c r="B105" s="177" t="s">
        <v>115</v>
      </c>
      <c r="C105" s="370" t="s">
        <v>49</v>
      </c>
      <c r="D105" s="371" t="s">
        <v>14</v>
      </c>
      <c r="E105" s="459">
        <v>66000</v>
      </c>
      <c r="F105" s="182"/>
      <c r="G105" s="179">
        <f t="shared" si="3"/>
        <v>1699046</v>
      </c>
      <c r="H105" s="291" t="s">
        <v>159</v>
      </c>
      <c r="I105" s="336" t="s">
        <v>18</v>
      </c>
      <c r="J105" s="452" t="s">
        <v>410</v>
      </c>
      <c r="K105" s="336" t="s">
        <v>64</v>
      </c>
      <c r="L105" s="336" t="s">
        <v>58</v>
      </c>
      <c r="M105" s="197"/>
      <c r="N105" s="197"/>
      <c r="O105" s="318"/>
    </row>
    <row r="106" spans="1:15" s="22" customFormat="1" x14ac:dyDescent="0.25">
      <c r="A106" s="194">
        <v>44894</v>
      </c>
      <c r="B106" s="177" t="s">
        <v>115</v>
      </c>
      <c r="C106" s="370" t="s">
        <v>49</v>
      </c>
      <c r="D106" s="371" t="s">
        <v>14</v>
      </c>
      <c r="E106" s="459">
        <v>35000</v>
      </c>
      <c r="F106" s="182"/>
      <c r="G106" s="179">
        <f t="shared" si="3"/>
        <v>1664046</v>
      </c>
      <c r="H106" s="291" t="s">
        <v>135</v>
      </c>
      <c r="I106" s="336" t="s">
        <v>18</v>
      </c>
      <c r="J106" s="608" t="s">
        <v>412</v>
      </c>
      <c r="K106" s="336" t="s">
        <v>64</v>
      </c>
      <c r="L106" s="336" t="s">
        <v>58</v>
      </c>
      <c r="M106" s="197"/>
      <c r="N106" s="197"/>
      <c r="O106" s="318"/>
    </row>
    <row r="107" spans="1:15" s="22" customFormat="1" x14ac:dyDescent="0.25">
      <c r="A107" s="194">
        <v>44894</v>
      </c>
      <c r="B107" s="177" t="s">
        <v>125</v>
      </c>
      <c r="C107" s="370" t="s">
        <v>49</v>
      </c>
      <c r="D107" s="371" t="s">
        <v>119</v>
      </c>
      <c r="E107" s="459"/>
      <c r="F107" s="182">
        <v>2000</v>
      </c>
      <c r="G107" s="179">
        <f t="shared" si="3"/>
        <v>1666046</v>
      </c>
      <c r="H107" s="291" t="s">
        <v>135</v>
      </c>
      <c r="I107" s="336" t="s">
        <v>18</v>
      </c>
      <c r="J107" s="608" t="s">
        <v>392</v>
      </c>
      <c r="K107" s="336" t="s">
        <v>64</v>
      </c>
      <c r="L107" s="336" t="s">
        <v>58</v>
      </c>
      <c r="M107" s="197"/>
      <c r="N107" s="197"/>
      <c r="O107" s="318"/>
    </row>
    <row r="108" spans="1:15" s="22" customFormat="1" x14ac:dyDescent="0.25">
      <c r="A108" s="194">
        <v>44895</v>
      </c>
      <c r="B108" s="177" t="s">
        <v>115</v>
      </c>
      <c r="C108" s="370" t="s">
        <v>49</v>
      </c>
      <c r="D108" s="371" t="s">
        <v>119</v>
      </c>
      <c r="E108" s="459">
        <v>78000</v>
      </c>
      <c r="F108" s="182"/>
      <c r="G108" s="179">
        <f t="shared" si="3"/>
        <v>1588046</v>
      </c>
      <c r="H108" s="291" t="s">
        <v>135</v>
      </c>
      <c r="I108" s="336" t="s">
        <v>18</v>
      </c>
      <c r="J108" s="608" t="s">
        <v>415</v>
      </c>
      <c r="K108" s="336" t="s">
        <v>64</v>
      </c>
      <c r="L108" s="336" t="s">
        <v>58</v>
      </c>
      <c r="M108" s="197"/>
      <c r="N108" s="197"/>
      <c r="O108" s="318"/>
    </row>
    <row r="109" spans="1:15" s="22" customFormat="1" x14ac:dyDescent="0.25">
      <c r="A109" s="194">
        <v>44895</v>
      </c>
      <c r="B109" s="177" t="s">
        <v>115</v>
      </c>
      <c r="C109" s="370" t="s">
        <v>49</v>
      </c>
      <c r="D109" s="371" t="s">
        <v>119</v>
      </c>
      <c r="E109" s="459">
        <v>68000</v>
      </c>
      <c r="F109" s="182"/>
      <c r="G109" s="179">
        <f t="shared" si="3"/>
        <v>1520046</v>
      </c>
      <c r="H109" s="291" t="s">
        <v>159</v>
      </c>
      <c r="I109" s="336" t="s">
        <v>18</v>
      </c>
      <c r="J109" s="452" t="s">
        <v>419</v>
      </c>
      <c r="K109" s="336" t="s">
        <v>64</v>
      </c>
      <c r="L109" s="336" t="s">
        <v>58</v>
      </c>
      <c r="M109" s="197"/>
      <c r="N109" s="197"/>
      <c r="O109" s="318"/>
    </row>
    <row r="110" spans="1:15" s="22" customFormat="1" x14ac:dyDescent="0.25">
      <c r="A110" s="194">
        <v>44895</v>
      </c>
      <c r="B110" s="177" t="s">
        <v>115</v>
      </c>
      <c r="C110" s="370" t="s">
        <v>49</v>
      </c>
      <c r="D110" s="371" t="s">
        <v>14</v>
      </c>
      <c r="E110" s="459">
        <v>200000</v>
      </c>
      <c r="F110" s="182"/>
      <c r="G110" s="179">
        <f t="shared" si="3"/>
        <v>1320046</v>
      </c>
      <c r="H110" s="291" t="s">
        <v>42</v>
      </c>
      <c r="I110" s="336" t="s">
        <v>18</v>
      </c>
      <c r="J110" s="25" t="s">
        <v>424</v>
      </c>
      <c r="K110" s="336" t="s">
        <v>64</v>
      </c>
      <c r="L110" s="336" t="s">
        <v>58</v>
      </c>
      <c r="M110" s="197"/>
      <c r="N110" s="197"/>
      <c r="O110" s="318"/>
    </row>
    <row r="111" spans="1:15" s="22" customFormat="1" x14ac:dyDescent="0.25">
      <c r="A111" s="194">
        <v>44895</v>
      </c>
      <c r="B111" s="177" t="s">
        <v>115</v>
      </c>
      <c r="C111" s="370" t="s">
        <v>49</v>
      </c>
      <c r="D111" s="371" t="s">
        <v>14</v>
      </c>
      <c r="E111" s="459">
        <v>21400</v>
      </c>
      <c r="F111" s="182"/>
      <c r="G111" s="179">
        <f t="shared" si="3"/>
        <v>1298646</v>
      </c>
      <c r="H111" s="291" t="s">
        <v>42</v>
      </c>
      <c r="I111" s="336" t="s">
        <v>18</v>
      </c>
      <c r="J111" s="452"/>
      <c r="K111" s="336" t="s">
        <v>64</v>
      </c>
      <c r="L111" s="336" t="s">
        <v>58</v>
      </c>
      <c r="M111" s="197"/>
      <c r="N111" s="197"/>
      <c r="O111" s="318"/>
    </row>
    <row r="112" spans="1:15" s="22" customFormat="1" x14ac:dyDescent="0.25">
      <c r="A112" s="534">
        <v>44895</v>
      </c>
      <c r="B112" s="177" t="s">
        <v>125</v>
      </c>
      <c r="C112" s="370" t="s">
        <v>49</v>
      </c>
      <c r="D112" s="371" t="s">
        <v>119</v>
      </c>
      <c r="E112" s="459"/>
      <c r="F112" s="182">
        <v>7000</v>
      </c>
      <c r="G112" s="179">
        <f t="shared" si="3"/>
        <v>1305646</v>
      </c>
      <c r="H112" s="291" t="s">
        <v>135</v>
      </c>
      <c r="I112" s="336" t="s">
        <v>18</v>
      </c>
      <c r="J112" s="608" t="s">
        <v>407</v>
      </c>
      <c r="K112" s="336" t="s">
        <v>64</v>
      </c>
      <c r="L112" s="336" t="s">
        <v>58</v>
      </c>
      <c r="M112" s="197"/>
      <c r="N112" s="197"/>
      <c r="O112" s="318"/>
    </row>
    <row r="113" spans="1:15" s="22" customFormat="1" ht="15.75" thickBot="1" x14ac:dyDescent="0.3">
      <c r="A113" s="534">
        <v>44895</v>
      </c>
      <c r="B113" s="177" t="s">
        <v>125</v>
      </c>
      <c r="C113" s="370" t="s">
        <v>49</v>
      </c>
      <c r="D113" s="371" t="s">
        <v>119</v>
      </c>
      <c r="E113" s="459"/>
      <c r="F113" s="182">
        <v>3000</v>
      </c>
      <c r="G113" s="179">
        <f t="shared" si="3"/>
        <v>1308646</v>
      </c>
      <c r="H113" s="291" t="s">
        <v>159</v>
      </c>
      <c r="I113" s="336" t="s">
        <v>18</v>
      </c>
      <c r="J113" s="452" t="s">
        <v>410</v>
      </c>
      <c r="K113" s="336" t="s">
        <v>64</v>
      </c>
      <c r="L113" s="336" t="s">
        <v>58</v>
      </c>
      <c r="M113" s="197"/>
      <c r="N113" s="197"/>
      <c r="O113" s="318"/>
    </row>
    <row r="114" spans="1:15" ht="26.25" customHeight="1" thickBot="1" x14ac:dyDescent="0.3">
      <c r="E114" s="655">
        <f>SUM(E4:E113)</f>
        <v>4752400</v>
      </c>
      <c r="F114" s="656">
        <f>SUM(F4:F113)+G3</f>
        <v>6061046</v>
      </c>
      <c r="G114" s="657">
        <f>F114-E114</f>
        <v>1308646</v>
      </c>
      <c r="J114" s="452"/>
    </row>
    <row r="120" spans="1:15" x14ac:dyDescent="0.25">
      <c r="G120" s="695"/>
    </row>
    <row r="1527" spans="5:5" x14ac:dyDescent="0.25">
      <c r="E1527" s="685" t="s">
        <v>249</v>
      </c>
    </row>
  </sheetData>
  <autoFilter ref="A2:N114"/>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7"/>
  <sheetViews>
    <sheetView workbookViewId="0">
      <pane xSplit="1" ySplit="3" topLeftCell="B4" activePane="bottomRight" state="frozen"/>
      <selection pane="topRight" activeCell="B1" sqref="B1"/>
      <selection pane="bottomLeft" activeCell="A4" sqref="A4"/>
      <selection pane="bottomRight" activeCell="E10" sqref="E10"/>
    </sheetView>
  </sheetViews>
  <sheetFormatPr defaultColWidth="10.85546875" defaultRowHeight="15" x14ac:dyDescent="0.25"/>
  <cols>
    <col min="1" max="1" width="12.28515625" style="40" customWidth="1"/>
    <col min="2" max="2" width="25.7109375" style="40" customWidth="1"/>
    <col min="3" max="3" width="19.42578125" style="40" customWidth="1"/>
    <col min="4" max="4" width="15.7109375" style="40" bestFit="1" customWidth="1"/>
    <col min="5" max="5" width="13.7109375" style="77" customWidth="1"/>
    <col min="6" max="6" width="12.28515625" style="77" customWidth="1"/>
    <col min="7" max="7" width="14.42578125" style="77" bestFit="1" customWidth="1"/>
    <col min="8" max="8" width="14.42578125" style="40" bestFit="1" customWidth="1"/>
    <col min="9" max="9" width="21.140625" style="40" customWidth="1"/>
    <col min="10" max="10" width="26.140625" style="40" customWidth="1"/>
    <col min="11" max="12" width="10.85546875" style="40"/>
    <col min="13" max="13" width="14.85546875" style="40" customWidth="1"/>
    <col min="14" max="14" width="28" style="40" customWidth="1"/>
    <col min="15" max="16384" width="10.85546875" style="40"/>
  </cols>
  <sheetData>
    <row r="1" spans="1:19" s="2" customFormat="1" ht="36" customHeight="1" x14ac:dyDescent="0.25">
      <c r="A1" s="702" t="s">
        <v>43</v>
      </c>
      <c r="B1" s="703"/>
      <c r="C1" s="703"/>
      <c r="D1" s="703"/>
      <c r="E1" s="703"/>
      <c r="F1" s="703"/>
      <c r="G1" s="703"/>
      <c r="H1" s="703"/>
      <c r="I1" s="703"/>
      <c r="J1" s="703"/>
      <c r="K1" s="703"/>
      <c r="L1" s="703"/>
      <c r="M1" s="703"/>
      <c r="N1" s="703"/>
    </row>
    <row r="2" spans="1:19" s="2" customFormat="1" ht="18.75" x14ac:dyDescent="0.25">
      <c r="A2" s="704" t="s">
        <v>427</v>
      </c>
      <c r="B2" s="704"/>
      <c r="C2" s="704"/>
      <c r="D2" s="704"/>
      <c r="E2" s="704"/>
      <c r="F2" s="704"/>
      <c r="G2" s="704"/>
      <c r="H2" s="704"/>
      <c r="I2" s="704"/>
      <c r="J2" s="704"/>
      <c r="K2" s="704"/>
      <c r="L2" s="704"/>
      <c r="M2" s="704"/>
      <c r="N2" s="704"/>
    </row>
    <row r="3" spans="1:19" s="2" customFormat="1" ht="45" x14ac:dyDescent="0.25">
      <c r="A3" s="41" t="s">
        <v>0</v>
      </c>
      <c r="B3" s="34" t="s">
        <v>5</v>
      </c>
      <c r="C3" s="34" t="s">
        <v>10</v>
      </c>
      <c r="D3" s="35" t="s">
        <v>8</v>
      </c>
      <c r="E3" s="35" t="s">
        <v>62</v>
      </c>
      <c r="F3" s="35" t="s">
        <v>34</v>
      </c>
      <c r="G3" s="36" t="s">
        <v>41</v>
      </c>
      <c r="H3" s="36" t="s">
        <v>2</v>
      </c>
      <c r="I3" s="36" t="s">
        <v>3</v>
      </c>
      <c r="J3" s="34" t="s">
        <v>9</v>
      </c>
      <c r="K3" s="34" t="s">
        <v>1</v>
      </c>
      <c r="L3" s="34" t="s">
        <v>4</v>
      </c>
      <c r="M3" s="37" t="s">
        <v>12</v>
      </c>
      <c r="N3" s="38" t="s">
        <v>11</v>
      </c>
    </row>
    <row r="4" spans="1:19" s="22" customFormat="1" x14ac:dyDescent="0.25">
      <c r="A4" s="336">
        <v>44835</v>
      </c>
      <c r="B4" s="167" t="s">
        <v>144</v>
      </c>
      <c r="C4" s="331"/>
      <c r="D4" s="331"/>
      <c r="E4" s="372"/>
      <c r="F4" s="448">
        <v>5</v>
      </c>
      <c r="G4" s="449">
        <v>5</v>
      </c>
      <c r="H4" s="33"/>
      <c r="I4" s="44"/>
      <c r="J4" s="42"/>
      <c r="K4" s="44"/>
      <c r="L4" s="44"/>
      <c r="M4" s="44"/>
      <c r="N4" s="44"/>
    </row>
    <row r="5" spans="1:19" s="22" customFormat="1" ht="15.75" thickBot="1" x14ac:dyDescent="0.3">
      <c r="A5" s="336"/>
      <c r="B5" s="204"/>
      <c r="C5" s="445"/>
      <c r="D5" s="204"/>
      <c r="E5" s="446"/>
      <c r="F5" s="450"/>
      <c r="G5" s="450"/>
      <c r="H5" s="447"/>
      <c r="I5" s="197"/>
      <c r="J5" s="42"/>
      <c r="K5" s="197"/>
      <c r="L5" s="197"/>
      <c r="M5" s="197"/>
      <c r="N5" s="197"/>
    </row>
    <row r="6" spans="1:19" s="66" customFormat="1" ht="15.75" thickBot="1" x14ac:dyDescent="0.3">
      <c r="A6" s="101"/>
      <c r="B6" s="100"/>
      <c r="C6" s="164"/>
      <c r="D6" s="166"/>
      <c r="E6" s="455">
        <f>SUM(E4:E5)</f>
        <v>0</v>
      </c>
      <c r="F6" s="455">
        <f>SUM(F4:F5)</f>
        <v>5</v>
      </c>
      <c r="G6" s="451">
        <f>F6-E6</f>
        <v>5</v>
      </c>
      <c r="H6" s="165"/>
      <c r="I6" s="100"/>
      <c r="J6" s="100"/>
      <c r="K6" s="52"/>
      <c r="L6" s="52"/>
      <c r="M6" s="52"/>
      <c r="N6" s="52"/>
      <c r="O6" s="102"/>
      <c r="P6" s="102"/>
      <c r="Q6" s="102"/>
      <c r="R6" s="102"/>
      <c r="S6" s="102"/>
    </row>
    <row r="7" spans="1:19" s="26" customFormat="1" x14ac:dyDescent="0.25">
      <c r="A7"/>
      <c r="B7"/>
      <c r="C7" s="138"/>
      <c r="D7" s="142"/>
      <c r="E7" s="145"/>
      <c r="F7" s="146"/>
      <c r="G7" s="145"/>
      <c r="H7" s="147"/>
      <c r="I7" s="148"/>
      <c r="J7" s="149"/>
      <c r="K7" s="143"/>
      <c r="L7" s="143"/>
      <c r="M7" s="144"/>
      <c r="N7" s="140"/>
      <c r="O7" s="144"/>
      <c r="P7" s="53"/>
      <c r="Q7" s="53"/>
      <c r="R7" s="53"/>
      <c r="S7" s="53"/>
    </row>
    <row r="8" spans="1:19" s="26" customFormat="1" x14ac:dyDescent="0.25">
      <c r="A8"/>
      <c r="B8"/>
      <c r="C8" s="138"/>
      <c r="D8" s="142"/>
      <c r="E8" s="145"/>
      <c r="F8" s="146"/>
      <c r="G8" s="145"/>
      <c r="H8" s="147"/>
      <c r="I8" s="148"/>
      <c r="J8" s="149"/>
      <c r="K8" s="143"/>
      <c r="L8" s="143"/>
      <c r="M8" s="144"/>
      <c r="N8" s="140"/>
      <c r="O8" s="144"/>
      <c r="P8" s="53"/>
      <c r="Q8" s="53"/>
      <c r="R8" s="53"/>
      <c r="S8" s="53"/>
    </row>
    <row r="9" spans="1:19" s="26" customFormat="1" x14ac:dyDescent="0.25">
      <c r="A9"/>
      <c r="B9"/>
      <c r="C9" s="138"/>
      <c r="D9" s="142"/>
      <c r="E9" s="145"/>
      <c r="F9" s="146"/>
      <c r="G9" s="145"/>
      <c r="H9" s="147"/>
      <c r="I9" s="148"/>
      <c r="J9" s="149"/>
      <c r="K9" s="143"/>
      <c r="L9" s="143"/>
      <c r="M9" s="144"/>
      <c r="N9" s="140"/>
      <c r="O9" s="144"/>
      <c r="P9" s="53"/>
      <c r="Q9" s="53"/>
      <c r="R9" s="53"/>
      <c r="S9" s="53"/>
    </row>
    <row r="10" spans="1:19" s="26" customFormat="1" x14ac:dyDescent="0.25">
      <c r="A10"/>
      <c r="B10"/>
      <c r="C10" s="138"/>
      <c r="D10" s="142"/>
      <c r="E10" s="145"/>
      <c r="F10" s="146"/>
      <c r="G10" s="145"/>
      <c r="H10" s="147"/>
      <c r="I10" s="148"/>
      <c r="J10" s="149"/>
      <c r="K10" s="143"/>
      <c r="L10" s="143"/>
      <c r="M10" s="144"/>
      <c r="N10" s="150"/>
      <c r="O10" s="144"/>
      <c r="P10" s="53"/>
      <c r="Q10" s="53"/>
      <c r="R10" s="53"/>
      <c r="S10" s="53"/>
    </row>
    <row r="11" spans="1:19" s="88" customFormat="1" x14ac:dyDescent="0.25">
      <c r="A11"/>
      <c r="B11"/>
      <c r="C11" s="138"/>
      <c r="D11" s="151"/>
      <c r="E11" s="145"/>
      <c r="F11" s="145"/>
      <c r="G11" s="145"/>
      <c r="H11" s="147"/>
      <c r="I11" s="151"/>
      <c r="J11" s="152"/>
      <c r="K11" s="139"/>
      <c r="L11" s="139"/>
      <c r="M11" s="139"/>
      <c r="N11" s="140"/>
      <c r="O11" s="141"/>
      <c r="P11" s="69"/>
      <c r="Q11" s="69"/>
      <c r="R11" s="69"/>
      <c r="S11" s="69"/>
    </row>
    <row r="12" spans="1:19" s="26" customFormat="1" x14ac:dyDescent="0.25">
      <c r="A12"/>
      <c r="B12"/>
      <c r="C12" s="138"/>
      <c r="D12" s="142"/>
      <c r="E12" s="145"/>
      <c r="F12" s="146"/>
      <c r="G12" s="142"/>
      <c r="H12" s="147"/>
      <c r="I12" s="148"/>
      <c r="J12" s="149"/>
      <c r="K12" s="143"/>
      <c r="L12" s="143"/>
      <c r="M12" s="144"/>
      <c r="N12" s="150"/>
      <c r="O12" s="144"/>
      <c r="P12" s="53"/>
      <c r="Q12" s="53"/>
      <c r="R12" s="53"/>
      <c r="S12" s="53"/>
    </row>
    <row r="13" spans="1:19" s="26" customFormat="1" x14ac:dyDescent="0.25">
      <c r="A13"/>
      <c r="B13"/>
      <c r="C13" s="138"/>
      <c r="D13" s="142"/>
      <c r="E13" s="145"/>
      <c r="F13" s="146"/>
      <c r="G13" s="142"/>
      <c r="H13" s="147"/>
      <c r="I13" s="148"/>
      <c r="J13" s="149"/>
      <c r="K13" s="143"/>
      <c r="L13" s="143"/>
      <c r="M13" s="144"/>
      <c r="N13" s="150"/>
      <c r="O13" s="144"/>
      <c r="P13" s="53"/>
      <c r="Q13" s="53"/>
      <c r="R13" s="53"/>
      <c r="S13" s="53"/>
    </row>
    <row r="14" spans="1:19" s="26" customFormat="1" x14ac:dyDescent="0.25">
      <c r="A14"/>
      <c r="B14"/>
      <c r="C14" s="138"/>
      <c r="D14" s="142"/>
      <c r="E14" s="145"/>
      <c r="F14" s="146"/>
      <c r="G14" s="142"/>
      <c r="H14" s="147"/>
      <c r="I14" s="148"/>
      <c r="J14" s="149"/>
      <c r="K14" s="143"/>
      <c r="L14" s="143"/>
      <c r="M14" s="144"/>
      <c r="N14" s="150"/>
      <c r="O14" s="144"/>
      <c r="P14" s="53"/>
      <c r="Q14" s="53"/>
      <c r="R14" s="53"/>
      <c r="S14" s="53"/>
    </row>
    <row r="15" spans="1:19" s="26" customFormat="1" x14ac:dyDescent="0.25">
      <c r="A15"/>
      <c r="B15"/>
      <c r="C15" s="138"/>
      <c r="D15" s="142"/>
      <c r="E15" s="145"/>
      <c r="F15" s="146"/>
      <c r="G15" s="142"/>
      <c r="H15" s="147"/>
      <c r="I15" s="148"/>
      <c r="J15" s="149"/>
      <c r="K15" s="143"/>
      <c r="L15" s="143"/>
      <c r="M15" s="144"/>
      <c r="N15" s="150"/>
      <c r="O15" s="144"/>
      <c r="P15" s="53"/>
      <c r="Q15" s="53"/>
      <c r="R15" s="53"/>
      <c r="S15" s="53"/>
    </row>
    <row r="16" spans="1:19" s="26" customFormat="1" x14ac:dyDescent="0.25">
      <c r="A16"/>
      <c r="B16"/>
      <c r="C16" s="138"/>
      <c r="D16" s="142"/>
      <c r="E16" s="145"/>
      <c r="F16" s="146"/>
      <c r="G16" s="142"/>
      <c r="H16" s="147"/>
      <c r="I16" s="148"/>
      <c r="J16" s="149"/>
      <c r="K16" s="143"/>
      <c r="L16" s="143"/>
      <c r="M16" s="144"/>
      <c r="N16" s="150"/>
      <c r="O16" s="144"/>
      <c r="P16" s="53"/>
      <c r="Q16" s="53"/>
      <c r="R16" s="53"/>
      <c r="S16" s="53"/>
    </row>
    <row r="17" spans="1:19" s="26" customFormat="1" x14ac:dyDescent="0.25">
      <c r="A17" s="118"/>
      <c r="B17" s="129"/>
      <c r="C17" s="148"/>
      <c r="D17" s="142"/>
      <c r="E17" s="145"/>
      <c r="F17" s="146"/>
      <c r="G17" s="142"/>
      <c r="H17" s="147"/>
      <c r="I17" s="148"/>
      <c r="J17" s="149"/>
      <c r="K17" s="143"/>
      <c r="L17" s="143"/>
      <c r="M17" s="144"/>
      <c r="N17" s="150"/>
      <c r="O17" s="144"/>
      <c r="P17" s="53"/>
      <c r="Q17" s="53"/>
      <c r="R17" s="53"/>
      <c r="S17" s="53"/>
    </row>
    <row r="18" spans="1:19" s="26" customFormat="1" x14ac:dyDescent="0.25">
      <c r="A18" s="118"/>
      <c r="B18" s="129"/>
      <c r="C18" s="148"/>
      <c r="D18" s="142"/>
      <c r="E18" s="145"/>
      <c r="F18" s="146"/>
      <c r="G18" s="142"/>
      <c r="H18" s="147"/>
      <c r="I18" s="148"/>
      <c r="J18" s="149"/>
      <c r="K18" s="143"/>
      <c r="L18" s="143"/>
      <c r="M18" s="144"/>
      <c r="N18" s="150"/>
      <c r="O18" s="144"/>
      <c r="P18" s="53"/>
      <c r="Q18" s="53"/>
      <c r="R18" s="53"/>
      <c r="S18" s="53"/>
    </row>
    <row r="19" spans="1:19" s="26" customFormat="1" x14ac:dyDescent="0.25">
      <c r="A19" s="118"/>
      <c r="B19" s="129"/>
      <c r="C19" s="148"/>
      <c r="D19" s="142"/>
      <c r="E19" s="145"/>
      <c r="F19" s="146"/>
      <c r="G19" s="142"/>
      <c r="H19" s="147"/>
      <c r="I19" s="148"/>
      <c r="J19" s="149"/>
      <c r="K19" s="143"/>
      <c r="L19" s="143"/>
      <c r="M19" s="144"/>
      <c r="N19" s="150"/>
      <c r="O19" s="144"/>
      <c r="P19" s="53"/>
      <c r="Q19" s="53"/>
      <c r="R19" s="53"/>
      <c r="S19" s="53"/>
    </row>
    <row r="20" spans="1:19" s="26" customFormat="1" x14ac:dyDescent="0.25">
      <c r="A20" s="118"/>
      <c r="B20" s="129"/>
      <c r="C20" s="148"/>
      <c r="D20" s="142"/>
      <c r="E20" s="145"/>
      <c r="F20" s="146"/>
      <c r="G20" s="142"/>
      <c r="H20" s="147"/>
      <c r="I20" s="148"/>
      <c r="J20" s="149"/>
      <c r="K20" s="143"/>
      <c r="L20" s="143"/>
      <c r="M20" s="144"/>
      <c r="N20" s="150"/>
      <c r="O20" s="144"/>
      <c r="P20" s="53"/>
      <c r="Q20" s="53"/>
      <c r="R20" s="53"/>
      <c r="S20" s="53"/>
    </row>
    <row r="21" spans="1:19" s="26" customFormat="1" x14ac:dyDescent="0.25">
      <c r="A21" s="118"/>
      <c r="B21" s="129"/>
      <c r="C21" s="148"/>
      <c r="D21" s="142"/>
      <c r="E21" s="145"/>
      <c r="F21" s="146"/>
      <c r="G21" s="142"/>
      <c r="H21" s="147"/>
      <c r="I21" s="148"/>
      <c r="J21" s="149"/>
      <c r="K21" s="143"/>
      <c r="L21" s="143"/>
      <c r="M21" s="144"/>
      <c r="N21" s="150"/>
      <c r="O21" s="144"/>
      <c r="P21" s="53"/>
      <c r="Q21" s="53"/>
      <c r="R21" s="53"/>
      <c r="S21" s="53"/>
    </row>
    <row r="22" spans="1:19" s="26" customFormat="1" x14ac:dyDescent="0.25">
      <c r="A22" s="118"/>
      <c r="B22" s="129"/>
      <c r="C22" s="148"/>
      <c r="D22" s="142"/>
      <c r="E22" s="145"/>
      <c r="F22" s="146"/>
      <c r="G22" s="142"/>
      <c r="H22" s="147"/>
      <c r="I22" s="148"/>
      <c r="J22" s="149"/>
      <c r="K22" s="143"/>
      <c r="L22" s="143"/>
      <c r="M22" s="144"/>
      <c r="N22" s="150"/>
      <c r="O22" s="144"/>
      <c r="P22" s="53"/>
      <c r="Q22" s="53"/>
      <c r="R22" s="53"/>
      <c r="S22" s="53"/>
    </row>
    <row r="23" spans="1:19" s="26" customFormat="1" x14ac:dyDescent="0.25">
      <c r="A23" s="117"/>
      <c r="B23" s="130"/>
      <c r="C23" s="153"/>
      <c r="D23" s="154"/>
      <c r="E23" s="155"/>
      <c r="F23" s="155"/>
      <c r="G23" s="155"/>
      <c r="H23" s="147"/>
      <c r="I23" s="148"/>
      <c r="J23" s="145"/>
      <c r="K23" s="143"/>
      <c r="L23" s="143"/>
      <c r="M23" s="139"/>
      <c r="N23" s="140"/>
      <c r="O23" s="144"/>
      <c r="P23" s="53"/>
      <c r="Q23" s="53"/>
      <c r="R23" s="53"/>
      <c r="S23" s="53"/>
    </row>
    <row r="24" spans="1:19" s="86" customFormat="1" x14ac:dyDescent="0.25">
      <c r="A24" s="117"/>
      <c r="B24" s="130"/>
      <c r="C24" s="153"/>
      <c r="D24" s="154"/>
      <c r="E24" s="155"/>
      <c r="F24" s="155"/>
      <c r="G24" s="155"/>
      <c r="H24" s="147"/>
      <c r="I24" s="151"/>
      <c r="J24" s="152"/>
      <c r="K24" s="139"/>
      <c r="L24" s="139"/>
      <c r="M24" s="139"/>
      <c r="N24" s="140"/>
      <c r="O24" s="141"/>
      <c r="P24" s="69"/>
      <c r="Q24" s="69"/>
      <c r="R24" s="69"/>
      <c r="S24" s="69"/>
    </row>
    <row r="25" spans="1:19" s="26" customFormat="1" x14ac:dyDescent="0.25">
      <c r="A25" s="118"/>
      <c r="B25" s="129"/>
      <c r="C25" s="148"/>
      <c r="D25" s="142"/>
      <c r="E25" s="145"/>
      <c r="F25" s="146"/>
      <c r="G25" s="145"/>
      <c r="H25" s="147"/>
      <c r="I25" s="148"/>
      <c r="J25" s="149"/>
      <c r="K25" s="143"/>
      <c r="L25" s="143"/>
      <c r="M25" s="144"/>
      <c r="N25" s="150"/>
      <c r="O25" s="144"/>
      <c r="P25" s="53"/>
      <c r="Q25" s="53"/>
      <c r="R25" s="53"/>
      <c r="S25" s="53"/>
    </row>
    <row r="26" spans="1:19" s="26" customFormat="1" x14ac:dyDescent="0.25">
      <c r="A26" s="118"/>
      <c r="B26" s="129"/>
      <c r="C26" s="148"/>
      <c r="D26" s="142"/>
      <c r="E26" s="145"/>
      <c r="F26" s="146"/>
      <c r="G26" s="145"/>
      <c r="H26" s="147"/>
      <c r="I26" s="148"/>
      <c r="J26" s="149"/>
      <c r="K26" s="143"/>
      <c r="L26" s="143"/>
      <c r="M26" s="144"/>
      <c r="N26" s="150"/>
      <c r="O26" s="144"/>
      <c r="P26" s="53"/>
      <c r="Q26" s="53"/>
      <c r="R26" s="53"/>
      <c r="S26" s="53"/>
    </row>
    <row r="27" spans="1:19" s="26" customFormat="1" x14ac:dyDescent="0.25">
      <c r="A27" s="118"/>
      <c r="B27" s="129"/>
      <c r="C27" s="148"/>
      <c r="D27" s="142"/>
      <c r="E27" s="145"/>
      <c r="F27" s="146"/>
      <c r="G27" s="145"/>
      <c r="H27" s="147"/>
      <c r="I27" s="148"/>
      <c r="J27" s="149"/>
      <c r="K27" s="143"/>
      <c r="L27" s="143"/>
      <c r="M27" s="144"/>
      <c r="N27" s="150"/>
      <c r="O27" s="144"/>
      <c r="P27" s="53"/>
      <c r="Q27" s="53"/>
      <c r="R27" s="53"/>
      <c r="S27" s="53"/>
    </row>
    <row r="28" spans="1:19" s="26" customFormat="1" x14ac:dyDescent="0.25">
      <c r="A28" s="118"/>
      <c r="B28" s="129"/>
      <c r="C28" s="148"/>
      <c r="D28" s="142"/>
      <c r="E28" s="145"/>
      <c r="F28" s="146"/>
      <c r="G28" s="145"/>
      <c r="H28" s="147"/>
      <c r="I28" s="148"/>
      <c r="J28" s="149"/>
      <c r="K28" s="143"/>
      <c r="L28" s="143"/>
      <c r="M28" s="144"/>
      <c r="N28" s="150"/>
      <c r="O28" s="144"/>
      <c r="P28" s="53"/>
      <c r="Q28" s="53"/>
      <c r="R28" s="53"/>
      <c r="S28" s="53"/>
    </row>
    <row r="29" spans="1:19" s="26" customFormat="1" x14ac:dyDescent="0.25">
      <c r="A29" s="118"/>
      <c r="B29" s="129"/>
      <c r="C29" s="148"/>
      <c r="D29" s="142"/>
      <c r="E29" s="145"/>
      <c r="F29" s="146"/>
      <c r="G29" s="145"/>
      <c r="H29" s="147"/>
      <c r="I29" s="148"/>
      <c r="J29" s="149"/>
      <c r="K29" s="143"/>
      <c r="L29" s="143"/>
      <c r="M29" s="144"/>
      <c r="N29" s="150"/>
      <c r="O29" s="144"/>
      <c r="P29" s="53"/>
      <c r="Q29" s="53"/>
      <c r="R29" s="53"/>
      <c r="S29" s="53"/>
    </row>
    <row r="30" spans="1:19" s="26" customFormat="1" x14ac:dyDescent="0.25">
      <c r="A30" s="118"/>
      <c r="B30" s="129"/>
      <c r="C30" s="148"/>
      <c r="D30" s="142"/>
      <c r="E30" s="145"/>
      <c r="F30" s="146"/>
      <c r="G30" s="145"/>
      <c r="H30" s="147"/>
      <c r="I30" s="148"/>
      <c r="J30" s="149"/>
      <c r="K30" s="143"/>
      <c r="L30" s="143"/>
      <c r="M30" s="144"/>
      <c r="N30" s="150"/>
      <c r="O30" s="144"/>
      <c r="P30" s="53"/>
      <c r="Q30" s="53"/>
      <c r="R30" s="53"/>
      <c r="S30" s="53"/>
    </row>
    <row r="31" spans="1:19" s="26" customFormat="1" x14ac:dyDescent="0.25">
      <c r="A31" s="118"/>
      <c r="B31" s="129"/>
      <c r="C31" s="148"/>
      <c r="D31" s="142"/>
      <c r="E31" s="145"/>
      <c r="F31" s="146"/>
      <c r="G31" s="145"/>
      <c r="H31" s="147"/>
      <c r="I31" s="148"/>
      <c r="J31" s="149"/>
      <c r="K31" s="143"/>
      <c r="L31" s="143"/>
      <c r="M31" s="144"/>
      <c r="N31" s="150"/>
      <c r="O31" s="144"/>
      <c r="P31" s="53"/>
      <c r="Q31" s="53"/>
      <c r="R31" s="53"/>
      <c r="S31" s="53"/>
    </row>
    <row r="32" spans="1:19" s="26" customFormat="1" x14ac:dyDescent="0.25">
      <c r="A32" s="118"/>
      <c r="B32" s="129"/>
      <c r="C32" s="148"/>
      <c r="D32" s="142"/>
      <c r="E32" s="145"/>
      <c r="F32" s="146"/>
      <c r="G32" s="145"/>
      <c r="H32" s="147"/>
      <c r="I32" s="148"/>
      <c r="J32" s="149"/>
      <c r="K32" s="143"/>
      <c r="L32" s="143"/>
      <c r="M32" s="144"/>
      <c r="N32" s="150"/>
      <c r="O32" s="144"/>
      <c r="P32" s="53"/>
      <c r="Q32" s="53"/>
      <c r="R32" s="53"/>
      <c r="S32" s="53"/>
    </row>
    <row r="33" spans="1:19" s="26" customFormat="1" x14ac:dyDescent="0.25">
      <c r="A33" s="117"/>
      <c r="B33" s="130"/>
      <c r="C33" s="153"/>
      <c r="D33" s="154"/>
      <c r="E33" s="155"/>
      <c r="F33" s="155"/>
      <c r="G33" s="155"/>
      <c r="H33" s="147"/>
      <c r="I33" s="148"/>
      <c r="J33" s="145"/>
      <c r="K33" s="143"/>
      <c r="L33" s="143"/>
      <c r="M33" s="139"/>
      <c r="N33" s="140"/>
      <c r="O33" s="144"/>
      <c r="P33" s="53"/>
      <c r="Q33" s="53"/>
      <c r="R33" s="53"/>
      <c r="S33" s="53"/>
    </row>
    <row r="34" spans="1:19" s="86" customFormat="1" x14ac:dyDescent="0.25">
      <c r="A34" s="117"/>
      <c r="B34" s="130"/>
      <c r="C34" s="153"/>
      <c r="D34" s="154"/>
      <c r="E34" s="155"/>
      <c r="F34" s="155"/>
      <c r="G34" s="155"/>
      <c r="H34" s="147"/>
      <c r="I34" s="151"/>
      <c r="J34" s="152"/>
      <c r="K34" s="139"/>
      <c r="L34" s="139"/>
      <c r="M34" s="139"/>
      <c r="N34" s="140"/>
      <c r="O34" s="141"/>
      <c r="P34" s="69"/>
      <c r="Q34" s="69"/>
      <c r="R34" s="69"/>
      <c r="S34" s="69"/>
    </row>
    <row r="35" spans="1:19" s="26" customFormat="1" x14ac:dyDescent="0.25">
      <c r="A35" s="118"/>
      <c r="B35" s="129"/>
      <c r="C35" s="148"/>
      <c r="D35" s="142"/>
      <c r="E35" s="145"/>
      <c r="F35" s="146"/>
      <c r="G35" s="145"/>
      <c r="H35" s="147"/>
      <c r="I35" s="148"/>
      <c r="J35" s="149"/>
      <c r="K35" s="143"/>
      <c r="L35" s="143"/>
      <c r="M35" s="144"/>
      <c r="N35" s="150"/>
      <c r="O35" s="144"/>
      <c r="P35" s="53"/>
      <c r="Q35" s="53"/>
      <c r="R35" s="53"/>
      <c r="S35" s="53"/>
    </row>
    <row r="36" spans="1:19" s="26" customFormat="1" x14ac:dyDescent="0.25">
      <c r="A36" s="118"/>
      <c r="B36" s="129"/>
      <c r="C36" s="148"/>
      <c r="D36" s="142"/>
      <c r="E36" s="145"/>
      <c r="F36" s="146"/>
      <c r="G36" s="145"/>
      <c r="H36" s="147"/>
      <c r="I36" s="148"/>
      <c r="J36" s="149"/>
      <c r="K36" s="143"/>
      <c r="L36" s="143"/>
      <c r="M36" s="144"/>
      <c r="N36" s="150"/>
      <c r="O36" s="144"/>
      <c r="P36" s="53"/>
      <c r="Q36" s="53"/>
      <c r="R36" s="53"/>
      <c r="S36" s="53"/>
    </row>
    <row r="37" spans="1:19" s="26" customFormat="1" x14ac:dyDescent="0.25">
      <c r="A37" s="118"/>
      <c r="B37" s="129"/>
      <c r="C37" s="148"/>
      <c r="D37" s="142"/>
      <c r="E37" s="145"/>
      <c r="F37" s="146"/>
      <c r="G37" s="145"/>
      <c r="H37" s="147"/>
      <c r="I37" s="148"/>
      <c r="J37" s="149"/>
      <c r="K37" s="143"/>
      <c r="L37" s="143"/>
      <c r="M37" s="144"/>
      <c r="N37" s="150"/>
      <c r="O37" s="144"/>
      <c r="P37" s="53"/>
      <c r="Q37" s="53"/>
      <c r="R37" s="53"/>
      <c r="S37" s="53"/>
    </row>
    <row r="38" spans="1:19" s="26" customFormat="1" x14ac:dyDescent="0.25">
      <c r="A38" s="118"/>
      <c r="B38" s="129"/>
      <c r="C38" s="148"/>
      <c r="D38" s="142"/>
      <c r="E38" s="145"/>
      <c r="F38" s="146"/>
      <c r="G38" s="145"/>
      <c r="H38" s="147"/>
      <c r="I38" s="148"/>
      <c r="J38" s="149"/>
      <c r="K38" s="143"/>
      <c r="L38" s="143"/>
      <c r="M38" s="144"/>
      <c r="N38" s="150"/>
      <c r="O38" s="144"/>
      <c r="P38" s="53"/>
      <c r="Q38" s="53"/>
      <c r="R38" s="53"/>
      <c r="S38" s="53"/>
    </row>
    <row r="39" spans="1:19" s="26" customFormat="1" x14ac:dyDescent="0.25">
      <c r="A39" s="118"/>
      <c r="B39" s="129"/>
      <c r="C39" s="148"/>
      <c r="D39" s="142"/>
      <c r="E39" s="145"/>
      <c r="F39" s="146"/>
      <c r="G39" s="145"/>
      <c r="H39" s="147"/>
      <c r="I39" s="148"/>
      <c r="J39" s="149"/>
      <c r="K39" s="143"/>
      <c r="L39" s="143"/>
      <c r="M39" s="144"/>
      <c r="N39" s="150"/>
      <c r="O39" s="144"/>
      <c r="P39" s="53"/>
      <c r="Q39" s="53"/>
      <c r="R39" s="53"/>
      <c r="S39" s="53"/>
    </row>
    <row r="40" spans="1:19" s="26" customFormat="1" x14ac:dyDescent="0.25">
      <c r="A40" s="118"/>
      <c r="B40" s="129"/>
      <c r="C40" s="148"/>
      <c r="D40" s="142"/>
      <c r="E40" s="145"/>
      <c r="F40" s="146"/>
      <c r="G40" s="145"/>
      <c r="H40" s="147"/>
      <c r="I40" s="148"/>
      <c r="J40" s="149"/>
      <c r="K40" s="143"/>
      <c r="L40" s="143"/>
      <c r="M40" s="144"/>
      <c r="N40" s="150"/>
      <c r="O40" s="144"/>
      <c r="P40" s="53"/>
      <c r="Q40" s="53"/>
      <c r="R40" s="53"/>
      <c r="S40" s="53"/>
    </row>
    <row r="41" spans="1:19" s="26" customFormat="1" x14ac:dyDescent="0.25">
      <c r="A41" s="118"/>
      <c r="B41" s="129"/>
      <c r="C41" s="148"/>
      <c r="D41" s="142"/>
      <c r="E41" s="145"/>
      <c r="F41" s="146"/>
      <c r="G41" s="145"/>
      <c r="H41" s="147"/>
      <c r="I41" s="148"/>
      <c r="J41" s="149"/>
      <c r="K41" s="143"/>
      <c r="L41" s="143"/>
      <c r="M41" s="144"/>
      <c r="N41" s="150"/>
      <c r="O41" s="144"/>
      <c r="P41" s="53"/>
      <c r="Q41" s="53"/>
      <c r="R41" s="53"/>
      <c r="S41" s="53"/>
    </row>
    <row r="42" spans="1:19" s="26" customFormat="1" x14ac:dyDescent="0.25">
      <c r="A42" s="118"/>
      <c r="B42" s="129"/>
      <c r="C42" s="148"/>
      <c r="D42" s="142"/>
      <c r="E42" s="145"/>
      <c r="F42" s="146"/>
      <c r="G42" s="145"/>
      <c r="H42" s="147"/>
      <c r="I42" s="148"/>
      <c r="J42" s="149"/>
      <c r="K42" s="143"/>
      <c r="L42" s="143"/>
      <c r="M42" s="144"/>
      <c r="N42" s="150"/>
      <c r="O42" s="144"/>
      <c r="P42" s="53"/>
      <c r="Q42" s="53"/>
      <c r="R42" s="53"/>
      <c r="S42" s="53"/>
    </row>
    <row r="43" spans="1:19" s="26" customFormat="1" x14ac:dyDescent="0.25">
      <c r="A43" s="118"/>
      <c r="B43" s="129"/>
      <c r="C43" s="148"/>
      <c r="D43" s="142"/>
      <c r="E43" s="145"/>
      <c r="F43" s="146"/>
      <c r="G43" s="145"/>
      <c r="H43" s="147"/>
      <c r="I43" s="148"/>
      <c r="J43" s="149"/>
      <c r="K43" s="143"/>
      <c r="L43" s="143"/>
      <c r="M43" s="144"/>
      <c r="N43" s="150"/>
      <c r="O43" s="144"/>
      <c r="P43" s="53"/>
      <c r="Q43" s="53"/>
      <c r="R43" s="53"/>
      <c r="S43" s="53"/>
    </row>
    <row r="44" spans="1:19" s="26" customFormat="1" x14ac:dyDescent="0.25">
      <c r="A44" s="118"/>
      <c r="B44" s="129"/>
      <c r="C44" s="148"/>
      <c r="D44" s="142"/>
      <c r="E44" s="145"/>
      <c r="F44" s="146"/>
      <c r="G44" s="145"/>
      <c r="H44" s="147"/>
      <c r="I44" s="148"/>
      <c r="J44" s="149"/>
      <c r="K44" s="143"/>
      <c r="L44" s="143"/>
      <c r="M44" s="144"/>
      <c r="N44" s="150"/>
      <c r="O44" s="144"/>
      <c r="P44" s="53"/>
      <c r="Q44" s="53"/>
      <c r="R44" s="53"/>
      <c r="S44" s="53"/>
    </row>
    <row r="45" spans="1:19" s="26" customFormat="1" x14ac:dyDescent="0.25">
      <c r="A45" s="118"/>
      <c r="B45" s="129"/>
      <c r="C45" s="148"/>
      <c r="D45" s="142"/>
      <c r="E45" s="145"/>
      <c r="F45" s="146"/>
      <c r="G45" s="145"/>
      <c r="H45" s="147"/>
      <c r="I45" s="148"/>
      <c r="J45" s="149"/>
      <c r="K45" s="143"/>
      <c r="L45" s="143"/>
      <c r="M45" s="144"/>
      <c r="N45" s="150"/>
      <c r="O45" s="144"/>
      <c r="P45" s="53"/>
      <c r="Q45" s="53"/>
      <c r="R45" s="53"/>
      <c r="S45" s="53"/>
    </row>
    <row r="46" spans="1:19" s="26" customFormat="1" x14ac:dyDescent="0.25">
      <c r="A46" s="117"/>
      <c r="B46" s="130"/>
      <c r="C46" s="153"/>
      <c r="D46" s="154"/>
      <c r="E46" s="155"/>
      <c r="F46" s="155"/>
      <c r="G46" s="155"/>
      <c r="H46" s="147"/>
      <c r="I46" s="148"/>
      <c r="J46" s="145"/>
      <c r="K46" s="143"/>
      <c r="L46" s="143"/>
      <c r="M46" s="139"/>
      <c r="N46" s="140"/>
      <c r="O46" s="144"/>
      <c r="P46" s="53"/>
      <c r="Q46" s="53"/>
      <c r="R46" s="53"/>
      <c r="S46" s="53"/>
    </row>
    <row r="47" spans="1:19" s="26" customFormat="1" x14ac:dyDescent="0.25">
      <c r="A47" s="117"/>
      <c r="B47" s="131"/>
      <c r="C47" s="153"/>
      <c r="D47" s="154"/>
      <c r="E47" s="155"/>
      <c r="F47" s="155"/>
      <c r="G47" s="155"/>
      <c r="H47" s="147"/>
      <c r="I47" s="151"/>
      <c r="J47" s="152"/>
      <c r="K47" s="139"/>
      <c r="L47" s="139"/>
      <c r="M47" s="139"/>
      <c r="N47" s="140"/>
      <c r="O47" s="141"/>
      <c r="P47" s="53"/>
      <c r="Q47" s="53"/>
      <c r="R47" s="53"/>
      <c r="S47" s="53"/>
    </row>
    <row r="48" spans="1:19" s="26" customFormat="1" ht="41.25" customHeight="1" x14ac:dyDescent="0.25">
      <c r="A48" s="118"/>
      <c r="B48" s="129"/>
      <c r="C48" s="148"/>
      <c r="D48" s="142"/>
      <c r="E48" s="145"/>
      <c r="F48" s="145"/>
      <c r="G48" s="142"/>
      <c r="H48" s="147"/>
      <c r="I48" s="148"/>
      <c r="J48" s="149"/>
      <c r="K48" s="143"/>
      <c r="L48" s="143"/>
      <c r="M48" s="144"/>
      <c r="N48" s="150"/>
      <c r="O48" s="144"/>
      <c r="P48" s="53"/>
      <c r="Q48" s="53"/>
      <c r="R48" s="53"/>
      <c r="S48" s="53"/>
    </row>
    <row r="49" spans="1:19" s="26" customFormat="1" x14ac:dyDescent="0.25">
      <c r="A49" s="118"/>
      <c r="B49" s="129"/>
      <c r="C49" s="148"/>
      <c r="D49" s="142"/>
      <c r="E49" s="145"/>
      <c r="F49" s="145"/>
      <c r="G49" s="142"/>
      <c r="H49" s="147"/>
      <c r="I49" s="148"/>
      <c r="J49" s="149"/>
      <c r="K49" s="143"/>
      <c r="L49" s="143"/>
      <c r="M49" s="144"/>
      <c r="N49" s="150"/>
      <c r="O49" s="144"/>
      <c r="P49" s="53"/>
      <c r="Q49" s="53"/>
      <c r="R49" s="53"/>
      <c r="S49" s="53"/>
    </row>
    <row r="50" spans="1:19" s="26" customFormat="1" x14ac:dyDescent="0.25">
      <c r="A50" s="118"/>
      <c r="B50" s="129"/>
      <c r="C50" s="148"/>
      <c r="D50" s="142"/>
      <c r="E50" s="145"/>
      <c r="F50" s="145"/>
      <c r="G50" s="142"/>
      <c r="H50" s="147"/>
      <c r="I50" s="148"/>
      <c r="J50" s="149"/>
      <c r="K50" s="143"/>
      <c r="L50" s="143"/>
      <c r="M50" s="144"/>
      <c r="N50" s="150"/>
      <c r="O50" s="144"/>
      <c r="P50" s="53"/>
      <c r="Q50" s="53"/>
      <c r="R50" s="53"/>
      <c r="S50" s="53"/>
    </row>
    <row r="51" spans="1:19" s="26" customFormat="1" x14ac:dyDescent="0.25">
      <c r="A51" s="118"/>
      <c r="B51" s="129"/>
      <c r="C51" s="148"/>
      <c r="D51" s="142"/>
      <c r="E51" s="145"/>
      <c r="F51" s="145"/>
      <c r="G51" s="142"/>
      <c r="H51" s="147"/>
      <c r="I51" s="148"/>
      <c r="J51" s="149"/>
      <c r="K51" s="143"/>
      <c r="L51" s="143"/>
      <c r="M51" s="144"/>
      <c r="N51" s="150"/>
      <c r="O51" s="144"/>
      <c r="P51" s="53"/>
      <c r="Q51" s="53"/>
      <c r="R51" s="53"/>
      <c r="S51" s="53"/>
    </row>
    <row r="52" spans="1:19" s="26" customFormat="1" x14ac:dyDescent="0.25">
      <c r="A52" s="118"/>
      <c r="B52" s="129"/>
      <c r="C52" s="148"/>
      <c r="D52" s="142"/>
      <c r="E52" s="145"/>
      <c r="F52" s="145"/>
      <c r="G52" s="142"/>
      <c r="H52" s="147"/>
      <c r="I52" s="148"/>
      <c r="J52" s="149"/>
      <c r="K52" s="143"/>
      <c r="L52" s="143"/>
      <c r="M52" s="144"/>
      <c r="N52" s="150"/>
      <c r="O52" s="144"/>
      <c r="P52" s="53"/>
      <c r="Q52" s="53"/>
      <c r="R52" s="53"/>
      <c r="S52" s="53"/>
    </row>
    <row r="53" spans="1:19" s="26" customFormat="1" x14ac:dyDescent="0.25">
      <c r="A53" s="118"/>
      <c r="B53" s="129"/>
      <c r="C53" s="148"/>
      <c r="D53" s="142"/>
      <c r="E53" s="145"/>
      <c r="F53" s="145"/>
      <c r="G53" s="142"/>
      <c r="H53" s="147"/>
      <c r="I53" s="148"/>
      <c r="J53" s="149"/>
      <c r="K53" s="143"/>
      <c r="L53" s="143"/>
      <c r="M53" s="144"/>
      <c r="N53" s="150"/>
      <c r="O53" s="144"/>
      <c r="P53" s="53"/>
      <c r="Q53" s="53"/>
      <c r="R53" s="53"/>
      <c r="S53" s="53"/>
    </row>
    <row r="54" spans="1:19" s="86" customFormat="1" x14ac:dyDescent="0.25">
      <c r="A54" s="117"/>
      <c r="B54" s="130"/>
      <c r="C54" s="153"/>
      <c r="D54" s="154"/>
      <c r="E54" s="155"/>
      <c r="F54" s="155"/>
      <c r="G54" s="155"/>
      <c r="H54" s="147"/>
      <c r="I54" s="151"/>
      <c r="J54" s="152"/>
      <c r="K54" s="139"/>
      <c r="L54" s="139"/>
      <c r="M54" s="139"/>
      <c r="N54" s="140"/>
      <c r="O54" s="141"/>
      <c r="P54" s="69"/>
      <c r="Q54" s="69"/>
      <c r="R54" s="69"/>
      <c r="S54" s="69"/>
    </row>
    <row r="55" spans="1:19" s="26" customFormat="1" x14ac:dyDescent="0.25">
      <c r="A55" s="118"/>
      <c r="B55" s="129"/>
      <c r="C55" s="152"/>
      <c r="D55" s="142"/>
      <c r="E55" s="145"/>
      <c r="F55" s="146"/>
      <c r="G55" s="145"/>
      <c r="H55" s="147"/>
      <c r="I55" s="148"/>
      <c r="J55" s="149"/>
      <c r="K55" s="143"/>
      <c r="L55" s="143"/>
      <c r="M55" s="144"/>
      <c r="N55" s="150"/>
      <c r="O55" s="144"/>
      <c r="P55" s="53"/>
      <c r="Q55" s="53"/>
      <c r="R55" s="53"/>
      <c r="S55" s="53"/>
    </row>
    <row r="56" spans="1:19" s="26" customFormat="1" x14ac:dyDescent="0.25">
      <c r="A56" s="118"/>
      <c r="B56" s="129"/>
      <c r="C56" s="152"/>
      <c r="D56" s="142"/>
      <c r="E56" s="145"/>
      <c r="F56" s="146"/>
      <c r="G56" s="145"/>
      <c r="H56" s="147"/>
      <c r="I56" s="148"/>
      <c r="J56" s="148"/>
      <c r="K56" s="143"/>
      <c r="L56" s="143"/>
      <c r="M56" s="144"/>
      <c r="N56" s="150"/>
      <c r="O56" s="144"/>
      <c r="P56" s="53"/>
      <c r="Q56" s="53"/>
      <c r="R56" s="53"/>
      <c r="S56" s="53"/>
    </row>
    <row r="57" spans="1:19" s="26" customFormat="1" x14ac:dyDescent="0.25">
      <c r="A57" s="118"/>
      <c r="B57" s="129"/>
      <c r="C57" s="152"/>
      <c r="D57" s="142"/>
      <c r="E57" s="145"/>
      <c r="F57" s="146"/>
      <c r="G57" s="145"/>
      <c r="H57" s="147"/>
      <c r="I57" s="148"/>
      <c r="J57" s="148"/>
      <c r="K57" s="143"/>
      <c r="L57" s="143"/>
      <c r="M57" s="144"/>
      <c r="N57" s="140"/>
      <c r="O57" s="144"/>
      <c r="P57" s="53"/>
      <c r="Q57" s="53"/>
      <c r="R57" s="53"/>
      <c r="S57" s="53"/>
    </row>
    <row r="58" spans="1:19" s="26" customFormat="1" x14ac:dyDescent="0.25">
      <c r="A58" s="118"/>
      <c r="B58" s="129"/>
      <c r="C58" s="148"/>
      <c r="D58" s="142"/>
      <c r="E58" s="145"/>
      <c r="F58" s="146"/>
      <c r="G58" s="145"/>
      <c r="H58" s="147"/>
      <c r="I58" s="148"/>
      <c r="J58" s="149"/>
      <c r="K58" s="143"/>
      <c r="L58" s="143"/>
      <c r="M58" s="144"/>
      <c r="N58" s="150"/>
      <c r="O58" s="144"/>
      <c r="P58" s="53"/>
      <c r="Q58" s="53"/>
      <c r="R58" s="53"/>
      <c r="S58" s="53"/>
    </row>
    <row r="59" spans="1:19" s="26" customFormat="1" x14ac:dyDescent="0.25">
      <c r="A59" s="118"/>
      <c r="B59" s="129"/>
      <c r="C59" s="148"/>
      <c r="D59" s="142"/>
      <c r="E59" s="145"/>
      <c r="F59" s="146"/>
      <c r="G59" s="145"/>
      <c r="H59" s="147"/>
      <c r="I59" s="148"/>
      <c r="J59" s="149"/>
      <c r="K59" s="143"/>
      <c r="L59" s="143"/>
      <c r="M59" s="144"/>
      <c r="N59" s="150"/>
      <c r="O59" s="144"/>
      <c r="P59" s="53"/>
      <c r="Q59" s="53"/>
      <c r="R59" s="53"/>
      <c r="S59" s="53"/>
    </row>
    <row r="60" spans="1:19" s="26" customFormat="1" x14ac:dyDescent="0.25">
      <c r="A60" s="118"/>
      <c r="B60" s="129"/>
      <c r="C60" s="152"/>
      <c r="D60" s="142"/>
      <c r="E60" s="145"/>
      <c r="F60" s="146"/>
      <c r="G60" s="145"/>
      <c r="H60" s="147"/>
      <c r="I60" s="148"/>
      <c r="J60" s="149"/>
      <c r="K60" s="143"/>
      <c r="L60" s="143"/>
      <c r="M60" s="144"/>
      <c r="N60" s="150"/>
      <c r="O60" s="144"/>
      <c r="P60" s="53"/>
      <c r="Q60" s="53"/>
      <c r="R60" s="53"/>
      <c r="S60" s="53"/>
    </row>
    <row r="61" spans="1:19" s="26" customFormat="1" x14ac:dyDescent="0.25">
      <c r="A61" s="118"/>
      <c r="B61" s="129"/>
      <c r="C61" s="152"/>
      <c r="D61" s="142"/>
      <c r="E61" s="145"/>
      <c r="F61" s="146"/>
      <c r="G61" s="145"/>
      <c r="H61" s="147"/>
      <c r="I61" s="148"/>
      <c r="J61" s="148"/>
      <c r="K61" s="143"/>
      <c r="L61" s="143"/>
      <c r="M61" s="144"/>
      <c r="N61" s="150"/>
      <c r="O61" s="144"/>
      <c r="P61" s="53"/>
      <c r="Q61" s="53"/>
      <c r="R61" s="53"/>
      <c r="S61" s="53"/>
    </row>
    <row r="62" spans="1:19" s="26" customFormat="1" x14ac:dyDescent="0.25">
      <c r="A62" s="118"/>
      <c r="B62" s="129"/>
      <c r="C62" s="152"/>
      <c r="D62" s="142"/>
      <c r="E62" s="145"/>
      <c r="F62" s="146"/>
      <c r="G62" s="145"/>
      <c r="H62" s="147"/>
      <c r="I62" s="148"/>
      <c r="J62" s="148"/>
      <c r="K62" s="143"/>
      <c r="L62" s="143"/>
      <c r="M62" s="139"/>
      <c r="N62" s="150"/>
      <c r="O62" s="144"/>
      <c r="P62" s="53"/>
      <c r="Q62" s="53"/>
      <c r="R62" s="53"/>
      <c r="S62" s="53"/>
    </row>
    <row r="63" spans="1:19" s="26" customFormat="1" x14ac:dyDescent="0.25">
      <c r="A63" s="118"/>
      <c r="B63" s="129"/>
      <c r="C63" s="152"/>
      <c r="D63" s="142"/>
      <c r="E63" s="145"/>
      <c r="F63" s="146"/>
      <c r="G63" s="145"/>
      <c r="H63" s="147"/>
      <c r="I63" s="148"/>
      <c r="J63" s="148"/>
      <c r="K63" s="143"/>
      <c r="L63" s="143"/>
      <c r="M63" s="139"/>
      <c r="N63" s="150"/>
      <c r="O63" s="144"/>
      <c r="P63" s="53"/>
      <c r="Q63" s="53"/>
      <c r="R63" s="53"/>
      <c r="S63" s="53"/>
    </row>
    <row r="64" spans="1:19" s="26" customFormat="1" x14ac:dyDescent="0.25">
      <c r="A64" s="57"/>
      <c r="B64" s="132"/>
      <c r="C64" s="139"/>
      <c r="D64" s="156"/>
      <c r="E64" s="140"/>
      <c r="F64" s="150"/>
      <c r="G64" s="140"/>
      <c r="H64" s="141"/>
      <c r="I64" s="144"/>
      <c r="J64" s="157"/>
      <c r="K64" s="143"/>
      <c r="L64" s="143"/>
      <c r="M64" s="139"/>
      <c r="N64" s="150"/>
      <c r="O64" s="144"/>
      <c r="P64" s="53"/>
      <c r="Q64" s="53"/>
      <c r="R64" s="53"/>
      <c r="S64" s="53"/>
    </row>
    <row r="65" spans="1:19" s="86" customFormat="1" x14ac:dyDescent="0.25">
      <c r="A65" s="103"/>
      <c r="B65" s="133"/>
      <c r="C65" s="158"/>
      <c r="D65" s="159"/>
      <c r="E65" s="160"/>
      <c r="F65" s="160"/>
      <c r="G65" s="160"/>
      <c r="H65" s="141"/>
      <c r="I65" s="161"/>
      <c r="J65" s="139"/>
      <c r="K65" s="139"/>
      <c r="L65" s="139"/>
      <c r="M65" s="139"/>
      <c r="N65" s="140"/>
      <c r="O65" s="141"/>
      <c r="P65" s="69"/>
      <c r="Q65" s="69"/>
      <c r="R65" s="69"/>
      <c r="S65" s="69"/>
    </row>
    <row r="66" spans="1:19" s="26" customFormat="1" x14ac:dyDescent="0.25">
      <c r="A66" s="59"/>
      <c r="B66" s="132"/>
      <c r="C66" s="139"/>
      <c r="D66" s="156"/>
      <c r="E66" s="140"/>
      <c r="F66" s="150"/>
      <c r="G66" s="140"/>
      <c r="H66" s="141"/>
      <c r="I66" s="144"/>
      <c r="J66" s="157"/>
      <c r="K66" s="143"/>
      <c r="L66" s="143"/>
      <c r="M66" s="139"/>
      <c r="N66" s="150"/>
      <c r="O66" s="144"/>
      <c r="P66" s="53"/>
      <c r="Q66" s="53"/>
      <c r="R66" s="53"/>
      <c r="S66" s="53"/>
    </row>
    <row r="67" spans="1:19" s="26" customFormat="1" x14ac:dyDescent="0.25">
      <c r="A67" s="59"/>
      <c r="B67" s="132"/>
      <c r="C67" s="139"/>
      <c r="D67" s="156"/>
      <c r="E67" s="140"/>
      <c r="F67" s="150"/>
      <c r="G67" s="140"/>
      <c r="H67" s="141"/>
      <c r="I67" s="144"/>
      <c r="J67" s="157"/>
      <c r="K67" s="143"/>
      <c r="L67" s="143"/>
      <c r="M67" s="139"/>
      <c r="N67" s="150"/>
      <c r="O67" s="144"/>
      <c r="P67" s="53"/>
      <c r="Q67" s="53"/>
      <c r="R67" s="53"/>
      <c r="S67" s="53"/>
    </row>
    <row r="68" spans="1:19" s="26" customFormat="1" x14ac:dyDescent="0.25">
      <c r="A68" s="59"/>
      <c r="B68" s="132"/>
      <c r="C68" s="139"/>
      <c r="D68" s="156"/>
      <c r="E68" s="140"/>
      <c r="F68" s="150"/>
      <c r="G68" s="140"/>
      <c r="H68" s="141"/>
      <c r="I68" s="144"/>
      <c r="J68" s="157"/>
      <c r="K68" s="143"/>
      <c r="L68" s="143"/>
      <c r="M68" s="139"/>
      <c r="N68" s="150"/>
      <c r="O68" s="144"/>
      <c r="P68" s="53"/>
      <c r="Q68" s="53"/>
      <c r="R68" s="53"/>
      <c r="S68" s="53"/>
    </row>
    <row r="69" spans="1:19" s="26" customFormat="1" x14ac:dyDescent="0.25">
      <c r="A69" s="59"/>
      <c r="B69" s="132"/>
      <c r="C69" s="139"/>
      <c r="D69" s="156"/>
      <c r="E69" s="140"/>
      <c r="F69" s="150"/>
      <c r="G69" s="140"/>
      <c r="H69" s="141"/>
      <c r="I69" s="144"/>
      <c r="J69" s="157"/>
      <c r="K69" s="143"/>
      <c r="L69" s="143"/>
      <c r="M69" s="139"/>
      <c r="N69" s="150"/>
      <c r="O69" s="144"/>
      <c r="P69" s="53"/>
      <c r="Q69" s="53"/>
      <c r="R69" s="53"/>
      <c r="S69" s="53"/>
    </row>
    <row r="70" spans="1:19" s="26" customFormat="1" x14ac:dyDescent="0.25">
      <c r="A70" s="59"/>
      <c r="B70" s="132"/>
      <c r="C70" s="139"/>
      <c r="D70" s="156"/>
      <c r="E70" s="140"/>
      <c r="F70" s="150"/>
      <c r="G70" s="140"/>
      <c r="H70" s="141"/>
      <c r="I70" s="140"/>
      <c r="J70" s="140"/>
      <c r="K70" s="143"/>
      <c r="L70" s="143"/>
      <c r="M70" s="139"/>
      <c r="N70" s="150"/>
      <c r="O70" s="144"/>
      <c r="P70" s="53"/>
      <c r="Q70" s="53"/>
      <c r="R70" s="53"/>
      <c r="S70" s="53"/>
    </row>
    <row r="71" spans="1:19" s="26" customFormat="1" x14ac:dyDescent="0.25">
      <c r="A71" s="59"/>
      <c r="B71" s="132"/>
      <c r="C71" s="139"/>
      <c r="D71" s="156"/>
      <c r="E71" s="140"/>
      <c r="F71" s="150"/>
      <c r="G71" s="140"/>
      <c r="H71" s="141"/>
      <c r="I71" s="140"/>
      <c r="J71" s="140"/>
      <c r="K71" s="143"/>
      <c r="L71" s="143"/>
      <c r="M71" s="139"/>
      <c r="N71" s="150"/>
      <c r="O71" s="144"/>
      <c r="P71" s="53"/>
      <c r="Q71" s="53"/>
      <c r="R71" s="53"/>
      <c r="S71" s="53"/>
    </row>
    <row r="72" spans="1:19" s="26" customFormat="1" x14ac:dyDescent="0.25">
      <c r="A72" s="59"/>
      <c r="B72" s="132"/>
      <c r="C72" s="139"/>
      <c r="D72" s="156"/>
      <c r="E72" s="140"/>
      <c r="F72" s="150"/>
      <c r="G72" s="140"/>
      <c r="H72" s="141"/>
      <c r="I72" s="157"/>
      <c r="J72" s="140"/>
      <c r="K72" s="143"/>
      <c r="L72" s="143"/>
      <c r="M72" s="144"/>
      <c r="N72" s="150"/>
      <c r="O72" s="144"/>
      <c r="P72" s="53"/>
      <c r="Q72" s="53"/>
      <c r="R72" s="53"/>
      <c r="S72" s="53"/>
    </row>
    <row r="73" spans="1:19" s="26" customFormat="1" x14ac:dyDescent="0.25">
      <c r="A73" s="59"/>
      <c r="B73" s="132"/>
      <c r="C73" s="139"/>
      <c r="D73" s="156"/>
      <c r="E73" s="140"/>
      <c r="F73" s="150"/>
      <c r="G73" s="140"/>
      <c r="H73" s="141"/>
      <c r="I73" s="157"/>
      <c r="J73" s="140"/>
      <c r="K73" s="143"/>
      <c r="L73" s="143"/>
      <c r="M73" s="144"/>
      <c r="N73" s="150"/>
      <c r="O73" s="144"/>
      <c r="P73" s="53"/>
      <c r="Q73" s="53"/>
      <c r="R73" s="53"/>
      <c r="S73" s="53"/>
    </row>
    <row r="74" spans="1:19" s="26" customFormat="1" x14ac:dyDescent="0.25">
      <c r="A74" s="59"/>
      <c r="B74" s="132"/>
      <c r="C74" s="139"/>
      <c r="D74" s="156"/>
      <c r="E74" s="140"/>
      <c r="F74" s="150"/>
      <c r="G74" s="140"/>
      <c r="H74" s="141"/>
      <c r="I74" s="157"/>
      <c r="J74" s="144"/>
      <c r="K74" s="143"/>
      <c r="L74" s="143"/>
      <c r="M74" s="144"/>
      <c r="N74" s="150"/>
      <c r="O74" s="144"/>
      <c r="P74" s="53"/>
      <c r="Q74" s="53"/>
      <c r="R74" s="53"/>
      <c r="S74" s="53"/>
    </row>
    <row r="75" spans="1:19" s="26" customFormat="1" x14ac:dyDescent="0.25">
      <c r="A75" s="59"/>
      <c r="B75" s="132"/>
      <c r="C75" s="144"/>
      <c r="D75" s="156"/>
      <c r="E75" s="140"/>
      <c r="F75" s="150"/>
      <c r="G75" s="140"/>
      <c r="H75" s="141"/>
      <c r="I75" s="157"/>
      <c r="J75" s="144"/>
      <c r="K75" s="143"/>
      <c r="L75" s="143"/>
      <c r="M75" s="144"/>
      <c r="N75" s="150"/>
      <c r="O75" s="144"/>
      <c r="P75" s="53"/>
      <c r="Q75" s="53"/>
      <c r="R75" s="53"/>
      <c r="S75" s="53"/>
    </row>
    <row r="76" spans="1:19" s="26" customFormat="1" x14ac:dyDescent="0.25">
      <c r="A76" s="59"/>
      <c r="B76" s="132"/>
      <c r="C76" s="144"/>
      <c r="D76" s="156"/>
      <c r="E76" s="140"/>
      <c r="F76" s="150"/>
      <c r="G76" s="140"/>
      <c r="H76" s="141"/>
      <c r="I76" s="157"/>
      <c r="J76" s="144"/>
      <c r="K76" s="143"/>
      <c r="L76" s="143"/>
      <c r="M76" s="144"/>
      <c r="N76" s="150"/>
      <c r="O76" s="144"/>
      <c r="P76" s="53"/>
      <c r="Q76" s="53"/>
      <c r="R76" s="53"/>
      <c r="S76" s="53"/>
    </row>
    <row r="77" spans="1:19" s="46" customFormat="1" x14ac:dyDescent="0.25">
      <c r="A77" s="59"/>
      <c r="B77" s="132"/>
      <c r="C77" s="144"/>
      <c r="D77" s="156"/>
      <c r="E77" s="140"/>
      <c r="F77" s="150"/>
      <c r="G77" s="140"/>
      <c r="H77" s="141"/>
      <c r="I77" s="144"/>
      <c r="J77" s="144"/>
      <c r="K77" s="144"/>
      <c r="L77" s="144"/>
      <c r="M77" s="144"/>
      <c r="N77" s="144"/>
      <c r="O77" s="144"/>
      <c r="P77" s="58"/>
      <c r="Q77" s="58"/>
      <c r="R77" s="58"/>
      <c r="S77" s="58"/>
    </row>
    <row r="78" spans="1:19" s="86" customFormat="1" x14ac:dyDescent="0.25">
      <c r="A78" s="103"/>
      <c r="B78" s="133"/>
      <c r="C78" s="158"/>
      <c r="D78" s="159"/>
      <c r="E78" s="160"/>
      <c r="F78" s="160"/>
      <c r="G78" s="160"/>
      <c r="H78" s="141"/>
      <c r="I78" s="161"/>
      <c r="J78" s="139"/>
      <c r="K78" s="139"/>
      <c r="L78" s="139"/>
      <c r="M78" s="139"/>
      <c r="N78" s="140"/>
      <c r="O78" s="141"/>
      <c r="P78" s="69"/>
      <c r="Q78" s="69"/>
      <c r="R78" s="69"/>
      <c r="S78" s="69"/>
    </row>
    <row r="79" spans="1:19" s="26" customFormat="1" x14ac:dyDescent="0.25">
      <c r="A79" s="48"/>
      <c r="B79" s="134"/>
      <c r="C79" s="144"/>
      <c r="D79" s="144"/>
      <c r="E79" s="140"/>
      <c r="F79" s="150"/>
      <c r="G79" s="140"/>
      <c r="H79" s="141"/>
      <c r="I79" s="144"/>
      <c r="J79" s="144"/>
      <c r="K79" s="144"/>
      <c r="L79" s="144"/>
      <c r="M79" s="144"/>
      <c r="N79" s="144"/>
      <c r="O79" s="144"/>
      <c r="P79" s="53"/>
      <c r="Q79" s="53"/>
      <c r="R79" s="53"/>
      <c r="S79" s="53"/>
    </row>
    <row r="80" spans="1:19" s="26" customFormat="1" x14ac:dyDescent="0.25">
      <c r="A80" s="48"/>
      <c r="B80" s="134"/>
      <c r="C80" s="144"/>
      <c r="D80" s="144"/>
      <c r="E80" s="140"/>
      <c r="F80" s="150"/>
      <c r="G80" s="140"/>
      <c r="H80" s="141"/>
      <c r="I80" s="144"/>
      <c r="J80" s="144"/>
      <c r="K80" s="144"/>
      <c r="L80" s="144"/>
      <c r="M80" s="144"/>
      <c r="N80" s="144"/>
      <c r="O80" s="144"/>
      <c r="P80" s="53"/>
      <c r="Q80" s="53"/>
      <c r="R80" s="53"/>
      <c r="S80" s="53"/>
    </row>
    <row r="81" spans="1:19" s="26" customFormat="1" x14ac:dyDescent="0.25">
      <c r="A81" s="48"/>
      <c r="B81" s="134"/>
      <c r="C81" s="144"/>
      <c r="D81" s="144"/>
      <c r="E81" s="140"/>
      <c r="F81" s="150"/>
      <c r="G81" s="140"/>
      <c r="H81" s="141"/>
      <c r="I81" s="144"/>
      <c r="J81" s="144"/>
      <c r="K81" s="144"/>
      <c r="L81" s="144"/>
      <c r="M81" s="144"/>
      <c r="N81" s="144"/>
      <c r="O81" s="144"/>
      <c r="P81" s="53"/>
      <c r="Q81" s="53"/>
      <c r="R81" s="53"/>
      <c r="S81" s="53"/>
    </row>
    <row r="82" spans="1:19" s="26" customFormat="1" x14ac:dyDescent="0.25">
      <c r="A82" s="48"/>
      <c r="B82" s="134"/>
      <c r="C82" s="144"/>
      <c r="D82" s="144"/>
      <c r="E82" s="140"/>
      <c r="F82" s="150"/>
      <c r="G82" s="140"/>
      <c r="H82" s="141"/>
      <c r="I82" s="144"/>
      <c r="J82" s="144"/>
      <c r="K82" s="144"/>
      <c r="L82" s="144"/>
      <c r="M82" s="144"/>
      <c r="N82" s="144"/>
      <c r="O82" s="144"/>
      <c r="P82" s="53"/>
      <c r="Q82" s="53"/>
      <c r="R82" s="53"/>
      <c r="S82" s="53"/>
    </row>
    <row r="83" spans="1:19" s="86" customFormat="1" x14ac:dyDescent="0.25">
      <c r="A83" s="103"/>
      <c r="B83" s="133"/>
      <c r="C83" s="158"/>
      <c r="D83" s="159"/>
      <c r="E83" s="160"/>
      <c r="F83" s="160"/>
      <c r="G83" s="160"/>
      <c r="H83" s="141"/>
      <c r="I83" s="161"/>
      <c r="J83" s="139"/>
      <c r="K83" s="139"/>
      <c r="L83" s="139"/>
      <c r="M83" s="139"/>
      <c r="N83" s="140"/>
      <c r="O83" s="141"/>
      <c r="P83" s="69"/>
      <c r="Q83" s="69"/>
      <c r="R83" s="69"/>
      <c r="S83" s="69"/>
    </row>
    <row r="84" spans="1:19" s="26" customFormat="1" x14ac:dyDescent="0.25">
      <c r="A84" s="48"/>
      <c r="B84" s="134"/>
      <c r="C84" s="144"/>
      <c r="D84" s="144"/>
      <c r="E84" s="140"/>
      <c r="F84" s="150"/>
      <c r="G84" s="140"/>
      <c r="H84" s="141"/>
      <c r="I84" s="144"/>
      <c r="J84" s="144"/>
      <c r="K84" s="144"/>
      <c r="L84" s="144"/>
      <c r="M84" s="144"/>
      <c r="N84" s="144"/>
      <c r="O84" s="144"/>
      <c r="P84" s="53"/>
      <c r="Q84" s="53"/>
      <c r="R84" s="53"/>
      <c r="S84" s="53"/>
    </row>
    <row r="85" spans="1:19" s="26" customFormat="1" x14ac:dyDescent="0.25">
      <c r="A85" s="48"/>
      <c r="B85" s="134"/>
      <c r="C85" s="144"/>
      <c r="D85" s="144"/>
      <c r="E85" s="140"/>
      <c r="F85" s="150"/>
      <c r="G85" s="140"/>
      <c r="H85" s="141"/>
      <c r="I85" s="144"/>
      <c r="J85" s="144"/>
      <c r="K85" s="144"/>
      <c r="L85" s="144"/>
      <c r="M85" s="144"/>
      <c r="N85" s="144"/>
      <c r="O85" s="144"/>
      <c r="P85" s="53"/>
      <c r="Q85" s="53"/>
      <c r="R85" s="53"/>
      <c r="S85" s="53"/>
    </row>
    <row r="86" spans="1:19" s="26" customFormat="1" x14ac:dyDescent="0.25">
      <c r="A86" s="48"/>
      <c r="B86" s="134"/>
      <c r="C86" s="144"/>
      <c r="D86" s="144"/>
      <c r="E86" s="140"/>
      <c r="F86" s="150"/>
      <c r="G86" s="140"/>
      <c r="H86" s="141"/>
      <c r="I86" s="144"/>
      <c r="J86" s="144"/>
      <c r="K86" s="144"/>
      <c r="L86" s="144"/>
      <c r="M86" s="144"/>
      <c r="N86" s="144"/>
      <c r="O86" s="144"/>
      <c r="P86" s="53"/>
      <c r="Q86" s="53"/>
      <c r="R86" s="53"/>
      <c r="S86" s="53"/>
    </row>
    <row r="87" spans="1:19" s="26" customFormat="1" x14ac:dyDescent="0.25">
      <c r="A87" s="48"/>
      <c r="B87" s="134"/>
      <c r="C87" s="144"/>
      <c r="D87" s="144"/>
      <c r="E87" s="140"/>
      <c r="F87" s="150"/>
      <c r="G87" s="140"/>
      <c r="H87" s="141"/>
      <c r="I87" s="144"/>
      <c r="J87" s="144"/>
      <c r="K87" s="144"/>
      <c r="L87" s="144"/>
      <c r="M87" s="144"/>
      <c r="N87" s="144"/>
      <c r="O87" s="144"/>
      <c r="P87" s="53"/>
      <c r="Q87" s="53"/>
      <c r="R87" s="53"/>
      <c r="S87" s="53"/>
    </row>
    <row r="88" spans="1:19" s="26" customFormat="1" x14ac:dyDescent="0.25">
      <c r="A88" s="48"/>
      <c r="B88" s="134"/>
      <c r="C88" s="144"/>
      <c r="D88" s="144"/>
      <c r="E88" s="140"/>
      <c r="F88" s="150"/>
      <c r="G88" s="140"/>
      <c r="H88" s="141"/>
      <c r="I88" s="144"/>
      <c r="J88" s="144"/>
      <c r="K88" s="144"/>
      <c r="L88" s="144"/>
      <c r="M88" s="144"/>
      <c r="N88" s="144"/>
      <c r="O88" s="144"/>
      <c r="P88" s="53"/>
      <c r="Q88" s="53"/>
      <c r="R88" s="53"/>
      <c r="S88" s="53"/>
    </row>
    <row r="89" spans="1:19" s="26" customFormat="1" x14ac:dyDescent="0.25">
      <c r="A89" s="48"/>
      <c r="B89" s="52"/>
      <c r="C89" s="135"/>
      <c r="D89" s="135"/>
      <c r="E89" s="136"/>
      <c r="F89" s="62"/>
      <c r="G89" s="136"/>
      <c r="H89" s="137"/>
      <c r="I89" s="135"/>
      <c r="J89" s="135"/>
      <c r="K89" s="135"/>
      <c r="L89" s="135"/>
      <c r="M89" s="135"/>
      <c r="N89" s="135"/>
      <c r="O89" s="53"/>
      <c r="P89" s="53"/>
      <c r="Q89" s="53"/>
      <c r="R89" s="53"/>
      <c r="S89" s="53"/>
    </row>
    <row r="90" spans="1:19" s="26" customFormat="1" x14ac:dyDescent="0.25">
      <c r="A90" s="48"/>
      <c r="B90" s="52"/>
      <c r="C90" s="49"/>
      <c r="D90" s="49"/>
      <c r="E90" s="54"/>
      <c r="F90" s="62"/>
      <c r="G90" s="54"/>
      <c r="H90" s="67"/>
      <c r="I90" s="49"/>
      <c r="J90" s="49"/>
      <c r="K90" s="49"/>
      <c r="L90" s="49"/>
      <c r="M90" s="49"/>
      <c r="N90" s="49"/>
      <c r="O90" s="53"/>
      <c r="P90" s="53"/>
      <c r="Q90" s="53"/>
      <c r="R90" s="53"/>
      <c r="S90" s="53"/>
    </row>
    <row r="91" spans="1:19" s="86" customFormat="1" x14ac:dyDescent="0.25">
      <c r="A91" s="80"/>
      <c r="B91" s="81"/>
      <c r="C91" s="81"/>
      <c r="D91" s="45"/>
      <c r="E91" s="76"/>
      <c r="F91" s="64"/>
      <c r="G91" s="64"/>
      <c r="H91" s="90"/>
      <c r="I91" s="82"/>
      <c r="J91" s="83"/>
      <c r="K91" s="83"/>
      <c r="L91" s="83"/>
      <c r="M91" s="84"/>
      <c r="N91" s="97"/>
    </row>
    <row r="92" spans="1:19" s="26" customFormat="1" x14ac:dyDescent="0.25">
      <c r="A92" s="47"/>
      <c r="B92" s="24"/>
      <c r="C92" s="25"/>
      <c r="D92" s="25"/>
      <c r="E92" s="60"/>
      <c r="F92" s="63"/>
      <c r="G92" s="55"/>
      <c r="H92" s="90"/>
      <c r="I92" s="25"/>
      <c r="J92" s="25"/>
      <c r="K92" s="25"/>
      <c r="L92" s="25"/>
      <c r="M92" s="25"/>
      <c r="N92" s="25"/>
    </row>
    <row r="93" spans="1:19" s="26" customFormat="1" x14ac:dyDescent="0.25">
      <c r="A93" s="47"/>
      <c r="B93" s="24"/>
      <c r="C93" s="25"/>
      <c r="D93" s="25"/>
      <c r="E93" s="60"/>
      <c r="F93" s="63"/>
      <c r="G93" s="55"/>
      <c r="H93" s="90"/>
      <c r="I93" s="25"/>
      <c r="J93" s="25"/>
      <c r="K93" s="25"/>
      <c r="L93" s="25"/>
      <c r="M93" s="25"/>
      <c r="N93" s="25"/>
    </row>
    <row r="94" spans="1:19" s="26" customFormat="1" x14ac:dyDescent="0.25">
      <c r="A94" s="47"/>
      <c r="B94" s="24"/>
      <c r="C94" s="25"/>
      <c r="D94" s="25"/>
      <c r="E94" s="60"/>
      <c r="F94" s="63"/>
      <c r="G94" s="55"/>
      <c r="H94" s="90"/>
      <c r="I94" s="25"/>
      <c r="J94" s="25"/>
      <c r="K94" s="25"/>
      <c r="L94" s="25"/>
      <c r="M94" s="25"/>
      <c r="N94" s="25"/>
    </row>
    <row r="95" spans="1:19" s="26" customFormat="1" x14ac:dyDescent="0.25">
      <c r="A95" s="47"/>
      <c r="B95" s="24"/>
      <c r="C95" s="25"/>
      <c r="D95" s="25"/>
      <c r="E95" s="60"/>
      <c r="F95" s="63"/>
      <c r="G95" s="55"/>
      <c r="H95" s="90"/>
      <c r="I95" s="25"/>
      <c r="J95" s="25"/>
      <c r="K95" s="25"/>
      <c r="L95" s="25"/>
      <c r="M95" s="25"/>
      <c r="N95" s="25"/>
    </row>
    <row r="96" spans="1:19" s="26" customFormat="1" x14ac:dyDescent="0.25">
      <c r="A96" s="47"/>
      <c r="B96" s="24"/>
      <c r="C96" s="25"/>
      <c r="D96" s="25"/>
      <c r="E96" s="60"/>
      <c r="F96" s="63"/>
      <c r="G96" s="55"/>
      <c r="H96" s="90"/>
      <c r="I96" s="25"/>
      <c r="J96" s="25"/>
      <c r="K96" s="25"/>
      <c r="L96" s="25"/>
      <c r="M96" s="25"/>
      <c r="N96" s="25"/>
    </row>
    <row r="97" spans="1:15" s="26" customFormat="1" x14ac:dyDescent="0.25">
      <c r="A97" s="47"/>
      <c r="B97" s="24"/>
      <c r="C97" s="25"/>
      <c r="D97" s="25"/>
      <c r="E97" s="60"/>
      <c r="F97" s="63"/>
      <c r="G97" s="55"/>
      <c r="H97" s="90"/>
      <c r="I97" s="25"/>
      <c r="J97" s="25"/>
      <c r="K97" s="25"/>
      <c r="L97" s="25"/>
      <c r="M97" s="25"/>
      <c r="N97" s="25"/>
    </row>
    <row r="98" spans="1:15" s="26" customFormat="1" x14ac:dyDescent="0.25">
      <c r="A98" s="47"/>
      <c r="B98" s="24"/>
      <c r="C98" s="25"/>
      <c r="D98" s="25"/>
      <c r="E98" s="60"/>
      <c r="F98" s="63"/>
      <c r="G98" s="55"/>
      <c r="H98" s="90"/>
      <c r="I98" s="25"/>
      <c r="J98" s="25"/>
      <c r="K98" s="25"/>
      <c r="L98" s="25"/>
      <c r="M98" s="25"/>
      <c r="N98" s="25"/>
    </row>
    <row r="99" spans="1:15" s="26" customFormat="1" x14ac:dyDescent="0.25">
      <c r="A99" s="47"/>
      <c r="B99" s="24"/>
      <c r="C99" s="25"/>
      <c r="D99" s="25"/>
      <c r="E99" s="60"/>
      <c r="F99" s="63"/>
      <c r="G99" s="55"/>
      <c r="H99" s="90"/>
      <c r="I99" s="25"/>
      <c r="J99" s="25"/>
      <c r="K99" s="25"/>
      <c r="L99" s="25"/>
      <c r="M99" s="25"/>
      <c r="N99" s="25"/>
    </row>
    <row r="100" spans="1:15" s="51" customFormat="1" x14ac:dyDescent="0.25">
      <c r="A100" s="48"/>
      <c r="B100" s="52"/>
      <c r="C100" s="49"/>
      <c r="D100" s="49"/>
      <c r="E100" s="61"/>
      <c r="F100" s="62"/>
      <c r="G100" s="55"/>
      <c r="H100" s="90"/>
      <c r="I100" s="50"/>
      <c r="J100" s="50"/>
      <c r="K100" s="50"/>
      <c r="L100" s="50"/>
      <c r="M100" s="50"/>
      <c r="N100" s="50"/>
    </row>
    <row r="101" spans="1:15" s="51" customFormat="1" x14ac:dyDescent="0.25">
      <c r="A101" s="48"/>
      <c r="B101" s="52"/>
      <c r="C101" s="49"/>
      <c r="D101" s="49"/>
      <c r="E101" s="61"/>
      <c r="F101" s="62"/>
      <c r="G101" s="78"/>
      <c r="H101" s="90"/>
      <c r="I101" s="50"/>
      <c r="J101" s="50"/>
      <c r="K101" s="50"/>
      <c r="L101" s="50"/>
      <c r="M101" s="50"/>
      <c r="N101" s="50"/>
    </row>
    <row r="102" spans="1:15" s="87" customFormat="1" x14ac:dyDescent="0.25">
      <c r="A102" s="80"/>
      <c r="B102" s="81"/>
      <c r="C102" s="81"/>
      <c r="D102" s="45"/>
      <c r="E102" s="76"/>
      <c r="F102" s="64"/>
      <c r="G102" s="64"/>
      <c r="H102" s="104"/>
      <c r="I102" s="82"/>
      <c r="J102" s="83"/>
      <c r="K102" s="83"/>
      <c r="L102" s="83"/>
      <c r="M102" s="84"/>
      <c r="N102" s="91"/>
    </row>
    <row r="103" spans="1:15" s="26" customFormat="1" x14ac:dyDescent="0.25">
      <c r="A103" s="42"/>
      <c r="B103" s="89"/>
      <c r="C103" s="89"/>
      <c r="D103" s="23"/>
      <c r="E103" s="65"/>
      <c r="F103" s="56"/>
      <c r="G103" s="39"/>
      <c r="H103" s="90"/>
      <c r="I103" s="65"/>
      <c r="J103" s="92"/>
      <c r="K103" s="92"/>
      <c r="L103" s="92"/>
      <c r="M103" s="93"/>
      <c r="N103" s="94"/>
      <c r="O103" s="95"/>
    </row>
    <row r="104" spans="1:15" s="26" customFormat="1" x14ac:dyDescent="0.25">
      <c r="A104" s="42"/>
      <c r="B104" s="89"/>
      <c r="C104" s="89"/>
      <c r="D104" s="23"/>
      <c r="E104" s="65"/>
      <c r="F104" s="56"/>
      <c r="G104" s="39"/>
      <c r="H104" s="90"/>
      <c r="I104" s="65"/>
      <c r="J104" s="92"/>
      <c r="K104" s="92"/>
      <c r="L104" s="92"/>
      <c r="M104" s="93"/>
      <c r="N104" s="94"/>
      <c r="O104" s="95"/>
    </row>
    <row r="105" spans="1:15" s="26" customFormat="1" x14ac:dyDescent="0.25">
      <c r="A105" s="42"/>
      <c r="B105" s="89"/>
      <c r="C105" s="89"/>
      <c r="D105" s="23"/>
      <c r="E105" s="65"/>
      <c r="F105" s="56"/>
      <c r="G105" s="39"/>
      <c r="H105" s="90"/>
      <c r="I105" s="65"/>
      <c r="J105" s="92"/>
      <c r="K105" s="92"/>
      <c r="L105" s="92"/>
      <c r="M105" s="93"/>
      <c r="N105" s="94"/>
      <c r="O105" s="95"/>
    </row>
    <row r="106" spans="1:15" s="26" customFormat="1" x14ac:dyDescent="0.25">
      <c r="A106" s="42"/>
      <c r="B106" s="89"/>
      <c r="C106" s="89"/>
      <c r="D106" s="23"/>
      <c r="E106" s="65"/>
      <c r="F106" s="56"/>
      <c r="G106" s="39"/>
      <c r="H106" s="90"/>
      <c r="I106" s="65"/>
      <c r="J106" s="92"/>
      <c r="K106" s="92"/>
      <c r="L106" s="92"/>
      <c r="M106" s="93"/>
      <c r="N106" s="94"/>
      <c r="O106" s="95"/>
    </row>
    <row r="107" spans="1:15" s="26" customFormat="1" ht="27.95" customHeight="1" x14ac:dyDescent="0.25">
      <c r="A107" s="42"/>
      <c r="B107" s="89"/>
      <c r="C107" s="89"/>
      <c r="D107" s="23"/>
      <c r="E107" s="65"/>
      <c r="F107" s="56"/>
      <c r="G107" s="39"/>
      <c r="H107" s="90"/>
      <c r="I107" s="65"/>
      <c r="J107" s="92"/>
      <c r="K107" s="92"/>
      <c r="L107" s="92"/>
      <c r="M107" s="96"/>
      <c r="N107" s="96"/>
      <c r="O107" s="95"/>
    </row>
    <row r="108" spans="1:15" s="26" customFormat="1" x14ac:dyDescent="0.25">
      <c r="A108" s="42"/>
      <c r="B108" s="89"/>
      <c r="C108" s="89"/>
      <c r="D108" s="23"/>
      <c r="E108" s="65"/>
      <c r="F108" s="56"/>
      <c r="G108" s="39"/>
      <c r="H108" s="90"/>
      <c r="I108" s="65"/>
      <c r="J108" s="92"/>
      <c r="K108" s="92"/>
      <c r="L108" s="92"/>
      <c r="M108" s="96"/>
      <c r="N108" s="96"/>
      <c r="O108" s="95"/>
    </row>
    <row r="109" spans="1:15" s="87" customFormat="1" x14ac:dyDescent="0.25">
      <c r="A109" s="80"/>
      <c r="B109" s="81"/>
      <c r="C109" s="81"/>
      <c r="D109" s="45"/>
      <c r="E109" s="76"/>
      <c r="F109" s="64"/>
      <c r="G109" s="64"/>
      <c r="H109" s="104"/>
      <c r="I109" s="82"/>
      <c r="J109" s="83"/>
      <c r="K109" s="83"/>
      <c r="L109" s="83"/>
      <c r="M109" s="84"/>
      <c r="N109" s="97"/>
    </row>
    <row r="110" spans="1:15" s="26" customFormat="1" x14ac:dyDescent="0.25">
      <c r="A110" s="42"/>
      <c r="B110" s="24"/>
      <c r="C110" s="24"/>
      <c r="D110" s="23"/>
      <c r="E110" s="65"/>
      <c r="F110" s="56"/>
      <c r="G110" s="55"/>
      <c r="H110" s="90"/>
      <c r="I110" s="65"/>
      <c r="J110" s="98"/>
      <c r="K110" s="96"/>
      <c r="L110" s="96"/>
      <c r="M110" s="96"/>
      <c r="N110" s="96"/>
      <c r="O110" s="95"/>
    </row>
    <row r="111" spans="1:15" s="26" customFormat="1" x14ac:dyDescent="0.25">
      <c r="A111" s="42"/>
      <c r="B111" s="24"/>
      <c r="C111" s="24"/>
      <c r="D111" s="23"/>
      <c r="E111" s="65"/>
      <c r="F111" s="56"/>
      <c r="G111" s="55"/>
      <c r="H111" s="90"/>
      <c r="I111" s="65"/>
      <c r="J111" s="98"/>
      <c r="K111" s="96"/>
      <c r="L111" s="96"/>
      <c r="M111" s="96"/>
      <c r="N111" s="96"/>
      <c r="O111" s="95"/>
    </row>
    <row r="112" spans="1:15" s="26" customFormat="1" x14ac:dyDescent="0.25">
      <c r="A112" s="42"/>
      <c r="B112" s="24"/>
      <c r="C112" s="24"/>
      <c r="D112" s="23"/>
      <c r="E112" s="65"/>
      <c r="F112" s="56"/>
      <c r="G112" s="55"/>
      <c r="H112" s="90"/>
      <c r="I112" s="65"/>
      <c r="J112" s="98"/>
      <c r="K112" s="96"/>
      <c r="L112" s="96"/>
      <c r="M112" s="96"/>
      <c r="N112" s="96"/>
      <c r="O112" s="95"/>
    </row>
    <row r="113" spans="1:15" s="26" customFormat="1" x14ac:dyDescent="0.25">
      <c r="A113" s="42"/>
      <c r="B113" s="24"/>
      <c r="C113" s="24"/>
      <c r="D113" s="23"/>
      <c r="E113" s="65"/>
      <c r="F113" s="56"/>
      <c r="G113" s="55"/>
      <c r="H113" s="90"/>
      <c r="I113" s="68"/>
      <c r="J113" s="96"/>
      <c r="K113" s="92"/>
      <c r="L113" s="92"/>
      <c r="M113" s="96"/>
      <c r="N113" s="96"/>
      <c r="O113" s="95"/>
    </row>
    <row r="114" spans="1:15" s="26" customFormat="1" x14ac:dyDescent="0.25">
      <c r="A114" s="42"/>
      <c r="B114" s="96"/>
      <c r="C114" s="96"/>
      <c r="D114" s="23"/>
      <c r="E114" s="68"/>
      <c r="F114" s="56"/>
      <c r="G114" s="55"/>
      <c r="H114" s="90"/>
      <c r="I114" s="68"/>
      <c r="J114" s="92"/>
      <c r="K114" s="92"/>
      <c r="L114" s="92"/>
      <c r="M114" s="96"/>
      <c r="N114" s="96"/>
      <c r="O114" s="95"/>
    </row>
    <row r="115" spans="1:15" x14ac:dyDescent="0.25">
      <c r="A115" s="80"/>
      <c r="B115" s="81"/>
      <c r="C115" s="81"/>
      <c r="D115" s="45"/>
      <c r="E115" s="76"/>
      <c r="F115" s="64"/>
      <c r="G115" s="64"/>
      <c r="H115" s="104"/>
      <c r="I115" s="82"/>
      <c r="J115" s="83"/>
      <c r="K115" s="83"/>
      <c r="L115" s="83"/>
      <c r="M115" s="84"/>
      <c r="N115" s="85"/>
    </row>
    <row r="116" spans="1:15" x14ac:dyDescent="0.25">
      <c r="A116" s="42"/>
      <c r="B116" s="89"/>
      <c r="C116" s="89"/>
      <c r="D116" s="23"/>
      <c r="E116" s="43"/>
      <c r="F116" s="56"/>
      <c r="G116" s="39"/>
      <c r="H116" s="90"/>
      <c r="I116" s="99"/>
      <c r="J116" s="92"/>
      <c r="K116" s="92"/>
      <c r="L116" s="92"/>
      <c r="M116" s="93"/>
      <c r="N116" s="94"/>
    </row>
    <row r="117" spans="1:15" x14ac:dyDescent="0.25">
      <c r="A117" s="42"/>
      <c r="B117" s="89"/>
      <c r="C117" s="89"/>
      <c r="D117" s="23"/>
      <c r="E117" s="43"/>
      <c r="F117" s="56"/>
      <c r="G117" s="39"/>
      <c r="H117" s="90"/>
      <c r="I117" s="99"/>
      <c r="J117" s="92"/>
      <c r="K117" s="92"/>
      <c r="L117" s="92"/>
      <c r="M117" s="93"/>
      <c r="N117" s="94"/>
    </row>
    <row r="118" spans="1:15" x14ac:dyDescent="0.25">
      <c r="A118" s="42"/>
      <c r="B118" s="89"/>
      <c r="C118" s="89"/>
      <c r="D118" s="23"/>
      <c r="E118" s="43"/>
      <c r="F118" s="56"/>
      <c r="G118" s="39"/>
      <c r="H118" s="90"/>
      <c r="I118" s="99"/>
      <c r="J118" s="92"/>
      <c r="K118" s="92"/>
      <c r="L118" s="92"/>
      <c r="M118" s="93"/>
      <c r="N118" s="94"/>
    </row>
    <row r="119" spans="1:15" x14ac:dyDescent="0.25">
      <c r="A119" s="42"/>
      <c r="B119" s="89"/>
      <c r="C119" s="89"/>
      <c r="D119" s="23"/>
      <c r="E119" s="43"/>
      <c r="F119" s="56"/>
      <c r="G119" s="39"/>
      <c r="H119" s="90"/>
      <c r="I119" s="25"/>
      <c r="J119" s="25"/>
      <c r="K119" s="25"/>
      <c r="L119" s="25"/>
      <c r="M119" s="25"/>
      <c r="N119" s="25"/>
    </row>
    <row r="120" spans="1:15" x14ac:dyDescent="0.25">
      <c r="A120" s="42"/>
      <c r="B120" s="89"/>
      <c r="C120" s="89"/>
      <c r="D120" s="23"/>
      <c r="E120" s="43"/>
      <c r="F120" s="56"/>
      <c r="G120" s="39"/>
      <c r="H120" s="90"/>
      <c r="I120" s="25"/>
      <c r="J120" s="25"/>
      <c r="K120" s="25"/>
      <c r="L120" s="25"/>
      <c r="M120" s="25"/>
      <c r="N120" s="25"/>
    </row>
    <row r="121" spans="1:15" x14ac:dyDescent="0.25">
      <c r="A121" s="47"/>
      <c r="B121" s="89"/>
      <c r="C121" s="89"/>
      <c r="D121" s="23"/>
      <c r="E121" s="43"/>
      <c r="F121" s="56"/>
      <c r="G121" s="39"/>
      <c r="H121" s="90"/>
      <c r="I121" s="25"/>
      <c r="J121" s="25"/>
      <c r="K121" s="25"/>
      <c r="L121" s="25"/>
      <c r="M121" s="25"/>
      <c r="N121" s="25"/>
    </row>
    <row r="122" spans="1:15" x14ac:dyDescent="0.25">
      <c r="A122" s="47"/>
      <c r="B122" s="89"/>
      <c r="C122" s="89"/>
      <c r="D122" s="23"/>
      <c r="E122" s="43"/>
      <c r="F122" s="56"/>
      <c r="G122" s="39"/>
      <c r="H122" s="90"/>
      <c r="I122" s="25"/>
      <c r="J122" s="25"/>
      <c r="K122" s="25"/>
      <c r="L122" s="25"/>
      <c r="M122" s="25"/>
      <c r="N122" s="25"/>
    </row>
    <row r="123" spans="1:15" x14ac:dyDescent="0.25">
      <c r="A123" s="47"/>
      <c r="B123" s="89"/>
      <c r="C123" s="89"/>
      <c r="D123" s="23"/>
      <c r="E123" s="43"/>
      <c r="F123" s="56"/>
      <c r="G123" s="39"/>
      <c r="H123" s="90"/>
      <c r="I123" s="25"/>
      <c r="J123" s="25"/>
      <c r="K123" s="25"/>
      <c r="L123" s="25"/>
      <c r="M123" s="25"/>
      <c r="N123" s="25"/>
    </row>
    <row r="124" spans="1:15" x14ac:dyDescent="0.25">
      <c r="A124" s="80"/>
      <c r="B124" s="81"/>
      <c r="C124" s="81"/>
      <c r="D124" s="45"/>
      <c r="E124" s="76"/>
      <c r="F124" s="64"/>
      <c r="G124" s="64"/>
      <c r="H124" s="90"/>
      <c r="I124" s="82"/>
      <c r="J124" s="83"/>
      <c r="K124" s="83"/>
      <c r="L124" s="83"/>
      <c r="M124" s="84"/>
      <c r="N124" s="85"/>
    </row>
    <row r="125" spans="1:15" x14ac:dyDescent="0.25">
      <c r="A125" s="42"/>
      <c r="B125" s="89"/>
      <c r="C125" s="89"/>
      <c r="D125" s="23"/>
      <c r="E125" s="43"/>
      <c r="F125" s="56"/>
      <c r="G125" s="39"/>
      <c r="H125" s="23"/>
      <c r="I125" s="99"/>
      <c r="J125" s="92"/>
      <c r="K125" s="92"/>
      <c r="L125" s="92"/>
      <c r="M125" s="93"/>
      <c r="N125" s="94"/>
    </row>
    <row r="126" spans="1:15" s="86" customFormat="1" x14ac:dyDescent="0.25">
      <c r="A126" s="80"/>
      <c r="B126" s="81"/>
      <c r="C126" s="81"/>
      <c r="D126" s="45"/>
      <c r="E126" s="76"/>
      <c r="F126" s="64"/>
      <c r="G126" s="64"/>
      <c r="H126" s="90"/>
      <c r="I126" s="82"/>
      <c r="J126" s="83"/>
      <c r="K126" s="83"/>
      <c r="L126" s="83"/>
      <c r="M126" s="84"/>
      <c r="N126" s="85"/>
    </row>
    <row r="127" spans="1:15" s="26" customFormat="1" x14ac:dyDescent="0.25">
      <c r="A127" s="42"/>
      <c r="B127" s="89"/>
      <c r="C127" s="89"/>
      <c r="D127" s="23"/>
      <c r="E127" s="43"/>
      <c r="F127" s="56"/>
      <c r="G127" s="39"/>
      <c r="H127" s="23"/>
      <c r="I127" s="99"/>
      <c r="J127" s="92"/>
      <c r="K127" s="92"/>
      <c r="L127" s="92"/>
      <c r="M127" s="93"/>
      <c r="N127" s="94"/>
      <c r="O127" s="95"/>
    </row>
  </sheetData>
  <autoFilter ref="A3:S4"/>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7"/>
  <sheetViews>
    <sheetView topLeftCell="C16" zoomScale="115" zoomScaleNormal="115" workbookViewId="0">
      <selection activeCell="G31" sqref="G31"/>
    </sheetView>
  </sheetViews>
  <sheetFormatPr defaultColWidth="10.85546875" defaultRowHeight="12.75" x14ac:dyDescent="0.25"/>
  <cols>
    <col min="1" max="1" width="16.42578125" style="120" customWidth="1"/>
    <col min="2" max="3" width="15.42578125" style="120" customWidth="1"/>
    <col min="4" max="4" width="16.85546875" style="120" customWidth="1"/>
    <col min="5" max="5" width="17" style="120" customWidth="1"/>
    <col min="6" max="7" width="22.42578125" style="120" customWidth="1"/>
    <col min="8" max="8" width="16.28515625" style="120" customWidth="1"/>
    <col min="9" max="9" width="15.42578125" style="120" customWidth="1"/>
    <col min="10" max="10" width="23" style="120" customWidth="1"/>
    <col min="11" max="12" width="10.85546875" style="105"/>
    <col min="13" max="13" width="14" style="105" customWidth="1"/>
    <col min="14" max="16384" width="10.85546875" style="105"/>
  </cols>
  <sheetData>
    <row r="1" spans="1:13" ht="38.25" x14ac:dyDescent="0.25">
      <c r="A1" s="226" t="s">
        <v>2</v>
      </c>
      <c r="B1" s="227" t="s">
        <v>8</v>
      </c>
      <c r="C1" s="227" t="s">
        <v>429</v>
      </c>
      <c r="D1" s="227" t="s">
        <v>34</v>
      </c>
      <c r="E1" s="228" t="s">
        <v>35</v>
      </c>
      <c r="F1" s="228" t="s">
        <v>87</v>
      </c>
      <c r="G1" s="229" t="s">
        <v>89</v>
      </c>
      <c r="H1" s="227" t="s">
        <v>430</v>
      </c>
      <c r="I1" s="230" t="s">
        <v>36</v>
      </c>
      <c r="J1" s="231" t="s">
        <v>74</v>
      </c>
      <c r="L1" s="162" t="s">
        <v>66</v>
      </c>
      <c r="M1" s="215"/>
    </row>
    <row r="2" spans="1:13" ht="15" x14ac:dyDescent="0.25">
      <c r="A2" s="119" t="s">
        <v>42</v>
      </c>
      <c r="B2" s="119" t="s">
        <v>14</v>
      </c>
      <c r="C2" s="232">
        <f>Lydia!G4</f>
        <v>237400</v>
      </c>
      <c r="D2" s="233">
        <f>'Personal Recieved'!D8+'Balance UGX'!M2</f>
        <v>1563400</v>
      </c>
      <c r="E2" s="233">
        <f>GETPIVOTDATA("Sum of Spent  in national currency (UGX)",'Personal Costs'!$A$3,"Name","Lydia")</f>
        <v>1564500</v>
      </c>
      <c r="F2" s="233"/>
      <c r="G2" s="232"/>
      <c r="H2" s="234">
        <f>Lydia!G80</f>
        <v>236300</v>
      </c>
      <c r="I2" s="235">
        <f>C2+D2-E2+F2-G2</f>
        <v>236300</v>
      </c>
      <c r="J2" s="236">
        <f t="shared" ref="J2:J10" si="0">H2-I2</f>
        <v>0</v>
      </c>
      <c r="K2" s="105" t="s">
        <v>15</v>
      </c>
      <c r="L2" s="119" t="s">
        <v>42</v>
      </c>
      <c r="M2" s="163">
        <f>GETPIVOTDATA("Spent  in national currency (UGX)",'Airtime summary'!$A$24,"Name","Lydia")</f>
        <v>180000</v>
      </c>
    </row>
    <row r="3" spans="1:13" ht="15" x14ac:dyDescent="0.25">
      <c r="A3" s="119" t="s">
        <v>120</v>
      </c>
      <c r="B3" s="119" t="s">
        <v>118</v>
      </c>
      <c r="C3" s="232">
        <v>-13000</v>
      </c>
      <c r="D3" s="233">
        <f>0+M3</f>
        <v>0</v>
      </c>
      <c r="E3" s="233">
        <v>0</v>
      </c>
      <c r="F3" s="233"/>
      <c r="G3" s="232"/>
      <c r="H3" s="234">
        <f>Grace!G5</f>
        <v>-13000</v>
      </c>
      <c r="I3" s="235">
        <f>C3+D3-E3+F3-G3</f>
        <v>-13000</v>
      </c>
      <c r="J3" s="236">
        <f t="shared" si="0"/>
        <v>0</v>
      </c>
      <c r="L3" s="119" t="s">
        <v>120</v>
      </c>
      <c r="M3" s="163">
        <v>0</v>
      </c>
    </row>
    <row r="4" spans="1:13" ht="15" x14ac:dyDescent="0.25">
      <c r="A4" s="119" t="s">
        <v>130</v>
      </c>
      <c r="B4" s="119" t="s">
        <v>118</v>
      </c>
      <c r="C4" s="232">
        <f>Edris!G4</f>
        <v>-38000</v>
      </c>
      <c r="D4" s="233">
        <f>0+M4</f>
        <v>0</v>
      </c>
      <c r="E4" s="233">
        <v>0</v>
      </c>
      <c r="F4" s="233"/>
      <c r="G4" s="232"/>
      <c r="H4" s="234">
        <f>Edris!G5</f>
        <v>-38000</v>
      </c>
      <c r="I4" s="235">
        <f t="shared" ref="I4:I8" si="1">C4+D4-E4+F4-G4</f>
        <v>-38000</v>
      </c>
      <c r="J4" s="236">
        <f t="shared" si="0"/>
        <v>0</v>
      </c>
      <c r="L4" s="119" t="s">
        <v>130</v>
      </c>
      <c r="M4" s="163">
        <v>0</v>
      </c>
    </row>
    <row r="5" spans="1:13" ht="15" x14ac:dyDescent="0.25">
      <c r="A5" s="119" t="s">
        <v>160</v>
      </c>
      <c r="B5" s="119" t="s">
        <v>118</v>
      </c>
      <c r="C5" s="232">
        <v>0</v>
      </c>
      <c r="D5" s="233">
        <f>'Personal Recieved'!D5+'Balance UGX'!M5</f>
        <v>175000</v>
      </c>
      <c r="E5" s="233">
        <f>GETPIVOTDATA("Sum of Spent  in national currency (UGX)",'Personal Costs'!$A$3,"Name","Atwine")</f>
        <v>175000</v>
      </c>
      <c r="F5" s="233"/>
      <c r="G5" s="232"/>
      <c r="H5" s="234">
        <f>Atwine!G22</f>
        <v>0</v>
      </c>
      <c r="I5" s="235">
        <f t="shared" si="1"/>
        <v>0</v>
      </c>
      <c r="J5" s="236">
        <f t="shared" si="0"/>
        <v>0</v>
      </c>
      <c r="L5" s="119" t="s">
        <v>160</v>
      </c>
      <c r="M5" s="163">
        <f>GETPIVOTDATA("Spent  in national currency (UGX)",'Airtime summary'!$A$24,"Name","Atwine")</f>
        <v>20000</v>
      </c>
    </row>
    <row r="6" spans="1:13" ht="15" x14ac:dyDescent="0.25">
      <c r="A6" s="119" t="s">
        <v>121</v>
      </c>
      <c r="B6" s="119" t="s">
        <v>119</v>
      </c>
      <c r="C6" s="232">
        <f>'i35'!G4</f>
        <v>-37000</v>
      </c>
      <c r="D6" s="233">
        <v>0</v>
      </c>
      <c r="E6" s="233">
        <v>0</v>
      </c>
      <c r="F6" s="233"/>
      <c r="G6" s="232"/>
      <c r="H6" s="234">
        <f>'i35'!G5</f>
        <v>-37000</v>
      </c>
      <c r="I6" s="235">
        <f>C6+D6-E6+F6-G6</f>
        <v>-37000</v>
      </c>
      <c r="J6" s="236">
        <f t="shared" si="0"/>
        <v>0</v>
      </c>
      <c r="L6" s="119" t="s">
        <v>121</v>
      </c>
      <c r="M6" s="163">
        <v>0</v>
      </c>
    </row>
    <row r="7" spans="1:13" ht="15" x14ac:dyDescent="0.25">
      <c r="A7" s="119" t="s">
        <v>136</v>
      </c>
      <c r="B7" s="119" t="s">
        <v>119</v>
      </c>
      <c r="C7" s="232">
        <f>'i54'!G4</f>
        <v>-14000</v>
      </c>
      <c r="D7" s="233">
        <v>0</v>
      </c>
      <c r="E7" s="233">
        <v>0</v>
      </c>
      <c r="F7" s="233"/>
      <c r="G7" s="232"/>
      <c r="H7" s="234">
        <f>'i54'!G5</f>
        <v>-14000</v>
      </c>
      <c r="I7" s="235">
        <f t="shared" si="1"/>
        <v>-14000</v>
      </c>
      <c r="J7" s="236">
        <f t="shared" si="0"/>
        <v>0</v>
      </c>
      <c r="L7" s="119" t="s">
        <v>136</v>
      </c>
      <c r="M7" s="163">
        <v>0</v>
      </c>
    </row>
    <row r="8" spans="1:13" ht="15" x14ac:dyDescent="0.25">
      <c r="A8" s="119" t="s">
        <v>135</v>
      </c>
      <c r="B8" s="200" t="s">
        <v>119</v>
      </c>
      <c r="C8" s="232">
        <f>'i82'!G4</f>
        <v>6000</v>
      </c>
      <c r="D8" s="233">
        <f>'Personal Recieved'!D7+'Balance UGX'!M8</f>
        <v>1907000</v>
      </c>
      <c r="E8" s="233">
        <f>GETPIVOTDATA("Sum of Spent  in national currency (UGX)",'Personal Costs'!$A$3,"Name","i82")</f>
        <v>1913000</v>
      </c>
      <c r="F8" s="233"/>
      <c r="G8" s="232"/>
      <c r="H8" s="234">
        <f>'i82'!G224</f>
        <v>0</v>
      </c>
      <c r="I8" s="235">
        <f t="shared" si="1"/>
        <v>0</v>
      </c>
      <c r="J8" s="236">
        <f t="shared" si="0"/>
        <v>0</v>
      </c>
      <c r="L8" s="119" t="s">
        <v>135</v>
      </c>
      <c r="M8" s="163">
        <f>GETPIVOTDATA("Spent  in national currency (UGX)",'Airtime summary'!$A$24,"Name","i82")</f>
        <v>100000</v>
      </c>
    </row>
    <row r="9" spans="1:13" ht="15" x14ac:dyDescent="0.25">
      <c r="A9" s="119" t="s">
        <v>159</v>
      </c>
      <c r="B9" s="200" t="s">
        <v>119</v>
      </c>
      <c r="C9" s="232">
        <f>'i73'!G4</f>
        <v>0</v>
      </c>
      <c r="D9" s="233">
        <f>'Personal Recieved'!D6+'Balance UGX'!M9</f>
        <v>907000</v>
      </c>
      <c r="E9" s="233">
        <f>GETPIVOTDATA("Sum of Spent  in national currency (UGX)",'Personal Costs'!$A$3,"Name","i73")</f>
        <v>902000</v>
      </c>
      <c r="F9" s="233"/>
      <c r="G9" s="232"/>
      <c r="H9" s="234">
        <f>'i73'!G135</f>
        <v>5000</v>
      </c>
      <c r="I9" s="235">
        <f>C9+D9-E9+F9-G9</f>
        <v>5000</v>
      </c>
      <c r="J9" s="236">
        <f t="shared" si="0"/>
        <v>0</v>
      </c>
      <c r="L9" s="119" t="s">
        <v>159</v>
      </c>
      <c r="M9" s="163">
        <f>GETPIVOTDATA("Spent  in national currency (UGX)",'Airtime summary'!$A$24,"Name","i73")</f>
        <v>100000</v>
      </c>
    </row>
    <row r="10" spans="1:13" ht="15" x14ac:dyDescent="0.25">
      <c r="A10" s="119" t="s">
        <v>65</v>
      </c>
      <c r="B10" s="200"/>
      <c r="C10" s="232">
        <f>'Airtime summary'!G4</f>
        <v>0</v>
      </c>
      <c r="D10" s="233">
        <v>0</v>
      </c>
      <c r="E10" s="233">
        <v>0</v>
      </c>
      <c r="F10" s="233"/>
      <c r="G10" s="232"/>
      <c r="H10" s="234">
        <f>'Airtime summary'!G21</f>
        <v>0</v>
      </c>
      <c r="I10" s="235">
        <f>'Airtime summary'!G22</f>
        <v>0</v>
      </c>
      <c r="J10" s="236">
        <f t="shared" si="0"/>
        <v>0</v>
      </c>
      <c r="L10" s="216"/>
      <c r="M10" s="215"/>
    </row>
    <row r="11" spans="1:13" s="106" customFormat="1" ht="15" x14ac:dyDescent="0.25">
      <c r="A11" s="237"/>
      <c r="B11" s="238"/>
      <c r="C11" s="239"/>
      <c r="D11" s="239"/>
      <c r="E11" s="240"/>
      <c r="F11" s="315" t="s">
        <v>88</v>
      </c>
      <c r="G11" s="316" t="s">
        <v>73</v>
      </c>
      <c r="H11" s="239"/>
      <c r="I11" s="241"/>
      <c r="J11" s="236"/>
      <c r="L11"/>
      <c r="M11" s="284">
        <f>SUM(M2:M9)</f>
        <v>400000</v>
      </c>
    </row>
    <row r="12" spans="1:13" x14ac:dyDescent="0.2">
      <c r="A12" s="242" t="s">
        <v>75</v>
      </c>
      <c r="B12" s="243"/>
      <c r="C12" s="244">
        <f>SUM(C2:C11)</f>
        <v>141400</v>
      </c>
      <c r="D12" s="244">
        <f>SUM(D2:D11)</f>
        <v>4552400</v>
      </c>
      <c r="E12" s="244">
        <f>SUM(E2:E11)</f>
        <v>4554500</v>
      </c>
      <c r="F12" s="243"/>
      <c r="G12" s="245"/>
      <c r="H12" s="246">
        <f>SUM(H2:H11)</f>
        <v>139300</v>
      </c>
      <c r="I12" s="247">
        <f>SUM(I2:I11)</f>
        <v>139300</v>
      </c>
      <c r="J12" s="248">
        <f>H12-I12</f>
        <v>0</v>
      </c>
    </row>
    <row r="13" spans="1:13" x14ac:dyDescent="0.2">
      <c r="A13" s="249"/>
      <c r="B13" s="250"/>
      <c r="C13" s="251"/>
      <c r="D13" s="252"/>
      <c r="E13" s="252"/>
      <c r="F13" s="252"/>
      <c r="G13" s="252"/>
      <c r="H13" s="251"/>
      <c r="I13" s="253"/>
      <c r="J13" s="236"/>
    </row>
    <row r="14" spans="1:13" x14ac:dyDescent="0.2">
      <c r="A14" s="254" t="s">
        <v>76</v>
      </c>
      <c r="B14" s="255"/>
      <c r="C14" s="256">
        <f>'Bank reconciliation UGX'!D14</f>
        <v>27531811</v>
      </c>
      <c r="D14" s="293">
        <f>'Bank reconciliation UGX'!D19</f>
        <v>26075000</v>
      </c>
      <c r="E14" s="256">
        <f>GETPIVOTDATA("Sum of Spent  in national currency (UGX)",'Personal Costs'!$A$3,"Name","Bank UGX")</f>
        <v>4000</v>
      </c>
      <c r="F14" s="256"/>
      <c r="G14" s="256">
        <f>'Bank reconciliation UGX'!E15+'Bank reconciliation UGX'!E17</f>
        <v>9281160</v>
      </c>
      <c r="H14" s="256">
        <f>'Bank reconciliation UGX'!D20</f>
        <v>44321651</v>
      </c>
      <c r="I14" s="257">
        <f>C14+D14-E14+F14-G14</f>
        <v>44321651</v>
      </c>
      <c r="J14" s="236">
        <f>H14-I14</f>
        <v>0</v>
      </c>
    </row>
    <row r="15" spans="1:13" x14ac:dyDescent="0.2">
      <c r="A15" s="254" t="s">
        <v>93</v>
      </c>
      <c r="B15" s="255"/>
      <c r="C15" s="256">
        <f>'UGX-Operational Account'!D14</f>
        <v>3677923</v>
      </c>
      <c r="D15" s="293">
        <v>0</v>
      </c>
      <c r="E15" s="256">
        <f>GETPIVOTDATA("Sum of Spent  in national currency (UGX)",'Personal Costs'!$A$3,"Name","OPP UGX")</f>
        <v>6739660</v>
      </c>
      <c r="F15" s="256">
        <f>'UGX-Operational Account'!D17+'UGX-Operational Account'!D24</f>
        <v>9281160</v>
      </c>
      <c r="G15" s="256">
        <f>'UGX-Operational Account'!E18+'UGX-Operational Account'!E25</f>
        <v>4300000</v>
      </c>
      <c r="H15" s="256">
        <f>'UGX-Operational Account'!D29</f>
        <v>1919423</v>
      </c>
      <c r="I15" s="257">
        <f>C15+D15-E15+F15-G15</f>
        <v>1919423</v>
      </c>
      <c r="J15" s="236">
        <f>H15-I15</f>
        <v>0</v>
      </c>
    </row>
    <row r="16" spans="1:13" x14ac:dyDescent="0.2">
      <c r="A16" s="258" t="s">
        <v>77</v>
      </c>
      <c r="B16" s="259"/>
      <c r="C16" s="259">
        <f t="shared" ref="C16:I16" si="2">SUM(C14:C15)</f>
        <v>31209734</v>
      </c>
      <c r="D16" s="259">
        <f t="shared" si="2"/>
        <v>26075000</v>
      </c>
      <c r="E16" s="438">
        <f t="shared" si="2"/>
        <v>6743660</v>
      </c>
      <c r="F16" s="259">
        <f t="shared" si="2"/>
        <v>9281160</v>
      </c>
      <c r="G16" s="259">
        <f t="shared" si="2"/>
        <v>13581160</v>
      </c>
      <c r="H16" s="259">
        <f t="shared" si="2"/>
        <v>46241074</v>
      </c>
      <c r="I16" s="260">
        <f t="shared" si="2"/>
        <v>46241074</v>
      </c>
      <c r="J16" s="261">
        <f>H16-I16</f>
        <v>0</v>
      </c>
    </row>
    <row r="17" spans="1:11" x14ac:dyDescent="0.2">
      <c r="A17" s="262" t="s">
        <v>78</v>
      </c>
      <c r="B17" s="263"/>
      <c r="C17" s="263"/>
      <c r="D17" s="323"/>
      <c r="E17" s="437"/>
      <c r="F17" s="263"/>
      <c r="G17" s="263"/>
      <c r="H17" s="263"/>
      <c r="I17" s="264"/>
      <c r="J17" s="265"/>
    </row>
    <row r="18" spans="1:11" ht="13.5" thickBot="1" x14ac:dyDescent="0.25">
      <c r="A18" s="266"/>
      <c r="B18" s="267"/>
      <c r="C18" s="267"/>
      <c r="D18" s="267"/>
      <c r="E18" s="267"/>
      <c r="F18" s="267"/>
      <c r="G18" s="267"/>
      <c r="H18" s="267"/>
      <c r="I18" s="268"/>
      <c r="J18" s="236"/>
    </row>
    <row r="19" spans="1:11" ht="13.5" thickBot="1" x14ac:dyDescent="0.25">
      <c r="A19" s="269" t="s">
        <v>79</v>
      </c>
      <c r="B19" s="270"/>
      <c r="C19" s="270"/>
      <c r="D19" s="270"/>
      <c r="E19" s="270">
        <f>E12+E16</f>
        <v>11298160</v>
      </c>
      <c r="F19" s="270"/>
      <c r="G19" s="270"/>
      <c r="H19" s="270"/>
      <c r="I19" s="271"/>
      <c r="J19" s="272"/>
    </row>
    <row r="20" spans="1:11" x14ac:dyDescent="0.2">
      <c r="A20" s="273"/>
      <c r="B20" s="274"/>
      <c r="C20" s="274"/>
      <c r="D20" s="274"/>
      <c r="E20" s="274"/>
      <c r="F20" s="274"/>
      <c r="G20" s="274"/>
      <c r="H20" s="274"/>
      <c r="I20" s="275"/>
      <c r="J20" s="236"/>
    </row>
    <row r="21" spans="1:11" ht="15.75" x14ac:dyDescent="0.25">
      <c r="A21" s="276" t="s">
        <v>37</v>
      </c>
      <c r="B21" s="277"/>
      <c r="C21" s="278">
        <f>'UGX Cash Box November'!G3</f>
        <v>1561046</v>
      </c>
      <c r="D21" s="279">
        <f>'Personal Recieved'!C11</f>
        <v>200000</v>
      </c>
      <c r="E21" s="279">
        <f>GETPIVOTDATA("Sum of spent in national currency (Ugx)",'Personal Recieved'!$A$3)</f>
        <v>4752400</v>
      </c>
      <c r="F21" s="279">
        <f>'UGX-Operational Account'!E18+'UGX-Operational Account'!E25</f>
        <v>4300000</v>
      </c>
      <c r="G21" s="279">
        <v>0</v>
      </c>
      <c r="H21" s="279">
        <f>'UGX Cash Box November'!G114</f>
        <v>1308646</v>
      </c>
      <c r="I21" s="280">
        <f>C21+D21-E21+F21</f>
        <v>1308646</v>
      </c>
      <c r="J21" s="236">
        <f t="shared" ref="J21" si="3">H21-I21</f>
        <v>0</v>
      </c>
      <c r="K21" s="286"/>
    </row>
    <row r="22" spans="1:11" ht="16.5" thickBot="1" x14ac:dyDescent="0.3">
      <c r="A22" s="281"/>
      <c r="B22" s="282"/>
      <c r="C22" s="282"/>
      <c r="D22" s="282"/>
      <c r="E22" s="282"/>
      <c r="F22" s="282"/>
      <c r="G22" s="282"/>
      <c r="H22" s="282"/>
      <c r="I22" s="282"/>
      <c r="J22" s="436"/>
      <c r="K22" s="287"/>
    </row>
    <row r="23" spans="1:11" ht="15.75" x14ac:dyDescent="0.25">
      <c r="A23" s="217"/>
      <c r="B23" s="218"/>
      <c r="C23" s="218"/>
      <c r="D23" s="705" t="s">
        <v>38</v>
      </c>
      <c r="E23" s="705"/>
      <c r="F23" s="218"/>
      <c r="G23" s="218"/>
      <c r="H23" s="218"/>
      <c r="I23" s="289"/>
      <c r="J23" s="290"/>
      <c r="K23" s="288"/>
    </row>
    <row r="24" spans="1:11" ht="47.25" x14ac:dyDescent="0.25">
      <c r="A24" s="220"/>
      <c r="B24" s="221"/>
      <c r="C24" s="221" t="s">
        <v>431</v>
      </c>
      <c r="D24" s="221" t="s">
        <v>67</v>
      </c>
      <c r="E24" s="221" t="s">
        <v>68</v>
      </c>
      <c r="F24" s="221"/>
      <c r="G24" s="221"/>
      <c r="H24" s="221" t="s">
        <v>432</v>
      </c>
      <c r="I24" s="221" t="s">
        <v>69</v>
      </c>
      <c r="J24" s="222" t="s">
        <v>70</v>
      </c>
    </row>
    <row r="25" spans="1:11" ht="32.25" thickBot="1" x14ac:dyDescent="0.3">
      <c r="A25" s="223" t="s">
        <v>71</v>
      </c>
      <c r="B25" s="224"/>
      <c r="C25" s="224">
        <f>C21+C16+C12</f>
        <v>32912180</v>
      </c>
      <c r="D25" s="224">
        <f>D14</f>
        <v>26075000</v>
      </c>
      <c r="E25" s="224">
        <f>E19</f>
        <v>11298160</v>
      </c>
      <c r="F25" s="224"/>
      <c r="G25" s="224"/>
      <c r="H25" s="224">
        <f>H21+H16+H12</f>
        <v>47689020</v>
      </c>
      <c r="I25" s="224">
        <f>C25+D25-E25</f>
        <v>47689020</v>
      </c>
      <c r="J25" s="225">
        <f>H25-I25</f>
        <v>0</v>
      </c>
      <c r="K25" s="292"/>
    </row>
    <row r="29" spans="1:11" x14ac:dyDescent="0.25">
      <c r="G29" s="486"/>
    </row>
    <row r="186" spans="1:15" x14ac:dyDescent="0.25">
      <c r="A186" s="285"/>
      <c r="B186" s="285"/>
      <c r="C186" s="285"/>
      <c r="D186" s="285"/>
      <c r="E186" s="285"/>
      <c r="F186" s="285"/>
      <c r="G186" s="285"/>
      <c r="H186" s="285"/>
      <c r="I186" s="285"/>
      <c r="J186" s="285"/>
      <c r="K186" s="322"/>
      <c r="L186" s="322"/>
      <c r="M186" s="322"/>
      <c r="N186" s="322"/>
      <c r="O186" s="322"/>
    </row>
    <row r="187" spans="1:15" x14ac:dyDescent="0.25">
      <c r="A187" s="285"/>
      <c r="B187" s="285"/>
      <c r="C187" s="285"/>
      <c r="D187" s="285"/>
      <c r="E187" s="285"/>
      <c r="F187" s="285"/>
      <c r="G187" s="285"/>
      <c r="H187" s="285"/>
      <c r="I187" s="285"/>
      <c r="J187" s="285"/>
      <c r="K187" s="322"/>
      <c r="L187" s="322"/>
      <c r="M187" s="322"/>
      <c r="N187" s="322"/>
      <c r="O187" s="322"/>
    </row>
    <row r="188" spans="1:15" x14ac:dyDescent="0.25">
      <c r="A188" s="285"/>
      <c r="B188" s="285"/>
      <c r="C188" s="285"/>
      <c r="D188" s="285"/>
      <c r="E188" s="285"/>
      <c r="F188" s="285"/>
      <c r="G188" s="285"/>
      <c r="H188" s="285"/>
      <c r="I188" s="285"/>
      <c r="J188" s="285"/>
      <c r="K188" s="322"/>
      <c r="L188" s="322"/>
      <c r="M188" s="322"/>
      <c r="N188" s="322"/>
      <c r="O188" s="322"/>
    </row>
    <row r="189" spans="1:15" x14ac:dyDescent="0.25">
      <c r="A189" s="285"/>
      <c r="B189" s="285"/>
      <c r="C189" s="285"/>
      <c r="D189" s="285"/>
      <c r="E189" s="285"/>
      <c r="F189" s="285"/>
      <c r="G189" s="285"/>
      <c r="H189" s="285"/>
      <c r="I189" s="285"/>
      <c r="J189" s="285"/>
      <c r="K189" s="322"/>
      <c r="L189" s="322"/>
      <c r="M189" s="322"/>
      <c r="N189" s="322"/>
      <c r="O189" s="322"/>
    </row>
    <row r="190" spans="1:15" x14ac:dyDescent="0.25">
      <c r="A190" s="285"/>
      <c r="B190" s="285"/>
      <c r="C190" s="285"/>
      <c r="D190" s="285"/>
      <c r="E190" s="285"/>
      <c r="F190" s="285"/>
      <c r="G190" s="285"/>
      <c r="H190" s="285"/>
      <c r="I190" s="285"/>
      <c r="J190" s="285"/>
      <c r="K190" s="322"/>
      <c r="L190" s="322"/>
      <c r="M190" s="322"/>
      <c r="N190" s="322"/>
      <c r="O190" s="322"/>
    </row>
    <row r="191" spans="1:15" x14ac:dyDescent="0.25">
      <c r="A191" s="285"/>
      <c r="B191" s="285"/>
      <c r="C191" s="285"/>
      <c r="D191" s="285"/>
      <c r="E191" s="285"/>
      <c r="F191" s="285"/>
      <c r="G191" s="285"/>
      <c r="H191" s="285"/>
      <c r="I191" s="285"/>
      <c r="J191" s="285"/>
      <c r="K191" s="322"/>
      <c r="L191" s="322"/>
      <c r="M191" s="322"/>
      <c r="N191" s="322"/>
      <c r="O191" s="322"/>
    </row>
    <row r="192" spans="1:15" x14ac:dyDescent="0.25">
      <c r="A192" s="285"/>
      <c r="B192" s="285"/>
      <c r="C192" s="285"/>
      <c r="D192" s="285"/>
      <c r="E192" s="285"/>
      <c r="F192" s="285"/>
      <c r="G192" s="285"/>
      <c r="H192" s="285"/>
      <c r="I192" s="285"/>
      <c r="J192" s="285"/>
      <c r="K192" s="322"/>
      <c r="L192" s="322"/>
      <c r="M192" s="322"/>
      <c r="N192" s="322"/>
      <c r="O192" s="322"/>
    </row>
    <row r="193" spans="1:15" x14ac:dyDescent="0.25">
      <c r="A193" s="285"/>
      <c r="B193" s="285"/>
      <c r="C193" s="285"/>
      <c r="D193" s="285"/>
      <c r="E193" s="285"/>
      <c r="F193" s="285"/>
      <c r="G193" s="285"/>
      <c r="H193" s="285"/>
      <c r="I193" s="285"/>
      <c r="J193" s="285"/>
      <c r="K193" s="322"/>
      <c r="L193" s="322"/>
      <c r="M193" s="322"/>
      <c r="N193" s="322"/>
      <c r="O193" s="322"/>
    </row>
    <row r="194" spans="1:15" x14ac:dyDescent="0.25">
      <c r="A194" s="285"/>
      <c r="B194" s="285"/>
      <c r="C194" s="285"/>
      <c r="D194" s="285"/>
      <c r="E194" s="285"/>
      <c r="F194" s="285"/>
      <c r="G194" s="285"/>
      <c r="H194" s="285"/>
      <c r="I194" s="285"/>
      <c r="J194" s="285"/>
      <c r="K194" s="322"/>
      <c r="L194" s="322"/>
      <c r="M194" s="322"/>
      <c r="N194" s="322"/>
      <c r="O194" s="322"/>
    </row>
    <row r="195" spans="1:15" x14ac:dyDescent="0.25">
      <c r="A195" s="285"/>
      <c r="B195" s="285"/>
      <c r="C195" s="285"/>
      <c r="D195" s="285"/>
      <c r="E195" s="285"/>
      <c r="F195" s="285"/>
      <c r="G195" s="285"/>
      <c r="H195" s="285"/>
      <c r="I195" s="285"/>
      <c r="J195" s="285"/>
      <c r="K195" s="322"/>
      <c r="L195" s="322"/>
      <c r="M195" s="322"/>
      <c r="N195" s="322"/>
      <c r="O195" s="322"/>
    </row>
    <row r="196" spans="1:15" x14ac:dyDescent="0.25">
      <c r="A196" s="285"/>
      <c r="B196" s="285"/>
      <c r="C196" s="285"/>
      <c r="D196" s="285"/>
      <c r="E196" s="285"/>
      <c r="F196" s="285"/>
      <c r="G196" s="285"/>
      <c r="H196" s="285"/>
      <c r="I196" s="285"/>
      <c r="J196" s="285"/>
      <c r="K196" s="322"/>
      <c r="L196" s="322"/>
      <c r="M196" s="322"/>
      <c r="N196" s="322"/>
      <c r="O196" s="322"/>
    </row>
    <row r="197" spans="1:15" x14ac:dyDescent="0.25">
      <c r="A197" s="285"/>
      <c r="B197" s="285"/>
      <c r="C197" s="285"/>
      <c r="D197" s="285"/>
      <c r="E197" s="285"/>
      <c r="F197" s="285"/>
      <c r="G197" s="285"/>
      <c r="H197" s="285"/>
      <c r="I197" s="285"/>
      <c r="J197" s="285"/>
      <c r="K197" s="322"/>
      <c r="L197" s="322"/>
      <c r="M197" s="322"/>
      <c r="N197" s="322"/>
      <c r="O197" s="322"/>
    </row>
    <row r="198" spans="1:15" x14ac:dyDescent="0.25">
      <c r="A198" s="285"/>
      <c r="B198" s="285"/>
      <c r="C198" s="285"/>
      <c r="D198" s="285"/>
      <c r="E198" s="285"/>
      <c r="F198" s="285"/>
      <c r="G198" s="285"/>
      <c r="H198" s="285"/>
      <c r="I198" s="285"/>
      <c r="J198" s="285"/>
      <c r="K198" s="322"/>
      <c r="L198" s="322"/>
      <c r="M198" s="322"/>
      <c r="N198" s="322"/>
      <c r="O198" s="322"/>
    </row>
    <row r="199" spans="1:15" x14ac:dyDescent="0.25">
      <c r="A199" s="285"/>
      <c r="B199" s="285"/>
      <c r="C199" s="285"/>
      <c r="D199" s="285"/>
      <c r="E199" s="285"/>
      <c r="F199" s="285"/>
      <c r="G199" s="285"/>
      <c r="H199" s="285"/>
      <c r="I199" s="285"/>
      <c r="J199" s="285"/>
      <c r="K199" s="322"/>
      <c r="L199" s="322"/>
      <c r="M199" s="322"/>
      <c r="N199" s="322"/>
      <c r="O199" s="322"/>
    </row>
    <row r="200" spans="1:15" x14ac:dyDescent="0.25">
      <c r="A200" s="285"/>
      <c r="B200" s="285"/>
      <c r="C200" s="285"/>
      <c r="D200" s="285"/>
      <c r="E200" s="285"/>
      <c r="F200" s="285"/>
      <c r="G200" s="285"/>
      <c r="H200" s="285"/>
      <c r="I200" s="285"/>
      <c r="J200" s="285"/>
      <c r="K200" s="322"/>
      <c r="L200" s="322"/>
      <c r="M200" s="322"/>
      <c r="N200" s="322"/>
      <c r="O200" s="322"/>
    </row>
    <row r="201" spans="1:15" x14ac:dyDescent="0.25">
      <c r="A201" s="285"/>
      <c r="B201" s="285"/>
      <c r="C201" s="285"/>
      <c r="D201" s="285"/>
      <c r="E201" s="285"/>
      <c r="F201" s="285"/>
      <c r="G201" s="285"/>
      <c r="H201" s="285"/>
      <c r="I201" s="285"/>
      <c r="J201" s="285"/>
      <c r="K201" s="322"/>
      <c r="L201" s="322"/>
      <c r="M201" s="322"/>
      <c r="N201" s="322"/>
      <c r="O201" s="322"/>
    </row>
    <row r="202" spans="1:15" x14ac:dyDescent="0.25">
      <c r="A202" s="285"/>
      <c r="B202" s="285"/>
      <c r="C202" s="285"/>
      <c r="D202" s="285"/>
      <c r="E202" s="285"/>
      <c r="F202" s="285"/>
      <c r="G202" s="285"/>
      <c r="H202" s="285"/>
      <c r="I202" s="285"/>
      <c r="J202" s="285"/>
      <c r="K202" s="322"/>
      <c r="L202" s="322"/>
      <c r="M202" s="322"/>
      <c r="N202" s="322"/>
      <c r="O202" s="322"/>
    </row>
    <row r="203" spans="1:15" x14ac:dyDescent="0.25">
      <c r="A203" s="285"/>
      <c r="B203" s="285"/>
      <c r="C203" s="285"/>
      <c r="D203" s="285"/>
      <c r="E203" s="285"/>
      <c r="F203" s="285"/>
      <c r="G203" s="285"/>
      <c r="H203" s="285"/>
      <c r="I203" s="285"/>
      <c r="J203" s="285"/>
      <c r="K203" s="322"/>
      <c r="L203" s="322"/>
      <c r="M203" s="322"/>
      <c r="N203" s="322"/>
      <c r="O203" s="322"/>
    </row>
    <row r="204" spans="1:15" x14ac:dyDescent="0.25">
      <c r="A204" s="285"/>
      <c r="B204" s="285"/>
      <c r="C204" s="285"/>
      <c r="D204" s="285"/>
      <c r="E204" s="285"/>
      <c r="F204" s="285"/>
      <c r="G204" s="285"/>
      <c r="H204" s="285"/>
      <c r="I204" s="285"/>
      <c r="J204" s="285"/>
      <c r="K204" s="322"/>
      <c r="L204" s="322"/>
      <c r="M204" s="322"/>
      <c r="N204" s="322"/>
      <c r="O204" s="322"/>
    </row>
    <row r="205" spans="1:15" x14ac:dyDescent="0.25">
      <c r="A205" s="285"/>
      <c r="B205" s="285"/>
      <c r="C205" s="285"/>
      <c r="D205" s="285"/>
      <c r="E205" s="285"/>
      <c r="F205" s="285"/>
      <c r="G205" s="285"/>
      <c r="H205" s="285"/>
      <c r="I205" s="285"/>
      <c r="J205" s="285"/>
      <c r="K205" s="322"/>
      <c r="L205" s="322"/>
      <c r="M205" s="322"/>
      <c r="N205" s="322"/>
      <c r="O205" s="322"/>
    </row>
    <row r="206" spans="1:15" x14ac:dyDescent="0.25">
      <c r="A206" s="285"/>
      <c r="B206" s="285"/>
      <c r="C206" s="285"/>
      <c r="D206" s="285"/>
      <c r="E206" s="285"/>
      <c r="F206" s="285"/>
      <c r="G206" s="285"/>
      <c r="H206" s="285"/>
      <c r="I206" s="285"/>
      <c r="J206" s="285"/>
      <c r="K206" s="322"/>
      <c r="L206" s="322"/>
      <c r="M206" s="322"/>
      <c r="N206" s="322"/>
      <c r="O206" s="322"/>
    </row>
    <row r="207" spans="1:15" x14ac:dyDescent="0.25">
      <c r="A207" s="285"/>
      <c r="B207" s="285"/>
      <c r="C207" s="285"/>
      <c r="D207" s="285"/>
      <c r="E207" s="285"/>
      <c r="F207" s="285"/>
      <c r="G207" s="285"/>
      <c r="H207" s="285"/>
      <c r="I207" s="285"/>
      <c r="J207" s="285"/>
      <c r="K207" s="322"/>
      <c r="L207" s="322"/>
      <c r="M207" s="322"/>
      <c r="N207" s="322"/>
      <c r="O207" s="322"/>
    </row>
    <row r="208" spans="1:15" x14ac:dyDescent="0.25">
      <c r="A208" s="285"/>
      <c r="B208" s="285"/>
      <c r="C208" s="285"/>
      <c r="D208" s="285"/>
      <c r="E208" s="285"/>
      <c r="F208" s="285"/>
      <c r="G208" s="285"/>
      <c r="H208" s="285"/>
      <c r="I208" s="285"/>
      <c r="J208" s="285"/>
      <c r="K208" s="322"/>
      <c r="L208" s="322"/>
      <c r="M208" s="322"/>
      <c r="N208" s="322"/>
      <c r="O208" s="322"/>
    </row>
    <row r="209" spans="1:15" x14ac:dyDescent="0.25">
      <c r="A209" s="285"/>
      <c r="B209" s="285"/>
      <c r="C209" s="285"/>
      <c r="D209" s="285"/>
      <c r="E209" s="285"/>
      <c r="F209" s="285"/>
      <c r="G209" s="285"/>
      <c r="H209" s="285"/>
      <c r="I209" s="285"/>
      <c r="J209" s="285"/>
      <c r="K209" s="322"/>
      <c r="L209" s="322"/>
      <c r="M209" s="322"/>
      <c r="N209" s="322"/>
      <c r="O209" s="322"/>
    </row>
    <row r="210" spans="1:15" x14ac:dyDescent="0.25">
      <c r="A210" s="285"/>
      <c r="B210" s="285"/>
      <c r="C210" s="285"/>
      <c r="D210" s="285"/>
      <c r="E210" s="285"/>
      <c r="F210" s="285"/>
      <c r="G210" s="285"/>
      <c r="H210" s="285"/>
      <c r="I210" s="285"/>
      <c r="J210" s="285"/>
      <c r="K210" s="322"/>
      <c r="L210" s="322"/>
      <c r="M210" s="322"/>
      <c r="N210" s="322"/>
      <c r="O210" s="322"/>
    </row>
    <row r="211" spans="1:15" x14ac:dyDescent="0.25">
      <c r="A211" s="285"/>
      <c r="B211" s="285"/>
      <c r="C211" s="285"/>
      <c r="D211" s="285"/>
      <c r="E211" s="285"/>
      <c r="F211" s="285"/>
      <c r="G211" s="285"/>
      <c r="H211" s="285"/>
      <c r="I211" s="285"/>
      <c r="J211" s="285"/>
      <c r="K211" s="322"/>
      <c r="L211" s="322"/>
      <c r="M211" s="322"/>
      <c r="N211" s="322"/>
      <c r="O211" s="322"/>
    </row>
    <row r="212" spans="1:15" x14ac:dyDescent="0.25">
      <c r="A212" s="285"/>
      <c r="B212" s="285"/>
      <c r="C212" s="285"/>
      <c r="D212" s="285"/>
      <c r="E212" s="285"/>
      <c r="F212" s="285"/>
      <c r="G212" s="285"/>
      <c r="H212" s="285"/>
      <c r="I212" s="285"/>
      <c r="J212" s="285"/>
      <c r="K212" s="322"/>
      <c r="L212" s="322"/>
      <c r="M212" s="322"/>
      <c r="N212" s="322"/>
      <c r="O212" s="322"/>
    </row>
    <row r="213" spans="1:15" x14ac:dyDescent="0.25">
      <c r="A213" s="285"/>
      <c r="B213" s="285"/>
      <c r="C213" s="285"/>
      <c r="D213" s="285"/>
      <c r="E213" s="285"/>
      <c r="F213" s="285"/>
      <c r="G213" s="285"/>
      <c r="H213" s="285"/>
      <c r="I213" s="285"/>
      <c r="J213" s="285"/>
      <c r="K213" s="322"/>
      <c r="L213" s="322"/>
      <c r="M213" s="322"/>
      <c r="N213" s="322"/>
      <c r="O213" s="322"/>
    </row>
    <row r="214" spans="1:15" x14ac:dyDescent="0.25">
      <c r="A214" s="285"/>
      <c r="B214" s="285"/>
      <c r="C214" s="285"/>
      <c r="D214" s="285"/>
      <c r="E214" s="285"/>
      <c r="F214" s="285"/>
      <c r="G214" s="285"/>
      <c r="H214" s="285"/>
      <c r="I214" s="285"/>
      <c r="J214" s="285"/>
      <c r="K214" s="322"/>
      <c r="L214" s="322"/>
      <c r="M214" s="322"/>
      <c r="N214" s="322"/>
      <c r="O214" s="322"/>
    </row>
    <row r="215" spans="1:15" x14ac:dyDescent="0.25">
      <c r="A215" s="285"/>
      <c r="B215" s="285"/>
      <c r="C215" s="285"/>
      <c r="D215" s="285"/>
      <c r="E215" s="285"/>
      <c r="F215" s="285"/>
      <c r="G215" s="285"/>
      <c r="H215" s="285"/>
      <c r="I215" s="285"/>
      <c r="J215" s="285"/>
      <c r="K215" s="322"/>
      <c r="L215" s="322"/>
      <c r="M215" s="322"/>
      <c r="N215" s="322"/>
      <c r="O215" s="322"/>
    </row>
    <row r="216" spans="1:15" x14ac:dyDescent="0.25">
      <c r="A216" s="285"/>
      <c r="B216" s="285"/>
      <c r="C216" s="285"/>
      <c r="D216" s="285"/>
      <c r="E216" s="285"/>
      <c r="F216" s="285"/>
      <c r="G216" s="285"/>
      <c r="H216" s="285"/>
      <c r="I216" s="285"/>
      <c r="J216" s="285"/>
      <c r="K216" s="322"/>
      <c r="L216" s="322"/>
      <c r="M216" s="322"/>
      <c r="N216" s="322"/>
      <c r="O216" s="322"/>
    </row>
    <row r="217" spans="1:15" x14ac:dyDescent="0.25">
      <c r="A217" s="285"/>
      <c r="B217" s="285"/>
      <c r="C217" s="285"/>
      <c r="D217" s="285"/>
      <c r="E217" s="285"/>
      <c r="F217" s="285"/>
      <c r="G217" s="285"/>
      <c r="H217" s="285"/>
      <c r="I217" s="285"/>
      <c r="J217" s="285"/>
      <c r="K217" s="322"/>
      <c r="L217" s="322"/>
      <c r="M217" s="322"/>
      <c r="N217" s="322"/>
      <c r="O217" s="322"/>
    </row>
    <row r="218" spans="1:15" x14ac:dyDescent="0.25">
      <c r="A218" s="285"/>
      <c r="B218" s="285"/>
      <c r="C218" s="285"/>
      <c r="D218" s="285"/>
      <c r="E218" s="285"/>
      <c r="F218" s="285"/>
      <c r="G218" s="285"/>
      <c r="H218" s="285"/>
      <c r="I218" s="285"/>
      <c r="J218" s="285"/>
      <c r="K218" s="322"/>
      <c r="L218" s="322"/>
      <c r="M218" s="322"/>
      <c r="N218" s="322"/>
      <c r="O218" s="322"/>
    </row>
    <row r="219" spans="1:15" x14ac:dyDescent="0.25">
      <c r="A219" s="285"/>
      <c r="B219" s="285"/>
      <c r="C219" s="285"/>
      <c r="D219" s="285"/>
      <c r="E219" s="285"/>
      <c r="F219" s="285"/>
      <c r="G219" s="285"/>
      <c r="H219" s="285"/>
      <c r="I219" s="285"/>
      <c r="J219" s="285"/>
      <c r="K219" s="322"/>
      <c r="L219" s="322"/>
      <c r="M219" s="322"/>
      <c r="N219" s="322"/>
      <c r="O219" s="322"/>
    </row>
    <row r="220" spans="1:15" x14ac:dyDescent="0.25">
      <c r="A220" s="285"/>
      <c r="B220" s="285"/>
      <c r="C220" s="285"/>
      <c r="D220" s="285"/>
      <c r="E220" s="285"/>
      <c r="F220" s="285"/>
      <c r="G220" s="285"/>
      <c r="H220" s="285"/>
      <c r="I220" s="285"/>
      <c r="J220" s="285"/>
      <c r="K220" s="322"/>
      <c r="L220" s="322"/>
      <c r="M220" s="322"/>
      <c r="N220" s="322"/>
      <c r="O220" s="322"/>
    </row>
    <row r="221" spans="1:15" x14ac:dyDescent="0.25">
      <c r="A221" s="285"/>
      <c r="B221" s="285"/>
      <c r="C221" s="285"/>
      <c r="D221" s="285"/>
      <c r="E221" s="285"/>
      <c r="F221" s="285"/>
      <c r="G221" s="285"/>
      <c r="H221" s="285"/>
      <c r="I221" s="285"/>
      <c r="J221" s="285"/>
      <c r="K221" s="322"/>
      <c r="L221" s="322"/>
      <c r="M221" s="322"/>
      <c r="N221" s="322"/>
      <c r="O221" s="322"/>
    </row>
    <row r="222" spans="1:15" x14ac:dyDescent="0.25">
      <c r="A222" s="285"/>
      <c r="B222" s="285"/>
      <c r="C222" s="285"/>
      <c r="D222" s="285"/>
      <c r="E222" s="285"/>
      <c r="F222" s="285"/>
      <c r="G222" s="285"/>
      <c r="H222" s="285"/>
      <c r="I222" s="285"/>
      <c r="J222" s="285"/>
      <c r="K222" s="322"/>
      <c r="L222" s="322"/>
      <c r="M222" s="322"/>
      <c r="N222" s="322"/>
      <c r="O222" s="322"/>
    </row>
    <row r="223" spans="1:15" x14ac:dyDescent="0.25">
      <c r="A223" s="285"/>
      <c r="B223" s="285"/>
      <c r="C223" s="285"/>
      <c r="D223" s="285"/>
      <c r="E223" s="285"/>
      <c r="F223" s="285"/>
      <c r="G223" s="285"/>
      <c r="H223" s="285"/>
      <c r="I223" s="285"/>
      <c r="J223" s="285"/>
      <c r="K223" s="322"/>
      <c r="L223" s="322"/>
      <c r="M223" s="322"/>
      <c r="N223" s="322"/>
      <c r="O223" s="322"/>
    </row>
    <row r="224" spans="1:15" x14ac:dyDescent="0.25">
      <c r="A224" s="285"/>
      <c r="B224" s="285"/>
      <c r="C224" s="285"/>
      <c r="D224" s="285"/>
      <c r="E224" s="285"/>
      <c r="F224" s="285"/>
      <c r="G224" s="285"/>
      <c r="H224" s="285"/>
      <c r="I224" s="285"/>
      <c r="J224" s="285"/>
      <c r="K224" s="322"/>
      <c r="L224" s="322"/>
      <c r="M224" s="322"/>
      <c r="N224" s="322"/>
      <c r="O224" s="322"/>
    </row>
    <row r="225" spans="1:15" x14ac:dyDescent="0.25">
      <c r="A225" s="285"/>
      <c r="B225" s="285"/>
      <c r="C225" s="285"/>
      <c r="D225" s="285"/>
      <c r="E225" s="285"/>
      <c r="F225" s="285"/>
      <c r="G225" s="285"/>
      <c r="H225" s="285"/>
      <c r="I225" s="285"/>
      <c r="J225" s="285"/>
      <c r="K225" s="322"/>
      <c r="L225" s="322"/>
      <c r="M225" s="322"/>
      <c r="N225" s="322"/>
      <c r="O225" s="322"/>
    </row>
    <row r="226" spans="1:15" x14ac:dyDescent="0.25">
      <c r="A226" s="285"/>
      <c r="B226" s="285"/>
      <c r="C226" s="285"/>
      <c r="D226" s="285"/>
      <c r="E226" s="285"/>
      <c r="F226" s="285"/>
      <c r="G226" s="285"/>
      <c r="H226" s="285"/>
      <c r="I226" s="285"/>
      <c r="J226" s="285"/>
      <c r="K226" s="322"/>
      <c r="L226" s="322"/>
      <c r="M226" s="322"/>
      <c r="N226" s="322"/>
      <c r="O226" s="322"/>
    </row>
    <row r="227" spans="1:15" x14ac:dyDescent="0.25">
      <c r="A227" s="285"/>
      <c r="B227" s="285"/>
      <c r="C227" s="285"/>
      <c r="D227" s="285"/>
      <c r="E227" s="285"/>
      <c r="F227" s="285"/>
      <c r="G227" s="285"/>
      <c r="H227" s="285"/>
      <c r="I227" s="285"/>
      <c r="J227" s="285"/>
      <c r="K227" s="322"/>
      <c r="L227" s="322"/>
      <c r="M227" s="322"/>
      <c r="N227" s="322"/>
      <c r="O227" s="322"/>
    </row>
  </sheetData>
  <mergeCells count="1">
    <mergeCell ref="D23:E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opLeftCell="A10" workbookViewId="0">
      <selection activeCell="H24" sqref="H24"/>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226" t="s">
        <v>2</v>
      </c>
      <c r="B1" s="227" t="s">
        <v>8</v>
      </c>
      <c r="C1" s="227" t="s">
        <v>443</v>
      </c>
      <c r="D1" s="227" t="s">
        <v>34</v>
      </c>
      <c r="E1" s="228" t="s">
        <v>35</v>
      </c>
      <c r="F1" s="228" t="s">
        <v>72</v>
      </c>
      <c r="G1" s="229" t="s">
        <v>73</v>
      </c>
      <c r="H1" s="227" t="s">
        <v>430</v>
      </c>
      <c r="I1" s="230" t="s">
        <v>36</v>
      </c>
      <c r="J1" s="231" t="s">
        <v>74</v>
      </c>
      <c r="K1" s="105"/>
    </row>
    <row r="2" spans="1:11" x14ac:dyDescent="0.25">
      <c r="A2" s="119" t="s">
        <v>42</v>
      </c>
      <c r="B2" s="119" t="s">
        <v>14</v>
      </c>
      <c r="C2" s="232">
        <v>0</v>
      </c>
      <c r="D2" s="233">
        <v>0</v>
      </c>
      <c r="E2" s="233">
        <v>0</v>
      </c>
      <c r="F2" s="233"/>
      <c r="G2" s="232"/>
      <c r="H2" s="234">
        <v>0</v>
      </c>
      <c r="I2" s="235">
        <f>C2+D2-E2</f>
        <v>0</v>
      </c>
      <c r="J2" s="236">
        <f>H2-I2</f>
        <v>0</v>
      </c>
      <c r="K2" s="105" t="s">
        <v>15</v>
      </c>
    </row>
    <row r="3" spans="1:11" x14ac:dyDescent="0.25">
      <c r="A3" s="119" t="s">
        <v>120</v>
      </c>
      <c r="B3" s="119" t="s">
        <v>118</v>
      </c>
      <c r="C3" s="232">
        <v>0</v>
      </c>
      <c r="D3" s="233">
        <v>0</v>
      </c>
      <c r="E3" s="233">
        <v>0</v>
      </c>
      <c r="F3" s="233"/>
      <c r="G3" s="232"/>
      <c r="H3" s="234">
        <v>0</v>
      </c>
      <c r="I3" s="235">
        <f t="shared" ref="I3:I8" si="0">C3+D3-E3</f>
        <v>0</v>
      </c>
      <c r="J3" s="236">
        <f t="shared" ref="J3:J8" si="1">H3-I3</f>
        <v>0</v>
      </c>
      <c r="K3" s="105"/>
    </row>
    <row r="4" spans="1:11" x14ac:dyDescent="0.25">
      <c r="A4" s="119" t="s">
        <v>130</v>
      </c>
      <c r="B4" s="119" t="s">
        <v>118</v>
      </c>
      <c r="C4" s="232">
        <v>0</v>
      </c>
      <c r="D4" s="233">
        <v>0</v>
      </c>
      <c r="E4" s="233">
        <v>0</v>
      </c>
      <c r="F4" s="233"/>
      <c r="G4" s="232"/>
      <c r="H4" s="234">
        <v>0</v>
      </c>
      <c r="I4" s="235">
        <f t="shared" si="0"/>
        <v>0</v>
      </c>
      <c r="J4" s="236">
        <f t="shared" si="1"/>
        <v>0</v>
      </c>
      <c r="K4" s="105"/>
    </row>
    <row r="5" spans="1:11" x14ac:dyDescent="0.25">
      <c r="A5" s="119" t="s">
        <v>121</v>
      </c>
      <c r="B5" s="119" t="s">
        <v>119</v>
      </c>
      <c r="C5" s="232">
        <v>0</v>
      </c>
      <c r="D5" s="233">
        <v>0</v>
      </c>
      <c r="E5" s="233">
        <v>0</v>
      </c>
      <c r="F5" s="233"/>
      <c r="G5" s="232"/>
      <c r="H5" s="234">
        <v>0</v>
      </c>
      <c r="I5" s="235">
        <f t="shared" si="0"/>
        <v>0</v>
      </c>
      <c r="J5" s="236">
        <f t="shared" si="1"/>
        <v>0</v>
      </c>
      <c r="K5" s="105"/>
    </row>
    <row r="6" spans="1:11" x14ac:dyDescent="0.25">
      <c r="A6" s="119" t="s">
        <v>136</v>
      </c>
      <c r="B6" s="119" t="s">
        <v>119</v>
      </c>
      <c r="C6" s="232">
        <v>0</v>
      </c>
      <c r="D6" s="233">
        <v>0</v>
      </c>
      <c r="E6" s="233">
        <v>0</v>
      </c>
      <c r="F6" s="233"/>
      <c r="G6" s="232"/>
      <c r="H6" s="234">
        <v>0</v>
      </c>
      <c r="I6" s="235">
        <f t="shared" si="0"/>
        <v>0</v>
      </c>
      <c r="J6" s="236">
        <f t="shared" si="1"/>
        <v>0</v>
      </c>
      <c r="K6" s="105"/>
    </row>
    <row r="7" spans="1:11" x14ac:dyDescent="0.25">
      <c r="A7" s="119" t="s">
        <v>135</v>
      </c>
      <c r="B7" s="200" t="s">
        <v>119</v>
      </c>
      <c r="C7" s="232">
        <v>0</v>
      </c>
      <c r="D7" s="233">
        <v>0</v>
      </c>
      <c r="E7" s="233">
        <v>0</v>
      </c>
      <c r="F7" s="233"/>
      <c r="G7" s="232"/>
      <c r="H7" s="234">
        <v>0</v>
      </c>
      <c r="I7" s="235">
        <f t="shared" si="0"/>
        <v>0</v>
      </c>
      <c r="J7" s="236">
        <f t="shared" si="1"/>
        <v>0</v>
      </c>
      <c r="K7" s="105"/>
    </row>
    <row r="8" spans="1:11" x14ac:dyDescent="0.25">
      <c r="A8" s="119" t="s">
        <v>65</v>
      </c>
      <c r="B8" s="200"/>
      <c r="C8" s="232">
        <v>0</v>
      </c>
      <c r="D8" s="233">
        <v>0</v>
      </c>
      <c r="E8" s="233">
        <v>0</v>
      </c>
      <c r="F8" s="233"/>
      <c r="G8" s="232"/>
      <c r="H8" s="234">
        <v>0</v>
      </c>
      <c r="I8" s="235">
        <f t="shared" si="0"/>
        <v>0</v>
      </c>
      <c r="J8" s="236">
        <f t="shared" si="1"/>
        <v>0</v>
      </c>
      <c r="K8" s="105"/>
    </row>
    <row r="9" spans="1:11" x14ac:dyDescent="0.25">
      <c r="A9" s="237"/>
      <c r="B9" s="238"/>
      <c r="C9" s="239"/>
      <c r="D9" s="239"/>
      <c r="E9" s="240"/>
      <c r="F9" s="240"/>
      <c r="G9" s="239"/>
      <c r="H9" s="239"/>
      <c r="I9" s="241"/>
      <c r="J9" s="236"/>
      <c r="K9" s="106"/>
    </row>
    <row r="10" spans="1:11" x14ac:dyDescent="0.25">
      <c r="A10" s="242" t="s">
        <v>75</v>
      </c>
      <c r="B10" s="243"/>
      <c r="C10" s="244">
        <f>SUM(C2:C9)</f>
        <v>0</v>
      </c>
      <c r="D10" s="244">
        <f>SUM(D2:D9)</f>
        <v>0</v>
      </c>
      <c r="E10" s="244">
        <f>SUM(E2:E9)</f>
        <v>0</v>
      </c>
      <c r="F10" s="243"/>
      <c r="G10" s="245"/>
      <c r="H10" s="246">
        <f>SUM(H2:H9)</f>
        <v>0</v>
      </c>
      <c r="I10" s="247">
        <f>SUM(I2:I9)</f>
        <v>0</v>
      </c>
      <c r="J10" s="248">
        <f>H10-I10</f>
        <v>0</v>
      </c>
      <c r="K10" s="105"/>
    </row>
    <row r="11" spans="1:11" x14ac:dyDescent="0.25">
      <c r="A11" s="249"/>
      <c r="B11" s="250"/>
      <c r="C11" s="251"/>
      <c r="D11" s="252"/>
      <c r="E11" s="252"/>
      <c r="F11" s="252"/>
      <c r="G11" s="252"/>
      <c r="H11" s="251"/>
      <c r="I11" s="253"/>
      <c r="J11" s="248"/>
      <c r="K11" s="105"/>
    </row>
    <row r="12" spans="1:11" x14ac:dyDescent="0.25">
      <c r="A12" s="254" t="s">
        <v>80</v>
      </c>
      <c r="B12" s="255"/>
      <c r="C12" s="256">
        <f>'Bank reconciliation USD'!D17</f>
        <v>53.99</v>
      </c>
      <c r="D12" s="256">
        <f>'Bank reconciliation USD'!D19+'Bank reconciliation USD'!D20</f>
        <v>9458.2900000000009</v>
      </c>
      <c r="E12" s="256">
        <f>GETPIVOTDATA("Sum of Spent in $",'Personal Costs'!$A$3,"Name","Bank USD")</f>
        <v>2452.75</v>
      </c>
      <c r="F12" s="256"/>
      <c r="G12" s="256">
        <f>'Bank reconciliation USD'!E25</f>
        <v>7000</v>
      </c>
      <c r="H12" s="256">
        <f>'Bank reconciliation USD'!D27</f>
        <v>59.530000000000655</v>
      </c>
      <c r="I12" s="257">
        <f>C12+D12-E12+F12-G12</f>
        <v>59.530000000000655</v>
      </c>
      <c r="J12" s="236">
        <f t="shared" ref="J12:J13" si="2">H12-I12</f>
        <v>0</v>
      </c>
      <c r="K12" s="105"/>
    </row>
    <row r="13" spans="1:11" x14ac:dyDescent="0.25">
      <c r="A13" s="258" t="s">
        <v>77</v>
      </c>
      <c r="B13" s="259"/>
      <c r="C13" s="259">
        <f t="shared" ref="C13:I13" si="3">SUM(C12:C12)</f>
        <v>53.99</v>
      </c>
      <c r="D13" s="259">
        <f t="shared" si="3"/>
        <v>9458.2900000000009</v>
      </c>
      <c r="E13" s="259">
        <f t="shared" si="3"/>
        <v>2452.75</v>
      </c>
      <c r="F13" s="259">
        <f t="shared" si="3"/>
        <v>0</v>
      </c>
      <c r="G13" s="259">
        <f t="shared" si="3"/>
        <v>7000</v>
      </c>
      <c r="H13" s="259">
        <f t="shared" si="3"/>
        <v>59.530000000000655</v>
      </c>
      <c r="I13" s="260">
        <f t="shared" si="3"/>
        <v>59.530000000000655</v>
      </c>
      <c r="J13" s="236">
        <f t="shared" si="2"/>
        <v>0</v>
      </c>
      <c r="K13" s="105"/>
    </row>
    <row r="14" spans="1:11" x14ac:dyDescent="0.25">
      <c r="A14" s="262" t="s">
        <v>78</v>
      </c>
      <c r="B14" s="263"/>
      <c r="C14" s="263"/>
      <c r="D14" s="263"/>
      <c r="E14" s="263"/>
      <c r="F14" s="263">
        <f>F13+F18</f>
        <v>0</v>
      </c>
      <c r="G14" s="263">
        <f>G13</f>
        <v>7000</v>
      </c>
      <c r="H14" s="263"/>
      <c r="I14" s="264"/>
      <c r="J14" s="265"/>
      <c r="K14" s="105"/>
    </row>
    <row r="15" spans="1:11" ht="15.75" thickBot="1" x14ac:dyDescent="0.3">
      <c r="A15" s="266"/>
      <c r="B15" s="267"/>
      <c r="C15" s="267"/>
      <c r="D15" s="267"/>
      <c r="E15" s="267"/>
      <c r="F15" s="267"/>
      <c r="G15" s="267"/>
      <c r="H15" s="267"/>
      <c r="I15" s="268"/>
      <c r="J15" s="236"/>
      <c r="K15" s="105"/>
    </row>
    <row r="16" spans="1:11" ht="15.75" thickBot="1" x14ac:dyDescent="0.3">
      <c r="A16" s="269" t="s">
        <v>79</v>
      </c>
      <c r="B16" s="270"/>
      <c r="C16" s="270"/>
      <c r="D16" s="270"/>
      <c r="E16" s="270">
        <f>E10+E13</f>
        <v>2452.75</v>
      </c>
      <c r="F16" s="270"/>
      <c r="G16" s="270"/>
      <c r="H16" s="270"/>
      <c r="I16" s="271"/>
      <c r="J16" s="272"/>
      <c r="K16" s="105"/>
    </row>
    <row r="17" spans="1:11" ht="15.75" thickBot="1" x14ac:dyDescent="0.3">
      <c r="A17" s="273"/>
      <c r="B17" s="274"/>
      <c r="C17" s="274"/>
      <c r="D17" s="274"/>
      <c r="E17" s="274"/>
      <c r="F17" s="274"/>
      <c r="G17" s="274"/>
      <c r="H17" s="274"/>
      <c r="I17" s="275"/>
      <c r="J17" s="236"/>
      <c r="K17" s="105"/>
    </row>
    <row r="18" spans="1:11" ht="15.75" x14ac:dyDescent="0.25">
      <c r="A18" s="276" t="s">
        <v>37</v>
      </c>
      <c r="B18" s="277"/>
      <c r="C18" s="278">
        <f>'USD-cash box November'!G4</f>
        <v>5</v>
      </c>
      <c r="D18" s="279">
        <v>0</v>
      </c>
      <c r="E18" s="279">
        <v>0</v>
      </c>
      <c r="F18" s="279">
        <v>0</v>
      </c>
      <c r="G18" s="279">
        <v>0</v>
      </c>
      <c r="H18" s="279">
        <f>'USD-cash box November'!G6</f>
        <v>5</v>
      </c>
      <c r="I18" s="280">
        <f>C18+D18-E18+F18-G18</f>
        <v>5</v>
      </c>
      <c r="J18" s="236">
        <f t="shared" ref="J18" si="4">H18-I18</f>
        <v>0</v>
      </c>
      <c r="K18" s="219"/>
    </row>
    <row r="19" spans="1:11" ht="15" customHeight="1" thickBot="1" x14ac:dyDescent="0.3">
      <c r="A19" s="281"/>
      <c r="B19" s="282"/>
      <c r="C19" s="282"/>
      <c r="D19" s="282"/>
      <c r="E19" s="282"/>
      <c r="F19" s="282"/>
      <c r="G19" s="282"/>
      <c r="H19" s="282"/>
      <c r="I19" s="282"/>
      <c r="J19" s="283"/>
      <c r="K19" s="222" t="s">
        <v>70</v>
      </c>
    </row>
    <row r="20" spans="1:11" ht="16.5" thickBot="1" x14ac:dyDescent="0.3">
      <c r="A20" s="217"/>
      <c r="B20" s="218"/>
      <c r="C20" s="218"/>
      <c r="D20" s="705" t="s">
        <v>38</v>
      </c>
      <c r="E20" s="705"/>
      <c r="F20" s="218"/>
      <c r="G20" s="218"/>
      <c r="H20" s="218"/>
      <c r="I20" s="218"/>
      <c r="J20" s="219"/>
      <c r="K20" s="225">
        <f>I20-J20</f>
        <v>0</v>
      </c>
    </row>
    <row r="21" spans="1:11" ht="48" thickBot="1" x14ac:dyDescent="0.3">
      <c r="A21" s="220"/>
      <c r="B21" s="221"/>
      <c r="C21" s="221" t="s">
        <v>431</v>
      </c>
      <c r="D21" s="221" t="s">
        <v>83</v>
      </c>
      <c r="E21" s="221" t="s">
        <v>84</v>
      </c>
      <c r="F21" s="221"/>
      <c r="G21" s="221"/>
      <c r="H21" s="221" t="s">
        <v>432</v>
      </c>
      <c r="I21" s="221" t="s">
        <v>69</v>
      </c>
      <c r="J21" s="616" t="s">
        <v>70</v>
      </c>
      <c r="K21" s="105"/>
    </row>
    <row r="22" spans="1:11" ht="32.25" thickBot="1" x14ac:dyDescent="0.3">
      <c r="A22" s="337" t="s">
        <v>71</v>
      </c>
      <c r="B22" s="338"/>
      <c r="C22" s="338">
        <f>C18+C13+C10</f>
        <v>58.99</v>
      </c>
      <c r="D22" s="338">
        <f>D13</f>
        <v>9458.2900000000009</v>
      </c>
      <c r="E22" s="338">
        <f>E16</f>
        <v>2452.75</v>
      </c>
      <c r="F22" s="338"/>
      <c r="G22" s="338">
        <f>G12</f>
        <v>7000</v>
      </c>
      <c r="H22" s="338">
        <f>H18+H13+H10</f>
        <v>64.530000000000655</v>
      </c>
      <c r="I22" s="615">
        <f>C22+D22-E22-G22</f>
        <v>64.530000000000655</v>
      </c>
      <c r="J22" s="618">
        <f>H22-I22</f>
        <v>0</v>
      </c>
      <c r="K22" s="105"/>
    </row>
    <row r="23" spans="1:11" x14ac:dyDescent="0.25">
      <c r="A23" s="339"/>
      <c r="B23" s="339"/>
      <c r="C23" s="339"/>
      <c r="D23" s="339"/>
      <c r="E23" s="339"/>
      <c r="F23" s="339"/>
      <c r="G23" s="339"/>
      <c r="H23" s="339"/>
      <c r="I23" s="340"/>
      <c r="J23" s="617"/>
    </row>
    <row r="24" spans="1:11" x14ac:dyDescent="0.25">
      <c r="A24" s="339"/>
      <c r="B24" s="339"/>
      <c r="C24" s="339"/>
      <c r="D24" s="339"/>
      <c r="E24" s="339"/>
      <c r="F24" s="339"/>
      <c r="G24" s="341"/>
      <c r="H24" s="341"/>
      <c r="I24" s="340"/>
      <c r="J24" s="123"/>
    </row>
    <row r="25" spans="1:11" x14ac:dyDescent="0.25">
      <c r="A25" s="341"/>
      <c r="B25" s="341"/>
      <c r="C25" s="339"/>
      <c r="D25" s="341"/>
      <c r="E25" s="341"/>
      <c r="F25" s="339"/>
      <c r="G25" s="339"/>
      <c r="H25" s="339"/>
      <c r="I25" s="340"/>
      <c r="J25" s="123"/>
    </row>
    <row r="26" spans="1:11" x14ac:dyDescent="0.25">
      <c r="A26" s="339"/>
      <c r="B26" s="339"/>
      <c r="C26" s="341"/>
      <c r="D26" s="339"/>
      <c r="E26" s="339"/>
      <c r="F26" s="341"/>
      <c r="G26" s="342"/>
      <c r="H26" s="342"/>
      <c r="I26" s="340"/>
      <c r="J26" s="123"/>
    </row>
    <row r="27" spans="1:11" x14ac:dyDescent="0.25">
      <c r="A27" s="342"/>
      <c r="B27" s="342"/>
      <c r="C27" s="342"/>
      <c r="D27" s="342"/>
      <c r="E27" s="342"/>
      <c r="F27" s="342"/>
      <c r="G27" s="342"/>
      <c r="H27" s="342"/>
      <c r="I27" s="343"/>
      <c r="J27" s="123"/>
    </row>
    <row r="28" spans="1:11" x14ac:dyDescent="0.25">
      <c r="A28" s="342"/>
      <c r="B28" s="342"/>
      <c r="C28" s="342"/>
      <c r="D28" s="344"/>
      <c r="E28" s="344"/>
      <c r="F28" s="345"/>
      <c r="G28" s="342"/>
      <c r="H28" s="342"/>
      <c r="I28" s="343"/>
      <c r="J28" s="123"/>
    </row>
    <row r="29" spans="1:11" x14ac:dyDescent="0.25">
      <c r="A29" s="342"/>
      <c r="B29" s="342"/>
      <c r="C29" s="342"/>
      <c r="D29" s="344"/>
      <c r="E29" s="344"/>
      <c r="F29" s="345"/>
      <c r="G29" s="342"/>
      <c r="H29" s="342"/>
      <c r="I29" s="343"/>
      <c r="J29" s="123"/>
    </row>
    <row r="30" spans="1:11" x14ac:dyDescent="0.25">
      <c r="A30" s="342"/>
      <c r="B30" s="342"/>
      <c r="C30" s="342"/>
      <c r="D30" s="344"/>
      <c r="E30" s="344"/>
      <c r="F30" s="345"/>
      <c r="G30" s="342"/>
      <c r="H30" s="342"/>
      <c r="I30" s="343"/>
      <c r="J30" s="123"/>
    </row>
    <row r="31" spans="1:11" x14ac:dyDescent="0.25">
      <c r="A31" s="346"/>
      <c r="B31" s="346"/>
      <c r="C31" s="346"/>
      <c r="D31" s="346"/>
      <c r="E31" s="346"/>
      <c r="F31" s="346"/>
      <c r="G31" s="346"/>
      <c r="H31" s="346"/>
      <c r="I31" s="123"/>
      <c r="J31" s="123"/>
    </row>
    <row r="32" spans="1:11" x14ac:dyDescent="0.25">
      <c r="A32" s="123"/>
      <c r="B32" s="123"/>
      <c r="C32" s="123"/>
      <c r="D32" s="123"/>
      <c r="E32" s="123"/>
      <c r="F32" s="123"/>
      <c r="G32" s="123"/>
      <c r="H32" s="123"/>
      <c r="I32" s="123"/>
      <c r="J32" s="123"/>
    </row>
    <row r="33" spans="1:10" x14ac:dyDescent="0.25">
      <c r="A33" s="123"/>
      <c r="B33" s="123"/>
      <c r="C33" s="123"/>
      <c r="D33" s="123"/>
      <c r="E33" s="123"/>
      <c r="F33" s="123"/>
      <c r="G33" s="123"/>
      <c r="H33" s="123"/>
      <c r="I33" s="123"/>
      <c r="J33" s="123"/>
    </row>
    <row r="34" spans="1:10" x14ac:dyDescent="0.25">
      <c r="A34" s="123"/>
      <c r="B34" s="123"/>
      <c r="C34" s="123"/>
      <c r="D34" s="123"/>
      <c r="E34" s="123"/>
      <c r="F34" s="123"/>
      <c r="G34" s="123"/>
      <c r="H34" s="123"/>
      <c r="I34" s="123"/>
      <c r="J34" s="123"/>
    </row>
    <row r="35" spans="1:10" x14ac:dyDescent="0.25">
      <c r="A35" s="123"/>
      <c r="B35" s="123"/>
      <c r="C35" s="123"/>
      <c r="D35" s="123"/>
      <c r="E35" s="123"/>
      <c r="F35" s="123"/>
      <c r="G35" s="123"/>
      <c r="H35" s="123"/>
      <c r="I35" s="123"/>
      <c r="J35" s="123"/>
    </row>
  </sheetData>
  <mergeCells count="1">
    <mergeCell ref="D20:E20"/>
  </mergeCells>
  <pageMargins left="0.7" right="0.7" top="0.78740157499999996" bottom="0.78740157499999996"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A13" zoomScale="125" workbookViewId="0">
      <selection activeCell="I32" sqref="I32"/>
    </sheetView>
  </sheetViews>
  <sheetFormatPr defaultColWidth="16" defaultRowHeight="12.75" x14ac:dyDescent="0.2"/>
  <cols>
    <col min="1" max="1" width="9.5703125" style="3" customWidth="1"/>
    <col min="2" max="2" width="3.28515625" style="3" bestFit="1" customWidth="1"/>
    <col min="3" max="3" width="31.28515625" style="3" customWidth="1"/>
    <col min="4" max="4" width="9.5703125" style="32" customWidth="1"/>
    <col min="5" max="5" width="9.85546875" style="32" customWidth="1"/>
    <col min="6" max="6" width="3.28515625" style="3" customWidth="1"/>
    <col min="7" max="7" width="10.42578125" style="3" customWidth="1"/>
    <col min="8" max="8" width="3.28515625" style="3" bestFit="1" customWidth="1"/>
    <col min="9" max="9" width="29.28515625" style="3" customWidth="1"/>
    <col min="10" max="10" width="9.42578125" style="32" customWidth="1"/>
    <col min="11" max="11" width="10.28515625" style="32"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710"/>
      <c r="B1" s="710"/>
      <c r="C1" s="710"/>
      <c r="D1" s="710"/>
      <c r="E1" s="710"/>
      <c r="F1" s="710"/>
      <c r="G1" s="710"/>
      <c r="H1" s="710"/>
      <c r="I1" s="710"/>
      <c r="J1" s="710"/>
      <c r="K1" s="710"/>
    </row>
    <row r="2" spans="1:11" x14ac:dyDescent="0.2">
      <c r="A2" s="7"/>
      <c r="B2" s="7"/>
      <c r="C2" s="7"/>
      <c r="D2" s="27"/>
      <c r="E2" s="27"/>
      <c r="F2" s="7"/>
      <c r="G2" s="7"/>
      <c r="H2" s="7"/>
      <c r="I2" s="7"/>
      <c r="J2" s="27"/>
      <c r="K2" s="27"/>
    </row>
    <row r="3" spans="1:11" x14ac:dyDescent="0.2">
      <c r="A3" s="4" t="s">
        <v>16</v>
      </c>
      <c r="B3" s="5"/>
      <c r="C3" s="5"/>
      <c r="D3" s="28"/>
      <c r="E3" s="28"/>
      <c r="F3" s="5"/>
      <c r="G3" s="5"/>
      <c r="H3" s="5"/>
      <c r="I3" s="5"/>
      <c r="J3" s="28"/>
      <c r="K3" s="28"/>
    </row>
    <row r="4" spans="1:11" x14ac:dyDescent="0.2">
      <c r="A4" s="6" t="s">
        <v>19</v>
      </c>
      <c r="B4" s="6"/>
      <c r="C4" s="6" t="s">
        <v>18</v>
      </c>
      <c r="D4" s="29"/>
      <c r="E4" s="30"/>
      <c r="F4" s="6"/>
      <c r="G4" s="6"/>
      <c r="H4" s="6"/>
      <c r="I4" s="5"/>
      <c r="J4" s="28"/>
      <c r="K4" s="28"/>
    </row>
    <row r="5" spans="1:11" x14ac:dyDescent="0.2">
      <c r="A5" s="6" t="s">
        <v>82</v>
      </c>
      <c r="B5" s="6"/>
      <c r="C5" s="6" t="s">
        <v>436</v>
      </c>
      <c r="D5" s="30"/>
      <c r="E5" s="30"/>
      <c r="F5" s="6"/>
      <c r="G5" s="6"/>
      <c r="H5" s="6"/>
      <c r="I5" s="5"/>
      <c r="J5" s="28"/>
      <c r="K5" s="28"/>
    </row>
    <row r="6" spans="1:11" x14ac:dyDescent="0.2">
      <c r="A6" s="6"/>
      <c r="B6" s="6"/>
      <c r="C6" s="527">
        <v>2022</v>
      </c>
      <c r="D6" s="30"/>
      <c r="E6" s="30"/>
      <c r="F6" s="6"/>
      <c r="G6" s="6"/>
      <c r="H6" s="6"/>
      <c r="I6" s="5"/>
      <c r="J6" s="28"/>
      <c r="K6" s="28"/>
    </row>
    <row r="7" spans="1:11" x14ac:dyDescent="0.2">
      <c r="A7" s="8"/>
      <c r="B7" s="6"/>
      <c r="C7" s="6"/>
      <c r="D7" s="30"/>
      <c r="E7" s="30"/>
      <c r="F7" s="6"/>
      <c r="G7" s="6"/>
      <c r="H7" s="6"/>
      <c r="I7" s="711" t="s">
        <v>20</v>
      </c>
      <c r="J7" s="712"/>
      <c r="K7" s="713"/>
    </row>
    <row r="8" spans="1:11" x14ac:dyDescent="0.2">
      <c r="A8" s="8"/>
      <c r="B8" s="6"/>
      <c r="C8" s="6"/>
      <c r="D8" s="30"/>
      <c r="E8" s="30"/>
      <c r="F8" s="6"/>
      <c r="G8" s="6"/>
      <c r="H8" s="6"/>
      <c r="I8" s="9" t="s">
        <v>21</v>
      </c>
      <c r="J8" s="714" t="s">
        <v>31</v>
      </c>
      <c r="K8" s="715"/>
    </row>
    <row r="9" spans="1:11" ht="12.75" customHeight="1" x14ac:dyDescent="0.2">
      <c r="A9" s="6"/>
      <c r="B9" s="6"/>
      <c r="C9" s="6"/>
      <c r="D9" s="30"/>
      <c r="E9" s="30"/>
      <c r="F9" s="6"/>
      <c r="G9" s="6"/>
      <c r="H9" s="5"/>
      <c r="I9" s="9" t="s">
        <v>22</v>
      </c>
      <c r="J9" s="716" t="s">
        <v>32</v>
      </c>
      <c r="K9" s="717"/>
    </row>
    <row r="10" spans="1:11" ht="12.75" customHeight="1" x14ac:dyDescent="0.2">
      <c r="A10" s="706" t="s">
        <v>23</v>
      </c>
      <c r="B10" s="706"/>
      <c r="C10" s="706"/>
      <c r="D10" s="706"/>
      <c r="E10" s="706"/>
      <c r="F10" s="706"/>
      <c r="G10" s="706"/>
      <c r="H10" s="706"/>
      <c r="I10" s="10" t="s">
        <v>24</v>
      </c>
      <c r="J10" s="718" t="s">
        <v>33</v>
      </c>
      <c r="K10" s="719"/>
    </row>
    <row r="11" spans="1:11" ht="15.75" customHeight="1" x14ac:dyDescent="0.2">
      <c r="A11" s="706" t="s">
        <v>39</v>
      </c>
      <c r="B11" s="706"/>
      <c r="C11" s="706"/>
      <c r="D11" s="706"/>
      <c r="E11" s="706"/>
      <c r="F11" s="16"/>
      <c r="G11" s="11"/>
      <c r="H11" s="6"/>
      <c r="I11" s="5"/>
      <c r="J11" s="28"/>
      <c r="K11" s="28"/>
    </row>
    <row r="12" spans="1:11" x14ac:dyDescent="0.2">
      <c r="A12" s="5"/>
      <c r="B12" s="5"/>
      <c r="C12" s="5"/>
      <c r="D12" s="28"/>
      <c r="E12" s="28"/>
      <c r="F12" s="5"/>
      <c r="G12" s="5"/>
      <c r="H12" s="5"/>
      <c r="I12" s="5"/>
      <c r="J12" s="28"/>
      <c r="K12" s="28"/>
    </row>
    <row r="13" spans="1:11" ht="13.5" thickBot="1" x14ac:dyDescent="0.25">
      <c r="A13" s="5"/>
      <c r="B13" s="5"/>
      <c r="C13" s="5"/>
      <c r="D13" s="28"/>
      <c r="E13" s="28"/>
      <c r="F13" s="5"/>
      <c r="G13" s="5"/>
      <c r="H13" s="5"/>
      <c r="I13" s="5"/>
      <c r="J13" s="28"/>
      <c r="K13" s="28"/>
    </row>
    <row r="14" spans="1:11" ht="12.75" customHeight="1" x14ac:dyDescent="0.2">
      <c r="A14" s="707" t="s">
        <v>25</v>
      </c>
      <c r="B14" s="708"/>
      <c r="C14" s="708"/>
      <c r="D14" s="708"/>
      <c r="E14" s="709"/>
      <c r="F14" s="16"/>
      <c r="G14" s="707" t="s">
        <v>20</v>
      </c>
      <c r="H14" s="708"/>
      <c r="I14" s="708"/>
      <c r="J14" s="708"/>
      <c r="K14" s="709"/>
    </row>
    <row r="15" spans="1:11" x14ac:dyDescent="0.2">
      <c r="A15" s="110"/>
      <c r="B15" s="111"/>
      <c r="C15" s="111"/>
      <c r="D15" s="112"/>
      <c r="E15" s="113"/>
      <c r="F15" s="5"/>
      <c r="G15" s="110"/>
      <c r="H15" s="111" t="s">
        <v>15</v>
      </c>
      <c r="I15" s="111" t="s">
        <v>15</v>
      </c>
      <c r="J15" s="112" t="s">
        <v>15</v>
      </c>
      <c r="K15" s="113" t="s">
        <v>15</v>
      </c>
    </row>
    <row r="16" spans="1:11" s="12" customFormat="1" x14ac:dyDescent="0.2">
      <c r="A16" s="114" t="s">
        <v>0</v>
      </c>
      <c r="B16" s="115" t="s">
        <v>26</v>
      </c>
      <c r="C16" s="115" t="s">
        <v>27</v>
      </c>
      <c r="D16" s="108" t="s">
        <v>28</v>
      </c>
      <c r="E16" s="109" t="s">
        <v>29</v>
      </c>
      <c r="F16" s="17"/>
      <c r="G16" s="114" t="s">
        <v>0</v>
      </c>
      <c r="H16" s="115" t="s">
        <v>26</v>
      </c>
      <c r="I16" s="115" t="s">
        <v>27</v>
      </c>
      <c r="J16" s="108" t="s">
        <v>28</v>
      </c>
      <c r="K16" s="109" t="s">
        <v>29</v>
      </c>
    </row>
    <row r="17" spans="1:11" ht="12.75" customHeight="1" x14ac:dyDescent="0.2">
      <c r="A17" s="535">
        <v>44866</v>
      </c>
      <c r="B17" s="536"/>
      <c r="C17" s="536" t="s">
        <v>63</v>
      </c>
      <c r="D17" s="537">
        <v>53.99</v>
      </c>
      <c r="E17" s="538"/>
      <c r="F17" s="349"/>
      <c r="G17" s="535">
        <v>44866</v>
      </c>
      <c r="H17" s="536"/>
      <c r="I17" s="536" t="s">
        <v>63</v>
      </c>
      <c r="J17" s="537"/>
      <c r="K17" s="538">
        <v>53.99</v>
      </c>
    </row>
    <row r="18" spans="1:11" ht="12.75" customHeight="1" x14ac:dyDescent="0.2">
      <c r="A18" s="535">
        <v>44868</v>
      </c>
      <c r="B18" s="536">
        <v>1</v>
      </c>
      <c r="C18" s="536" t="s">
        <v>437</v>
      </c>
      <c r="D18" s="537"/>
      <c r="E18" s="538">
        <v>28.29</v>
      </c>
      <c r="F18" s="349"/>
      <c r="G18" s="535">
        <v>44868</v>
      </c>
      <c r="H18" s="536">
        <v>1</v>
      </c>
      <c r="I18" s="536" t="s">
        <v>437</v>
      </c>
      <c r="J18" s="537">
        <v>28.29</v>
      </c>
      <c r="K18" s="538"/>
    </row>
    <row r="19" spans="1:11" ht="12.75" customHeight="1" x14ac:dyDescent="0.2">
      <c r="A19" s="535">
        <v>44869</v>
      </c>
      <c r="B19" s="536">
        <v>2</v>
      </c>
      <c r="C19" s="536" t="s">
        <v>437</v>
      </c>
      <c r="D19" s="537">
        <v>28.29</v>
      </c>
      <c r="E19" s="538"/>
      <c r="F19" s="349"/>
      <c r="G19" s="535">
        <v>44869</v>
      </c>
      <c r="H19" s="536">
        <v>2</v>
      </c>
      <c r="I19" s="536" t="s">
        <v>437</v>
      </c>
      <c r="J19" s="537"/>
      <c r="K19" s="538">
        <v>28.29</v>
      </c>
    </row>
    <row r="20" spans="1:11" ht="12.75" customHeight="1" x14ac:dyDescent="0.2">
      <c r="A20" s="535">
        <v>44872</v>
      </c>
      <c r="B20" s="536">
        <v>3</v>
      </c>
      <c r="C20" s="536" t="s">
        <v>438</v>
      </c>
      <c r="D20" s="537">
        <v>9430</v>
      </c>
      <c r="E20" s="538"/>
      <c r="F20" s="349"/>
      <c r="G20" s="535">
        <v>44872</v>
      </c>
      <c r="H20" s="536">
        <v>3</v>
      </c>
      <c r="I20" s="536" t="s">
        <v>438</v>
      </c>
      <c r="J20" s="537"/>
      <c r="K20" s="538">
        <v>9430</v>
      </c>
    </row>
    <row r="21" spans="1:11" ht="12.75" customHeight="1" x14ac:dyDescent="0.2">
      <c r="A21" s="535">
        <v>44872</v>
      </c>
      <c r="B21" s="536">
        <v>4</v>
      </c>
      <c r="C21" s="536" t="s">
        <v>439</v>
      </c>
      <c r="D21" s="537"/>
      <c r="E21" s="538">
        <v>15</v>
      </c>
      <c r="F21" s="349"/>
      <c r="G21" s="535">
        <v>44872</v>
      </c>
      <c r="H21" s="536">
        <v>4</v>
      </c>
      <c r="I21" s="536" t="s">
        <v>439</v>
      </c>
      <c r="J21" s="537">
        <v>15</v>
      </c>
      <c r="K21" s="538"/>
    </row>
    <row r="22" spans="1:11" ht="12.75" customHeight="1" x14ac:dyDescent="0.2">
      <c r="A22" s="514">
        <v>44872</v>
      </c>
      <c r="B22" s="515">
        <v>5</v>
      </c>
      <c r="C22" s="515" t="s">
        <v>440</v>
      </c>
      <c r="D22" s="516"/>
      <c r="E22" s="517">
        <v>8.4600000000000009</v>
      </c>
      <c r="F22" s="539"/>
      <c r="G22" s="514">
        <v>44872</v>
      </c>
      <c r="H22" s="515">
        <v>5</v>
      </c>
      <c r="I22" s="515" t="s">
        <v>440</v>
      </c>
      <c r="J22" s="516">
        <v>8.4600000000000009</v>
      </c>
      <c r="K22" s="517"/>
    </row>
    <row r="23" spans="1:11" ht="12.75" customHeight="1" x14ac:dyDescent="0.2">
      <c r="A23" s="514">
        <v>44873</v>
      </c>
      <c r="B23" s="515">
        <v>6</v>
      </c>
      <c r="C23" s="515" t="s">
        <v>441</v>
      </c>
      <c r="D23" s="516"/>
      <c r="E23" s="517">
        <v>2400</v>
      </c>
      <c r="F23" s="539"/>
      <c r="G23" s="514">
        <v>44873</v>
      </c>
      <c r="H23" s="515">
        <v>6</v>
      </c>
      <c r="I23" s="515" t="s">
        <v>441</v>
      </c>
      <c r="J23" s="516">
        <v>2400</v>
      </c>
      <c r="K23" s="517"/>
    </row>
    <row r="24" spans="1:11" ht="12.75" customHeight="1" x14ac:dyDescent="0.2">
      <c r="A24" s="514">
        <v>44873</v>
      </c>
      <c r="B24" s="515">
        <v>7</v>
      </c>
      <c r="C24" s="515" t="s">
        <v>440</v>
      </c>
      <c r="D24" s="516"/>
      <c r="E24" s="517">
        <v>0.56999999999999995</v>
      </c>
      <c r="F24" s="539"/>
      <c r="G24" s="514">
        <v>44873</v>
      </c>
      <c r="H24" s="515">
        <v>7</v>
      </c>
      <c r="I24" s="515" t="s">
        <v>440</v>
      </c>
      <c r="J24" s="516">
        <v>0.56999999999999995</v>
      </c>
      <c r="K24" s="517"/>
    </row>
    <row r="25" spans="1:11" ht="12.75" customHeight="1" x14ac:dyDescent="0.2">
      <c r="A25" s="514">
        <v>44895</v>
      </c>
      <c r="B25" s="515">
        <v>8</v>
      </c>
      <c r="C25" s="515" t="s">
        <v>442</v>
      </c>
      <c r="D25" s="516"/>
      <c r="E25" s="517">
        <v>7000</v>
      </c>
      <c r="F25" s="539"/>
      <c r="G25" s="514">
        <v>44895</v>
      </c>
      <c r="H25" s="515">
        <v>8</v>
      </c>
      <c r="I25" s="515" t="s">
        <v>442</v>
      </c>
      <c r="J25" s="516">
        <v>7000</v>
      </c>
      <c r="K25" s="517"/>
    </row>
    <row r="26" spans="1:11" ht="12.75" customHeight="1" thickBot="1" x14ac:dyDescent="0.25">
      <c r="A26" s="514">
        <v>44895</v>
      </c>
      <c r="B26" s="515">
        <v>9</v>
      </c>
      <c r="C26" s="515" t="s">
        <v>440</v>
      </c>
      <c r="D26" s="516"/>
      <c r="E26" s="517">
        <v>0.43</v>
      </c>
      <c r="F26" s="539"/>
      <c r="G26" s="514">
        <v>44895</v>
      </c>
      <c r="H26" s="515">
        <v>9</v>
      </c>
      <c r="I26" s="515" t="s">
        <v>440</v>
      </c>
      <c r="J26" s="516">
        <v>0.43</v>
      </c>
      <c r="K26" s="517"/>
    </row>
    <row r="27" spans="1:11" ht="12.75" customHeight="1" thickBot="1" x14ac:dyDescent="0.25">
      <c r="A27" s="518"/>
      <c r="B27" s="519"/>
      <c r="C27" s="520" t="s">
        <v>47</v>
      </c>
      <c r="D27" s="521">
        <f>SUM(D17:D26)-SUM(E17:E26)</f>
        <v>59.530000000000655</v>
      </c>
      <c r="E27" s="522"/>
      <c r="F27" s="523"/>
      <c r="G27" s="518"/>
      <c r="H27" s="519"/>
      <c r="I27" s="520" t="s">
        <v>47</v>
      </c>
      <c r="J27" s="521"/>
      <c r="K27" s="522">
        <f>SUM(K17:K26)-SUM(J17:J26)</f>
        <v>59.530000000000655</v>
      </c>
    </row>
    <row r="28" spans="1:11" ht="12.75" customHeight="1" x14ac:dyDescent="0.2">
      <c r="A28" s="420"/>
      <c r="B28" s="421"/>
      <c r="C28" s="421"/>
      <c r="D28" s="422"/>
      <c r="E28" s="423"/>
      <c r="F28" s="5"/>
      <c r="G28" s="420"/>
      <c r="H28" s="421"/>
      <c r="I28" s="421"/>
      <c r="J28" s="422"/>
      <c r="K28" s="423"/>
    </row>
    <row r="29" spans="1:11" ht="12.75" customHeight="1" x14ac:dyDescent="0.2">
      <c r="A29" s="419"/>
      <c r="B29" s="18"/>
      <c r="C29" s="18"/>
      <c r="D29" s="31" t="s">
        <v>146</v>
      </c>
      <c r="E29" s="31">
        <v>3725</v>
      </c>
      <c r="F29" s="18"/>
      <c r="G29" s="419"/>
      <c r="H29" s="18"/>
      <c r="I29" s="18"/>
      <c r="J29" s="31"/>
      <c r="K29" s="31"/>
    </row>
  </sheetData>
  <mergeCells count="9">
    <mergeCell ref="A11:E11"/>
    <mergeCell ref="A14:E14"/>
    <mergeCell ref="G14:K14"/>
    <mergeCell ref="A1:K1"/>
    <mergeCell ref="I7:K7"/>
    <mergeCell ref="J8:K8"/>
    <mergeCell ref="J9:K9"/>
    <mergeCell ref="A10:H10"/>
    <mergeCell ref="J10:K10"/>
  </mergeCells>
  <pageMargins left="0.7" right="0.7" top="0.75" bottom="0.75" header="0.3" footer="0.3"/>
  <pageSetup paperSize="9" orientation="landscape" horizontalDpi="4294967293"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opLeftCell="A7" zoomScale="125" workbookViewId="0">
      <selection activeCell="E18" sqref="E18"/>
    </sheetView>
  </sheetViews>
  <sheetFormatPr defaultColWidth="16" defaultRowHeight="12.75" x14ac:dyDescent="0.2"/>
  <cols>
    <col min="1" max="1" width="9.28515625" style="3" customWidth="1"/>
    <col min="2" max="2" width="4.140625" style="3" bestFit="1" customWidth="1"/>
    <col min="3" max="3" width="30.42578125" style="3" customWidth="1"/>
    <col min="4" max="4" width="11.140625" style="3" customWidth="1"/>
    <col min="5" max="5" width="1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710"/>
      <c r="B1" s="710"/>
      <c r="C1" s="710"/>
      <c r="D1" s="710"/>
      <c r="E1" s="710"/>
      <c r="F1" s="710"/>
      <c r="G1" s="710"/>
      <c r="H1" s="710"/>
      <c r="I1" s="710"/>
      <c r="J1" s="710"/>
      <c r="K1" s="710"/>
    </row>
    <row r="2" spans="1:11" x14ac:dyDescent="0.2">
      <c r="A2" s="347"/>
      <c r="B2" s="347"/>
      <c r="C2" s="347"/>
      <c r="D2" s="347"/>
      <c r="E2" s="347"/>
      <c r="F2" s="347"/>
      <c r="G2" s="347"/>
      <c r="H2" s="347"/>
      <c r="I2" s="347"/>
      <c r="J2" s="347"/>
      <c r="K2" s="347"/>
    </row>
    <row r="3" spans="1:11" x14ac:dyDescent="0.2">
      <c r="A3" s="348" t="s">
        <v>16</v>
      </c>
      <c r="B3" s="349"/>
      <c r="C3" s="349"/>
      <c r="D3" s="349"/>
      <c r="E3" s="349"/>
      <c r="F3" s="349"/>
      <c r="G3" s="349"/>
      <c r="H3" s="349"/>
      <c r="I3" s="349"/>
      <c r="J3" s="349"/>
      <c r="K3" s="349"/>
    </row>
    <row r="4" spans="1:11" x14ac:dyDescent="0.2">
      <c r="A4" s="350" t="s">
        <v>19</v>
      </c>
      <c r="B4" s="350"/>
      <c r="C4" s="350" t="s">
        <v>18</v>
      </c>
      <c r="D4" s="351"/>
      <c r="E4" s="350"/>
      <c r="F4" s="350"/>
      <c r="G4" s="350"/>
      <c r="H4" s="350"/>
      <c r="I4" s="349"/>
      <c r="J4" s="349"/>
      <c r="K4" s="349"/>
    </row>
    <row r="5" spans="1:11" x14ac:dyDescent="0.2">
      <c r="A5" s="350" t="s">
        <v>82</v>
      </c>
      <c r="B5" s="350"/>
      <c r="C5" s="350" t="s">
        <v>222</v>
      </c>
      <c r="D5" s="350"/>
      <c r="E5" s="350"/>
      <c r="F5" s="350"/>
      <c r="G5" s="350"/>
      <c r="H5" s="350"/>
      <c r="I5" s="349"/>
      <c r="J5" s="349"/>
      <c r="K5" s="349"/>
    </row>
    <row r="6" spans="1:11" x14ac:dyDescent="0.2">
      <c r="A6" s="352"/>
      <c r="B6" s="350"/>
      <c r="C6" s="526">
        <v>2022</v>
      </c>
      <c r="D6" s="350"/>
      <c r="E6" s="350"/>
      <c r="F6" s="350"/>
      <c r="G6" s="350"/>
      <c r="H6" s="350"/>
      <c r="I6" s="725" t="s">
        <v>20</v>
      </c>
      <c r="J6" s="726"/>
      <c r="K6" s="727"/>
    </row>
    <row r="7" spans="1:11" x14ac:dyDescent="0.2">
      <c r="A7" s="352"/>
      <c r="B7" s="350"/>
      <c r="C7" s="350"/>
      <c r="D7" s="350"/>
      <c r="E7" s="350"/>
      <c r="F7" s="350"/>
      <c r="G7" s="350"/>
      <c r="H7" s="350"/>
      <c r="I7" s="353" t="s">
        <v>21</v>
      </c>
      <c r="J7" s="728" t="s">
        <v>31</v>
      </c>
      <c r="K7" s="729"/>
    </row>
    <row r="8" spans="1:11" ht="12.75" customHeight="1" x14ac:dyDescent="0.2">
      <c r="A8" s="350"/>
      <c r="B8" s="350"/>
      <c r="C8" s="350"/>
      <c r="D8" s="350"/>
      <c r="E8" s="350"/>
      <c r="F8" s="350"/>
      <c r="G8" s="350"/>
      <c r="H8" s="349"/>
      <c r="I8" s="353" t="s">
        <v>22</v>
      </c>
      <c r="J8" s="730" t="s">
        <v>46</v>
      </c>
      <c r="K8" s="731"/>
    </row>
    <row r="9" spans="1:11" ht="12.75" customHeight="1" x14ac:dyDescent="0.2">
      <c r="A9" s="723" t="s">
        <v>23</v>
      </c>
      <c r="B9" s="723"/>
      <c r="C9" s="723"/>
      <c r="D9" s="723"/>
      <c r="E9" s="723"/>
      <c r="F9" s="723"/>
      <c r="G9" s="723"/>
      <c r="H9" s="723"/>
      <c r="I9" s="354" t="s">
        <v>24</v>
      </c>
      <c r="J9" s="732" t="s">
        <v>33</v>
      </c>
      <c r="K9" s="733"/>
    </row>
    <row r="10" spans="1:11" ht="15.75" customHeight="1" thickBot="1" x14ac:dyDescent="0.25">
      <c r="A10" s="723" t="s">
        <v>30</v>
      </c>
      <c r="B10" s="723"/>
      <c r="C10" s="723"/>
      <c r="D10" s="723"/>
      <c r="E10" s="723"/>
      <c r="F10" s="619"/>
      <c r="G10" s="355"/>
      <c r="H10" s="350"/>
      <c r="I10" s="349"/>
      <c r="J10" s="349"/>
      <c r="K10" s="349"/>
    </row>
    <row r="11" spans="1:11" ht="12.75" customHeight="1" thickBot="1" x14ac:dyDescent="0.25">
      <c r="A11" s="724" t="s">
        <v>25</v>
      </c>
      <c r="B11" s="721"/>
      <c r="C11" s="721"/>
      <c r="D11" s="721"/>
      <c r="E11" s="722"/>
      <c r="F11" s="619"/>
      <c r="G11" s="720" t="s">
        <v>20</v>
      </c>
      <c r="H11" s="721"/>
      <c r="I11" s="721"/>
      <c r="J11" s="721"/>
      <c r="K11" s="722"/>
    </row>
    <row r="12" spans="1:11" x14ac:dyDescent="0.2">
      <c r="A12" s="356"/>
      <c r="B12" s="357"/>
      <c r="C12" s="357"/>
      <c r="D12" s="357"/>
      <c r="E12" s="358"/>
      <c r="F12" s="620"/>
      <c r="G12" s="628"/>
      <c r="H12" s="623" t="s">
        <v>15</v>
      </c>
      <c r="I12" s="357" t="s">
        <v>15</v>
      </c>
      <c r="J12" s="357" t="s">
        <v>15</v>
      </c>
      <c r="K12" s="358" t="s">
        <v>15</v>
      </c>
    </row>
    <row r="13" spans="1:11" s="12" customFormat="1" x14ac:dyDescent="0.2">
      <c r="A13" s="359" t="s">
        <v>0</v>
      </c>
      <c r="B13" s="360" t="s">
        <v>26</v>
      </c>
      <c r="C13" s="360" t="s">
        <v>27</v>
      </c>
      <c r="D13" s="360" t="s">
        <v>28</v>
      </c>
      <c r="E13" s="361" t="s">
        <v>29</v>
      </c>
      <c r="F13" s="621"/>
      <c r="G13" s="629" t="s">
        <v>0</v>
      </c>
      <c r="H13" s="624" t="s">
        <v>26</v>
      </c>
      <c r="I13" s="360" t="s">
        <v>27</v>
      </c>
      <c r="J13" s="360" t="s">
        <v>28</v>
      </c>
      <c r="K13" s="361" t="s">
        <v>29</v>
      </c>
    </row>
    <row r="14" spans="1:11" ht="12.75" customHeight="1" x14ac:dyDescent="0.2">
      <c r="A14" s="373">
        <v>44866</v>
      </c>
      <c r="B14" s="374"/>
      <c r="C14" s="18" t="s">
        <v>47</v>
      </c>
      <c r="D14" s="375">
        <v>27531811</v>
      </c>
      <c r="E14" s="376"/>
      <c r="F14" s="620"/>
      <c r="G14" s="630">
        <v>44866</v>
      </c>
      <c r="H14" s="625"/>
      <c r="I14" s="18" t="s">
        <v>47</v>
      </c>
      <c r="J14" s="375"/>
      <c r="K14" s="439">
        <v>27531811</v>
      </c>
    </row>
    <row r="15" spans="1:11" ht="12.75" customHeight="1" x14ac:dyDescent="0.2">
      <c r="A15" s="525">
        <v>44873</v>
      </c>
      <c r="B15" s="374">
        <v>1</v>
      </c>
      <c r="C15" s="18" t="s">
        <v>145</v>
      </c>
      <c r="D15" s="375"/>
      <c r="E15" s="548">
        <v>3786160</v>
      </c>
      <c r="F15" s="620"/>
      <c r="G15" s="525">
        <v>44873</v>
      </c>
      <c r="H15" s="374">
        <v>1</v>
      </c>
      <c r="I15" s="18" t="s">
        <v>145</v>
      </c>
      <c r="J15" s="375">
        <v>3786160</v>
      </c>
      <c r="K15" s="439"/>
    </row>
    <row r="16" spans="1:11" ht="12.75" customHeight="1" x14ac:dyDescent="0.2">
      <c r="A16" s="525">
        <v>44873</v>
      </c>
      <c r="B16" s="374">
        <v>2</v>
      </c>
      <c r="C16" s="18" t="s">
        <v>235</v>
      </c>
      <c r="D16" s="375"/>
      <c r="E16" s="548">
        <v>2000</v>
      </c>
      <c r="F16" s="620"/>
      <c r="G16" s="525">
        <v>44873</v>
      </c>
      <c r="H16" s="374">
        <v>2</v>
      </c>
      <c r="I16" s="18" t="s">
        <v>235</v>
      </c>
      <c r="J16" s="375">
        <v>2000</v>
      </c>
      <c r="K16" s="439"/>
    </row>
    <row r="17" spans="1:15" ht="12.75" customHeight="1" x14ac:dyDescent="0.2">
      <c r="A17" s="525">
        <v>44888</v>
      </c>
      <c r="B17" s="374">
        <v>3</v>
      </c>
      <c r="C17" s="18" t="s">
        <v>145</v>
      </c>
      <c r="D17" s="375"/>
      <c r="E17" s="638">
        <v>5495000</v>
      </c>
      <c r="F17" s="620"/>
      <c r="G17" s="525">
        <v>44888</v>
      </c>
      <c r="H17" s="374">
        <v>3</v>
      </c>
      <c r="I17" s="18" t="s">
        <v>145</v>
      </c>
      <c r="J17" s="375">
        <v>5495000</v>
      </c>
      <c r="K17" s="439"/>
    </row>
    <row r="18" spans="1:15" ht="12.75" customHeight="1" x14ac:dyDescent="0.2">
      <c r="A18" s="525">
        <v>44888</v>
      </c>
      <c r="B18" s="374">
        <v>4</v>
      </c>
      <c r="C18" s="18" t="s">
        <v>235</v>
      </c>
      <c r="D18" s="375"/>
      <c r="E18" s="638">
        <v>2000</v>
      </c>
      <c r="F18" s="620"/>
      <c r="G18" s="525">
        <v>44888</v>
      </c>
      <c r="H18" s="374">
        <v>4</v>
      </c>
      <c r="I18" s="18" t="s">
        <v>235</v>
      </c>
      <c r="J18" s="375">
        <v>2000</v>
      </c>
      <c r="K18" s="439"/>
    </row>
    <row r="19" spans="1:15" ht="15" x14ac:dyDescent="0.2">
      <c r="A19" s="525">
        <v>44895</v>
      </c>
      <c r="B19" s="377">
        <v>5</v>
      </c>
      <c r="C19" s="107" t="s">
        <v>435</v>
      </c>
      <c r="D19" s="378">
        <v>26075000</v>
      </c>
      <c r="E19" s="379"/>
      <c r="F19" s="622">
        <v>3725</v>
      </c>
      <c r="G19" s="525">
        <v>44895</v>
      </c>
      <c r="H19" s="377">
        <v>5</v>
      </c>
      <c r="I19" s="107" t="s">
        <v>435</v>
      </c>
      <c r="J19" s="378"/>
      <c r="K19" s="379">
        <v>26075000</v>
      </c>
    </row>
    <row r="20" spans="1:15" x14ac:dyDescent="0.2">
      <c r="A20" s="382"/>
      <c r="B20" s="383"/>
      <c r="C20" s="384" t="s">
        <v>63</v>
      </c>
      <c r="D20" s="385">
        <f>SUM(D14:D19)-SUM(E14:E19)</f>
        <v>44321651</v>
      </c>
      <c r="E20" s="386"/>
      <c r="F20" s="622"/>
      <c r="G20" s="631"/>
      <c r="H20" s="626"/>
      <c r="I20" s="384" t="s">
        <v>63</v>
      </c>
      <c r="J20" s="385"/>
      <c r="K20" s="440">
        <f>SUM(K14:K19)-SUM(J14:J19)</f>
        <v>44321651</v>
      </c>
    </row>
    <row r="21" spans="1:15" ht="13.5" thickBot="1" x14ac:dyDescent="0.25">
      <c r="A21" s="20"/>
      <c r="B21" s="21"/>
      <c r="C21" s="21"/>
      <c r="D21" s="21"/>
      <c r="E21" s="387"/>
      <c r="F21" s="622"/>
      <c r="G21" s="632"/>
      <c r="H21" s="627"/>
      <c r="I21" s="21"/>
      <c r="J21" s="21"/>
      <c r="K21" s="441"/>
    </row>
    <row r="22" spans="1:15" x14ac:dyDescent="0.2">
      <c r="A22" s="8"/>
      <c r="B22" s="6"/>
      <c r="C22" s="6" t="s">
        <v>17</v>
      </c>
      <c r="D22" s="8"/>
      <c r="E22" s="8"/>
      <c r="F22" s="622"/>
      <c r="G22" s="8"/>
      <c r="H22" s="6"/>
      <c r="I22" s="6" t="s">
        <v>17</v>
      </c>
      <c r="J22" s="8"/>
      <c r="K22" s="442"/>
    </row>
    <row r="23" spans="1:15" x14ac:dyDescent="0.2">
      <c r="A23" s="8"/>
      <c r="B23" s="6"/>
      <c r="C23" s="6"/>
      <c r="D23" s="8"/>
      <c r="E23" s="8"/>
      <c r="F23" s="363"/>
      <c r="G23" s="8"/>
      <c r="H23" s="6"/>
      <c r="I23" s="6"/>
      <c r="J23" s="8"/>
      <c r="K23" s="8"/>
    </row>
    <row r="24" spans="1:15" x14ac:dyDescent="0.2">
      <c r="A24" s="13"/>
      <c r="B24" s="13"/>
      <c r="C24" s="388"/>
      <c r="D24" s="389"/>
      <c r="E24" s="14"/>
      <c r="F24" s="363"/>
      <c r="G24" s="13"/>
      <c r="H24" s="13"/>
      <c r="I24" s="388"/>
      <c r="J24" s="389"/>
      <c r="K24" s="14"/>
    </row>
    <row r="25" spans="1:15" x14ac:dyDescent="0.2">
      <c r="A25" s="13"/>
      <c r="B25" s="13"/>
      <c r="C25" s="390"/>
      <c r="D25" s="391"/>
      <c r="E25" s="14"/>
      <c r="F25" s="363"/>
      <c r="G25" s="13"/>
      <c r="H25" s="13"/>
      <c r="I25" s="390"/>
      <c r="J25" s="391"/>
      <c r="K25" s="14"/>
    </row>
    <row r="26" spans="1:15" x14ac:dyDescent="0.2">
      <c r="C26" s="392"/>
      <c r="D26" s="393"/>
      <c r="E26" s="174"/>
      <c r="F26" s="363"/>
      <c r="I26" s="392"/>
      <c r="J26" s="393"/>
      <c r="K26" s="174"/>
    </row>
    <row r="27" spans="1:15" x14ac:dyDescent="0.2">
      <c r="A27" s="477"/>
      <c r="B27" s="477"/>
      <c r="C27" s="477"/>
      <c r="D27" s="477"/>
      <c r="E27" s="477"/>
      <c r="F27" s="477"/>
      <c r="G27" s="477"/>
      <c r="H27" s="477"/>
      <c r="I27" s="477"/>
      <c r="J27" s="477"/>
      <c r="K27" s="477"/>
      <c r="L27" s="476"/>
      <c r="M27" s="476"/>
      <c r="N27" s="476"/>
      <c r="O27" s="476"/>
    </row>
    <row r="28" spans="1:15" x14ac:dyDescent="0.2">
      <c r="A28" s="477"/>
      <c r="B28" s="477"/>
      <c r="C28" s="479"/>
      <c r="D28" s="477"/>
      <c r="E28" s="477"/>
      <c r="F28" s="477"/>
      <c r="G28" s="477"/>
      <c r="H28" s="477"/>
      <c r="I28" s="477"/>
      <c r="J28" s="477"/>
      <c r="K28" s="477"/>
      <c r="L28" s="476"/>
      <c r="M28" s="476"/>
      <c r="N28" s="476"/>
      <c r="O28" s="476"/>
    </row>
    <row r="29" spans="1:15" x14ac:dyDescent="0.2">
      <c r="A29" s="477"/>
      <c r="B29" s="477"/>
      <c r="C29" s="477"/>
      <c r="D29" s="478"/>
      <c r="E29" s="477"/>
      <c r="F29" s="477"/>
      <c r="G29" s="477"/>
      <c r="H29" s="477"/>
      <c r="I29" s="477"/>
      <c r="J29" s="477"/>
      <c r="K29" s="477"/>
      <c r="L29" s="476"/>
      <c r="M29" s="476"/>
      <c r="N29" s="476"/>
      <c r="O29" s="476"/>
    </row>
    <row r="30" spans="1:15" x14ac:dyDescent="0.2">
      <c r="A30" s="477"/>
      <c r="B30" s="477"/>
      <c r="C30" s="477"/>
      <c r="D30" s="478"/>
      <c r="E30" s="477"/>
      <c r="F30" s="477"/>
      <c r="G30" s="477"/>
      <c r="H30" s="477"/>
      <c r="I30" s="477"/>
      <c r="J30" s="477"/>
      <c r="K30" s="477"/>
      <c r="L30" s="476"/>
      <c r="M30" s="476"/>
      <c r="N30" s="476"/>
      <c r="O30" s="476"/>
    </row>
    <row r="31" spans="1:15" x14ac:dyDescent="0.2">
      <c r="A31" s="476"/>
      <c r="B31" s="476"/>
      <c r="C31" s="481"/>
      <c r="D31" s="482"/>
      <c r="E31" s="476"/>
      <c r="F31" s="476"/>
      <c r="G31" s="476"/>
      <c r="H31" s="476"/>
      <c r="I31" s="476"/>
      <c r="J31" s="476"/>
      <c r="K31" s="476"/>
      <c r="L31" s="476"/>
      <c r="M31" s="476"/>
      <c r="N31" s="476"/>
      <c r="O31" s="476"/>
    </row>
    <row r="32" spans="1:15" x14ac:dyDescent="0.2">
      <c r="A32" s="476"/>
      <c r="B32" s="476"/>
      <c r="C32" s="476"/>
      <c r="D32" s="480"/>
      <c r="E32" s="476"/>
      <c r="F32" s="476"/>
      <c r="G32" s="476"/>
      <c r="H32" s="476"/>
      <c r="I32" s="476"/>
      <c r="J32" s="476"/>
      <c r="K32" s="476"/>
      <c r="L32" s="476"/>
      <c r="M32" s="476"/>
      <c r="N32" s="476"/>
      <c r="O32" s="476"/>
    </row>
    <row r="33" spans="1:15" x14ac:dyDescent="0.2">
      <c r="A33" s="476"/>
      <c r="B33" s="476"/>
      <c r="C33" s="476"/>
      <c r="D33" s="476"/>
      <c r="E33" s="476"/>
      <c r="F33" s="476"/>
      <c r="G33" s="476"/>
      <c r="H33" s="476"/>
      <c r="I33" s="476"/>
      <c r="J33" s="476"/>
      <c r="K33" s="476"/>
      <c r="L33" s="476"/>
      <c r="M33" s="476"/>
      <c r="N33" s="476"/>
      <c r="O33" s="476"/>
    </row>
    <row r="34" spans="1:15" x14ac:dyDescent="0.2">
      <c r="A34" s="476"/>
      <c r="B34" s="476"/>
      <c r="C34" s="476"/>
      <c r="D34" s="476"/>
      <c r="E34" s="476"/>
      <c r="F34" s="476"/>
      <c r="G34" s="476"/>
      <c r="H34" s="476"/>
      <c r="I34" s="476"/>
      <c r="J34" s="476"/>
      <c r="K34" s="476"/>
      <c r="L34" s="476"/>
      <c r="M34" s="476"/>
      <c r="N34" s="476"/>
      <c r="O34" s="476"/>
    </row>
    <row r="35" spans="1:15" x14ac:dyDescent="0.2">
      <c r="A35" s="476"/>
      <c r="B35" s="476"/>
      <c r="C35" s="476"/>
      <c r="D35" s="476"/>
      <c r="E35" s="476"/>
      <c r="F35" s="476"/>
      <c r="G35" s="476"/>
      <c r="H35" s="476"/>
      <c r="I35" s="476"/>
      <c r="J35" s="476"/>
      <c r="K35" s="476"/>
      <c r="L35" s="476"/>
      <c r="M35" s="476"/>
      <c r="N35" s="476"/>
      <c r="O35" s="476"/>
    </row>
    <row r="36" spans="1:15" x14ac:dyDescent="0.2">
      <c r="A36" s="476"/>
      <c r="B36" s="476"/>
      <c r="C36" s="476"/>
      <c r="D36" s="476"/>
      <c r="E36" s="476"/>
      <c r="F36" s="476"/>
      <c r="G36" s="476"/>
      <c r="H36" s="476"/>
      <c r="I36" s="476"/>
      <c r="J36" s="476"/>
      <c r="K36" s="476"/>
      <c r="L36" s="476"/>
      <c r="M36" s="476"/>
      <c r="N36" s="476"/>
      <c r="O36" s="476"/>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opLeftCell="A10" zoomScale="125" workbookViewId="0">
      <selection activeCell="D23" sqref="D23"/>
    </sheetView>
  </sheetViews>
  <sheetFormatPr defaultColWidth="16" defaultRowHeight="12.75" x14ac:dyDescent="0.2"/>
  <cols>
    <col min="1" max="1" width="10.85546875" style="3" customWidth="1"/>
    <col min="2" max="2" width="6.7109375" style="3" bestFit="1" customWidth="1"/>
    <col min="3" max="3" width="32.28515625" style="3" customWidth="1"/>
    <col min="4" max="4" width="12.42578125" style="3" customWidth="1"/>
    <col min="5" max="5" width="10.5703125"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710"/>
      <c r="B1" s="710"/>
      <c r="C1" s="710"/>
      <c r="D1" s="710"/>
      <c r="E1" s="710"/>
      <c r="F1" s="710"/>
      <c r="G1" s="710"/>
      <c r="H1" s="710"/>
      <c r="I1" s="710"/>
      <c r="J1" s="710"/>
      <c r="K1" s="710"/>
    </row>
    <row r="2" spans="1:11" x14ac:dyDescent="0.2">
      <c r="A2" s="347"/>
      <c r="B2" s="347"/>
      <c r="C2" s="347"/>
      <c r="D2" s="347"/>
      <c r="E2" s="347"/>
      <c r="F2" s="347"/>
      <c r="G2" s="347"/>
      <c r="H2" s="347"/>
      <c r="I2" s="347"/>
      <c r="J2" s="347"/>
      <c r="K2" s="347"/>
    </row>
    <row r="3" spans="1:11" x14ac:dyDescent="0.2">
      <c r="A3" s="348" t="s">
        <v>16</v>
      </c>
      <c r="B3" s="349"/>
      <c r="C3" s="349"/>
      <c r="D3" s="349"/>
      <c r="E3" s="349"/>
      <c r="F3" s="349"/>
      <c r="G3" s="349"/>
      <c r="H3" s="349"/>
      <c r="I3" s="349"/>
      <c r="J3" s="349"/>
      <c r="K3" s="349"/>
    </row>
    <row r="4" spans="1:11" x14ac:dyDescent="0.2">
      <c r="A4" s="350" t="s">
        <v>19</v>
      </c>
      <c r="B4" s="350"/>
      <c r="C4" s="350" t="s">
        <v>18</v>
      </c>
      <c r="D4" s="351"/>
      <c r="E4" s="350"/>
      <c r="F4" s="350"/>
      <c r="G4" s="350"/>
      <c r="H4" s="350"/>
      <c r="I4" s="349"/>
      <c r="J4" s="349"/>
      <c r="K4" s="349"/>
    </row>
    <row r="5" spans="1:11" x14ac:dyDescent="0.2">
      <c r="A5" s="350" t="s">
        <v>82</v>
      </c>
      <c r="B5" s="350"/>
      <c r="C5" s="350" t="s">
        <v>222</v>
      </c>
      <c r="D5" s="350"/>
      <c r="E5" s="350"/>
      <c r="F5" s="350"/>
      <c r="G5" s="350"/>
      <c r="H5" s="350"/>
      <c r="I5" s="349"/>
      <c r="J5" s="349"/>
      <c r="K5" s="349"/>
    </row>
    <row r="6" spans="1:11" x14ac:dyDescent="0.2">
      <c r="A6" s="352"/>
      <c r="B6" s="350"/>
      <c r="C6" s="526">
        <v>2022</v>
      </c>
      <c r="D6" s="350"/>
      <c r="E6" s="350"/>
      <c r="F6" s="350"/>
      <c r="G6" s="350"/>
      <c r="H6" s="350"/>
      <c r="I6" s="725" t="s">
        <v>20</v>
      </c>
      <c r="J6" s="726"/>
      <c r="K6" s="727"/>
    </row>
    <row r="7" spans="1:11" x14ac:dyDescent="0.2">
      <c r="A7" s="352"/>
      <c r="B7" s="350"/>
      <c r="C7" s="350"/>
      <c r="D7" s="350"/>
      <c r="E7" s="350"/>
      <c r="F7" s="350"/>
      <c r="G7" s="350"/>
      <c r="H7" s="350"/>
      <c r="I7" s="353" t="s">
        <v>21</v>
      </c>
      <c r="J7" s="728" t="s">
        <v>31</v>
      </c>
      <c r="K7" s="729"/>
    </row>
    <row r="8" spans="1:11" ht="12.75" customHeight="1" x14ac:dyDescent="0.2">
      <c r="A8" s="350"/>
      <c r="B8" s="350"/>
      <c r="C8" s="350"/>
      <c r="D8" s="350"/>
      <c r="E8" s="350"/>
      <c r="F8" s="350"/>
      <c r="G8" s="350"/>
      <c r="H8" s="349"/>
      <c r="I8" s="353" t="s">
        <v>22</v>
      </c>
      <c r="J8" s="730" t="s">
        <v>91</v>
      </c>
      <c r="K8" s="731"/>
    </row>
    <row r="9" spans="1:11" ht="12.75" customHeight="1" x14ac:dyDescent="0.2">
      <c r="A9" s="723" t="s">
        <v>23</v>
      </c>
      <c r="B9" s="723"/>
      <c r="C9" s="723"/>
      <c r="D9" s="723"/>
      <c r="E9" s="723"/>
      <c r="F9" s="723"/>
      <c r="G9" s="723"/>
      <c r="H9" s="723"/>
      <c r="I9" s="354" t="s">
        <v>24</v>
      </c>
      <c r="J9" s="734" t="s">
        <v>92</v>
      </c>
      <c r="K9" s="735"/>
    </row>
    <row r="10" spans="1:11" ht="15.75" customHeight="1" thickBot="1" x14ac:dyDescent="0.25">
      <c r="A10" s="723" t="s">
        <v>30</v>
      </c>
      <c r="B10" s="723"/>
      <c r="C10" s="723"/>
      <c r="D10" s="723"/>
      <c r="E10" s="723"/>
      <c r="F10" s="435"/>
      <c r="G10" s="355"/>
      <c r="H10" s="350"/>
      <c r="I10" s="349"/>
      <c r="J10" s="349"/>
      <c r="K10" s="349"/>
    </row>
    <row r="11" spans="1:11" ht="12.75" customHeight="1" x14ac:dyDescent="0.2">
      <c r="A11" s="724" t="s">
        <v>25</v>
      </c>
      <c r="B11" s="721"/>
      <c r="C11" s="721"/>
      <c r="D11" s="721"/>
      <c r="E11" s="722"/>
      <c r="F11" s="435"/>
      <c r="G11" s="724" t="s">
        <v>20</v>
      </c>
      <c r="H11" s="721"/>
      <c r="I11" s="721"/>
      <c r="J11" s="721"/>
      <c r="K11" s="722"/>
    </row>
    <row r="12" spans="1:11" x14ac:dyDescent="0.2">
      <c r="A12" s="356"/>
      <c r="B12" s="357"/>
      <c r="C12" s="357"/>
      <c r="D12" s="357"/>
      <c r="E12" s="358"/>
      <c r="F12" s="349"/>
      <c r="G12" s="356"/>
      <c r="H12" s="357" t="s">
        <v>15</v>
      </c>
      <c r="I12" s="357" t="s">
        <v>15</v>
      </c>
      <c r="J12" s="357" t="s">
        <v>15</v>
      </c>
      <c r="K12" s="358" t="s">
        <v>15</v>
      </c>
    </row>
    <row r="13" spans="1:11" s="12" customFormat="1" x14ac:dyDescent="0.2">
      <c r="A13" s="359" t="s">
        <v>0</v>
      </c>
      <c r="B13" s="360" t="s">
        <v>26</v>
      </c>
      <c r="C13" s="360" t="s">
        <v>27</v>
      </c>
      <c r="D13" s="360" t="s">
        <v>28</v>
      </c>
      <c r="E13" s="361" t="s">
        <v>29</v>
      </c>
      <c r="F13" s="362"/>
      <c r="G13" s="359" t="s">
        <v>0</v>
      </c>
      <c r="H13" s="360" t="s">
        <v>26</v>
      </c>
      <c r="I13" s="360" t="s">
        <v>27</v>
      </c>
      <c r="J13" s="360" t="s">
        <v>28</v>
      </c>
      <c r="K13" s="361" t="s">
        <v>29</v>
      </c>
    </row>
    <row r="14" spans="1:11" ht="12.75" customHeight="1" x14ac:dyDescent="0.2">
      <c r="A14" s="373">
        <v>44866</v>
      </c>
      <c r="B14" s="374"/>
      <c r="C14" s="18" t="s">
        <v>47</v>
      </c>
      <c r="D14" s="375">
        <v>3677923</v>
      </c>
      <c r="E14" s="376"/>
      <c r="F14" s="349"/>
      <c r="G14" s="373">
        <v>44866</v>
      </c>
      <c r="H14" s="374"/>
      <c r="I14" s="18" t="s">
        <v>47</v>
      </c>
      <c r="J14" s="375"/>
      <c r="K14" s="487">
        <v>3677923</v>
      </c>
    </row>
    <row r="15" spans="1:11" ht="15" x14ac:dyDescent="0.2">
      <c r="A15" s="116">
        <v>44866</v>
      </c>
      <c r="B15" s="377">
        <v>1</v>
      </c>
      <c r="C15" s="107" t="s">
        <v>280</v>
      </c>
      <c r="D15" s="378"/>
      <c r="E15" s="379">
        <v>1888000</v>
      </c>
      <c r="F15" s="363"/>
      <c r="G15" s="116">
        <v>44866</v>
      </c>
      <c r="H15" s="377">
        <v>1</v>
      </c>
      <c r="I15" s="107" t="s">
        <v>280</v>
      </c>
      <c r="J15" s="378">
        <v>1888000</v>
      </c>
      <c r="K15" s="379"/>
    </row>
    <row r="16" spans="1:11" ht="15" x14ac:dyDescent="0.2">
      <c r="A16" s="116">
        <v>44866</v>
      </c>
      <c r="B16" s="380">
        <v>2</v>
      </c>
      <c r="C16" s="107" t="s">
        <v>235</v>
      </c>
      <c r="D16" s="378"/>
      <c r="E16" s="379">
        <v>3000</v>
      </c>
      <c r="F16" s="363"/>
      <c r="G16" s="116">
        <v>44866</v>
      </c>
      <c r="H16" s="380">
        <v>2</v>
      </c>
      <c r="I16" s="107" t="s">
        <v>235</v>
      </c>
      <c r="J16" s="378">
        <v>3000</v>
      </c>
      <c r="K16" s="379"/>
    </row>
    <row r="17" spans="1:11" ht="12" customHeight="1" x14ac:dyDescent="0.2">
      <c r="A17" s="116">
        <v>44873</v>
      </c>
      <c r="B17" s="380">
        <v>3</v>
      </c>
      <c r="C17" s="107" t="s">
        <v>447</v>
      </c>
      <c r="D17" s="381">
        <v>3786160</v>
      </c>
      <c r="E17" s="19"/>
      <c r="F17" s="363"/>
      <c r="G17" s="116">
        <v>44873</v>
      </c>
      <c r="H17" s="380">
        <v>3</v>
      </c>
      <c r="I17" s="107" t="s">
        <v>447</v>
      </c>
      <c r="J17" s="381"/>
      <c r="K17" s="19">
        <v>3786160</v>
      </c>
    </row>
    <row r="18" spans="1:11" ht="12" customHeight="1" x14ac:dyDescent="0.2">
      <c r="A18" s="116">
        <v>44875</v>
      </c>
      <c r="B18" s="377">
        <v>4</v>
      </c>
      <c r="C18" s="107" t="s">
        <v>448</v>
      </c>
      <c r="D18" s="381"/>
      <c r="E18" s="19">
        <v>1920000</v>
      </c>
      <c r="F18" s="363"/>
      <c r="G18" s="116">
        <v>44875</v>
      </c>
      <c r="H18" s="377">
        <v>4</v>
      </c>
      <c r="I18" s="107" t="s">
        <v>448</v>
      </c>
      <c r="J18" s="381">
        <v>1920000</v>
      </c>
      <c r="K18" s="19"/>
    </row>
    <row r="19" spans="1:11" ht="12" customHeight="1" x14ac:dyDescent="0.2">
      <c r="A19" s="116">
        <v>44875</v>
      </c>
      <c r="B19" s="380">
        <v>5</v>
      </c>
      <c r="C19" s="107" t="s">
        <v>235</v>
      </c>
      <c r="D19" s="381"/>
      <c r="E19" s="19">
        <v>20000</v>
      </c>
      <c r="F19" s="363"/>
      <c r="G19" s="116">
        <v>44875</v>
      </c>
      <c r="H19" s="380">
        <v>5</v>
      </c>
      <c r="I19" s="107" t="s">
        <v>235</v>
      </c>
      <c r="J19" s="381">
        <v>20000</v>
      </c>
      <c r="K19" s="19"/>
    </row>
    <row r="20" spans="1:11" ht="12" customHeight="1" x14ac:dyDescent="0.2">
      <c r="A20" s="116">
        <v>44880</v>
      </c>
      <c r="B20" s="380">
        <v>6</v>
      </c>
      <c r="C20" s="107" t="s">
        <v>449</v>
      </c>
      <c r="D20" s="381"/>
      <c r="E20" s="19">
        <v>1211440</v>
      </c>
      <c r="F20" s="363"/>
      <c r="G20" s="116">
        <v>44880</v>
      </c>
      <c r="H20" s="380">
        <v>6</v>
      </c>
      <c r="I20" s="107" t="s">
        <v>449</v>
      </c>
      <c r="J20" s="381">
        <v>1211440</v>
      </c>
      <c r="K20" s="19"/>
    </row>
    <row r="21" spans="1:11" ht="12" customHeight="1" x14ac:dyDescent="0.2">
      <c r="A21" s="116">
        <v>44880</v>
      </c>
      <c r="B21" s="377">
        <v>7</v>
      </c>
      <c r="C21" s="107" t="s">
        <v>235</v>
      </c>
      <c r="D21" s="381"/>
      <c r="E21" s="19">
        <v>2500</v>
      </c>
      <c r="F21" s="363"/>
      <c r="G21" s="116">
        <v>44880</v>
      </c>
      <c r="H21" s="377">
        <v>7</v>
      </c>
      <c r="I21" s="107" t="s">
        <v>235</v>
      </c>
      <c r="J21" s="381">
        <v>2500</v>
      </c>
      <c r="K21" s="19"/>
    </row>
    <row r="22" spans="1:11" ht="12" customHeight="1" x14ac:dyDescent="0.2">
      <c r="A22" s="116">
        <v>44880</v>
      </c>
      <c r="B22" s="380">
        <v>8</v>
      </c>
      <c r="C22" s="107" t="s">
        <v>450</v>
      </c>
      <c r="D22" s="381"/>
      <c r="E22" s="19">
        <v>654720</v>
      </c>
      <c r="F22" s="363"/>
      <c r="G22" s="116">
        <v>44880</v>
      </c>
      <c r="H22" s="380">
        <v>8</v>
      </c>
      <c r="I22" s="107" t="s">
        <v>450</v>
      </c>
      <c r="J22" s="381">
        <v>654720</v>
      </c>
      <c r="K22" s="19"/>
    </row>
    <row r="23" spans="1:11" ht="13.5" customHeight="1" x14ac:dyDescent="0.2">
      <c r="A23" s="116">
        <v>44880</v>
      </c>
      <c r="B23" s="380">
        <v>9</v>
      </c>
      <c r="C23" s="107" t="s">
        <v>235</v>
      </c>
      <c r="D23" s="381"/>
      <c r="E23" s="19">
        <v>2000</v>
      </c>
      <c r="F23" s="363"/>
      <c r="G23" s="116">
        <v>44880</v>
      </c>
      <c r="H23" s="380">
        <v>9</v>
      </c>
      <c r="I23" s="107" t="s">
        <v>235</v>
      </c>
      <c r="J23" s="381">
        <v>2000</v>
      </c>
      <c r="K23" s="19"/>
    </row>
    <row r="24" spans="1:11" ht="13.5" customHeight="1" x14ac:dyDescent="0.2">
      <c r="A24" s="116">
        <v>44888</v>
      </c>
      <c r="B24" s="377">
        <v>10</v>
      </c>
      <c r="C24" s="107" t="s">
        <v>279</v>
      </c>
      <c r="D24" s="381">
        <v>5495000</v>
      </c>
      <c r="E24" s="19"/>
      <c r="F24" s="363"/>
      <c r="G24" s="116">
        <v>44888</v>
      </c>
      <c r="H24" s="377">
        <v>10</v>
      </c>
      <c r="I24" s="107" t="s">
        <v>279</v>
      </c>
      <c r="J24" s="381"/>
      <c r="K24" s="19">
        <v>5495000</v>
      </c>
    </row>
    <row r="25" spans="1:11" ht="13.5" customHeight="1" x14ac:dyDescent="0.2">
      <c r="A25" s="116">
        <v>44888</v>
      </c>
      <c r="B25" s="380">
        <v>11</v>
      </c>
      <c r="C25" s="107" t="s">
        <v>220</v>
      </c>
      <c r="D25" s="381"/>
      <c r="E25" s="19">
        <v>2380000</v>
      </c>
      <c r="F25" s="363"/>
      <c r="G25" s="116">
        <v>44888</v>
      </c>
      <c r="H25" s="380">
        <v>11</v>
      </c>
      <c r="I25" s="107" t="s">
        <v>220</v>
      </c>
      <c r="J25" s="381">
        <v>2380000</v>
      </c>
      <c r="K25" s="19"/>
    </row>
    <row r="26" spans="1:11" ht="13.5" customHeight="1" x14ac:dyDescent="0.2">
      <c r="A26" s="116">
        <v>44888</v>
      </c>
      <c r="B26" s="380">
        <v>12</v>
      </c>
      <c r="C26" s="107" t="s">
        <v>235</v>
      </c>
      <c r="D26" s="381"/>
      <c r="E26" s="19">
        <v>20000</v>
      </c>
      <c r="F26" s="363"/>
      <c r="G26" s="116">
        <v>44888</v>
      </c>
      <c r="H26" s="380">
        <v>12</v>
      </c>
      <c r="I26" s="107" t="s">
        <v>235</v>
      </c>
      <c r="J26" s="381">
        <v>20000</v>
      </c>
      <c r="K26" s="19"/>
    </row>
    <row r="27" spans="1:11" ht="13.5" customHeight="1" x14ac:dyDescent="0.2">
      <c r="A27" s="116">
        <v>44889</v>
      </c>
      <c r="B27" s="377">
        <v>13</v>
      </c>
      <c r="C27" s="107" t="s">
        <v>451</v>
      </c>
      <c r="D27" s="381"/>
      <c r="E27" s="19">
        <v>2935000</v>
      </c>
      <c r="F27" s="363"/>
      <c r="G27" s="116">
        <v>44889</v>
      </c>
      <c r="H27" s="377">
        <v>13</v>
      </c>
      <c r="I27" s="107" t="s">
        <v>451</v>
      </c>
      <c r="J27" s="381">
        <v>2935000</v>
      </c>
      <c r="K27" s="19"/>
    </row>
    <row r="28" spans="1:11" ht="13.5" customHeight="1" x14ac:dyDescent="0.2">
      <c r="A28" s="116">
        <v>44889</v>
      </c>
      <c r="B28" s="380">
        <v>14</v>
      </c>
      <c r="C28" s="107" t="s">
        <v>235</v>
      </c>
      <c r="D28" s="381"/>
      <c r="E28" s="19">
        <v>3000</v>
      </c>
      <c r="F28" s="363"/>
      <c r="G28" s="116">
        <v>44889</v>
      </c>
      <c r="H28" s="380">
        <v>14</v>
      </c>
      <c r="I28" s="107" t="s">
        <v>235</v>
      </c>
      <c r="J28" s="381">
        <v>3000</v>
      </c>
      <c r="K28" s="19"/>
    </row>
    <row r="29" spans="1:11" x14ac:dyDescent="0.2">
      <c r="A29" s="382"/>
      <c r="B29" s="383"/>
      <c r="C29" s="384" t="s">
        <v>63</v>
      </c>
      <c r="D29" s="385">
        <f>SUM(D14:D28)-SUM(E14:E28)</f>
        <v>1919423</v>
      </c>
      <c r="E29" s="386"/>
      <c r="F29" s="363"/>
      <c r="G29" s="382"/>
      <c r="H29" s="383"/>
      <c r="I29" s="384" t="s">
        <v>63</v>
      </c>
      <c r="J29" s="385"/>
      <c r="K29" s="424">
        <f>SUM(K14:K28)-SUM(J14:J28)</f>
        <v>1919423</v>
      </c>
    </row>
    <row r="30" spans="1:11" ht="13.5" thickBot="1" x14ac:dyDescent="0.25">
      <c r="A30" s="20"/>
      <c r="B30" s="21"/>
      <c r="C30" s="21"/>
      <c r="D30" s="21"/>
      <c r="E30" s="387"/>
      <c r="F30" s="363"/>
      <c r="G30" s="20"/>
      <c r="H30" s="21"/>
      <c r="I30" s="21"/>
      <c r="J30" s="21"/>
      <c r="K30" s="387"/>
    </row>
    <row r="31" spans="1:11" x14ac:dyDescent="0.2">
      <c r="A31" s="8"/>
      <c r="B31" s="6"/>
      <c r="C31" s="6" t="s">
        <v>17</v>
      </c>
      <c r="D31" s="8"/>
      <c r="E31" s="8"/>
      <c r="F31" s="363"/>
      <c r="G31" s="8"/>
      <c r="H31" s="6"/>
      <c r="I31" s="6" t="s">
        <v>17</v>
      </c>
      <c r="J31" s="8"/>
      <c r="K31" s="8"/>
    </row>
    <row r="32" spans="1:11" x14ac:dyDescent="0.2">
      <c r="A32" s="8"/>
      <c r="B32" s="6"/>
      <c r="C32" s="6"/>
      <c r="D32" s="8"/>
      <c r="E32" s="458"/>
      <c r="F32" s="363"/>
      <c r="G32" s="8"/>
      <c r="H32" s="6"/>
      <c r="I32" s="6"/>
      <c r="J32" s="8"/>
      <c r="K32" s="8"/>
    </row>
    <row r="33" spans="1:12" x14ac:dyDescent="0.2">
      <c r="A33" s="13"/>
      <c r="B33" s="13"/>
      <c r="C33" s="388"/>
      <c r="D33" s="389"/>
      <c r="E33" s="14"/>
      <c r="F33" s="363"/>
      <c r="G33" s="13"/>
      <c r="H33" s="13"/>
      <c r="I33" s="388"/>
      <c r="J33" s="389"/>
      <c r="K33" s="14"/>
    </row>
    <row r="34" spans="1:12" x14ac:dyDescent="0.2">
      <c r="A34" s="13"/>
      <c r="B34" s="13"/>
      <c r="C34" s="390"/>
      <c r="D34" s="391"/>
      <c r="E34" s="14"/>
      <c r="F34" s="363"/>
      <c r="G34" s="13"/>
      <c r="H34" s="13"/>
      <c r="I34" s="390"/>
      <c r="J34" s="391"/>
      <c r="K34" s="14"/>
    </row>
    <row r="35" spans="1:12" x14ac:dyDescent="0.2">
      <c r="C35" s="392"/>
      <c r="D35" s="393"/>
      <c r="E35" s="174"/>
      <c r="F35" s="363"/>
      <c r="I35" s="392"/>
      <c r="J35" s="393"/>
      <c r="K35" s="174"/>
    </row>
    <row r="36" spans="1:12" x14ac:dyDescent="0.2">
      <c r="C36" s="392"/>
      <c r="D36" s="393"/>
      <c r="F36" s="363"/>
      <c r="I36" s="392"/>
      <c r="J36" s="393"/>
    </row>
    <row r="37" spans="1:12" x14ac:dyDescent="0.2">
      <c r="A37" s="394"/>
      <c r="B37" s="395"/>
      <c r="C37" s="396"/>
      <c r="D37" s="397"/>
      <c r="E37" s="397"/>
      <c r="F37" s="397"/>
      <c r="G37" s="394"/>
      <c r="H37" s="395"/>
      <c r="I37" s="396"/>
      <c r="J37" s="397"/>
      <c r="K37" s="397"/>
      <c r="L37" s="398"/>
    </row>
    <row r="38" spans="1:12" x14ac:dyDescent="0.2">
      <c r="A38" s="394"/>
      <c r="B38" s="395"/>
      <c r="C38" s="396"/>
      <c r="D38" s="397"/>
      <c r="E38" s="397"/>
      <c r="F38" s="397"/>
      <c r="G38" s="394"/>
      <c r="H38" s="395"/>
      <c r="I38" s="396"/>
      <c r="J38" s="397"/>
      <c r="K38" s="397"/>
      <c r="L38" s="398"/>
    </row>
    <row r="39" spans="1:12" x14ac:dyDescent="0.2">
      <c r="A39" s="394"/>
      <c r="B39" s="399"/>
      <c r="C39" s="396"/>
      <c r="D39" s="397"/>
      <c r="E39" s="397"/>
      <c r="F39" s="397"/>
      <c r="G39" s="394"/>
      <c r="H39" s="399"/>
      <c r="I39" s="396"/>
      <c r="J39" s="397"/>
      <c r="K39" s="397"/>
      <c r="L39" s="398"/>
    </row>
    <row r="40" spans="1:12" x14ac:dyDescent="0.2">
      <c r="A40" s="394"/>
      <c r="B40" s="399"/>
      <c r="C40" s="396"/>
      <c r="D40" s="397"/>
      <c r="E40" s="397"/>
      <c r="F40" s="397"/>
      <c r="G40" s="394"/>
      <c r="H40" s="399"/>
      <c r="I40" s="396"/>
      <c r="J40" s="397"/>
      <c r="K40" s="397"/>
      <c r="L40" s="398"/>
    </row>
    <row r="41" spans="1:12" x14ac:dyDescent="0.2">
      <c r="A41" s="394"/>
      <c r="B41" s="399"/>
      <c r="C41" s="396"/>
      <c r="D41" s="397"/>
      <c r="E41" s="397"/>
      <c r="F41" s="397"/>
      <c r="G41" s="394"/>
      <c r="H41" s="399"/>
      <c r="I41" s="396"/>
      <c r="J41" s="397"/>
      <c r="K41" s="397"/>
      <c r="L41" s="398"/>
    </row>
    <row r="42" spans="1:12" x14ac:dyDescent="0.2">
      <c r="A42" s="400"/>
      <c r="B42" s="396"/>
      <c r="C42" s="401"/>
      <c r="D42" s="402"/>
      <c r="E42" s="396"/>
      <c r="F42" s="403"/>
      <c r="G42" s="400"/>
      <c r="H42" s="404"/>
      <c r="I42" s="401"/>
      <c r="J42" s="403"/>
      <c r="K42" s="405"/>
      <c r="L42" s="398"/>
    </row>
    <row r="43" spans="1:12" x14ac:dyDescent="0.2">
      <c r="A43" s="404"/>
      <c r="B43" s="404"/>
      <c r="C43" s="404"/>
      <c r="D43" s="404"/>
      <c r="E43" s="406"/>
      <c r="F43" s="404"/>
      <c r="G43" s="406"/>
      <c r="H43" s="404"/>
      <c r="I43" s="404"/>
      <c r="J43" s="404"/>
      <c r="K43" s="404"/>
      <c r="L43" s="398"/>
    </row>
    <row r="44" spans="1:12" x14ac:dyDescent="0.2">
      <c r="A44" s="396"/>
      <c r="B44" s="401"/>
      <c r="C44" s="401"/>
      <c r="D44" s="396"/>
      <c r="E44" s="396"/>
      <c r="F44" s="406"/>
      <c r="G44" s="401"/>
      <c r="H44" s="396"/>
      <c r="I44" s="401"/>
      <c r="J44" s="396"/>
      <c r="K44" s="407"/>
      <c r="L44" s="398"/>
    </row>
    <row r="45" spans="1:12" s="15" customFormat="1" x14ac:dyDescent="0.2">
      <c r="A45" s="408"/>
      <c r="B45" s="408"/>
      <c r="C45" s="409"/>
      <c r="D45" s="410"/>
      <c r="E45" s="411"/>
      <c r="F45" s="411"/>
      <c r="G45" s="411"/>
      <c r="H45" s="411"/>
      <c r="I45" s="412"/>
      <c r="J45" s="408"/>
      <c r="K45" s="408"/>
      <c r="L45" s="413"/>
    </row>
    <row r="46" spans="1:12" s="15" customFormat="1" x14ac:dyDescent="0.2">
      <c r="A46" s="414"/>
      <c r="B46" s="414"/>
      <c r="C46" s="415"/>
      <c r="D46" s="416"/>
      <c r="E46" s="417"/>
      <c r="F46" s="411"/>
      <c r="G46" s="414"/>
      <c r="H46" s="414"/>
      <c r="I46" s="414"/>
      <c r="J46" s="414"/>
      <c r="K46" s="414"/>
      <c r="L46" s="413"/>
    </row>
    <row r="47" spans="1:12" x14ac:dyDescent="0.2">
      <c r="A47" s="414"/>
      <c r="B47" s="414"/>
      <c r="C47" s="415"/>
      <c r="D47" s="416"/>
      <c r="E47" s="414"/>
      <c r="F47" s="414"/>
      <c r="G47" s="414"/>
      <c r="H47" s="414"/>
      <c r="I47" s="414"/>
      <c r="J47" s="414"/>
      <c r="K47" s="414"/>
      <c r="L47" s="398"/>
    </row>
    <row r="48" spans="1:12" x14ac:dyDescent="0.2">
      <c r="A48" s="414"/>
      <c r="B48" s="414"/>
      <c r="C48" s="415"/>
      <c r="D48" s="418"/>
      <c r="E48" s="417"/>
      <c r="F48" s="414"/>
      <c r="G48" s="414"/>
      <c r="H48" s="414"/>
      <c r="I48" s="414"/>
      <c r="J48" s="414"/>
      <c r="K48" s="414"/>
      <c r="L48" s="398"/>
    </row>
    <row r="49" spans="1:11" x14ac:dyDescent="0.2">
      <c r="A49" s="364"/>
      <c r="B49" s="364"/>
      <c r="C49" s="364"/>
      <c r="D49" s="365"/>
      <c r="E49" s="364"/>
      <c r="F49" s="364"/>
      <c r="G49" s="364"/>
      <c r="H49" s="364"/>
      <c r="I49" s="364"/>
      <c r="J49" s="364"/>
      <c r="K49" s="364"/>
    </row>
    <row r="50" spans="1:11" x14ac:dyDescent="0.2">
      <c r="A50" s="364"/>
      <c r="B50" s="364"/>
      <c r="C50" s="364"/>
      <c r="D50" s="364"/>
      <c r="E50" s="364"/>
      <c r="F50" s="364"/>
      <c r="G50" s="364"/>
      <c r="H50" s="364"/>
      <c r="I50" s="364"/>
      <c r="J50" s="364"/>
      <c r="K50" s="364"/>
    </row>
    <row r="51" spans="1:11" x14ac:dyDescent="0.2">
      <c r="A51" s="364"/>
      <c r="B51" s="364"/>
      <c r="C51" s="366"/>
      <c r="D51" s="364"/>
      <c r="E51" s="364"/>
      <c r="F51" s="364"/>
      <c r="G51" s="364"/>
      <c r="H51" s="364"/>
      <c r="I51" s="364"/>
      <c r="J51" s="364"/>
      <c r="K51" s="364"/>
    </row>
    <row r="52" spans="1:11" x14ac:dyDescent="0.2">
      <c r="A52" s="364"/>
      <c r="B52" s="364"/>
      <c r="C52" s="364"/>
      <c r="D52" s="365"/>
      <c r="E52" s="364"/>
      <c r="F52" s="364"/>
      <c r="G52" s="364"/>
      <c r="H52" s="364"/>
      <c r="I52" s="364"/>
      <c r="J52" s="364"/>
      <c r="K52" s="364"/>
    </row>
    <row r="53" spans="1:11" x14ac:dyDescent="0.2">
      <c r="A53" s="364"/>
      <c r="B53" s="364"/>
      <c r="C53" s="364"/>
      <c r="D53" s="365"/>
      <c r="E53" s="364"/>
      <c r="F53" s="364"/>
      <c r="G53" s="364"/>
      <c r="H53" s="364"/>
      <c r="I53" s="364"/>
      <c r="J53" s="364"/>
      <c r="K53" s="364"/>
    </row>
    <row r="54" spans="1:11" x14ac:dyDescent="0.2">
      <c r="C54" s="107"/>
      <c r="D54" s="19"/>
    </row>
    <row r="55" spans="1:11" x14ac:dyDescent="0.2">
      <c r="D55" s="174"/>
    </row>
  </sheetData>
  <mergeCells count="9">
    <mergeCell ref="A10:E10"/>
    <mergeCell ref="A11:E11"/>
    <mergeCell ref="G11:K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O16" sqref="O16"/>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8.7109375" customWidth="1"/>
    <col min="11" max="11" width="15" customWidth="1"/>
  </cols>
  <sheetData>
    <row r="1" spans="1:11" ht="18.75" x14ac:dyDescent="0.3">
      <c r="E1" s="124" t="s">
        <v>18</v>
      </c>
      <c r="F1" s="124"/>
      <c r="G1" s="124"/>
    </row>
    <row r="2" spans="1:11" ht="18.75" x14ac:dyDescent="0.3">
      <c r="E2" s="124" t="s">
        <v>50</v>
      </c>
      <c r="F2" s="124"/>
      <c r="G2" s="124"/>
    </row>
    <row r="3" spans="1:11" ht="18.75" x14ac:dyDescent="0.3">
      <c r="E3" s="173" t="s">
        <v>434</v>
      </c>
      <c r="F3" s="124"/>
      <c r="G3" s="124"/>
    </row>
    <row r="4" spans="1:11" x14ac:dyDescent="0.25">
      <c r="C4" s="162" t="s">
        <v>59</v>
      </c>
      <c r="I4" s="162" t="s">
        <v>60</v>
      </c>
    </row>
    <row r="5" spans="1:11" x14ac:dyDescent="0.25">
      <c r="A5" s="125" t="s">
        <v>54</v>
      </c>
      <c r="B5" s="123"/>
      <c r="C5" s="123"/>
      <c r="D5" s="123"/>
      <c r="E5" s="123"/>
      <c r="G5" s="125" t="s">
        <v>54</v>
      </c>
      <c r="H5" s="123"/>
      <c r="I5" s="123"/>
      <c r="J5" s="123"/>
      <c r="K5" s="123"/>
    </row>
    <row r="6" spans="1:11" x14ac:dyDescent="0.25">
      <c r="A6" s="123"/>
      <c r="B6" s="123">
        <v>50000</v>
      </c>
      <c r="C6" s="123" t="s">
        <v>51</v>
      </c>
      <c r="D6" s="123">
        <v>6</v>
      </c>
      <c r="E6" s="126">
        <f>B6*D6</f>
        <v>300000</v>
      </c>
      <c r="G6" s="123"/>
      <c r="H6" s="123">
        <v>100</v>
      </c>
      <c r="I6" s="123" t="s">
        <v>51</v>
      </c>
      <c r="J6" s="123">
        <v>0</v>
      </c>
      <c r="K6" s="126">
        <f>H6*J6</f>
        <v>0</v>
      </c>
    </row>
    <row r="7" spans="1:11" x14ac:dyDescent="0.25">
      <c r="A7" s="123"/>
      <c r="B7" s="123">
        <v>20000</v>
      </c>
      <c r="C7" s="123" t="s">
        <v>51</v>
      </c>
      <c r="D7" s="123">
        <v>25</v>
      </c>
      <c r="E7" s="126">
        <f t="shared" ref="E7:E11" si="0">B7*D7</f>
        <v>500000</v>
      </c>
      <c r="G7" s="123"/>
      <c r="H7" s="123">
        <v>20</v>
      </c>
      <c r="I7" s="123" t="s">
        <v>51</v>
      </c>
      <c r="J7" s="123">
        <v>0</v>
      </c>
      <c r="K7" s="126">
        <f t="shared" ref="K7:K10" si="1">H7*J7</f>
        <v>0</v>
      </c>
    </row>
    <row r="8" spans="1:11" x14ac:dyDescent="0.25">
      <c r="A8" s="123"/>
      <c r="B8" s="123">
        <v>10000</v>
      </c>
      <c r="C8" s="123" t="s">
        <v>51</v>
      </c>
      <c r="D8" s="123">
        <v>50</v>
      </c>
      <c r="E8" s="126">
        <f t="shared" si="0"/>
        <v>500000</v>
      </c>
      <c r="G8" s="123"/>
      <c r="H8" s="123">
        <v>10</v>
      </c>
      <c r="I8" s="123" t="s">
        <v>51</v>
      </c>
      <c r="J8" s="123">
        <v>0</v>
      </c>
      <c r="K8" s="126">
        <f t="shared" si="1"/>
        <v>0</v>
      </c>
    </row>
    <row r="9" spans="1:11" x14ac:dyDescent="0.25">
      <c r="A9" s="123"/>
      <c r="B9" s="123">
        <v>5000</v>
      </c>
      <c r="C9" s="123" t="s">
        <v>51</v>
      </c>
      <c r="D9" s="123"/>
      <c r="E9" s="126">
        <f t="shared" si="0"/>
        <v>0</v>
      </c>
      <c r="G9" s="123"/>
      <c r="H9" s="123">
        <v>5</v>
      </c>
      <c r="I9" s="123" t="s">
        <v>51</v>
      </c>
      <c r="J9" s="123">
        <v>0</v>
      </c>
      <c r="K9" s="126">
        <f t="shared" si="1"/>
        <v>0</v>
      </c>
    </row>
    <row r="10" spans="1:11" x14ac:dyDescent="0.25">
      <c r="A10" s="123"/>
      <c r="B10" s="123">
        <v>2000</v>
      </c>
      <c r="C10" s="123" t="s">
        <v>51</v>
      </c>
      <c r="D10" s="123">
        <v>2</v>
      </c>
      <c r="E10" s="126">
        <f t="shared" si="0"/>
        <v>4000</v>
      </c>
      <c r="G10" s="123"/>
      <c r="H10" s="123">
        <v>1</v>
      </c>
      <c r="I10" s="123" t="s">
        <v>51</v>
      </c>
      <c r="J10" s="123"/>
      <c r="K10" s="126">
        <f t="shared" si="1"/>
        <v>0</v>
      </c>
    </row>
    <row r="11" spans="1:11" x14ac:dyDescent="0.25">
      <c r="A11" s="123"/>
      <c r="B11" s="123">
        <v>1000</v>
      </c>
      <c r="C11" s="123" t="s">
        <v>51</v>
      </c>
      <c r="D11" s="123">
        <v>4</v>
      </c>
      <c r="E11" s="126">
        <f t="shared" si="0"/>
        <v>4000</v>
      </c>
      <c r="G11" s="123"/>
      <c r="H11" s="123"/>
      <c r="I11" s="123"/>
      <c r="J11" s="123"/>
      <c r="K11" s="126"/>
    </row>
    <row r="12" spans="1:11" x14ac:dyDescent="0.25">
      <c r="A12" s="123"/>
      <c r="B12" s="123"/>
      <c r="C12" s="123"/>
      <c r="D12" s="123"/>
      <c r="E12" s="123"/>
      <c r="G12" s="123"/>
      <c r="H12" s="123"/>
      <c r="I12" s="123"/>
      <c r="J12" s="123"/>
      <c r="K12" s="123"/>
    </row>
    <row r="13" spans="1:11" x14ac:dyDescent="0.25">
      <c r="A13" s="128" t="s">
        <v>57</v>
      </c>
      <c r="B13" s="123"/>
      <c r="C13" s="123"/>
      <c r="D13" s="123"/>
      <c r="E13" s="123"/>
      <c r="G13" s="128"/>
      <c r="H13" s="123"/>
      <c r="I13" s="123"/>
      <c r="J13" s="123"/>
      <c r="K13" s="123"/>
    </row>
    <row r="14" spans="1:11" x14ac:dyDescent="0.25">
      <c r="A14" s="123"/>
      <c r="B14" s="123">
        <v>500</v>
      </c>
      <c r="C14" s="123" t="s">
        <v>51</v>
      </c>
      <c r="D14" s="123">
        <v>1</v>
      </c>
      <c r="E14" s="123">
        <f>B14*D14</f>
        <v>500</v>
      </c>
      <c r="G14" s="123"/>
      <c r="H14" s="123"/>
      <c r="I14" s="123"/>
      <c r="J14" s="123"/>
      <c r="K14" s="123"/>
    </row>
    <row r="15" spans="1:11" x14ac:dyDescent="0.25">
      <c r="A15" s="123"/>
      <c r="B15" s="123">
        <v>200</v>
      </c>
      <c r="C15" s="123" t="s">
        <v>51</v>
      </c>
      <c r="D15" s="123"/>
      <c r="E15" s="123">
        <f t="shared" ref="E15:E17" si="2">B15*D15</f>
        <v>0</v>
      </c>
      <c r="G15" s="123"/>
      <c r="H15" s="123"/>
      <c r="I15" s="123"/>
      <c r="J15" s="123"/>
      <c r="K15" s="123"/>
    </row>
    <row r="16" spans="1:11" x14ac:dyDescent="0.25">
      <c r="A16" s="123"/>
      <c r="B16" s="123">
        <v>100</v>
      </c>
      <c r="C16" s="123" t="s">
        <v>51</v>
      </c>
      <c r="D16" s="123">
        <v>1</v>
      </c>
      <c r="E16" s="123">
        <f t="shared" si="2"/>
        <v>100</v>
      </c>
      <c r="G16" s="123"/>
      <c r="H16" s="123"/>
      <c r="I16" s="123"/>
      <c r="J16" s="123"/>
      <c r="K16" s="123"/>
    </row>
    <row r="17" spans="1:11" x14ac:dyDescent="0.25">
      <c r="A17" s="123"/>
      <c r="B17" s="123">
        <v>50</v>
      </c>
      <c r="C17" s="123" t="s">
        <v>51</v>
      </c>
      <c r="D17" s="123"/>
      <c r="E17" s="123">
        <f t="shared" si="2"/>
        <v>0</v>
      </c>
      <c r="G17" s="123"/>
      <c r="H17" s="123"/>
      <c r="I17" s="123"/>
      <c r="J17" s="123"/>
      <c r="K17" s="123"/>
    </row>
    <row r="18" spans="1:11" x14ac:dyDescent="0.25">
      <c r="A18" s="123"/>
      <c r="B18" s="123"/>
      <c r="C18" s="123"/>
      <c r="D18" s="123"/>
      <c r="E18" s="123"/>
      <c r="G18" s="123"/>
      <c r="H18" s="123"/>
      <c r="I18" s="123"/>
      <c r="J18" s="123"/>
      <c r="K18" s="123"/>
    </row>
    <row r="19" spans="1:11" x14ac:dyDescent="0.25">
      <c r="A19" s="123"/>
      <c r="B19" s="123"/>
      <c r="C19" s="123"/>
      <c r="D19" s="123"/>
      <c r="E19" s="123"/>
      <c r="G19" s="123"/>
      <c r="H19" s="123"/>
      <c r="I19" s="123"/>
      <c r="J19" s="123"/>
      <c r="K19" s="123"/>
    </row>
    <row r="20" spans="1:11" x14ac:dyDescent="0.25">
      <c r="A20" s="123"/>
      <c r="B20" s="123"/>
      <c r="C20" s="123"/>
      <c r="D20" s="123"/>
      <c r="E20" s="127">
        <f>SUM(E6:E17)</f>
        <v>1308600</v>
      </c>
      <c r="G20" s="123"/>
      <c r="H20" s="123"/>
      <c r="I20" s="123"/>
      <c r="J20" s="123"/>
      <c r="K20" s="127">
        <f>SUM(K6:K17)</f>
        <v>0</v>
      </c>
    </row>
    <row r="21" spans="1:11" x14ac:dyDescent="0.25">
      <c r="A21" s="123"/>
      <c r="B21" s="123"/>
      <c r="C21" s="123"/>
      <c r="D21" s="123"/>
      <c r="E21" s="125"/>
      <c r="G21" s="123"/>
      <c r="H21" s="123"/>
      <c r="I21" s="123"/>
      <c r="J21" s="123"/>
      <c r="K21" s="125"/>
    </row>
    <row r="22" spans="1:11" x14ac:dyDescent="0.25">
      <c r="A22" s="123" t="s">
        <v>52</v>
      </c>
      <c r="B22" s="123"/>
      <c r="C22" s="123"/>
      <c r="D22" s="123"/>
      <c r="E22" s="127">
        <f>E20</f>
        <v>1308600</v>
      </c>
      <c r="G22" s="123" t="s">
        <v>52</v>
      </c>
      <c r="H22" s="123"/>
      <c r="I22" s="123"/>
      <c r="J22" s="123"/>
      <c r="K22" s="127">
        <f>K20</f>
        <v>0</v>
      </c>
    </row>
    <row r="23" spans="1:11" x14ac:dyDescent="0.25">
      <c r="A23" s="123" t="s">
        <v>40</v>
      </c>
      <c r="B23" s="123"/>
      <c r="C23" s="123"/>
      <c r="D23" s="123"/>
      <c r="E23" s="127">
        <f>'UGX Cash Box November'!G114</f>
        <v>1308646</v>
      </c>
      <c r="G23" s="123" t="s">
        <v>40</v>
      </c>
      <c r="H23" s="123"/>
      <c r="I23" s="123"/>
      <c r="J23" s="123"/>
      <c r="K23" s="127">
        <f>'USD-cash box November'!G6</f>
        <v>5</v>
      </c>
    </row>
    <row r="24" spans="1:11" x14ac:dyDescent="0.25">
      <c r="A24" s="123" t="s">
        <v>53</v>
      </c>
      <c r="B24" s="123"/>
      <c r="C24" s="123"/>
      <c r="D24" s="123"/>
      <c r="E24" s="126">
        <f>E22-E23</f>
        <v>-46</v>
      </c>
      <c r="G24" s="123" t="s">
        <v>53</v>
      </c>
      <c r="H24" s="123"/>
      <c r="I24" s="123"/>
      <c r="J24" s="123"/>
      <c r="K24" s="126">
        <f>K22-K23</f>
        <v>-5</v>
      </c>
    </row>
    <row r="26" spans="1:11" x14ac:dyDescent="0.25">
      <c r="A26" t="s">
        <v>55</v>
      </c>
      <c r="C26" t="s">
        <v>90</v>
      </c>
      <c r="G26" t="s">
        <v>55</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workbookViewId="0">
      <selection activeCell="H13" sqref="H13"/>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736" t="s">
        <v>116</v>
      </c>
      <c r="E1" s="736"/>
      <c r="F1" s="736"/>
      <c r="G1" s="736"/>
      <c r="H1" s="736"/>
      <c r="I1" s="736"/>
      <c r="J1" s="736"/>
    </row>
    <row r="2" spans="1:14" ht="15" customHeight="1" x14ac:dyDescent="0.25">
      <c r="D2" s="736"/>
      <c r="E2" s="736"/>
      <c r="F2" s="736"/>
      <c r="G2" s="736"/>
      <c r="H2" s="736"/>
      <c r="I2" s="736"/>
      <c r="J2" s="736"/>
    </row>
    <row r="4" spans="1:14" x14ac:dyDescent="0.25">
      <c r="A4" s="310"/>
      <c r="B4" s="295"/>
      <c r="C4" s="737"/>
      <c r="D4" s="737"/>
      <c r="E4" s="737"/>
      <c r="F4" s="737"/>
      <c r="G4" s="737"/>
      <c r="H4" s="737"/>
      <c r="I4" s="737"/>
      <c r="J4" s="737"/>
      <c r="K4" s="737"/>
      <c r="L4" s="737"/>
      <c r="M4" s="737"/>
      <c r="N4" s="738"/>
    </row>
    <row r="5" spans="1:14" x14ac:dyDescent="0.25">
      <c r="A5" s="311" t="s">
        <v>2</v>
      </c>
      <c r="B5" s="296"/>
      <c r="C5" s="297" t="s">
        <v>95</v>
      </c>
      <c r="D5" s="297" t="s">
        <v>96</v>
      </c>
      <c r="E5" s="297" t="s">
        <v>97</v>
      </c>
      <c r="F5" s="297" t="s">
        <v>98</v>
      </c>
      <c r="G5" s="297" t="s">
        <v>94</v>
      </c>
      <c r="H5" s="297" t="s">
        <v>99</v>
      </c>
      <c r="I5" s="297" t="s">
        <v>100</v>
      </c>
      <c r="J5" s="297" t="s">
        <v>101</v>
      </c>
      <c r="K5" s="297" t="s">
        <v>102</v>
      </c>
      <c r="L5" s="297" t="s">
        <v>103</v>
      </c>
      <c r="M5" s="297" t="s">
        <v>104</v>
      </c>
      <c r="N5" s="297" t="s">
        <v>105</v>
      </c>
    </row>
    <row r="6" spans="1:14" x14ac:dyDescent="0.25">
      <c r="A6" s="312"/>
      <c r="B6" s="298" t="s">
        <v>85</v>
      </c>
      <c r="C6" s="299"/>
      <c r="D6" s="300"/>
      <c r="E6" s="301"/>
      <c r="F6" s="300"/>
      <c r="G6" s="300"/>
      <c r="H6" s="300"/>
      <c r="I6" s="320"/>
      <c r="J6" s="300"/>
      <c r="K6" s="300"/>
      <c r="L6" s="300"/>
      <c r="M6" s="300"/>
      <c r="N6" s="300"/>
    </row>
    <row r="7" spans="1:14" x14ac:dyDescent="0.25">
      <c r="A7" s="313"/>
      <c r="B7" s="302" t="s">
        <v>86</v>
      </c>
      <c r="C7" s="303"/>
      <c r="D7" s="303"/>
      <c r="E7" s="303"/>
      <c r="F7" s="303"/>
      <c r="G7" s="303"/>
      <c r="H7" s="303"/>
      <c r="I7" s="303"/>
      <c r="J7" s="303"/>
      <c r="K7" s="303"/>
      <c r="L7" s="303"/>
      <c r="M7" s="303"/>
      <c r="N7" s="303"/>
    </row>
    <row r="8" spans="1:14" x14ac:dyDescent="0.25">
      <c r="A8" s="314"/>
      <c r="B8" s="304" t="s">
        <v>41</v>
      </c>
      <c r="C8" s="305"/>
      <c r="D8" s="306"/>
      <c r="E8" s="306"/>
      <c r="F8" s="306"/>
      <c r="G8" s="306"/>
      <c r="H8" s="306"/>
      <c r="I8" s="306"/>
      <c r="J8" s="306"/>
      <c r="K8" s="306"/>
      <c r="L8" s="306"/>
      <c r="M8" s="306"/>
      <c r="N8" s="306"/>
    </row>
    <row r="9" spans="1:14" x14ac:dyDescent="0.25">
      <c r="A9" s="311"/>
      <c r="B9" s="307" t="s">
        <v>85</v>
      </c>
      <c r="C9" s="308"/>
      <c r="D9" s="308"/>
      <c r="E9" s="309"/>
      <c r="F9" s="309"/>
      <c r="G9" s="308"/>
      <c r="H9" s="308"/>
      <c r="I9" s="309"/>
      <c r="J9" s="308"/>
      <c r="K9" s="308"/>
      <c r="L9" s="308"/>
      <c r="M9" s="308"/>
      <c r="N9" s="308"/>
    </row>
    <row r="10" spans="1:14" x14ac:dyDescent="0.25">
      <c r="A10" s="313"/>
      <c r="B10" s="302" t="s">
        <v>86</v>
      </c>
      <c r="C10" s="303"/>
      <c r="D10" s="303"/>
      <c r="E10" s="303"/>
      <c r="F10" s="303"/>
      <c r="G10" s="303"/>
      <c r="H10" s="303"/>
      <c r="I10" s="303"/>
      <c r="J10" s="303"/>
      <c r="K10" s="303"/>
      <c r="L10" s="303"/>
      <c r="M10" s="303"/>
      <c r="N10" s="303"/>
    </row>
    <row r="11" spans="1:14" x14ac:dyDescent="0.25">
      <c r="A11" s="314"/>
      <c r="B11" s="304" t="s">
        <v>41</v>
      </c>
      <c r="C11" s="306"/>
      <c r="D11" s="306"/>
      <c r="E11" s="306"/>
      <c r="F11" s="306"/>
      <c r="G11" s="306"/>
      <c r="H11" s="306"/>
      <c r="I11" s="306"/>
      <c r="J11" s="306"/>
      <c r="K11" s="306"/>
      <c r="L11" s="306"/>
      <c r="M11" s="306"/>
      <c r="N11" s="306"/>
    </row>
    <row r="12" spans="1:14" x14ac:dyDescent="0.25">
      <c r="A12" s="311"/>
      <c r="B12" s="307" t="s">
        <v>85</v>
      </c>
      <c r="C12" s="308"/>
      <c r="D12" s="308"/>
      <c r="E12" s="309"/>
      <c r="F12" s="309"/>
      <c r="G12" s="308"/>
      <c r="H12" s="308"/>
      <c r="I12" s="309"/>
      <c r="J12" s="308"/>
      <c r="K12" s="308"/>
      <c r="L12" s="308"/>
      <c r="M12" s="308"/>
      <c r="N12" s="308"/>
    </row>
    <row r="13" spans="1:14" x14ac:dyDescent="0.25">
      <c r="A13" s="313"/>
      <c r="B13" s="302" t="s">
        <v>86</v>
      </c>
      <c r="C13" s="303"/>
      <c r="D13" s="303"/>
      <c r="E13" s="303"/>
      <c r="F13" s="303"/>
      <c r="G13" s="303"/>
      <c r="H13" s="303"/>
      <c r="I13" s="303"/>
      <c r="J13" s="303"/>
      <c r="K13" s="303"/>
      <c r="L13" s="303"/>
      <c r="M13" s="303"/>
      <c r="N13" s="303"/>
    </row>
    <row r="14" spans="1:14" x14ac:dyDescent="0.25">
      <c r="A14" s="314"/>
      <c r="B14" s="304" t="s">
        <v>41</v>
      </c>
      <c r="C14" s="306"/>
      <c r="D14" s="306"/>
      <c r="E14" s="306"/>
      <c r="F14" s="306"/>
      <c r="G14" s="306"/>
      <c r="H14" s="306"/>
      <c r="I14" s="306"/>
      <c r="J14" s="306"/>
      <c r="K14" s="306"/>
      <c r="L14" s="306"/>
      <c r="M14" s="306"/>
      <c r="N14" s="306"/>
    </row>
    <row r="15" spans="1:14" x14ac:dyDescent="0.25">
      <c r="A15" s="311"/>
      <c r="B15" s="307" t="s">
        <v>85</v>
      </c>
      <c r="C15" s="308"/>
      <c r="D15" s="308"/>
      <c r="E15" s="309"/>
      <c r="F15" s="309"/>
      <c r="G15" s="308"/>
      <c r="H15" s="308"/>
      <c r="I15" s="309"/>
      <c r="J15" s="308"/>
      <c r="K15" s="308"/>
      <c r="L15" s="308"/>
      <c r="M15" s="308"/>
      <c r="N15" s="308"/>
    </row>
    <row r="16" spans="1:14" x14ac:dyDescent="0.25">
      <c r="A16" s="313"/>
      <c r="B16" s="302" t="s">
        <v>86</v>
      </c>
      <c r="C16" s="303"/>
      <c r="D16" s="303"/>
      <c r="E16" s="303"/>
      <c r="F16" s="303"/>
      <c r="G16" s="303"/>
      <c r="H16" s="303"/>
      <c r="I16" s="303"/>
      <c r="J16" s="303"/>
      <c r="K16" s="303"/>
      <c r="L16" s="303"/>
      <c r="M16" s="303"/>
      <c r="N16" s="303"/>
    </row>
    <row r="17" spans="1:14" x14ac:dyDescent="0.25">
      <c r="A17" s="314"/>
      <c r="B17" s="304" t="s">
        <v>41</v>
      </c>
      <c r="C17" s="306"/>
      <c r="D17" s="306"/>
      <c r="E17" s="306"/>
      <c r="F17" s="306"/>
      <c r="G17" s="306"/>
      <c r="H17" s="306"/>
      <c r="I17" s="306"/>
      <c r="J17" s="306"/>
      <c r="K17" s="306"/>
      <c r="L17" s="306"/>
      <c r="M17" s="306"/>
      <c r="N17" s="306"/>
    </row>
    <row r="18" spans="1:14" x14ac:dyDescent="0.25">
      <c r="A18" s="502"/>
      <c r="B18" s="502"/>
      <c r="C18" s="503"/>
      <c r="D18" s="503"/>
      <c r="E18" s="503"/>
      <c r="F18" s="503"/>
      <c r="G18" s="503"/>
      <c r="H18" s="503"/>
      <c r="I18" s="503"/>
      <c r="J18" s="503"/>
      <c r="K18" s="503"/>
      <c r="L18" s="503"/>
      <c r="M18" s="503"/>
      <c r="N18" s="503"/>
    </row>
    <row r="19" spans="1:14" x14ac:dyDescent="0.25">
      <c r="A19" s="502"/>
      <c r="B19" s="502"/>
      <c r="C19" s="503"/>
      <c r="D19" s="503"/>
      <c r="E19" s="503"/>
      <c r="F19" s="503"/>
      <c r="G19" s="503"/>
      <c r="H19" s="503"/>
      <c r="I19" s="503"/>
      <c r="J19" s="503"/>
      <c r="K19" s="503"/>
      <c r="L19" s="503"/>
      <c r="M19" s="503"/>
      <c r="N19" s="503"/>
    </row>
    <row r="20" spans="1:14" ht="15" customHeight="1" x14ac:dyDescent="0.25">
      <c r="C20" s="483"/>
      <c r="D20" s="484" t="s">
        <v>117</v>
      </c>
      <c r="E20" s="484"/>
      <c r="F20" s="484"/>
      <c r="G20" s="484"/>
      <c r="H20" s="484"/>
      <c r="I20" s="484"/>
      <c r="J20" s="484"/>
      <c r="K20" s="485"/>
    </row>
    <row r="21" spans="1:14" ht="15" customHeight="1" x14ac:dyDescent="0.25">
      <c r="C21" s="483"/>
      <c r="D21" s="484"/>
      <c r="E21" s="484"/>
      <c r="F21" s="484"/>
      <c r="G21" s="484"/>
      <c r="H21" s="484"/>
      <c r="I21" s="484"/>
      <c r="J21" s="484"/>
      <c r="K21" s="485"/>
    </row>
    <row r="23" spans="1:14" x14ac:dyDescent="0.25">
      <c r="A23" s="310"/>
      <c r="B23" s="295"/>
      <c r="C23" s="737"/>
      <c r="D23" s="737"/>
      <c r="E23" s="737"/>
      <c r="F23" s="737"/>
      <c r="G23" s="737"/>
      <c r="H23" s="737"/>
      <c r="I23" s="737"/>
      <c r="J23" s="737"/>
      <c r="K23" s="737"/>
      <c r="L23" s="737"/>
      <c r="M23" s="737"/>
      <c r="N23" s="738"/>
    </row>
    <row r="24" spans="1:14" x14ac:dyDescent="0.25">
      <c r="A24" s="311" t="s">
        <v>2</v>
      </c>
      <c r="B24" s="296"/>
      <c r="C24" s="297" t="s">
        <v>95</v>
      </c>
      <c r="D24" s="297" t="s">
        <v>96</v>
      </c>
      <c r="E24" s="297" t="s">
        <v>97</v>
      </c>
      <c r="F24" s="297" t="s">
        <v>98</v>
      </c>
      <c r="G24" s="297" t="s">
        <v>94</v>
      </c>
      <c r="H24" s="297" t="s">
        <v>99</v>
      </c>
      <c r="I24" s="297" t="s">
        <v>100</v>
      </c>
      <c r="J24" s="297" t="s">
        <v>101</v>
      </c>
      <c r="K24" s="297" t="s">
        <v>102</v>
      </c>
      <c r="L24" s="297" t="s">
        <v>103</v>
      </c>
      <c r="M24" s="297" t="s">
        <v>104</v>
      </c>
      <c r="N24" s="297" t="s">
        <v>105</v>
      </c>
    </row>
    <row r="25" spans="1:14" x14ac:dyDescent="0.25">
      <c r="A25" s="312"/>
      <c r="B25" s="298" t="s">
        <v>41</v>
      </c>
      <c r="C25" s="299"/>
      <c r="D25" s="300"/>
      <c r="E25" s="301"/>
      <c r="F25" s="300"/>
      <c r="G25" s="300"/>
      <c r="H25" s="300"/>
      <c r="I25" s="320"/>
      <c r="J25" s="300"/>
      <c r="K25" s="300"/>
      <c r="L25" s="300"/>
      <c r="M25" s="300"/>
      <c r="N25" s="300"/>
    </row>
    <row r="26" spans="1:14" x14ac:dyDescent="0.25">
      <c r="A26" s="313"/>
      <c r="B26" s="302" t="s">
        <v>86</v>
      </c>
      <c r="C26" s="303"/>
      <c r="D26" s="303"/>
      <c r="E26" s="303"/>
      <c r="F26" s="303"/>
      <c r="G26" s="303"/>
      <c r="H26" s="303"/>
      <c r="I26" s="303"/>
      <c r="J26" s="303"/>
      <c r="K26" s="303"/>
      <c r="L26" s="303"/>
      <c r="M26" s="303"/>
      <c r="N26" s="303"/>
    </row>
    <row r="27" spans="1:14" x14ac:dyDescent="0.25">
      <c r="A27" s="314"/>
      <c r="B27" s="304" t="s">
        <v>110</v>
      </c>
      <c r="C27" s="305"/>
      <c r="D27" s="306"/>
      <c r="E27" s="306"/>
      <c r="F27" s="306"/>
      <c r="G27" s="306"/>
      <c r="H27" s="306"/>
      <c r="I27" s="306"/>
      <c r="J27" s="306"/>
      <c r="K27" s="306"/>
      <c r="L27" s="306"/>
      <c r="M27" s="306"/>
      <c r="N27" s="306"/>
    </row>
    <row r="28" spans="1:14" x14ac:dyDescent="0.25">
      <c r="A28" s="311"/>
      <c r="B28" s="307" t="s">
        <v>41</v>
      </c>
      <c r="C28" s="308"/>
      <c r="D28" s="308"/>
      <c r="E28" s="309"/>
      <c r="F28" s="309"/>
      <c r="G28" s="308"/>
      <c r="H28" s="308"/>
      <c r="I28" s="309"/>
      <c r="J28" s="308"/>
      <c r="K28" s="308"/>
      <c r="L28" s="308"/>
      <c r="M28" s="308"/>
      <c r="N28" s="308"/>
    </row>
    <row r="29" spans="1:14" x14ac:dyDescent="0.25">
      <c r="A29" s="313"/>
      <c r="B29" s="302" t="s">
        <v>86</v>
      </c>
      <c r="C29" s="303"/>
      <c r="D29" s="303"/>
      <c r="E29" s="303"/>
      <c r="F29" s="303"/>
      <c r="G29" s="303"/>
      <c r="H29" s="303"/>
      <c r="I29" s="303"/>
      <c r="J29" s="303"/>
      <c r="K29" s="303"/>
      <c r="L29" s="303"/>
      <c r="M29" s="303"/>
      <c r="N29" s="303"/>
    </row>
    <row r="30" spans="1:14" x14ac:dyDescent="0.25">
      <c r="A30" s="314"/>
      <c r="B30" s="304" t="s">
        <v>110</v>
      </c>
      <c r="C30" s="306"/>
      <c r="D30" s="306"/>
      <c r="E30" s="306"/>
      <c r="F30" s="306"/>
      <c r="G30" s="306"/>
      <c r="H30" s="306"/>
      <c r="I30" s="306"/>
      <c r="J30" s="306"/>
      <c r="K30" s="306"/>
      <c r="L30" s="306"/>
      <c r="M30" s="306"/>
      <c r="N30" s="306"/>
    </row>
    <row r="31" spans="1:14" x14ac:dyDescent="0.25">
      <c r="A31" s="312"/>
      <c r="B31" s="298" t="s">
        <v>41</v>
      </c>
      <c r="C31" s="299"/>
      <c r="D31" s="300"/>
      <c r="E31" s="301"/>
      <c r="F31" s="300"/>
      <c r="G31" s="300"/>
      <c r="H31" s="300"/>
      <c r="I31" s="320"/>
      <c r="J31" s="300"/>
      <c r="K31" s="300"/>
      <c r="L31" s="300"/>
      <c r="M31" s="300"/>
      <c r="N31" s="300"/>
    </row>
    <row r="32" spans="1:14" x14ac:dyDescent="0.25">
      <c r="A32" s="313"/>
      <c r="B32" s="302" t="s">
        <v>86</v>
      </c>
      <c r="C32" s="303"/>
      <c r="D32" s="303"/>
      <c r="E32" s="303"/>
      <c r="F32" s="303"/>
      <c r="G32" s="303"/>
      <c r="H32" s="303"/>
      <c r="I32" s="303"/>
      <c r="J32" s="303"/>
      <c r="K32" s="303"/>
      <c r="L32" s="303"/>
      <c r="M32" s="303"/>
      <c r="N32" s="303"/>
    </row>
    <row r="33" spans="1:14" x14ac:dyDescent="0.25">
      <c r="A33" s="314"/>
      <c r="B33" s="304" t="s">
        <v>110</v>
      </c>
      <c r="C33" s="305"/>
      <c r="D33" s="306"/>
      <c r="E33" s="306"/>
      <c r="F33" s="306"/>
      <c r="G33" s="306"/>
      <c r="H33" s="306"/>
      <c r="I33" s="306"/>
      <c r="J33" s="306"/>
      <c r="K33" s="306"/>
      <c r="L33" s="306"/>
      <c r="M33" s="306"/>
      <c r="N33" s="306"/>
    </row>
    <row r="34" spans="1:14" x14ac:dyDescent="0.25">
      <c r="A34" s="311"/>
      <c r="B34" s="307" t="s">
        <v>41</v>
      </c>
      <c r="C34" s="308"/>
      <c r="D34" s="308"/>
      <c r="E34" s="309"/>
      <c r="F34" s="309"/>
      <c r="G34" s="308"/>
      <c r="H34" s="308"/>
      <c r="I34" s="309"/>
      <c r="J34" s="308"/>
      <c r="K34" s="308"/>
      <c r="L34" s="308"/>
      <c r="M34" s="308"/>
      <c r="N34" s="308"/>
    </row>
    <row r="35" spans="1:14" x14ac:dyDescent="0.25">
      <c r="A35" s="313"/>
      <c r="B35" s="302" t="s">
        <v>86</v>
      </c>
      <c r="C35" s="303"/>
      <c r="D35" s="303"/>
      <c r="E35" s="303"/>
      <c r="F35" s="303"/>
      <c r="G35" s="303"/>
      <c r="H35" s="303"/>
      <c r="I35" s="303"/>
      <c r="J35" s="303"/>
      <c r="K35" s="303"/>
      <c r="L35" s="303"/>
      <c r="M35" s="303"/>
      <c r="N35" s="303"/>
    </row>
    <row r="36" spans="1:14" x14ac:dyDescent="0.25">
      <c r="A36" s="314"/>
      <c r="B36" s="304" t="s">
        <v>110</v>
      </c>
      <c r="C36" s="306"/>
      <c r="D36" s="306"/>
      <c r="E36" s="306"/>
      <c r="F36" s="306"/>
      <c r="G36" s="306"/>
      <c r="H36" s="306"/>
      <c r="I36" s="306"/>
      <c r="J36" s="306"/>
      <c r="K36" s="306"/>
      <c r="L36" s="306"/>
      <c r="M36" s="306"/>
      <c r="N36" s="306"/>
    </row>
    <row r="37" spans="1:14" x14ac:dyDescent="0.25">
      <c r="A37" s="311"/>
      <c r="B37" s="307" t="s">
        <v>41</v>
      </c>
      <c r="C37" s="308"/>
      <c r="D37" s="308"/>
      <c r="E37" s="309"/>
      <c r="F37" s="309"/>
      <c r="G37" s="308"/>
      <c r="H37" s="308"/>
      <c r="I37" s="309"/>
      <c r="J37" s="308"/>
      <c r="K37" s="308"/>
      <c r="L37" s="308"/>
      <c r="M37" s="308"/>
      <c r="N37" s="308"/>
    </row>
    <row r="38" spans="1:14" x14ac:dyDescent="0.25">
      <c r="A38" s="313"/>
      <c r="B38" s="302" t="s">
        <v>86</v>
      </c>
      <c r="C38" s="303"/>
      <c r="D38" s="303"/>
      <c r="E38" s="303"/>
      <c r="F38" s="303"/>
      <c r="G38" s="303"/>
      <c r="H38" s="303"/>
      <c r="I38" s="303"/>
      <c r="J38" s="303"/>
      <c r="K38" s="303"/>
      <c r="L38" s="303"/>
      <c r="M38" s="303"/>
      <c r="N38" s="303"/>
    </row>
    <row r="39" spans="1:14" ht="15.75" thickBot="1" x14ac:dyDescent="0.3">
      <c r="A39" s="314"/>
      <c r="B39" s="304" t="s">
        <v>110</v>
      </c>
      <c r="C39" s="306"/>
      <c r="D39" s="306"/>
      <c r="E39" s="306"/>
      <c r="F39" s="306"/>
      <c r="G39" s="306"/>
      <c r="H39" s="488"/>
      <c r="I39" s="306"/>
      <c r="J39" s="306"/>
      <c r="K39" s="306"/>
      <c r="L39" s="306"/>
      <c r="M39" s="306">
        <f>M37-M38</f>
        <v>0</v>
      </c>
      <c r="N39" s="306"/>
    </row>
    <row r="40" spans="1:14" ht="15.75" thickBot="1" x14ac:dyDescent="0.3">
      <c r="H40" s="489"/>
      <c r="I40" s="489">
        <f>I27+I30+I33+I36+I39</f>
        <v>0</v>
      </c>
      <c r="J40" s="489">
        <f>J27+J30+J33+J36+J39</f>
        <v>0</v>
      </c>
      <c r="K40" s="489">
        <f>K27+K30+K33+K36+K39</f>
        <v>0</v>
      </c>
      <c r="L40" s="489">
        <f t="shared" ref="L40" si="0">L27+L30+L33+L36+L39</f>
        <v>0</v>
      </c>
      <c r="M40" s="489">
        <f>M27+M30+M33+M36+M39</f>
        <v>0</v>
      </c>
      <c r="N40" s="489"/>
    </row>
  </sheetData>
  <mergeCells count="3">
    <mergeCell ref="D1:J2"/>
    <mergeCell ref="C4:N4"/>
    <mergeCell ref="C23:N23"/>
  </mergeCell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topLeftCell="C64" zoomScale="117" zoomScaleNormal="85" workbookViewId="0">
      <selection activeCell="C72" sqref="C72"/>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334" bestFit="1" customWidth="1"/>
    <col min="7" max="7" width="18.7109375" style="334"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6" customWidth="1"/>
    <col min="15" max="15" width="41.140625" style="26" customWidth="1"/>
    <col min="16" max="16384" width="10.85546875" style="26"/>
  </cols>
  <sheetData>
    <row r="1" spans="1:14" s="79" customFormat="1" ht="31.5" x14ac:dyDescent="0.25">
      <c r="A1" s="739" t="s">
        <v>44</v>
      </c>
      <c r="B1" s="739"/>
      <c r="C1" s="739"/>
      <c r="D1" s="739"/>
      <c r="E1" s="739"/>
      <c r="F1" s="739"/>
      <c r="G1" s="739"/>
      <c r="H1" s="739"/>
      <c r="I1" s="739"/>
      <c r="J1" s="739"/>
      <c r="K1" s="739"/>
      <c r="L1" s="739"/>
      <c r="M1" s="739"/>
      <c r="N1" s="739"/>
    </row>
    <row r="2" spans="1:14" s="79" customFormat="1" ht="18.75" x14ac:dyDescent="0.25">
      <c r="A2" s="740" t="s">
        <v>48</v>
      </c>
      <c r="B2" s="740"/>
      <c r="C2" s="740"/>
      <c r="D2" s="740"/>
      <c r="E2" s="740"/>
      <c r="F2" s="740"/>
      <c r="G2" s="740"/>
      <c r="H2" s="740"/>
      <c r="I2" s="740"/>
      <c r="J2" s="740"/>
      <c r="K2" s="740"/>
      <c r="L2" s="740"/>
      <c r="M2" s="740"/>
      <c r="N2" s="740"/>
    </row>
    <row r="3" spans="1:14" s="79" customFormat="1" ht="45.75" thickBot="1" x14ac:dyDescent="0.3">
      <c r="A3" s="168" t="s">
        <v>0</v>
      </c>
      <c r="B3" s="169" t="s">
        <v>5</v>
      </c>
      <c r="C3" s="169" t="s">
        <v>10</v>
      </c>
      <c r="D3" s="170" t="s">
        <v>8</v>
      </c>
      <c r="E3" s="170" t="s">
        <v>13</v>
      </c>
      <c r="F3" s="170" t="s">
        <v>34</v>
      </c>
      <c r="G3" s="170" t="s">
        <v>41</v>
      </c>
      <c r="H3" s="170" t="s">
        <v>2</v>
      </c>
      <c r="I3" s="170" t="s">
        <v>3</v>
      </c>
      <c r="J3" s="169" t="s">
        <v>9</v>
      </c>
      <c r="K3" s="169" t="s">
        <v>1</v>
      </c>
      <c r="L3" s="169" t="s">
        <v>4</v>
      </c>
      <c r="M3" s="169" t="s">
        <v>12</v>
      </c>
      <c r="N3" s="171" t="s">
        <v>11</v>
      </c>
    </row>
    <row r="4" spans="1:14" s="22" customFormat="1" ht="27.95" customHeight="1" x14ac:dyDescent="0.25">
      <c r="A4" s="460">
        <v>44866</v>
      </c>
      <c r="B4" s="461" t="s">
        <v>182</v>
      </c>
      <c r="C4" s="461"/>
      <c r="D4" s="504"/>
      <c r="E4" s="505"/>
      <c r="F4" s="505"/>
      <c r="G4" s="506">
        <v>237400</v>
      </c>
      <c r="H4" s="507"/>
      <c r="I4" s="508"/>
      <c r="J4" s="509"/>
      <c r="K4" s="510"/>
      <c r="L4" s="211"/>
      <c r="M4" s="511"/>
      <c r="N4" s="512"/>
    </row>
    <row r="5" spans="1:14" s="22" customFormat="1" ht="13.5" customHeight="1" x14ac:dyDescent="0.25">
      <c r="A5" s="559">
        <v>44868</v>
      </c>
      <c r="B5" s="560" t="s">
        <v>115</v>
      </c>
      <c r="C5" s="560" t="s">
        <v>49</v>
      </c>
      <c r="D5" s="561" t="s">
        <v>14</v>
      </c>
      <c r="E5" s="568"/>
      <c r="F5" s="562">
        <v>52000</v>
      </c>
      <c r="G5" s="563">
        <f>G4-E5+F5</f>
        <v>289400</v>
      </c>
      <c r="H5" s="564" t="s">
        <v>42</v>
      </c>
      <c r="I5" s="564" t="s">
        <v>18</v>
      </c>
      <c r="J5" s="566" t="s">
        <v>181</v>
      </c>
      <c r="K5" s="560" t="s">
        <v>64</v>
      </c>
      <c r="L5" s="560" t="s">
        <v>45</v>
      </c>
      <c r="M5" s="574"/>
      <c r="N5" s="567"/>
    </row>
    <row r="6" spans="1:14" s="22" customFormat="1" ht="13.5" customHeight="1" x14ac:dyDescent="0.25">
      <c r="A6" s="194">
        <v>44868</v>
      </c>
      <c r="B6" s="195" t="s">
        <v>123</v>
      </c>
      <c r="C6" s="195" t="s">
        <v>124</v>
      </c>
      <c r="D6" s="196" t="s">
        <v>14</v>
      </c>
      <c r="E6" s="172">
        <v>10000</v>
      </c>
      <c r="F6" s="172"/>
      <c r="G6" s="333">
        <f t="shared" ref="G6:G21" si="0">G5-E6+F6</f>
        <v>279400</v>
      </c>
      <c r="H6" s="319" t="s">
        <v>42</v>
      </c>
      <c r="I6" s="319" t="s">
        <v>18</v>
      </c>
      <c r="J6" s="452" t="s">
        <v>181</v>
      </c>
      <c r="K6" s="429" t="s">
        <v>64</v>
      </c>
      <c r="L6" s="429" t="s">
        <v>45</v>
      </c>
      <c r="M6" s="555"/>
      <c r="N6" s="556" t="s">
        <v>152</v>
      </c>
    </row>
    <row r="7" spans="1:14" x14ac:dyDescent="0.25">
      <c r="A7" s="194">
        <v>44868</v>
      </c>
      <c r="B7" s="195" t="s">
        <v>123</v>
      </c>
      <c r="C7" s="195" t="s">
        <v>124</v>
      </c>
      <c r="D7" s="196" t="s">
        <v>14</v>
      </c>
      <c r="E7" s="172">
        <v>5000</v>
      </c>
      <c r="F7" s="172"/>
      <c r="G7" s="333">
        <f>G6-E7+F7</f>
        <v>274400</v>
      </c>
      <c r="H7" s="319" t="s">
        <v>42</v>
      </c>
      <c r="I7" s="175" t="s">
        <v>18</v>
      </c>
      <c r="J7" s="452" t="s">
        <v>181</v>
      </c>
      <c r="K7" s="429" t="s">
        <v>64</v>
      </c>
      <c r="L7" s="175" t="s">
        <v>45</v>
      </c>
      <c r="M7" s="175"/>
      <c r="N7" s="556" t="s">
        <v>185</v>
      </c>
    </row>
    <row r="8" spans="1:14" x14ac:dyDescent="0.25">
      <c r="A8" s="194">
        <v>44868</v>
      </c>
      <c r="B8" s="195" t="s">
        <v>123</v>
      </c>
      <c r="C8" s="195" t="s">
        <v>124</v>
      </c>
      <c r="D8" s="196" t="s">
        <v>14</v>
      </c>
      <c r="E8" s="172">
        <v>10000</v>
      </c>
      <c r="F8" s="172"/>
      <c r="G8" s="333">
        <f t="shared" ref="G8:G15" si="1">G7-E8+F8</f>
        <v>264400</v>
      </c>
      <c r="H8" s="319" t="s">
        <v>42</v>
      </c>
      <c r="I8" s="175" t="s">
        <v>18</v>
      </c>
      <c r="J8" s="452" t="s">
        <v>181</v>
      </c>
      <c r="K8" s="429" t="s">
        <v>64</v>
      </c>
      <c r="L8" s="175" t="s">
        <v>45</v>
      </c>
      <c r="M8" s="175"/>
      <c r="N8" s="556" t="s">
        <v>464</v>
      </c>
    </row>
    <row r="9" spans="1:14" x14ac:dyDescent="0.25">
      <c r="A9" s="194">
        <v>44868</v>
      </c>
      <c r="B9" s="195" t="s">
        <v>183</v>
      </c>
      <c r="C9" s="195" t="s">
        <v>143</v>
      </c>
      <c r="D9" s="196" t="s">
        <v>14</v>
      </c>
      <c r="E9" s="190">
        <v>10000</v>
      </c>
      <c r="F9" s="172"/>
      <c r="G9" s="333">
        <f t="shared" si="1"/>
        <v>254400</v>
      </c>
      <c r="H9" s="319" t="s">
        <v>42</v>
      </c>
      <c r="I9" s="175" t="s">
        <v>18</v>
      </c>
      <c r="J9" s="452" t="s">
        <v>181</v>
      </c>
      <c r="K9" s="429" t="s">
        <v>64</v>
      </c>
      <c r="L9" s="175" t="s">
        <v>45</v>
      </c>
      <c r="M9" s="175"/>
      <c r="N9" s="556"/>
    </row>
    <row r="10" spans="1:14" x14ac:dyDescent="0.25">
      <c r="A10" s="194">
        <v>44868</v>
      </c>
      <c r="B10" s="195" t="s">
        <v>184</v>
      </c>
      <c r="C10" s="195" t="s">
        <v>143</v>
      </c>
      <c r="D10" s="196" t="s">
        <v>14</v>
      </c>
      <c r="E10" s="190">
        <v>10000</v>
      </c>
      <c r="F10" s="172"/>
      <c r="G10" s="333">
        <f t="shared" si="1"/>
        <v>244400</v>
      </c>
      <c r="H10" s="319" t="s">
        <v>42</v>
      </c>
      <c r="I10" s="175" t="s">
        <v>18</v>
      </c>
      <c r="J10" s="452" t="s">
        <v>181</v>
      </c>
      <c r="K10" s="429" t="s">
        <v>64</v>
      </c>
      <c r="L10" s="175" t="s">
        <v>45</v>
      </c>
      <c r="M10" s="175"/>
      <c r="N10" s="556"/>
    </row>
    <row r="11" spans="1:14" x14ac:dyDescent="0.25">
      <c r="A11" s="194">
        <v>44869</v>
      </c>
      <c r="B11" s="205" t="s">
        <v>125</v>
      </c>
      <c r="C11" s="195" t="s">
        <v>49</v>
      </c>
      <c r="D11" s="196" t="s">
        <v>14</v>
      </c>
      <c r="E11" s="182"/>
      <c r="F11" s="172">
        <v>-7000</v>
      </c>
      <c r="G11" s="333">
        <f t="shared" si="1"/>
        <v>237400</v>
      </c>
      <c r="H11" s="319" t="s">
        <v>42</v>
      </c>
      <c r="I11" s="175" t="s">
        <v>18</v>
      </c>
      <c r="J11" s="452" t="s">
        <v>181</v>
      </c>
      <c r="K11" s="429" t="s">
        <v>64</v>
      </c>
      <c r="L11" s="175" t="s">
        <v>45</v>
      </c>
      <c r="M11" s="175"/>
      <c r="N11" s="556"/>
    </row>
    <row r="12" spans="1:14" x14ac:dyDescent="0.25">
      <c r="A12" s="559">
        <v>44873</v>
      </c>
      <c r="B12" s="572" t="s">
        <v>115</v>
      </c>
      <c r="C12" s="560" t="s">
        <v>49</v>
      </c>
      <c r="D12" s="561" t="s">
        <v>14</v>
      </c>
      <c r="E12" s="569"/>
      <c r="F12" s="562">
        <v>12000</v>
      </c>
      <c r="G12" s="563">
        <f t="shared" si="1"/>
        <v>249400</v>
      </c>
      <c r="H12" s="564" t="s">
        <v>42</v>
      </c>
      <c r="I12" s="565" t="s">
        <v>18</v>
      </c>
      <c r="J12" s="566" t="s">
        <v>202</v>
      </c>
      <c r="K12" s="560" t="s">
        <v>64</v>
      </c>
      <c r="L12" s="565" t="s">
        <v>45</v>
      </c>
      <c r="M12" s="565"/>
      <c r="N12" s="567"/>
    </row>
    <row r="13" spans="1:14" ht="15" customHeight="1" x14ac:dyDescent="0.25">
      <c r="A13" s="194">
        <v>44873</v>
      </c>
      <c r="B13" s="205" t="s">
        <v>123</v>
      </c>
      <c r="C13" s="195" t="s">
        <v>124</v>
      </c>
      <c r="D13" s="196" t="s">
        <v>14</v>
      </c>
      <c r="E13" s="182">
        <v>7000</v>
      </c>
      <c r="F13" s="172"/>
      <c r="G13" s="333">
        <f t="shared" si="1"/>
        <v>242400</v>
      </c>
      <c r="H13" s="319" t="s">
        <v>42</v>
      </c>
      <c r="I13" s="175" t="s">
        <v>18</v>
      </c>
      <c r="J13" s="452" t="s">
        <v>202</v>
      </c>
      <c r="K13" s="429" t="s">
        <v>64</v>
      </c>
      <c r="L13" s="175" t="s">
        <v>45</v>
      </c>
      <c r="M13" s="175"/>
      <c r="N13" s="556" t="s">
        <v>203</v>
      </c>
    </row>
    <row r="14" spans="1:14" ht="15.75" customHeight="1" x14ac:dyDescent="0.25">
      <c r="A14" s="194">
        <v>44873</v>
      </c>
      <c r="B14" s="205" t="s">
        <v>123</v>
      </c>
      <c r="C14" s="195" t="s">
        <v>124</v>
      </c>
      <c r="D14" s="196" t="s">
        <v>14</v>
      </c>
      <c r="E14" s="528">
        <v>7000</v>
      </c>
      <c r="F14" s="172"/>
      <c r="G14" s="333">
        <f t="shared" si="1"/>
        <v>235400</v>
      </c>
      <c r="H14" s="319" t="s">
        <v>42</v>
      </c>
      <c r="I14" s="175" t="s">
        <v>18</v>
      </c>
      <c r="J14" s="452" t="s">
        <v>202</v>
      </c>
      <c r="K14" s="429" t="s">
        <v>64</v>
      </c>
      <c r="L14" s="175" t="s">
        <v>45</v>
      </c>
      <c r="M14" s="175"/>
      <c r="N14" s="556" t="s">
        <v>186</v>
      </c>
    </row>
    <row r="15" spans="1:14" ht="14.25" customHeight="1" x14ac:dyDescent="0.25">
      <c r="A15" s="559">
        <v>44875</v>
      </c>
      <c r="B15" s="560" t="s">
        <v>115</v>
      </c>
      <c r="C15" s="560" t="s">
        <v>49</v>
      </c>
      <c r="D15" s="561" t="s">
        <v>14</v>
      </c>
      <c r="E15" s="568"/>
      <c r="F15" s="569">
        <v>19000</v>
      </c>
      <c r="G15" s="563">
        <f t="shared" si="1"/>
        <v>254400</v>
      </c>
      <c r="H15" s="570" t="s">
        <v>42</v>
      </c>
      <c r="I15" s="571" t="s">
        <v>18</v>
      </c>
      <c r="J15" s="566" t="s">
        <v>259</v>
      </c>
      <c r="K15" s="572" t="s">
        <v>64</v>
      </c>
      <c r="L15" s="571" t="s">
        <v>45</v>
      </c>
      <c r="M15" s="571"/>
      <c r="N15" s="573"/>
    </row>
    <row r="16" spans="1:14" x14ac:dyDescent="0.25">
      <c r="A16" s="194">
        <v>44875</v>
      </c>
      <c r="B16" s="195" t="s">
        <v>123</v>
      </c>
      <c r="C16" s="195" t="s">
        <v>124</v>
      </c>
      <c r="D16" s="196" t="s">
        <v>14</v>
      </c>
      <c r="E16" s="190">
        <v>6000</v>
      </c>
      <c r="F16" s="172"/>
      <c r="G16" s="333">
        <f t="shared" si="0"/>
        <v>248400</v>
      </c>
      <c r="H16" s="319" t="s">
        <v>42</v>
      </c>
      <c r="I16" s="175" t="s">
        <v>18</v>
      </c>
      <c r="J16" s="452" t="s">
        <v>259</v>
      </c>
      <c r="K16" s="429" t="s">
        <v>64</v>
      </c>
      <c r="L16" s="175" t="s">
        <v>45</v>
      </c>
      <c r="M16" s="175"/>
      <c r="N16" s="177" t="s">
        <v>223</v>
      </c>
    </row>
    <row r="17" spans="1:14" ht="16.5" customHeight="1" x14ac:dyDescent="0.25">
      <c r="A17" s="194">
        <v>44875</v>
      </c>
      <c r="B17" s="195" t="s">
        <v>123</v>
      </c>
      <c r="C17" s="195" t="s">
        <v>124</v>
      </c>
      <c r="D17" s="196" t="s">
        <v>14</v>
      </c>
      <c r="E17" s="190">
        <v>4000</v>
      </c>
      <c r="F17" s="531"/>
      <c r="G17" s="333">
        <f t="shared" si="0"/>
        <v>244400</v>
      </c>
      <c r="H17" s="319" t="s">
        <v>42</v>
      </c>
      <c r="I17" s="175" t="s">
        <v>18</v>
      </c>
      <c r="J17" s="452" t="s">
        <v>259</v>
      </c>
      <c r="K17" s="429" t="s">
        <v>64</v>
      </c>
      <c r="L17" s="175" t="s">
        <v>45</v>
      </c>
      <c r="M17" s="175"/>
      <c r="N17" s="177" t="s">
        <v>224</v>
      </c>
    </row>
    <row r="18" spans="1:14" ht="16.5" customHeight="1" x14ac:dyDescent="0.25">
      <c r="A18" s="194">
        <v>44875</v>
      </c>
      <c r="B18" s="195" t="s">
        <v>123</v>
      </c>
      <c r="C18" s="195" t="s">
        <v>124</v>
      </c>
      <c r="D18" s="196" t="s">
        <v>14</v>
      </c>
      <c r="E18" s="190">
        <v>6000</v>
      </c>
      <c r="F18" s="531"/>
      <c r="G18" s="333">
        <f t="shared" si="0"/>
        <v>238400</v>
      </c>
      <c r="H18" s="558" t="s">
        <v>42</v>
      </c>
      <c r="I18" s="175" t="s">
        <v>18</v>
      </c>
      <c r="J18" s="452" t="s">
        <v>259</v>
      </c>
      <c r="K18" s="195" t="s">
        <v>64</v>
      </c>
      <c r="L18" s="175" t="s">
        <v>45</v>
      </c>
      <c r="M18" s="175"/>
      <c r="N18" s="177" t="s">
        <v>225</v>
      </c>
    </row>
    <row r="19" spans="1:14" ht="15.75" customHeight="1" x14ac:dyDescent="0.25">
      <c r="A19" s="194">
        <v>44875</v>
      </c>
      <c r="B19" s="195" t="s">
        <v>123</v>
      </c>
      <c r="C19" s="195" t="s">
        <v>124</v>
      </c>
      <c r="D19" s="196" t="s">
        <v>14</v>
      </c>
      <c r="E19" s="190">
        <v>1000</v>
      </c>
      <c r="F19" s="182"/>
      <c r="G19" s="333">
        <f t="shared" si="0"/>
        <v>237400</v>
      </c>
      <c r="H19" s="319" t="s">
        <v>42</v>
      </c>
      <c r="I19" s="175" t="s">
        <v>18</v>
      </c>
      <c r="J19" s="452" t="s">
        <v>259</v>
      </c>
      <c r="K19" s="429" t="s">
        <v>64</v>
      </c>
      <c r="L19" s="175" t="s">
        <v>45</v>
      </c>
      <c r="M19" s="175"/>
      <c r="N19" s="177" t="s">
        <v>226</v>
      </c>
    </row>
    <row r="20" spans="1:14" ht="13.5" customHeight="1" x14ac:dyDescent="0.25">
      <c r="A20" s="194">
        <v>44875</v>
      </c>
      <c r="B20" s="195" t="s">
        <v>123</v>
      </c>
      <c r="C20" s="195" t="s">
        <v>124</v>
      </c>
      <c r="D20" s="196" t="s">
        <v>14</v>
      </c>
      <c r="E20" s="190"/>
      <c r="F20" s="182">
        <v>-2000</v>
      </c>
      <c r="G20" s="333">
        <f t="shared" si="0"/>
        <v>235400</v>
      </c>
      <c r="H20" s="319" t="s">
        <v>42</v>
      </c>
      <c r="I20" s="175" t="s">
        <v>18</v>
      </c>
      <c r="J20" s="452" t="s">
        <v>259</v>
      </c>
      <c r="K20" s="429" t="s">
        <v>64</v>
      </c>
      <c r="L20" s="175" t="s">
        <v>45</v>
      </c>
      <c r="M20" s="175"/>
      <c r="N20" s="177"/>
    </row>
    <row r="21" spans="1:14" x14ac:dyDescent="0.25">
      <c r="A21" s="559">
        <v>44879</v>
      </c>
      <c r="B21" s="573" t="s">
        <v>115</v>
      </c>
      <c r="C21" s="573" t="s">
        <v>49</v>
      </c>
      <c r="D21" s="575" t="s">
        <v>14</v>
      </c>
      <c r="E21" s="568"/>
      <c r="F21" s="562">
        <v>6000</v>
      </c>
      <c r="G21" s="563">
        <f t="shared" si="0"/>
        <v>241400</v>
      </c>
      <c r="H21" s="564" t="s">
        <v>42</v>
      </c>
      <c r="I21" s="565" t="s">
        <v>18</v>
      </c>
      <c r="J21" s="566" t="s">
        <v>260</v>
      </c>
      <c r="K21" s="560" t="s">
        <v>64</v>
      </c>
      <c r="L21" s="565" t="s">
        <v>45</v>
      </c>
      <c r="M21" s="565"/>
      <c r="N21" s="573"/>
    </row>
    <row r="22" spans="1:14" x14ac:dyDescent="0.25">
      <c r="A22" s="194">
        <v>44879</v>
      </c>
      <c r="B22" s="195" t="s">
        <v>123</v>
      </c>
      <c r="C22" s="195" t="s">
        <v>124</v>
      </c>
      <c r="D22" s="524" t="s">
        <v>14</v>
      </c>
      <c r="E22" s="190">
        <v>3000</v>
      </c>
      <c r="F22" s="172"/>
      <c r="G22" s="333">
        <f t="shared" ref="G22:G61" si="2">G21-E22+F22</f>
        <v>238400</v>
      </c>
      <c r="H22" s="319" t="s">
        <v>42</v>
      </c>
      <c r="I22" s="175" t="s">
        <v>18</v>
      </c>
      <c r="J22" s="452" t="s">
        <v>260</v>
      </c>
      <c r="K22" s="429" t="s">
        <v>64</v>
      </c>
      <c r="L22" s="175" t="s">
        <v>45</v>
      </c>
      <c r="M22" s="175"/>
      <c r="N22" s="177" t="s">
        <v>263</v>
      </c>
    </row>
    <row r="23" spans="1:14" x14ac:dyDescent="0.25">
      <c r="A23" s="194">
        <v>44879</v>
      </c>
      <c r="B23" s="195" t="s">
        <v>123</v>
      </c>
      <c r="C23" s="195" t="s">
        <v>124</v>
      </c>
      <c r="D23" s="524" t="s">
        <v>14</v>
      </c>
      <c r="E23" s="190">
        <v>4000</v>
      </c>
      <c r="F23" s="172"/>
      <c r="G23" s="333">
        <f t="shared" si="2"/>
        <v>234400</v>
      </c>
      <c r="H23" s="319" t="s">
        <v>42</v>
      </c>
      <c r="I23" s="175" t="s">
        <v>18</v>
      </c>
      <c r="J23" s="452" t="s">
        <v>260</v>
      </c>
      <c r="K23" s="195" t="s">
        <v>64</v>
      </c>
      <c r="L23" s="175" t="s">
        <v>45</v>
      </c>
      <c r="M23" s="175"/>
      <c r="N23" s="177" t="s">
        <v>264</v>
      </c>
    </row>
    <row r="24" spans="1:14" x14ac:dyDescent="0.25">
      <c r="A24" s="559">
        <v>44880</v>
      </c>
      <c r="B24" s="560" t="s">
        <v>115</v>
      </c>
      <c r="C24" s="560" t="s">
        <v>49</v>
      </c>
      <c r="D24" s="561" t="s">
        <v>14</v>
      </c>
      <c r="E24" s="568"/>
      <c r="F24" s="562">
        <v>17000</v>
      </c>
      <c r="G24" s="563">
        <f t="shared" si="2"/>
        <v>251400</v>
      </c>
      <c r="H24" s="564" t="s">
        <v>42</v>
      </c>
      <c r="I24" s="565" t="s">
        <v>18</v>
      </c>
      <c r="J24" s="566" t="s">
        <v>290</v>
      </c>
      <c r="K24" s="560" t="s">
        <v>64</v>
      </c>
      <c r="L24" s="565" t="s">
        <v>45</v>
      </c>
      <c r="M24" s="565"/>
      <c r="N24" s="573"/>
    </row>
    <row r="25" spans="1:14" x14ac:dyDescent="0.25">
      <c r="A25" s="194">
        <v>44880</v>
      </c>
      <c r="B25" s="195" t="s">
        <v>123</v>
      </c>
      <c r="C25" s="195" t="s">
        <v>124</v>
      </c>
      <c r="D25" s="196" t="s">
        <v>14</v>
      </c>
      <c r="E25" s="190">
        <v>7000</v>
      </c>
      <c r="F25" s="172"/>
      <c r="G25" s="333">
        <f t="shared" si="2"/>
        <v>244400</v>
      </c>
      <c r="H25" s="319" t="s">
        <v>42</v>
      </c>
      <c r="I25" s="175" t="s">
        <v>18</v>
      </c>
      <c r="J25" s="452" t="s">
        <v>290</v>
      </c>
      <c r="K25" s="429" t="s">
        <v>64</v>
      </c>
      <c r="L25" s="175" t="s">
        <v>45</v>
      </c>
      <c r="M25" s="175"/>
      <c r="N25" s="177" t="s">
        <v>223</v>
      </c>
    </row>
    <row r="26" spans="1:14" x14ac:dyDescent="0.25">
      <c r="A26" s="194">
        <v>44880</v>
      </c>
      <c r="B26" s="195" t="s">
        <v>123</v>
      </c>
      <c r="C26" s="195" t="s">
        <v>124</v>
      </c>
      <c r="D26" s="196" t="s">
        <v>14</v>
      </c>
      <c r="E26" s="190">
        <v>10000</v>
      </c>
      <c r="F26" s="172"/>
      <c r="G26" s="333">
        <f t="shared" si="2"/>
        <v>234400</v>
      </c>
      <c r="H26" s="558" t="s">
        <v>42</v>
      </c>
      <c r="I26" s="175" t="s">
        <v>18</v>
      </c>
      <c r="J26" s="452" t="s">
        <v>290</v>
      </c>
      <c r="K26" s="195" t="s">
        <v>64</v>
      </c>
      <c r="L26" s="175" t="s">
        <v>45</v>
      </c>
      <c r="M26" s="175"/>
      <c r="N26" s="177" t="s">
        <v>275</v>
      </c>
    </row>
    <row r="27" spans="1:14" x14ac:dyDescent="0.25">
      <c r="A27" s="559">
        <v>44881</v>
      </c>
      <c r="B27" s="573" t="s">
        <v>115</v>
      </c>
      <c r="C27" s="573" t="s">
        <v>49</v>
      </c>
      <c r="D27" s="575" t="s">
        <v>14</v>
      </c>
      <c r="E27" s="568"/>
      <c r="F27" s="562">
        <v>319000</v>
      </c>
      <c r="G27" s="563">
        <f t="shared" si="2"/>
        <v>553400</v>
      </c>
      <c r="H27" s="564" t="s">
        <v>42</v>
      </c>
      <c r="I27" s="565" t="s">
        <v>18</v>
      </c>
      <c r="J27" s="566" t="s">
        <v>472</v>
      </c>
      <c r="K27" s="560" t="s">
        <v>64</v>
      </c>
      <c r="L27" s="565" t="s">
        <v>45</v>
      </c>
      <c r="M27" s="565"/>
      <c r="N27" s="573"/>
    </row>
    <row r="28" spans="1:14" x14ac:dyDescent="0.25">
      <c r="A28" s="559">
        <v>44881</v>
      </c>
      <c r="B28" s="573" t="s">
        <v>115</v>
      </c>
      <c r="C28" s="573" t="s">
        <v>49</v>
      </c>
      <c r="D28" s="575" t="s">
        <v>14</v>
      </c>
      <c r="E28" s="568"/>
      <c r="F28" s="562">
        <v>100000</v>
      </c>
      <c r="G28" s="563">
        <f t="shared" si="2"/>
        <v>653400</v>
      </c>
      <c r="H28" s="564" t="s">
        <v>42</v>
      </c>
      <c r="I28" s="565" t="s">
        <v>18</v>
      </c>
      <c r="J28" s="566" t="s">
        <v>473</v>
      </c>
      <c r="K28" s="560" t="s">
        <v>64</v>
      </c>
      <c r="L28" s="565" t="s">
        <v>45</v>
      </c>
      <c r="M28" s="565"/>
      <c r="N28" s="573"/>
    </row>
    <row r="29" spans="1:14" x14ac:dyDescent="0.25">
      <c r="A29" s="559">
        <v>44881</v>
      </c>
      <c r="B29" s="573" t="s">
        <v>115</v>
      </c>
      <c r="C29" s="573" t="s">
        <v>49</v>
      </c>
      <c r="D29" s="575" t="s">
        <v>14</v>
      </c>
      <c r="E29" s="568"/>
      <c r="F29" s="562">
        <v>11000</v>
      </c>
      <c r="G29" s="563">
        <f t="shared" si="2"/>
        <v>664400</v>
      </c>
      <c r="H29" s="564" t="s">
        <v>42</v>
      </c>
      <c r="I29" s="565" t="s">
        <v>18</v>
      </c>
      <c r="J29" s="566" t="s">
        <v>291</v>
      </c>
      <c r="K29" s="560" t="s">
        <v>64</v>
      </c>
      <c r="L29" s="565" t="s">
        <v>45</v>
      </c>
      <c r="M29" s="565"/>
      <c r="N29" s="573"/>
    </row>
    <row r="30" spans="1:14" x14ac:dyDescent="0.25">
      <c r="A30" s="194">
        <v>44882</v>
      </c>
      <c r="B30" s="177" t="s">
        <v>287</v>
      </c>
      <c r="C30" s="195" t="s">
        <v>278</v>
      </c>
      <c r="D30" s="196" t="s">
        <v>14</v>
      </c>
      <c r="E30" s="190">
        <v>100000</v>
      </c>
      <c r="F30" s="172"/>
      <c r="G30" s="333">
        <f t="shared" si="2"/>
        <v>564400</v>
      </c>
      <c r="H30" s="319" t="s">
        <v>42</v>
      </c>
      <c r="I30" s="175" t="s">
        <v>18</v>
      </c>
      <c r="J30" s="452" t="s">
        <v>474</v>
      </c>
      <c r="K30" s="429" t="s">
        <v>64</v>
      </c>
      <c r="L30" s="175" t="s">
        <v>45</v>
      </c>
      <c r="M30" s="175"/>
      <c r="N30" s="177"/>
    </row>
    <row r="31" spans="1:14" x14ac:dyDescent="0.25">
      <c r="A31" s="194">
        <v>44882</v>
      </c>
      <c r="B31" s="195" t="s">
        <v>288</v>
      </c>
      <c r="C31" s="195" t="s">
        <v>289</v>
      </c>
      <c r="D31" s="196" t="s">
        <v>81</v>
      </c>
      <c r="E31" s="182">
        <v>319000</v>
      </c>
      <c r="F31" s="172"/>
      <c r="G31" s="333">
        <f t="shared" si="2"/>
        <v>245400</v>
      </c>
      <c r="H31" s="319" t="s">
        <v>42</v>
      </c>
      <c r="I31" s="175" t="s">
        <v>18</v>
      </c>
      <c r="J31" s="452" t="s">
        <v>475</v>
      </c>
      <c r="K31" s="429" t="s">
        <v>64</v>
      </c>
      <c r="L31" s="175" t="s">
        <v>45</v>
      </c>
      <c r="M31" s="175"/>
      <c r="N31" s="177"/>
    </row>
    <row r="32" spans="1:14" x14ac:dyDescent="0.25">
      <c r="A32" s="194">
        <v>44882</v>
      </c>
      <c r="B32" s="195" t="s">
        <v>123</v>
      </c>
      <c r="C32" s="195" t="s">
        <v>124</v>
      </c>
      <c r="D32" s="196" t="s">
        <v>14</v>
      </c>
      <c r="E32" s="182">
        <v>7000</v>
      </c>
      <c r="F32" s="172"/>
      <c r="G32" s="333">
        <f t="shared" si="2"/>
        <v>238400</v>
      </c>
      <c r="H32" s="319" t="s">
        <v>42</v>
      </c>
      <c r="I32" s="175" t="s">
        <v>18</v>
      </c>
      <c r="J32" s="452" t="s">
        <v>291</v>
      </c>
      <c r="K32" s="429" t="s">
        <v>64</v>
      </c>
      <c r="L32" s="175" t="s">
        <v>45</v>
      </c>
      <c r="M32" s="175"/>
      <c r="N32" s="177" t="s">
        <v>223</v>
      </c>
    </row>
    <row r="33" spans="1:14" x14ac:dyDescent="0.25">
      <c r="A33" s="194">
        <v>44882</v>
      </c>
      <c r="B33" s="195" t="s">
        <v>123</v>
      </c>
      <c r="C33" s="195" t="s">
        <v>124</v>
      </c>
      <c r="D33" s="524" t="s">
        <v>14</v>
      </c>
      <c r="E33" s="182">
        <v>4000</v>
      </c>
      <c r="F33" s="172"/>
      <c r="G33" s="333">
        <f t="shared" si="2"/>
        <v>234400</v>
      </c>
      <c r="H33" s="558" t="s">
        <v>42</v>
      </c>
      <c r="I33" s="175" t="s">
        <v>18</v>
      </c>
      <c r="J33" s="452" t="s">
        <v>291</v>
      </c>
      <c r="K33" s="195" t="s">
        <v>64</v>
      </c>
      <c r="L33" s="175" t="s">
        <v>45</v>
      </c>
      <c r="M33" s="175"/>
      <c r="N33" s="177" t="s">
        <v>293</v>
      </c>
    </row>
    <row r="34" spans="1:14" x14ac:dyDescent="0.25">
      <c r="A34" s="559">
        <v>44882</v>
      </c>
      <c r="B34" s="560" t="s">
        <v>115</v>
      </c>
      <c r="C34" s="560" t="s">
        <v>49</v>
      </c>
      <c r="D34" s="582" t="s">
        <v>14</v>
      </c>
      <c r="E34" s="686"/>
      <c r="F34" s="569">
        <v>75000</v>
      </c>
      <c r="G34" s="563">
        <f t="shared" si="2"/>
        <v>309400</v>
      </c>
      <c r="H34" s="570" t="s">
        <v>42</v>
      </c>
      <c r="I34" s="571" t="s">
        <v>18</v>
      </c>
      <c r="J34" s="566" t="s">
        <v>292</v>
      </c>
      <c r="K34" s="572" t="s">
        <v>64</v>
      </c>
      <c r="L34" s="571" t="s">
        <v>45</v>
      </c>
      <c r="M34" s="571"/>
      <c r="N34" s="585"/>
    </row>
    <row r="35" spans="1:14" x14ac:dyDescent="0.25">
      <c r="A35" s="534">
        <v>44882</v>
      </c>
      <c r="B35" s="205" t="s">
        <v>123</v>
      </c>
      <c r="C35" s="205" t="s">
        <v>124</v>
      </c>
      <c r="D35" s="532" t="s">
        <v>14</v>
      </c>
      <c r="E35" s="528">
        <v>16000</v>
      </c>
      <c r="F35" s="182"/>
      <c r="G35" s="333">
        <f t="shared" si="2"/>
        <v>293400</v>
      </c>
      <c r="H35" s="443" t="s">
        <v>42</v>
      </c>
      <c r="I35" s="206" t="s">
        <v>18</v>
      </c>
      <c r="J35" s="452" t="s">
        <v>292</v>
      </c>
      <c r="K35" s="210" t="s">
        <v>64</v>
      </c>
      <c r="L35" s="206" t="s">
        <v>45</v>
      </c>
      <c r="M35" s="206"/>
      <c r="N35" s="533" t="s">
        <v>153</v>
      </c>
    </row>
    <row r="36" spans="1:14" x14ac:dyDescent="0.25">
      <c r="A36" s="534">
        <v>44882</v>
      </c>
      <c r="B36" s="205" t="s">
        <v>123</v>
      </c>
      <c r="C36" s="205" t="s">
        <v>124</v>
      </c>
      <c r="D36" s="532" t="s">
        <v>14</v>
      </c>
      <c r="E36" s="528">
        <v>4000</v>
      </c>
      <c r="F36" s="182"/>
      <c r="G36" s="333">
        <f t="shared" si="2"/>
        <v>289400</v>
      </c>
      <c r="H36" s="443" t="s">
        <v>42</v>
      </c>
      <c r="I36" s="206" t="s">
        <v>18</v>
      </c>
      <c r="J36" s="452" t="s">
        <v>292</v>
      </c>
      <c r="K36" s="210" t="s">
        <v>64</v>
      </c>
      <c r="L36" s="206" t="s">
        <v>45</v>
      </c>
      <c r="M36" s="206"/>
      <c r="N36" s="533" t="s">
        <v>303</v>
      </c>
    </row>
    <row r="37" spans="1:14" ht="15.75" customHeight="1" x14ac:dyDescent="0.25">
      <c r="A37" s="534">
        <v>44882</v>
      </c>
      <c r="B37" s="205" t="s">
        <v>123</v>
      </c>
      <c r="C37" s="205" t="s">
        <v>124</v>
      </c>
      <c r="D37" s="532" t="s">
        <v>14</v>
      </c>
      <c r="E37" s="182">
        <v>3000</v>
      </c>
      <c r="F37" s="182"/>
      <c r="G37" s="332">
        <f t="shared" si="2"/>
        <v>286400</v>
      </c>
      <c r="H37" s="443" t="s">
        <v>42</v>
      </c>
      <c r="I37" s="206" t="s">
        <v>18</v>
      </c>
      <c r="J37" s="452" t="s">
        <v>292</v>
      </c>
      <c r="K37" s="210" t="s">
        <v>64</v>
      </c>
      <c r="L37" s="206" t="s">
        <v>45</v>
      </c>
      <c r="M37" s="206"/>
      <c r="N37" s="533" t="s">
        <v>304</v>
      </c>
    </row>
    <row r="38" spans="1:14" ht="15" customHeight="1" x14ac:dyDescent="0.25">
      <c r="A38" s="534">
        <v>44882</v>
      </c>
      <c r="B38" s="205" t="s">
        <v>123</v>
      </c>
      <c r="C38" s="205" t="s">
        <v>124</v>
      </c>
      <c r="D38" s="532" t="s">
        <v>14</v>
      </c>
      <c r="E38" s="182">
        <v>3000</v>
      </c>
      <c r="F38" s="182"/>
      <c r="G38" s="332">
        <f t="shared" si="2"/>
        <v>283400</v>
      </c>
      <c r="H38" s="443" t="s">
        <v>42</v>
      </c>
      <c r="I38" s="206" t="s">
        <v>18</v>
      </c>
      <c r="J38" s="452" t="s">
        <v>292</v>
      </c>
      <c r="K38" s="210" t="s">
        <v>64</v>
      </c>
      <c r="L38" s="206" t="s">
        <v>45</v>
      </c>
      <c r="M38" s="206"/>
      <c r="N38" s="533" t="s">
        <v>305</v>
      </c>
    </row>
    <row r="39" spans="1:14" x14ac:dyDescent="0.25">
      <c r="A39" s="534">
        <v>44882</v>
      </c>
      <c r="B39" s="205" t="s">
        <v>123</v>
      </c>
      <c r="C39" s="205" t="s">
        <v>124</v>
      </c>
      <c r="D39" s="532" t="s">
        <v>14</v>
      </c>
      <c r="E39" s="182">
        <v>25000</v>
      </c>
      <c r="F39" s="182"/>
      <c r="G39" s="332">
        <f t="shared" si="2"/>
        <v>258400</v>
      </c>
      <c r="H39" s="443" t="s">
        <v>42</v>
      </c>
      <c r="I39" s="206" t="s">
        <v>18</v>
      </c>
      <c r="J39" s="452" t="s">
        <v>292</v>
      </c>
      <c r="K39" s="210" t="s">
        <v>64</v>
      </c>
      <c r="L39" s="206" t="s">
        <v>45</v>
      </c>
      <c r="M39" s="206"/>
      <c r="N39" s="533" t="s">
        <v>306</v>
      </c>
    </row>
    <row r="40" spans="1:14" x14ac:dyDescent="0.25">
      <c r="A40" s="534">
        <v>44882</v>
      </c>
      <c r="B40" s="205" t="s">
        <v>307</v>
      </c>
      <c r="C40" s="205" t="s">
        <v>266</v>
      </c>
      <c r="D40" s="532" t="s">
        <v>81</v>
      </c>
      <c r="E40" s="182">
        <v>1000</v>
      </c>
      <c r="F40" s="182"/>
      <c r="G40" s="332">
        <f t="shared" si="2"/>
        <v>257400</v>
      </c>
      <c r="H40" s="443" t="s">
        <v>42</v>
      </c>
      <c r="I40" s="206" t="s">
        <v>18</v>
      </c>
      <c r="J40" s="452" t="s">
        <v>292</v>
      </c>
      <c r="K40" s="210" t="s">
        <v>64</v>
      </c>
      <c r="L40" s="206" t="s">
        <v>45</v>
      </c>
      <c r="M40" s="206"/>
      <c r="N40" s="533"/>
    </row>
    <row r="41" spans="1:14" x14ac:dyDescent="0.25">
      <c r="A41" s="534">
        <v>44882</v>
      </c>
      <c r="B41" s="205" t="s">
        <v>308</v>
      </c>
      <c r="C41" s="205" t="s">
        <v>143</v>
      </c>
      <c r="D41" s="532" t="s">
        <v>14</v>
      </c>
      <c r="E41" s="190">
        <v>20000</v>
      </c>
      <c r="F41" s="172"/>
      <c r="G41" s="333">
        <f t="shared" si="2"/>
        <v>237400</v>
      </c>
      <c r="H41" s="319" t="s">
        <v>42</v>
      </c>
      <c r="I41" s="175" t="s">
        <v>18</v>
      </c>
      <c r="J41" s="452" t="s">
        <v>292</v>
      </c>
      <c r="K41" s="429" t="s">
        <v>64</v>
      </c>
      <c r="L41" s="175" t="s">
        <v>45</v>
      </c>
      <c r="M41" s="175"/>
      <c r="N41" s="177"/>
    </row>
    <row r="42" spans="1:14" x14ac:dyDescent="0.25">
      <c r="A42" s="194">
        <v>44883</v>
      </c>
      <c r="B42" s="195" t="s">
        <v>125</v>
      </c>
      <c r="C42" s="177" t="s">
        <v>49</v>
      </c>
      <c r="D42" s="203" t="s">
        <v>14</v>
      </c>
      <c r="E42" s="190"/>
      <c r="F42" s="172">
        <v>-3000</v>
      </c>
      <c r="G42" s="333">
        <f t="shared" si="2"/>
        <v>234400</v>
      </c>
      <c r="H42" s="319" t="s">
        <v>42</v>
      </c>
      <c r="I42" s="175" t="s">
        <v>18</v>
      </c>
      <c r="J42" s="452" t="s">
        <v>292</v>
      </c>
      <c r="K42" s="429" t="s">
        <v>64</v>
      </c>
      <c r="L42" s="175" t="s">
        <v>45</v>
      </c>
      <c r="M42" s="175"/>
      <c r="N42" s="177"/>
    </row>
    <row r="43" spans="1:14" x14ac:dyDescent="0.25">
      <c r="A43" s="559">
        <v>44887</v>
      </c>
      <c r="B43" s="573" t="s">
        <v>115</v>
      </c>
      <c r="C43" s="573" t="s">
        <v>49</v>
      </c>
      <c r="D43" s="575" t="s">
        <v>14</v>
      </c>
      <c r="E43" s="568"/>
      <c r="F43" s="562">
        <v>70000</v>
      </c>
      <c r="G43" s="563">
        <f t="shared" si="2"/>
        <v>304400</v>
      </c>
      <c r="H43" s="564" t="s">
        <v>42</v>
      </c>
      <c r="I43" s="565" t="s">
        <v>18</v>
      </c>
      <c r="J43" s="566" t="s">
        <v>469</v>
      </c>
      <c r="K43" s="560" t="s">
        <v>64</v>
      </c>
      <c r="L43" s="565" t="s">
        <v>45</v>
      </c>
      <c r="M43" s="565"/>
      <c r="N43" s="573"/>
    </row>
    <row r="44" spans="1:14" x14ac:dyDescent="0.25">
      <c r="A44" s="194">
        <v>44887</v>
      </c>
      <c r="B44" s="195" t="s">
        <v>339</v>
      </c>
      <c r="C44" s="177" t="s">
        <v>281</v>
      </c>
      <c r="D44" s="203" t="s">
        <v>81</v>
      </c>
      <c r="E44" s="190">
        <v>70000</v>
      </c>
      <c r="F44" s="172"/>
      <c r="G44" s="333">
        <f t="shared" si="2"/>
        <v>234400</v>
      </c>
      <c r="H44" s="319" t="s">
        <v>42</v>
      </c>
      <c r="I44" s="175" t="s">
        <v>18</v>
      </c>
      <c r="J44" s="452" t="s">
        <v>469</v>
      </c>
      <c r="K44" s="429" t="s">
        <v>64</v>
      </c>
      <c r="L44" s="175" t="s">
        <v>45</v>
      </c>
      <c r="M44" s="175"/>
      <c r="N44" s="177"/>
    </row>
    <row r="45" spans="1:14" x14ac:dyDescent="0.25">
      <c r="A45" s="559">
        <v>44887</v>
      </c>
      <c r="B45" s="560" t="s">
        <v>115</v>
      </c>
      <c r="C45" s="573" t="s">
        <v>49</v>
      </c>
      <c r="D45" s="575" t="s">
        <v>14</v>
      </c>
      <c r="E45" s="568"/>
      <c r="F45" s="562">
        <v>26000</v>
      </c>
      <c r="G45" s="563">
        <f>G44-E45+F45</f>
        <v>260400</v>
      </c>
      <c r="H45" s="564" t="s">
        <v>42</v>
      </c>
      <c r="I45" s="565" t="s">
        <v>18</v>
      </c>
      <c r="J45" s="566" t="s">
        <v>340</v>
      </c>
      <c r="K45" s="560" t="s">
        <v>64</v>
      </c>
      <c r="L45" s="565" t="s">
        <v>45</v>
      </c>
      <c r="M45" s="565"/>
      <c r="N45" s="573"/>
    </row>
    <row r="46" spans="1:14" x14ac:dyDescent="0.25">
      <c r="A46" s="534">
        <v>44887</v>
      </c>
      <c r="B46" s="177" t="s">
        <v>341</v>
      </c>
      <c r="C46" s="177" t="s">
        <v>266</v>
      </c>
      <c r="D46" s="203" t="s">
        <v>14</v>
      </c>
      <c r="E46" s="190">
        <v>26000</v>
      </c>
      <c r="F46" s="172"/>
      <c r="G46" s="333">
        <f t="shared" ref="G46:G54" si="3">G45-E46+F46</f>
        <v>234400</v>
      </c>
      <c r="H46" s="319" t="s">
        <v>42</v>
      </c>
      <c r="I46" s="175" t="s">
        <v>18</v>
      </c>
      <c r="J46" s="452" t="s">
        <v>477</v>
      </c>
      <c r="K46" s="429" t="s">
        <v>64</v>
      </c>
      <c r="L46" s="175" t="s">
        <v>45</v>
      </c>
      <c r="M46" s="175"/>
      <c r="N46" s="177"/>
    </row>
    <row r="47" spans="1:14" x14ac:dyDescent="0.25">
      <c r="A47" s="559">
        <v>44888</v>
      </c>
      <c r="B47" s="573" t="s">
        <v>115</v>
      </c>
      <c r="C47" s="573" t="s">
        <v>49</v>
      </c>
      <c r="D47" s="575" t="s">
        <v>14</v>
      </c>
      <c r="E47" s="568"/>
      <c r="F47" s="562">
        <v>8000</v>
      </c>
      <c r="G47" s="563">
        <f t="shared" si="3"/>
        <v>242400</v>
      </c>
      <c r="H47" s="564" t="s">
        <v>42</v>
      </c>
      <c r="I47" s="565" t="s">
        <v>18</v>
      </c>
      <c r="J47" s="566" t="s">
        <v>261</v>
      </c>
      <c r="K47" s="560" t="s">
        <v>64</v>
      </c>
      <c r="L47" s="565" t="s">
        <v>45</v>
      </c>
      <c r="M47" s="565"/>
      <c r="N47" s="573"/>
    </row>
    <row r="48" spans="1:14" x14ac:dyDescent="0.25">
      <c r="A48" s="194">
        <v>44888</v>
      </c>
      <c r="B48" s="177" t="s">
        <v>123</v>
      </c>
      <c r="C48" s="177" t="s">
        <v>124</v>
      </c>
      <c r="D48" s="203" t="s">
        <v>14</v>
      </c>
      <c r="E48" s="190">
        <v>4000</v>
      </c>
      <c r="F48" s="172"/>
      <c r="G48" s="333">
        <f t="shared" si="3"/>
        <v>238400</v>
      </c>
      <c r="H48" s="319" t="s">
        <v>42</v>
      </c>
      <c r="I48" s="175" t="s">
        <v>18</v>
      </c>
      <c r="J48" s="452" t="s">
        <v>261</v>
      </c>
      <c r="K48" s="429" t="s">
        <v>64</v>
      </c>
      <c r="L48" s="175" t="s">
        <v>45</v>
      </c>
      <c r="M48" s="175"/>
      <c r="N48" s="177" t="s">
        <v>353</v>
      </c>
    </row>
    <row r="49" spans="1:14" x14ac:dyDescent="0.25">
      <c r="A49" s="194">
        <v>44888</v>
      </c>
      <c r="B49" s="177" t="s">
        <v>123</v>
      </c>
      <c r="C49" s="177" t="s">
        <v>124</v>
      </c>
      <c r="D49" s="196" t="s">
        <v>14</v>
      </c>
      <c r="E49" s="182">
        <v>4000</v>
      </c>
      <c r="F49" s="172"/>
      <c r="G49" s="333">
        <f t="shared" si="3"/>
        <v>234400</v>
      </c>
      <c r="H49" s="319" t="s">
        <v>42</v>
      </c>
      <c r="I49" s="175" t="s">
        <v>18</v>
      </c>
      <c r="J49" s="452" t="s">
        <v>261</v>
      </c>
      <c r="K49" s="429" t="s">
        <v>64</v>
      </c>
      <c r="L49" s="175" t="s">
        <v>45</v>
      </c>
      <c r="M49" s="175"/>
      <c r="N49" s="177" t="s">
        <v>354</v>
      </c>
    </row>
    <row r="50" spans="1:14" x14ac:dyDescent="0.25">
      <c r="A50" s="559">
        <v>44888</v>
      </c>
      <c r="B50" s="560" t="s">
        <v>115</v>
      </c>
      <c r="C50" s="560" t="s">
        <v>49</v>
      </c>
      <c r="D50" s="561" t="s">
        <v>14</v>
      </c>
      <c r="E50" s="569"/>
      <c r="F50" s="562">
        <v>47000</v>
      </c>
      <c r="G50" s="563">
        <f t="shared" si="3"/>
        <v>281400</v>
      </c>
      <c r="H50" s="564" t="s">
        <v>42</v>
      </c>
      <c r="I50" s="565" t="s">
        <v>18</v>
      </c>
      <c r="J50" s="566" t="s">
        <v>355</v>
      </c>
      <c r="K50" s="560" t="s">
        <v>64</v>
      </c>
      <c r="L50" s="565" t="s">
        <v>45</v>
      </c>
      <c r="M50" s="565"/>
      <c r="N50" s="573"/>
    </row>
    <row r="51" spans="1:14" x14ac:dyDescent="0.25">
      <c r="A51" s="194">
        <v>44888</v>
      </c>
      <c r="B51" s="195" t="s">
        <v>123</v>
      </c>
      <c r="C51" s="195" t="s">
        <v>124</v>
      </c>
      <c r="D51" s="196" t="s">
        <v>14</v>
      </c>
      <c r="E51" s="190">
        <v>7000</v>
      </c>
      <c r="F51" s="172"/>
      <c r="G51" s="333">
        <f t="shared" si="3"/>
        <v>274400</v>
      </c>
      <c r="H51" s="319" t="s">
        <v>42</v>
      </c>
      <c r="I51" s="175" t="s">
        <v>18</v>
      </c>
      <c r="J51" s="452" t="s">
        <v>355</v>
      </c>
      <c r="K51" s="429" t="s">
        <v>64</v>
      </c>
      <c r="L51" s="175" t="s">
        <v>45</v>
      </c>
      <c r="M51" s="175"/>
      <c r="N51" s="177" t="s">
        <v>223</v>
      </c>
    </row>
    <row r="52" spans="1:14" x14ac:dyDescent="0.25">
      <c r="A52" s="194">
        <v>44888</v>
      </c>
      <c r="B52" s="195" t="s">
        <v>123</v>
      </c>
      <c r="C52" s="195" t="s">
        <v>124</v>
      </c>
      <c r="D52" s="196" t="s">
        <v>14</v>
      </c>
      <c r="E52" s="190">
        <v>18000</v>
      </c>
      <c r="F52" s="172"/>
      <c r="G52" s="333">
        <f t="shared" si="3"/>
        <v>256400</v>
      </c>
      <c r="H52" s="319" t="s">
        <v>42</v>
      </c>
      <c r="I52" s="175" t="s">
        <v>18</v>
      </c>
      <c r="J52" s="452" t="s">
        <v>355</v>
      </c>
      <c r="K52" s="429" t="s">
        <v>64</v>
      </c>
      <c r="L52" s="175" t="s">
        <v>45</v>
      </c>
      <c r="M52" s="175"/>
      <c r="N52" s="177" t="s">
        <v>356</v>
      </c>
    </row>
    <row r="53" spans="1:14" x14ac:dyDescent="0.25">
      <c r="A53" s="194">
        <v>44888</v>
      </c>
      <c r="B53" s="195" t="s">
        <v>123</v>
      </c>
      <c r="C53" s="195" t="s">
        <v>124</v>
      </c>
      <c r="D53" s="196" t="s">
        <v>14</v>
      </c>
      <c r="E53" s="190">
        <v>23000</v>
      </c>
      <c r="F53" s="172"/>
      <c r="G53" s="333">
        <f t="shared" si="3"/>
        <v>233400</v>
      </c>
      <c r="H53" s="319" t="s">
        <v>42</v>
      </c>
      <c r="I53" s="175" t="s">
        <v>18</v>
      </c>
      <c r="J53" s="452" t="s">
        <v>355</v>
      </c>
      <c r="K53" s="429" t="s">
        <v>64</v>
      </c>
      <c r="L53" s="175" t="s">
        <v>45</v>
      </c>
      <c r="M53" s="175"/>
      <c r="N53" s="177" t="s">
        <v>306</v>
      </c>
    </row>
    <row r="54" spans="1:14" x14ac:dyDescent="0.25">
      <c r="A54" s="559">
        <v>44889</v>
      </c>
      <c r="B54" s="560" t="s">
        <v>115</v>
      </c>
      <c r="C54" s="560" t="s">
        <v>49</v>
      </c>
      <c r="D54" s="561" t="s">
        <v>14</v>
      </c>
      <c r="E54" s="569"/>
      <c r="F54" s="562">
        <v>22000</v>
      </c>
      <c r="G54" s="563">
        <f t="shared" si="3"/>
        <v>255400</v>
      </c>
      <c r="H54" s="564" t="s">
        <v>42</v>
      </c>
      <c r="I54" s="565" t="s">
        <v>18</v>
      </c>
      <c r="J54" s="566" t="s">
        <v>366</v>
      </c>
      <c r="K54" s="560" t="s">
        <v>64</v>
      </c>
      <c r="L54" s="565" t="s">
        <v>45</v>
      </c>
      <c r="M54" s="565"/>
      <c r="N54" s="573"/>
    </row>
    <row r="55" spans="1:14" x14ac:dyDescent="0.25">
      <c r="A55" s="194">
        <v>44889</v>
      </c>
      <c r="B55" s="195" t="s">
        <v>123</v>
      </c>
      <c r="C55" s="195" t="s">
        <v>124</v>
      </c>
      <c r="D55" s="196" t="s">
        <v>14</v>
      </c>
      <c r="E55" s="190">
        <v>6000</v>
      </c>
      <c r="F55" s="172"/>
      <c r="G55" s="333">
        <f t="shared" si="2"/>
        <v>249400</v>
      </c>
      <c r="H55" s="319" t="s">
        <v>42</v>
      </c>
      <c r="I55" s="175" t="s">
        <v>18</v>
      </c>
      <c r="J55" s="452" t="s">
        <v>366</v>
      </c>
      <c r="K55" s="429" t="s">
        <v>64</v>
      </c>
      <c r="L55" s="175" t="s">
        <v>45</v>
      </c>
      <c r="M55" s="175"/>
      <c r="N55" s="177" t="s">
        <v>223</v>
      </c>
    </row>
    <row r="56" spans="1:14" x14ac:dyDescent="0.25">
      <c r="A56" s="194">
        <v>44889</v>
      </c>
      <c r="B56" s="177" t="s">
        <v>123</v>
      </c>
      <c r="C56" s="195" t="s">
        <v>124</v>
      </c>
      <c r="D56" s="196" t="s">
        <v>14</v>
      </c>
      <c r="E56" s="190">
        <v>8000</v>
      </c>
      <c r="F56" s="172"/>
      <c r="G56" s="333">
        <f t="shared" si="2"/>
        <v>241400</v>
      </c>
      <c r="H56" s="319" t="s">
        <v>42</v>
      </c>
      <c r="I56" s="175" t="s">
        <v>18</v>
      </c>
      <c r="J56" s="452" t="s">
        <v>366</v>
      </c>
      <c r="K56" s="429" t="s">
        <v>64</v>
      </c>
      <c r="L56" s="175" t="s">
        <v>45</v>
      </c>
      <c r="M56" s="175"/>
      <c r="N56" s="177" t="s">
        <v>367</v>
      </c>
    </row>
    <row r="57" spans="1:14" ht="17.25" customHeight="1" x14ac:dyDescent="0.25">
      <c r="A57" s="194">
        <v>44889</v>
      </c>
      <c r="B57" s="177" t="s">
        <v>123</v>
      </c>
      <c r="C57" s="195" t="s">
        <v>124</v>
      </c>
      <c r="D57" s="196" t="s">
        <v>14</v>
      </c>
      <c r="E57" s="190">
        <v>4000</v>
      </c>
      <c r="F57" s="172"/>
      <c r="G57" s="333">
        <f t="shared" si="2"/>
        <v>237400</v>
      </c>
      <c r="H57" s="319" t="s">
        <v>42</v>
      </c>
      <c r="I57" s="175" t="s">
        <v>18</v>
      </c>
      <c r="J57" s="452" t="s">
        <v>366</v>
      </c>
      <c r="K57" s="429" t="s">
        <v>64</v>
      </c>
      <c r="L57" s="175" t="s">
        <v>45</v>
      </c>
      <c r="M57" s="175"/>
      <c r="N57" s="177" t="s">
        <v>368</v>
      </c>
    </row>
    <row r="58" spans="1:14" ht="17.25" customHeight="1" x14ac:dyDescent="0.25">
      <c r="A58" s="194">
        <v>44890</v>
      </c>
      <c r="B58" s="177" t="s">
        <v>123</v>
      </c>
      <c r="C58" s="195" t="s">
        <v>124</v>
      </c>
      <c r="D58" s="196" t="s">
        <v>14</v>
      </c>
      <c r="E58" s="190">
        <v>6000</v>
      </c>
      <c r="F58" s="172"/>
      <c r="G58" s="333">
        <f t="shared" si="2"/>
        <v>231400</v>
      </c>
      <c r="H58" s="319" t="s">
        <v>42</v>
      </c>
      <c r="I58" s="175" t="s">
        <v>18</v>
      </c>
      <c r="J58" s="452" t="s">
        <v>366</v>
      </c>
      <c r="K58" s="429" t="s">
        <v>64</v>
      </c>
      <c r="L58" s="175" t="s">
        <v>45</v>
      </c>
      <c r="M58" s="175"/>
      <c r="N58" s="177" t="s">
        <v>369</v>
      </c>
    </row>
    <row r="59" spans="1:14" x14ac:dyDescent="0.25">
      <c r="A59" s="194">
        <v>44890</v>
      </c>
      <c r="B59" s="177" t="s">
        <v>123</v>
      </c>
      <c r="C59" s="195" t="s">
        <v>124</v>
      </c>
      <c r="D59" s="196" t="s">
        <v>14</v>
      </c>
      <c r="E59" s="190">
        <v>3000</v>
      </c>
      <c r="F59" s="172"/>
      <c r="G59" s="333">
        <f t="shared" si="2"/>
        <v>228400</v>
      </c>
      <c r="H59" s="319" t="s">
        <v>42</v>
      </c>
      <c r="I59" s="175" t="s">
        <v>18</v>
      </c>
      <c r="J59" s="452" t="s">
        <v>366</v>
      </c>
      <c r="K59" s="429" t="s">
        <v>64</v>
      </c>
      <c r="L59" s="175" t="s">
        <v>45</v>
      </c>
      <c r="M59" s="175"/>
      <c r="N59" s="177" t="s">
        <v>354</v>
      </c>
    </row>
    <row r="60" spans="1:14" x14ac:dyDescent="0.25">
      <c r="A60" s="559">
        <v>44890</v>
      </c>
      <c r="B60" s="573" t="s">
        <v>115</v>
      </c>
      <c r="C60" s="573" t="s">
        <v>49</v>
      </c>
      <c r="D60" s="575" t="s">
        <v>14</v>
      </c>
      <c r="E60" s="568"/>
      <c r="F60" s="562">
        <v>50000</v>
      </c>
      <c r="G60" s="563">
        <f t="shared" si="2"/>
        <v>278400</v>
      </c>
      <c r="H60" s="564" t="s">
        <v>42</v>
      </c>
      <c r="I60" s="565" t="s">
        <v>18</v>
      </c>
      <c r="J60" s="566" t="s">
        <v>379</v>
      </c>
      <c r="K60" s="560" t="s">
        <v>64</v>
      </c>
      <c r="L60" s="565" t="s">
        <v>45</v>
      </c>
      <c r="M60" s="565"/>
      <c r="N60" s="573"/>
    </row>
    <row r="61" spans="1:14" x14ac:dyDescent="0.25">
      <c r="A61" s="194">
        <v>44890</v>
      </c>
      <c r="B61" s="177" t="s">
        <v>123</v>
      </c>
      <c r="C61" s="177" t="s">
        <v>124</v>
      </c>
      <c r="D61" s="203" t="s">
        <v>14</v>
      </c>
      <c r="E61" s="190">
        <v>18000</v>
      </c>
      <c r="F61" s="172"/>
      <c r="G61" s="333">
        <f t="shared" si="2"/>
        <v>260400</v>
      </c>
      <c r="H61" s="319" t="s">
        <v>42</v>
      </c>
      <c r="I61" s="175" t="s">
        <v>18</v>
      </c>
      <c r="J61" s="452" t="s">
        <v>379</v>
      </c>
      <c r="K61" s="429" t="s">
        <v>64</v>
      </c>
      <c r="L61" s="175" t="s">
        <v>45</v>
      </c>
      <c r="M61" s="175"/>
      <c r="N61" s="177" t="s">
        <v>380</v>
      </c>
    </row>
    <row r="62" spans="1:14" x14ac:dyDescent="0.25">
      <c r="A62" s="194">
        <v>44890</v>
      </c>
      <c r="B62" s="177" t="s">
        <v>123</v>
      </c>
      <c r="C62" s="177" t="s">
        <v>124</v>
      </c>
      <c r="D62" s="203" t="s">
        <v>14</v>
      </c>
      <c r="E62" s="190">
        <v>25000</v>
      </c>
      <c r="F62" s="172"/>
      <c r="G62" s="333">
        <f>G61-E62+F62</f>
        <v>235400</v>
      </c>
      <c r="H62" s="319" t="s">
        <v>42</v>
      </c>
      <c r="I62" s="175" t="s">
        <v>18</v>
      </c>
      <c r="J62" s="452" t="s">
        <v>379</v>
      </c>
      <c r="K62" s="429" t="s">
        <v>64</v>
      </c>
      <c r="L62" s="175" t="s">
        <v>45</v>
      </c>
      <c r="M62" s="175"/>
      <c r="N62" s="177" t="s">
        <v>141</v>
      </c>
    </row>
    <row r="63" spans="1:14" x14ac:dyDescent="0.25">
      <c r="A63" s="194">
        <v>44890</v>
      </c>
      <c r="B63" s="177" t="s">
        <v>123</v>
      </c>
      <c r="C63" s="177" t="s">
        <v>124</v>
      </c>
      <c r="D63" s="203" t="s">
        <v>14</v>
      </c>
      <c r="E63" s="190">
        <v>15000</v>
      </c>
      <c r="F63" s="172"/>
      <c r="G63" s="333">
        <f t="shared" ref="G63:G79" si="4">G62-E63+F63</f>
        <v>220400</v>
      </c>
      <c r="H63" s="319" t="s">
        <v>42</v>
      </c>
      <c r="I63" s="175" t="s">
        <v>18</v>
      </c>
      <c r="J63" s="452" t="s">
        <v>379</v>
      </c>
      <c r="K63" s="429" t="s">
        <v>64</v>
      </c>
      <c r="L63" s="175" t="s">
        <v>45</v>
      </c>
      <c r="M63" s="175"/>
      <c r="N63" s="177" t="s">
        <v>381</v>
      </c>
    </row>
    <row r="64" spans="1:14" x14ac:dyDescent="0.25">
      <c r="A64" s="559">
        <v>44893</v>
      </c>
      <c r="B64" s="573" t="s">
        <v>115</v>
      </c>
      <c r="C64" s="573" t="s">
        <v>49</v>
      </c>
      <c r="D64" s="575" t="s">
        <v>14</v>
      </c>
      <c r="E64" s="568"/>
      <c r="F64" s="562">
        <v>35000</v>
      </c>
      <c r="G64" s="563">
        <f t="shared" si="4"/>
        <v>255400</v>
      </c>
      <c r="H64" s="564" t="s">
        <v>42</v>
      </c>
      <c r="I64" s="565" t="s">
        <v>18</v>
      </c>
      <c r="J64" s="566" t="s">
        <v>395</v>
      </c>
      <c r="K64" s="560" t="s">
        <v>64</v>
      </c>
      <c r="L64" s="565" t="s">
        <v>45</v>
      </c>
      <c r="M64" s="565"/>
      <c r="N64" s="573"/>
    </row>
    <row r="65" spans="1:14" x14ac:dyDescent="0.25">
      <c r="A65" s="559">
        <v>44893</v>
      </c>
      <c r="B65" s="573" t="s">
        <v>115</v>
      </c>
      <c r="C65" s="573" t="s">
        <v>49</v>
      </c>
      <c r="D65" s="575" t="s">
        <v>14</v>
      </c>
      <c r="E65" s="568"/>
      <c r="F65" s="562">
        <v>170000</v>
      </c>
      <c r="G65" s="563">
        <f t="shared" si="4"/>
        <v>425400</v>
      </c>
      <c r="H65" s="564" t="s">
        <v>42</v>
      </c>
      <c r="I65" s="565" t="s">
        <v>18</v>
      </c>
      <c r="J65" s="566" t="s">
        <v>396</v>
      </c>
      <c r="K65" s="560" t="s">
        <v>64</v>
      </c>
      <c r="L65" s="565" t="s">
        <v>45</v>
      </c>
      <c r="M65" s="565"/>
      <c r="N65" s="573"/>
    </row>
    <row r="66" spans="1:14" x14ac:dyDescent="0.25">
      <c r="A66" s="559">
        <v>44893</v>
      </c>
      <c r="B66" s="573" t="s">
        <v>115</v>
      </c>
      <c r="C66" s="573" t="s">
        <v>49</v>
      </c>
      <c r="D66" s="575" t="s">
        <v>14</v>
      </c>
      <c r="E66" s="568"/>
      <c r="F66" s="562">
        <v>121000</v>
      </c>
      <c r="G66" s="563">
        <f t="shared" si="4"/>
        <v>546400</v>
      </c>
      <c r="H66" s="564" t="s">
        <v>42</v>
      </c>
      <c r="I66" s="565" t="s">
        <v>18</v>
      </c>
      <c r="J66" s="566" t="s">
        <v>397</v>
      </c>
      <c r="K66" s="560" t="s">
        <v>64</v>
      </c>
      <c r="L66" s="565" t="s">
        <v>45</v>
      </c>
      <c r="M66" s="565"/>
      <c r="N66" s="573"/>
    </row>
    <row r="67" spans="1:14" x14ac:dyDescent="0.25">
      <c r="A67" s="559">
        <v>44893</v>
      </c>
      <c r="B67" s="573" t="s">
        <v>115</v>
      </c>
      <c r="C67" s="573" t="s">
        <v>49</v>
      </c>
      <c r="D67" s="575" t="s">
        <v>14</v>
      </c>
      <c r="E67" s="568"/>
      <c r="F67" s="562">
        <v>14000</v>
      </c>
      <c r="G67" s="563">
        <f t="shared" si="4"/>
        <v>560400</v>
      </c>
      <c r="H67" s="564" t="s">
        <v>42</v>
      </c>
      <c r="I67" s="565" t="s">
        <v>18</v>
      </c>
      <c r="J67" s="566" t="s">
        <v>398</v>
      </c>
      <c r="K67" s="560" t="s">
        <v>64</v>
      </c>
      <c r="L67" s="565" t="s">
        <v>45</v>
      </c>
      <c r="M67" s="565"/>
      <c r="N67" s="573"/>
    </row>
    <row r="68" spans="1:14" x14ac:dyDescent="0.25">
      <c r="A68" s="194">
        <v>44893</v>
      </c>
      <c r="B68" s="195" t="s">
        <v>399</v>
      </c>
      <c r="C68" s="195" t="s">
        <v>281</v>
      </c>
      <c r="D68" s="196" t="s">
        <v>81</v>
      </c>
      <c r="E68" s="190">
        <v>35000</v>
      </c>
      <c r="F68" s="172"/>
      <c r="G68" s="333">
        <f t="shared" si="4"/>
        <v>525400</v>
      </c>
      <c r="H68" s="319" t="s">
        <v>42</v>
      </c>
      <c r="I68" s="175" t="s">
        <v>18</v>
      </c>
      <c r="J68" s="25" t="s">
        <v>395</v>
      </c>
      <c r="K68" s="429" t="s">
        <v>64</v>
      </c>
      <c r="L68" s="175" t="s">
        <v>45</v>
      </c>
      <c r="M68" s="175"/>
      <c r="N68" s="177"/>
    </row>
    <row r="69" spans="1:14" x14ac:dyDescent="0.25">
      <c r="A69" s="194">
        <v>44895</v>
      </c>
      <c r="B69" s="177" t="s">
        <v>400</v>
      </c>
      <c r="C69" s="195" t="s">
        <v>266</v>
      </c>
      <c r="D69" s="196" t="s">
        <v>81</v>
      </c>
      <c r="E69" s="190">
        <v>170000</v>
      </c>
      <c r="F69" s="172"/>
      <c r="G69" s="333">
        <f t="shared" si="4"/>
        <v>355400</v>
      </c>
      <c r="H69" s="319" t="s">
        <v>42</v>
      </c>
      <c r="I69" s="175" t="s">
        <v>18</v>
      </c>
      <c r="J69" s="25" t="s">
        <v>484</v>
      </c>
      <c r="K69" s="429" t="s">
        <v>64</v>
      </c>
      <c r="L69" s="175" t="s">
        <v>45</v>
      </c>
      <c r="M69" s="175"/>
      <c r="N69" s="177"/>
    </row>
    <row r="70" spans="1:14" x14ac:dyDescent="0.25">
      <c r="A70" s="194">
        <v>44895</v>
      </c>
      <c r="B70" s="195" t="s">
        <v>404</v>
      </c>
      <c r="C70" s="195" t="s">
        <v>266</v>
      </c>
      <c r="D70" s="196" t="s">
        <v>81</v>
      </c>
      <c r="E70" s="182">
        <v>26000</v>
      </c>
      <c r="F70" s="172"/>
      <c r="G70" s="333">
        <f t="shared" si="4"/>
        <v>329400</v>
      </c>
      <c r="H70" s="319" t="s">
        <v>42</v>
      </c>
      <c r="I70" s="175" t="s">
        <v>18</v>
      </c>
      <c r="J70" s="25" t="s">
        <v>485</v>
      </c>
      <c r="K70" s="429" t="s">
        <v>64</v>
      </c>
      <c r="L70" s="175" t="s">
        <v>45</v>
      </c>
      <c r="M70" s="175"/>
      <c r="N70" s="177"/>
    </row>
    <row r="71" spans="1:14" x14ac:dyDescent="0.25">
      <c r="A71" s="194">
        <v>44895</v>
      </c>
      <c r="B71" s="195" t="s">
        <v>401</v>
      </c>
      <c r="C71" s="195" t="s">
        <v>266</v>
      </c>
      <c r="D71" s="196" t="s">
        <v>81</v>
      </c>
      <c r="E71" s="182">
        <v>48000</v>
      </c>
      <c r="F71" s="172"/>
      <c r="G71" s="333">
        <f t="shared" si="4"/>
        <v>281400</v>
      </c>
      <c r="H71" s="319" t="s">
        <v>42</v>
      </c>
      <c r="I71" s="175" t="s">
        <v>18</v>
      </c>
      <c r="J71" s="25" t="s">
        <v>485</v>
      </c>
      <c r="K71" s="429" t="s">
        <v>64</v>
      </c>
      <c r="L71" s="175" t="s">
        <v>45</v>
      </c>
      <c r="M71" s="175"/>
      <c r="N71" s="177"/>
    </row>
    <row r="72" spans="1:14" x14ac:dyDescent="0.25">
      <c r="A72" s="194">
        <v>44895</v>
      </c>
      <c r="B72" s="195" t="s">
        <v>402</v>
      </c>
      <c r="C72" s="195" t="s">
        <v>266</v>
      </c>
      <c r="D72" s="196" t="s">
        <v>81</v>
      </c>
      <c r="E72" s="182">
        <v>7500</v>
      </c>
      <c r="F72" s="172"/>
      <c r="G72" s="333">
        <f t="shared" si="4"/>
        <v>273900</v>
      </c>
      <c r="H72" s="319" t="s">
        <v>42</v>
      </c>
      <c r="I72" s="175" t="s">
        <v>18</v>
      </c>
      <c r="J72" s="25" t="s">
        <v>485</v>
      </c>
      <c r="K72" s="429" t="s">
        <v>64</v>
      </c>
      <c r="L72" s="175" t="s">
        <v>45</v>
      </c>
      <c r="M72" s="175"/>
      <c r="N72" s="177"/>
    </row>
    <row r="73" spans="1:14" x14ac:dyDescent="0.25">
      <c r="A73" s="194">
        <v>44895</v>
      </c>
      <c r="B73" s="534" t="s">
        <v>403</v>
      </c>
      <c r="C73" s="195" t="s">
        <v>266</v>
      </c>
      <c r="D73" s="196" t="s">
        <v>81</v>
      </c>
      <c r="E73" s="182">
        <v>40000</v>
      </c>
      <c r="F73" s="172"/>
      <c r="G73" s="333">
        <f t="shared" si="4"/>
        <v>233900</v>
      </c>
      <c r="H73" s="319" t="s">
        <v>42</v>
      </c>
      <c r="I73" s="175" t="s">
        <v>18</v>
      </c>
      <c r="J73" s="25" t="s">
        <v>486</v>
      </c>
      <c r="K73" s="429" t="s">
        <v>64</v>
      </c>
      <c r="L73" s="175" t="s">
        <v>45</v>
      </c>
      <c r="M73" s="175"/>
      <c r="N73" s="177"/>
    </row>
    <row r="74" spans="1:14" x14ac:dyDescent="0.25">
      <c r="A74" s="194">
        <v>44895</v>
      </c>
      <c r="B74" s="195" t="s">
        <v>123</v>
      </c>
      <c r="C74" s="195" t="s">
        <v>124</v>
      </c>
      <c r="D74" s="196" t="s">
        <v>14</v>
      </c>
      <c r="E74" s="182">
        <v>7000</v>
      </c>
      <c r="F74" s="172"/>
      <c r="G74" s="333">
        <f t="shared" si="4"/>
        <v>226900</v>
      </c>
      <c r="H74" s="319" t="s">
        <v>42</v>
      </c>
      <c r="I74" s="175" t="s">
        <v>18</v>
      </c>
      <c r="J74" s="452" t="s">
        <v>398</v>
      </c>
      <c r="K74" s="429" t="s">
        <v>64</v>
      </c>
      <c r="L74" s="175" t="s">
        <v>45</v>
      </c>
      <c r="M74" s="175"/>
      <c r="N74" s="177" t="s">
        <v>223</v>
      </c>
    </row>
    <row r="75" spans="1:14" x14ac:dyDescent="0.25">
      <c r="A75" s="194">
        <v>44895</v>
      </c>
      <c r="B75" s="195" t="s">
        <v>123</v>
      </c>
      <c r="C75" s="195" t="s">
        <v>124</v>
      </c>
      <c r="D75" s="196" t="s">
        <v>14</v>
      </c>
      <c r="E75" s="182">
        <v>4000</v>
      </c>
      <c r="F75" s="172"/>
      <c r="G75" s="333">
        <f t="shared" si="4"/>
        <v>222900</v>
      </c>
      <c r="H75" s="319" t="s">
        <v>42</v>
      </c>
      <c r="I75" s="175" t="s">
        <v>18</v>
      </c>
      <c r="J75" s="452" t="s">
        <v>398</v>
      </c>
      <c r="K75" s="429" t="s">
        <v>64</v>
      </c>
      <c r="L75" s="175" t="s">
        <v>45</v>
      </c>
      <c r="M75" s="175"/>
      <c r="N75" s="177" t="s">
        <v>405</v>
      </c>
    </row>
    <row r="76" spans="1:14" x14ac:dyDescent="0.25">
      <c r="A76" s="194">
        <v>44895</v>
      </c>
      <c r="B76" s="195" t="s">
        <v>123</v>
      </c>
      <c r="C76" s="195" t="s">
        <v>124</v>
      </c>
      <c r="D76" s="196" t="s">
        <v>14</v>
      </c>
      <c r="E76" s="182">
        <v>8000</v>
      </c>
      <c r="F76" s="172"/>
      <c r="G76" s="333">
        <f t="shared" si="4"/>
        <v>214900</v>
      </c>
      <c r="H76" s="319" t="s">
        <v>42</v>
      </c>
      <c r="I76" s="175" t="s">
        <v>18</v>
      </c>
      <c r="J76" s="452" t="s">
        <v>398</v>
      </c>
      <c r="K76" s="429" t="s">
        <v>64</v>
      </c>
      <c r="L76" s="175" t="s">
        <v>45</v>
      </c>
      <c r="M76" s="175"/>
      <c r="N76" s="177" t="s">
        <v>406</v>
      </c>
    </row>
    <row r="77" spans="1:14" x14ac:dyDescent="0.25">
      <c r="A77" s="559">
        <v>44895</v>
      </c>
      <c r="B77" s="573" t="s">
        <v>115</v>
      </c>
      <c r="C77" s="573" t="s">
        <v>49</v>
      </c>
      <c r="D77" s="575" t="s">
        <v>14</v>
      </c>
      <c r="E77" s="568"/>
      <c r="F77" s="562">
        <v>200000</v>
      </c>
      <c r="G77" s="563">
        <f t="shared" si="4"/>
        <v>414900</v>
      </c>
      <c r="H77" s="564" t="s">
        <v>42</v>
      </c>
      <c r="I77" s="565" t="s">
        <v>18</v>
      </c>
      <c r="J77" s="566" t="s">
        <v>424</v>
      </c>
      <c r="K77" s="560" t="s">
        <v>64</v>
      </c>
      <c r="L77" s="565" t="s">
        <v>45</v>
      </c>
      <c r="M77" s="565"/>
      <c r="N77" s="573"/>
    </row>
    <row r="78" spans="1:14" x14ac:dyDescent="0.25">
      <c r="A78" s="559">
        <v>44895</v>
      </c>
      <c r="B78" s="573" t="s">
        <v>115</v>
      </c>
      <c r="C78" s="573" t="s">
        <v>49</v>
      </c>
      <c r="D78" s="575" t="s">
        <v>14</v>
      </c>
      <c r="E78" s="568"/>
      <c r="F78" s="562">
        <v>21400</v>
      </c>
      <c r="G78" s="563">
        <f t="shared" si="4"/>
        <v>436300</v>
      </c>
      <c r="H78" s="564" t="s">
        <v>42</v>
      </c>
      <c r="I78" s="565" t="s">
        <v>18</v>
      </c>
      <c r="J78" s="566" t="s">
        <v>425</v>
      </c>
      <c r="K78" s="560" t="s">
        <v>64</v>
      </c>
      <c r="L78" s="565" t="s">
        <v>45</v>
      </c>
      <c r="M78" s="565"/>
      <c r="N78" s="573"/>
    </row>
    <row r="79" spans="1:14" ht="15.75" thickBot="1" x14ac:dyDescent="0.3">
      <c r="A79" s="194">
        <v>44895</v>
      </c>
      <c r="B79" s="195" t="s">
        <v>423</v>
      </c>
      <c r="C79" s="195" t="s">
        <v>281</v>
      </c>
      <c r="D79" s="196" t="s">
        <v>81</v>
      </c>
      <c r="E79" s="182">
        <v>200000</v>
      </c>
      <c r="F79" s="172"/>
      <c r="G79" s="333">
        <f t="shared" si="4"/>
        <v>236300</v>
      </c>
      <c r="H79" s="319" t="s">
        <v>42</v>
      </c>
      <c r="I79" s="175" t="s">
        <v>18</v>
      </c>
      <c r="J79" s="608" t="s">
        <v>424</v>
      </c>
      <c r="K79" s="429" t="s">
        <v>64</v>
      </c>
      <c r="L79" s="175" t="s">
        <v>45</v>
      </c>
      <c r="M79" s="175"/>
      <c r="N79" s="177"/>
    </row>
    <row r="80" spans="1:14" ht="15.75" thickBot="1" x14ac:dyDescent="0.3">
      <c r="E80" s="666">
        <f>SUM(E4:E79)</f>
        <v>1384500</v>
      </c>
      <c r="F80" s="667">
        <f>SUM(F4:F79)+G4</f>
        <v>1620800</v>
      </c>
      <c r="G80" s="668">
        <f>F80-E80</f>
        <v>236300</v>
      </c>
    </row>
  </sheetData>
  <autoFilter ref="A1:N2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zoomScale="117" zoomScaleNormal="85" workbookViewId="0">
      <selection activeCell="E9" sqref="E9"/>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334" bestFit="1" customWidth="1"/>
    <col min="7" max="7" width="18.7109375" style="334"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6" customWidth="1"/>
    <col min="15" max="15" width="41.140625" style="26" customWidth="1"/>
    <col min="16" max="16384" width="10.85546875" style="26"/>
  </cols>
  <sheetData>
    <row r="1" spans="1:14" s="79" customFormat="1" ht="31.5" x14ac:dyDescent="0.25">
      <c r="A1" s="739" t="s">
        <v>44</v>
      </c>
      <c r="B1" s="739"/>
      <c r="C1" s="739"/>
      <c r="D1" s="739"/>
      <c r="E1" s="739"/>
      <c r="F1" s="739"/>
      <c r="G1" s="739"/>
      <c r="H1" s="739"/>
      <c r="I1" s="739"/>
      <c r="J1" s="739"/>
      <c r="K1" s="739"/>
      <c r="L1" s="739"/>
      <c r="M1" s="739"/>
      <c r="N1" s="739"/>
    </row>
    <row r="2" spans="1:14" s="79" customFormat="1" ht="18.75" x14ac:dyDescent="0.25">
      <c r="A2" s="740" t="s">
        <v>131</v>
      </c>
      <c r="B2" s="740"/>
      <c r="C2" s="740"/>
      <c r="D2" s="740"/>
      <c r="E2" s="740"/>
      <c r="F2" s="740"/>
      <c r="G2" s="740"/>
      <c r="H2" s="740"/>
      <c r="I2" s="740"/>
      <c r="J2" s="740"/>
      <c r="K2" s="740"/>
      <c r="L2" s="740"/>
      <c r="M2" s="740"/>
      <c r="N2" s="740"/>
    </row>
    <row r="3" spans="1:14" s="79" customFormat="1" ht="45.75" thickBot="1" x14ac:dyDescent="0.3">
      <c r="A3" s="168" t="s">
        <v>0</v>
      </c>
      <c r="B3" s="169" t="s">
        <v>5</v>
      </c>
      <c r="C3" s="169" t="s">
        <v>10</v>
      </c>
      <c r="D3" s="170" t="s">
        <v>8</v>
      </c>
      <c r="E3" s="170" t="s">
        <v>13</v>
      </c>
      <c r="F3" s="170" t="s">
        <v>34</v>
      </c>
      <c r="G3" s="170" t="s">
        <v>41</v>
      </c>
      <c r="H3" s="170" t="s">
        <v>2</v>
      </c>
      <c r="I3" s="170" t="s">
        <v>3</v>
      </c>
      <c r="J3" s="169" t="s">
        <v>9</v>
      </c>
      <c r="K3" s="169" t="s">
        <v>1</v>
      </c>
      <c r="L3" s="169" t="s">
        <v>4</v>
      </c>
      <c r="M3" s="169" t="s">
        <v>12</v>
      </c>
      <c r="N3" s="171" t="s">
        <v>11</v>
      </c>
    </row>
    <row r="4" spans="1:14" s="22" customFormat="1" ht="27.95" customHeight="1" thickBot="1" x14ac:dyDescent="0.3">
      <c r="A4" s="460">
        <v>44866</v>
      </c>
      <c r="B4" s="461" t="s">
        <v>182</v>
      </c>
      <c r="C4" s="461"/>
      <c r="D4" s="504"/>
      <c r="E4" s="505"/>
      <c r="F4" s="505"/>
      <c r="G4" s="506">
        <v>-13000</v>
      </c>
      <c r="H4" s="507"/>
      <c r="I4" s="508"/>
      <c r="J4" s="509"/>
      <c r="K4" s="510"/>
      <c r="L4" s="211"/>
      <c r="M4" s="511"/>
      <c r="N4" s="512"/>
    </row>
    <row r="5" spans="1:14" ht="15.75" thickBot="1" x14ac:dyDescent="0.3">
      <c r="A5" s="194"/>
      <c r="B5" s="177"/>
      <c r="C5" s="177"/>
      <c r="D5" s="203"/>
      <c r="E5" s="603">
        <f>SUM(E4:E4)</f>
        <v>0</v>
      </c>
      <c r="F5" s="604">
        <f>SUM(F4:F4)+G4</f>
        <v>-13000</v>
      </c>
      <c r="G5" s="547">
        <f>F5-E5</f>
        <v>-13000</v>
      </c>
      <c r="H5" s="592"/>
      <c r="I5" s="175"/>
      <c r="J5" s="452"/>
      <c r="K5" s="637"/>
      <c r="L5" s="612"/>
      <c r="M5" s="175"/>
      <c r="N5" s="177"/>
    </row>
    <row r="6" spans="1:14" x14ac:dyDescent="0.25">
      <c r="A6" s="194"/>
      <c r="B6" s="177"/>
      <c r="C6" s="177"/>
      <c r="D6" s="203"/>
      <c r="E6" s="602"/>
      <c r="F6" s="188"/>
      <c r="G6" s="545"/>
      <c r="H6" s="558"/>
      <c r="I6" s="175"/>
      <c r="J6" s="452"/>
      <c r="K6" s="429"/>
      <c r="L6" s="175"/>
      <c r="M6" s="175"/>
      <c r="N6" s="177"/>
    </row>
    <row r="7" spans="1:14" x14ac:dyDescent="0.25">
      <c r="A7" s="194"/>
      <c r="B7" s="195"/>
      <c r="C7" s="195"/>
      <c r="D7" s="196"/>
      <c r="E7" s="182"/>
      <c r="F7" s="172"/>
      <c r="G7" s="333"/>
      <c r="H7" s="558"/>
      <c r="I7" s="175"/>
      <c r="J7" s="452"/>
      <c r="K7" s="429"/>
      <c r="L7" s="175"/>
      <c r="M7" s="175"/>
      <c r="N7" s="177"/>
    </row>
    <row r="8" spans="1:14" x14ac:dyDescent="0.25">
      <c r="A8" s="194"/>
      <c r="B8" s="195"/>
      <c r="C8" s="195"/>
      <c r="D8" s="196"/>
      <c r="E8" s="182"/>
      <c r="F8" s="172"/>
      <c r="G8" s="333"/>
      <c r="H8" s="558"/>
      <c r="I8" s="175"/>
      <c r="J8" s="452"/>
      <c r="K8" s="429"/>
      <c r="L8" s="175"/>
      <c r="M8" s="175"/>
      <c r="N8" s="177"/>
    </row>
    <row r="9" spans="1:14" x14ac:dyDescent="0.25">
      <c r="A9" s="194"/>
      <c r="B9" s="195"/>
      <c r="C9" s="195"/>
      <c r="D9" s="196"/>
      <c r="E9" s="182"/>
      <c r="F9" s="172"/>
      <c r="G9" s="333"/>
      <c r="H9" s="558"/>
      <c r="I9" s="175"/>
      <c r="J9" s="452"/>
      <c r="K9" s="429"/>
      <c r="L9" s="175"/>
      <c r="M9" s="175"/>
      <c r="N9" s="177"/>
    </row>
    <row r="10" spans="1:14" x14ac:dyDescent="0.25">
      <c r="A10" s="194"/>
      <c r="B10" s="195"/>
      <c r="C10" s="195"/>
      <c r="D10" s="196"/>
      <c r="E10" s="190"/>
      <c r="F10" s="172"/>
      <c r="G10" s="333"/>
      <c r="H10" s="558"/>
      <c r="I10" s="175"/>
      <c r="J10" s="452"/>
      <c r="K10" s="429"/>
      <c r="L10" s="175"/>
      <c r="M10" s="175"/>
      <c r="N10" s="177"/>
    </row>
    <row r="11" spans="1:14" x14ac:dyDescent="0.25">
      <c r="A11" s="194"/>
      <c r="B11" s="195"/>
      <c r="C11" s="195"/>
      <c r="D11" s="196"/>
      <c r="E11" s="190"/>
      <c r="F11" s="172"/>
      <c r="G11" s="333"/>
      <c r="H11" s="558"/>
      <c r="I11" s="175"/>
      <c r="J11" s="452"/>
      <c r="K11" s="429"/>
      <c r="L11" s="175"/>
      <c r="M11" s="175"/>
      <c r="N11" s="177"/>
    </row>
    <row r="12" spans="1:14" x14ac:dyDescent="0.25">
      <c r="A12" s="194"/>
      <c r="B12" s="195"/>
      <c r="C12" s="195"/>
      <c r="D12" s="196"/>
      <c r="E12" s="182"/>
      <c r="F12" s="172"/>
      <c r="G12" s="333"/>
      <c r="H12" s="558"/>
      <c r="I12" s="175"/>
      <c r="J12" s="452"/>
      <c r="K12" s="429"/>
      <c r="L12" s="175"/>
      <c r="M12" s="175"/>
      <c r="N12" s="177"/>
    </row>
    <row r="13" spans="1:14" x14ac:dyDescent="0.25">
      <c r="A13" s="194"/>
      <c r="B13" s="177"/>
      <c r="C13" s="177"/>
      <c r="D13" s="203"/>
      <c r="E13" s="190"/>
      <c r="F13" s="172"/>
      <c r="G13" s="333"/>
      <c r="H13" s="558"/>
      <c r="I13" s="175"/>
      <c r="J13" s="452"/>
      <c r="K13" s="429"/>
      <c r="L13" s="175"/>
      <c r="M13" s="175"/>
      <c r="N13" s="177"/>
    </row>
    <row r="14" spans="1:14" x14ac:dyDescent="0.25">
      <c r="A14" s="194"/>
      <c r="B14" s="177"/>
      <c r="C14" s="177"/>
      <c r="D14" s="203"/>
      <c r="E14" s="190"/>
      <c r="F14" s="172"/>
      <c r="G14" s="333"/>
      <c r="H14" s="558"/>
      <c r="I14" s="175"/>
      <c r="J14" s="452"/>
      <c r="K14" s="429"/>
      <c r="L14" s="175"/>
      <c r="M14" s="175"/>
      <c r="N14" s="177"/>
    </row>
    <row r="15" spans="1:14" ht="17.25" customHeight="1" x14ac:dyDescent="0.25">
      <c r="A15" s="194"/>
      <c r="B15" s="177"/>
      <c r="C15" s="177"/>
      <c r="D15" s="203"/>
      <c r="E15" s="182"/>
      <c r="F15" s="172"/>
      <c r="G15" s="333"/>
      <c r="H15" s="558"/>
      <c r="I15" s="175"/>
      <c r="J15" s="452"/>
      <c r="K15" s="429"/>
      <c r="L15" s="175"/>
      <c r="M15" s="175"/>
      <c r="N15" s="177"/>
    </row>
    <row r="16" spans="1:14" ht="17.25" customHeight="1" x14ac:dyDescent="0.25">
      <c r="A16" s="194"/>
      <c r="B16" s="177"/>
      <c r="C16" s="177"/>
      <c r="D16" s="203"/>
      <c r="E16" s="182"/>
      <c r="F16" s="172"/>
      <c r="G16" s="333"/>
      <c r="H16" s="558"/>
      <c r="I16" s="175"/>
      <c r="J16" s="452"/>
      <c r="K16" s="429"/>
      <c r="L16" s="175"/>
      <c r="M16" s="175"/>
      <c r="N16" s="177"/>
    </row>
    <row r="17" spans="1:14" ht="17.25" customHeight="1" x14ac:dyDescent="0.25">
      <c r="A17" s="194"/>
      <c r="B17" s="177"/>
      <c r="C17" s="177"/>
      <c r="D17" s="203"/>
      <c r="E17" s="182"/>
      <c r="F17" s="172"/>
      <c r="G17" s="333"/>
      <c r="H17" s="558"/>
      <c r="I17" s="175"/>
      <c r="J17" s="452"/>
      <c r="K17" s="429"/>
      <c r="L17" s="175"/>
      <c r="M17" s="175"/>
      <c r="N17" s="177"/>
    </row>
    <row r="18" spans="1:14" ht="17.25" customHeight="1" x14ac:dyDescent="0.25">
      <c r="A18" s="194"/>
      <c r="B18" s="177"/>
      <c r="C18" s="177"/>
      <c r="D18" s="203"/>
      <c r="E18" s="182"/>
      <c r="F18" s="172"/>
      <c r="G18" s="333"/>
      <c r="H18" s="558"/>
      <c r="I18" s="175"/>
      <c r="J18" s="452"/>
      <c r="K18" s="429"/>
      <c r="L18" s="175"/>
      <c r="M18" s="175"/>
      <c r="N18" s="177"/>
    </row>
    <row r="19" spans="1:14" ht="17.25" customHeight="1" x14ac:dyDescent="0.25">
      <c r="A19" s="194"/>
      <c r="B19" s="177"/>
      <c r="C19" s="177"/>
      <c r="D19" s="203"/>
      <c r="E19" s="182"/>
      <c r="F19" s="172"/>
      <c r="G19" s="333"/>
      <c r="H19" s="319"/>
      <c r="I19" s="175"/>
      <c r="J19" s="452"/>
      <c r="K19" s="429"/>
      <c r="L19" s="175"/>
      <c r="M19" s="175"/>
      <c r="N19" s="177"/>
    </row>
    <row r="20" spans="1:14" ht="17.25" customHeight="1" x14ac:dyDescent="0.25">
      <c r="A20" s="194"/>
      <c r="B20" s="177"/>
      <c r="C20" s="177"/>
      <c r="D20" s="203"/>
      <c r="E20" s="182"/>
      <c r="F20" s="172"/>
      <c r="G20" s="333"/>
      <c r="H20" s="319"/>
      <c r="I20" s="175"/>
      <c r="J20" s="452"/>
      <c r="K20" s="429"/>
      <c r="L20" s="175"/>
      <c r="M20" s="175"/>
      <c r="N20" s="177"/>
    </row>
    <row r="21" spans="1:14" ht="17.25" customHeight="1" x14ac:dyDescent="0.25">
      <c r="A21" s="194"/>
      <c r="B21" s="177"/>
      <c r="C21" s="177"/>
      <c r="D21" s="203"/>
      <c r="E21" s="182"/>
      <c r="F21" s="172"/>
      <c r="G21" s="333"/>
      <c r="H21" s="319"/>
      <c r="I21" s="175"/>
      <c r="J21" s="452"/>
      <c r="K21" s="429"/>
      <c r="L21" s="175"/>
      <c r="M21" s="175"/>
      <c r="N21" s="177"/>
    </row>
    <row r="22" spans="1:14" ht="17.25" customHeight="1" x14ac:dyDescent="0.25">
      <c r="A22" s="194"/>
      <c r="B22" s="177"/>
      <c r="C22" s="177"/>
      <c r="D22" s="203"/>
      <c r="E22" s="182"/>
      <c r="F22" s="172"/>
      <c r="G22" s="333"/>
      <c r="H22" s="319"/>
      <c r="I22" s="175"/>
      <c r="J22" s="452"/>
      <c r="K22" s="429"/>
      <c r="L22" s="175"/>
      <c r="M22" s="175"/>
      <c r="N22" s="177"/>
    </row>
    <row r="23" spans="1:14" x14ac:dyDescent="0.25">
      <c r="A23" s="194"/>
      <c r="B23" s="177"/>
      <c r="C23" s="177"/>
      <c r="D23" s="203"/>
      <c r="E23" s="190"/>
      <c r="F23" s="172"/>
      <c r="G23" s="333"/>
      <c r="H23" s="319"/>
      <c r="I23" s="175"/>
      <c r="J23" s="452"/>
      <c r="K23" s="429"/>
      <c r="L23" s="175"/>
      <c r="M23" s="175"/>
      <c r="N23" s="177"/>
    </row>
    <row r="24" spans="1:14" x14ac:dyDescent="0.25">
      <c r="A24" s="194"/>
      <c r="B24" s="177"/>
      <c r="C24" s="177"/>
      <c r="D24" s="203"/>
      <c r="E24" s="190"/>
      <c r="F24" s="172"/>
      <c r="G24" s="333"/>
      <c r="H24" s="319"/>
      <c r="I24" s="175"/>
      <c r="J24" s="452"/>
      <c r="K24" s="429"/>
      <c r="L24" s="175"/>
      <c r="M24" s="175"/>
      <c r="N24" s="177"/>
    </row>
    <row r="25" spans="1:14" x14ac:dyDescent="0.25">
      <c r="A25" s="194"/>
      <c r="B25" s="177"/>
      <c r="C25" s="177"/>
      <c r="D25" s="203"/>
      <c r="E25" s="190"/>
      <c r="F25" s="172"/>
      <c r="G25" s="333"/>
      <c r="H25" s="319"/>
      <c r="I25" s="175"/>
      <c r="J25" s="452"/>
      <c r="K25" s="429"/>
      <c r="L25" s="175"/>
      <c r="M25" s="175"/>
      <c r="N25" s="177"/>
    </row>
    <row r="26" spans="1:14" x14ac:dyDescent="0.25">
      <c r="A26" s="194"/>
      <c r="B26" s="177"/>
      <c r="C26" s="177"/>
      <c r="D26" s="203"/>
      <c r="E26" s="190"/>
      <c r="F26" s="172"/>
      <c r="G26" s="333"/>
      <c r="H26" s="319"/>
      <c r="I26" s="175"/>
      <c r="J26" s="452"/>
      <c r="K26" s="429"/>
      <c r="L26" s="175"/>
      <c r="M26" s="175"/>
      <c r="N26" s="177"/>
    </row>
    <row r="27" spans="1:14" x14ac:dyDescent="0.25">
      <c r="A27" s="194"/>
      <c r="B27" s="429"/>
      <c r="C27" s="429"/>
      <c r="D27" s="554"/>
      <c r="E27" s="182"/>
      <c r="F27" s="172"/>
      <c r="G27" s="333"/>
      <c r="H27" s="319"/>
      <c r="I27" s="175"/>
      <c r="J27" s="452"/>
      <c r="K27" s="429"/>
      <c r="L27" s="175"/>
      <c r="M27" s="175"/>
      <c r="N27" s="177"/>
    </row>
    <row r="28" spans="1:14" x14ac:dyDescent="0.25">
      <c r="A28" s="194"/>
      <c r="B28" s="429"/>
      <c r="C28" s="429"/>
      <c r="D28" s="554"/>
      <c r="E28" s="182"/>
      <c r="F28" s="172"/>
      <c r="G28" s="333"/>
      <c r="H28" s="319"/>
      <c r="I28" s="175"/>
      <c r="J28" s="452"/>
      <c r="K28" s="429"/>
      <c r="L28" s="175"/>
      <c r="M28" s="175"/>
      <c r="N28" s="177"/>
    </row>
    <row r="29" spans="1:14" x14ac:dyDescent="0.25">
      <c r="A29" s="194"/>
      <c r="B29" s="429"/>
      <c r="C29" s="429"/>
      <c r="D29" s="554"/>
      <c r="E29" s="182"/>
      <c r="F29" s="172"/>
      <c r="G29" s="333"/>
      <c r="H29" s="319"/>
      <c r="I29" s="175"/>
      <c r="J29" s="452"/>
      <c r="K29" s="429"/>
      <c r="L29" s="175"/>
      <c r="M29" s="175"/>
      <c r="N29" s="177"/>
    </row>
    <row r="30" spans="1:14" x14ac:dyDescent="0.25">
      <c r="A30" s="194"/>
      <c r="B30" s="429"/>
      <c r="C30" s="429"/>
      <c r="D30" s="554"/>
      <c r="E30" s="182"/>
      <c r="F30" s="172"/>
      <c r="G30" s="333"/>
      <c r="H30" s="319"/>
      <c r="I30" s="175"/>
      <c r="J30" s="452"/>
      <c r="K30" s="429"/>
      <c r="L30" s="175"/>
      <c r="M30" s="175"/>
      <c r="N30" s="177"/>
    </row>
    <row r="31" spans="1:14" x14ac:dyDescent="0.25">
      <c r="A31" s="194"/>
      <c r="B31" s="429"/>
      <c r="C31" s="429"/>
      <c r="D31" s="554"/>
      <c r="E31" s="182"/>
      <c r="F31" s="172"/>
      <c r="G31" s="333"/>
      <c r="H31" s="212"/>
      <c r="I31" s="175"/>
      <c r="J31" s="452"/>
      <c r="K31" s="429"/>
      <c r="L31" s="175"/>
      <c r="M31" s="175"/>
      <c r="N31" s="177"/>
    </row>
    <row r="32" spans="1:14" x14ac:dyDescent="0.25">
      <c r="A32" s="194"/>
      <c r="B32" s="429"/>
      <c r="C32" s="429"/>
      <c r="D32" s="554"/>
      <c r="E32" s="182"/>
      <c r="F32" s="172"/>
      <c r="G32" s="333"/>
      <c r="H32" s="212"/>
      <c r="I32" s="175"/>
      <c r="J32" s="452"/>
      <c r="K32" s="429"/>
      <c r="L32" s="175"/>
      <c r="M32" s="175"/>
      <c r="N32" s="177"/>
    </row>
    <row r="33" spans="1:14" x14ac:dyDescent="0.25">
      <c r="A33" s="194"/>
      <c r="B33" s="429"/>
      <c r="C33" s="429"/>
      <c r="D33" s="554"/>
      <c r="E33" s="181"/>
      <c r="F33" s="184"/>
      <c r="G33" s="333"/>
      <c r="H33" s="212"/>
      <c r="I33" s="175"/>
      <c r="J33" s="452"/>
      <c r="K33" s="429"/>
      <c r="L33" s="175"/>
      <c r="M33" s="175"/>
      <c r="N33" s="177"/>
    </row>
    <row r="34" spans="1:14" x14ac:dyDescent="0.25">
      <c r="A34" s="180"/>
      <c r="B34" s="429"/>
      <c r="C34" s="429"/>
      <c r="D34" s="554"/>
      <c r="E34" s="172"/>
      <c r="F34" s="172"/>
      <c r="G34" s="333"/>
      <c r="H34" s="212"/>
      <c r="I34" s="175"/>
      <c r="J34" s="452"/>
      <c r="K34" s="429"/>
      <c r="L34" s="175"/>
      <c r="M34" s="175"/>
      <c r="N34" s="177"/>
    </row>
    <row r="35" spans="1:14" x14ac:dyDescent="0.25">
      <c r="A35" s="194"/>
      <c r="B35" s="177"/>
      <c r="C35" s="177"/>
      <c r="D35" s="203"/>
      <c r="E35" s="190"/>
      <c r="F35" s="530"/>
      <c r="G35" s="333"/>
      <c r="H35" s="212"/>
      <c r="I35" s="175"/>
      <c r="J35" s="452"/>
      <c r="K35" s="429"/>
      <c r="L35" s="175"/>
      <c r="M35" s="175"/>
      <c r="N35" s="177"/>
    </row>
    <row r="36" spans="1:14" x14ac:dyDescent="0.25">
      <c r="A36" s="194"/>
      <c r="B36" s="177"/>
      <c r="C36" s="177"/>
      <c r="D36" s="203"/>
      <c r="E36" s="190"/>
      <c r="F36" s="425"/>
      <c r="G36" s="333"/>
      <c r="H36" s="212"/>
      <c r="I36" s="175"/>
      <c r="J36" s="452"/>
      <c r="K36" s="429"/>
      <c r="L36" s="175"/>
      <c r="M36" s="175"/>
      <c r="N36" s="177"/>
    </row>
    <row r="37" spans="1:14" x14ac:dyDescent="0.25">
      <c r="A37" s="194"/>
      <c r="B37" s="177"/>
      <c r="C37" s="177"/>
      <c r="D37" s="203"/>
      <c r="E37" s="190"/>
      <c r="F37" s="425"/>
      <c r="G37" s="333"/>
      <c r="H37" s="212"/>
      <c r="I37" s="175"/>
      <c r="J37" s="452"/>
      <c r="K37" s="429"/>
      <c r="L37" s="175"/>
      <c r="M37" s="175"/>
      <c r="N37" s="177"/>
    </row>
    <row r="38" spans="1:14" x14ac:dyDescent="0.25">
      <c r="A38" s="194"/>
      <c r="B38" s="177"/>
      <c r="C38" s="177"/>
      <c r="D38" s="203"/>
      <c r="E38" s="190"/>
      <c r="F38" s="425"/>
      <c r="G38" s="333"/>
      <c r="H38" s="212"/>
      <c r="I38" s="175"/>
      <c r="J38" s="452"/>
      <c r="K38" s="429"/>
      <c r="L38" s="175"/>
      <c r="M38" s="175"/>
      <c r="N38" s="177"/>
    </row>
    <row r="39" spans="1:14" x14ac:dyDescent="0.25">
      <c r="A39" s="194"/>
      <c r="B39" s="177"/>
      <c r="C39" s="177"/>
      <c r="D39" s="203"/>
      <c r="E39" s="190"/>
      <c r="F39" s="425"/>
      <c r="G39" s="333"/>
      <c r="H39" s="212"/>
      <c r="I39" s="175"/>
      <c r="J39" s="452"/>
      <c r="K39" s="429"/>
      <c r="L39" s="175"/>
      <c r="M39" s="175"/>
      <c r="N39" s="177"/>
    </row>
    <row r="40" spans="1:14" x14ac:dyDescent="0.25">
      <c r="A40" s="194"/>
      <c r="B40" s="177"/>
      <c r="C40" s="177"/>
      <c r="D40" s="203"/>
      <c r="E40" s="190"/>
      <c r="F40" s="425"/>
      <c r="G40" s="333"/>
      <c r="H40" s="212"/>
      <c r="I40" s="175"/>
      <c r="J40" s="452"/>
      <c r="K40" s="429"/>
      <c r="L40" s="175"/>
      <c r="M40" s="175"/>
      <c r="N40" s="177"/>
    </row>
    <row r="41" spans="1:14" x14ac:dyDescent="0.25">
      <c r="A41" s="180"/>
      <c r="B41" s="177"/>
      <c r="C41" s="177"/>
      <c r="D41" s="177"/>
      <c r="E41" s="190"/>
      <c r="F41" s="425"/>
      <c r="G41" s="333"/>
      <c r="H41" s="212"/>
      <c r="I41" s="175"/>
      <c r="J41" s="452"/>
      <c r="K41" s="429"/>
      <c r="L41" s="175"/>
      <c r="M41" s="175"/>
      <c r="N41" s="177"/>
    </row>
    <row r="42" spans="1:14" x14ac:dyDescent="0.25">
      <c r="A42" s="180"/>
      <c r="B42" s="175"/>
      <c r="C42" s="175"/>
      <c r="D42" s="175"/>
      <c r="E42" s="425"/>
      <c r="F42" s="425"/>
      <c r="G42" s="333"/>
      <c r="H42" s="212"/>
      <c r="I42" s="175"/>
      <c r="J42" s="452"/>
      <c r="K42" s="429"/>
      <c r="L42" s="175"/>
      <c r="M42" s="175"/>
      <c r="N42" s="177"/>
    </row>
    <row r="43" spans="1:14" x14ac:dyDescent="0.25">
      <c r="A43" s="180"/>
      <c r="B43" s="175"/>
      <c r="C43" s="175"/>
      <c r="D43" s="175"/>
      <c r="E43" s="190"/>
      <c r="F43" s="425"/>
      <c r="G43" s="333"/>
      <c r="H43" s="212"/>
      <c r="I43" s="175"/>
      <c r="J43" s="452"/>
      <c r="K43" s="429"/>
      <c r="L43" s="175"/>
      <c r="M43" s="175"/>
      <c r="N43" s="177"/>
    </row>
    <row r="44" spans="1:14" x14ac:dyDescent="0.25">
      <c r="A44" s="180"/>
      <c r="B44" s="175"/>
      <c r="C44" s="175"/>
      <c r="D44" s="175"/>
      <c r="E44" s="190"/>
      <c r="F44" s="425"/>
      <c r="G44" s="333"/>
      <c r="H44" s="212"/>
      <c r="I44" s="175"/>
      <c r="J44" s="452"/>
      <c r="K44" s="429"/>
      <c r="L44" s="175"/>
      <c r="M44" s="175"/>
      <c r="N44" s="177"/>
    </row>
    <row r="45" spans="1:14" x14ac:dyDescent="0.25">
      <c r="A45" s="180"/>
      <c r="B45" s="175"/>
      <c r="C45" s="175"/>
      <c r="D45" s="175" t="s">
        <v>132</v>
      </c>
      <c r="E45" s="425"/>
      <c r="F45" s="425"/>
      <c r="G45" s="333"/>
      <c r="H45" s="212"/>
      <c r="I45" s="175"/>
      <c r="J45" s="452"/>
      <c r="K45" s="429"/>
      <c r="L45" s="175"/>
      <c r="M45" s="175"/>
      <c r="N45" s="177"/>
    </row>
    <row r="46" spans="1:14" x14ac:dyDescent="0.25">
      <c r="A46" s="180"/>
      <c r="B46" s="175"/>
      <c r="C46" s="175"/>
      <c r="D46" s="175"/>
      <c r="E46" s="425"/>
      <c r="F46" s="425"/>
      <c r="G46" s="333"/>
      <c r="H46" s="212"/>
      <c r="I46" s="175"/>
      <c r="J46" s="452"/>
      <c r="K46" s="429"/>
      <c r="L46" s="175"/>
      <c r="M46" s="175"/>
      <c r="N46" s="177"/>
    </row>
    <row r="47" spans="1:14" x14ac:dyDescent="0.25">
      <c r="A47" s="180"/>
      <c r="B47" s="175"/>
      <c r="C47" s="175"/>
      <c r="D47" s="175"/>
      <c r="E47" s="425"/>
      <c r="F47" s="425"/>
      <c r="G47" s="333"/>
      <c r="H47" s="212"/>
      <c r="I47" s="175"/>
      <c r="J47" s="177"/>
      <c r="K47" s="429"/>
      <c r="L47" s="175"/>
      <c r="M47" s="175"/>
      <c r="N47" s="177"/>
    </row>
    <row r="48" spans="1:14" x14ac:dyDescent="0.25">
      <c r="A48" s="180"/>
      <c r="B48" s="175"/>
      <c r="C48" s="175"/>
      <c r="D48" s="175"/>
      <c r="E48" s="425"/>
      <c r="F48" s="425"/>
      <c r="G48" s="333"/>
      <c r="H48" s="212"/>
      <c r="I48" s="175"/>
      <c r="J48" s="177"/>
      <c r="K48" s="429"/>
      <c r="L48" s="175"/>
      <c r="M48" s="175"/>
      <c r="N48" s="177"/>
    </row>
    <row r="49" spans="1:14" x14ac:dyDescent="0.25">
      <c r="A49" s="180"/>
      <c r="B49" s="175"/>
      <c r="C49" s="175"/>
      <c r="D49" s="175"/>
      <c r="E49" s="425"/>
      <c r="F49" s="425"/>
      <c r="G49" s="333"/>
      <c r="H49" s="212"/>
      <c r="I49" s="175"/>
      <c r="J49" s="177"/>
      <c r="K49" s="429"/>
      <c r="L49" s="175"/>
      <c r="M49" s="175"/>
      <c r="N49" s="177"/>
    </row>
    <row r="50" spans="1:14" x14ac:dyDescent="0.25">
      <c r="A50" s="180"/>
      <c r="B50" s="175"/>
      <c r="C50" s="175"/>
      <c r="D50" s="175"/>
      <c r="E50" s="425"/>
      <c r="F50" s="425"/>
      <c r="G50" s="333"/>
      <c r="H50" s="212"/>
      <c r="I50" s="175"/>
      <c r="J50" s="177"/>
      <c r="K50" s="429"/>
      <c r="L50" s="175"/>
      <c r="M50" s="175"/>
      <c r="N50" s="177"/>
    </row>
    <row r="51" spans="1:14" x14ac:dyDescent="0.25">
      <c r="A51" s="180"/>
      <c r="B51" s="175"/>
      <c r="C51" s="175"/>
      <c r="D51" s="175"/>
      <c r="E51" s="425"/>
      <c r="F51" s="425"/>
      <c r="G51" s="333"/>
      <c r="H51" s="212"/>
      <c r="I51" s="175"/>
      <c r="J51" s="177"/>
      <c r="K51" s="429"/>
      <c r="L51" s="175"/>
      <c r="M51" s="175"/>
      <c r="N51" s="177"/>
    </row>
    <row r="52" spans="1:14" x14ac:dyDescent="0.25">
      <c r="A52" s="180"/>
      <c r="B52" s="175"/>
      <c r="C52" s="175"/>
      <c r="D52" s="175"/>
      <c r="E52" s="425"/>
      <c r="F52" s="425"/>
      <c r="G52" s="333"/>
      <c r="H52" s="212"/>
      <c r="I52" s="175"/>
      <c r="J52" s="177"/>
      <c r="K52" s="429"/>
      <c r="L52" s="175"/>
      <c r="M52" s="175"/>
      <c r="N52" s="177"/>
    </row>
    <row r="53" spans="1:14" x14ac:dyDescent="0.25">
      <c r="A53" s="180"/>
      <c r="B53" s="175"/>
      <c r="C53" s="175"/>
      <c r="D53" s="175"/>
      <c r="E53" s="425"/>
      <c r="F53" s="425"/>
      <c r="G53" s="333"/>
      <c r="H53" s="212"/>
      <c r="I53" s="175"/>
      <c r="J53" s="177"/>
      <c r="K53" s="429"/>
      <c r="L53" s="175"/>
      <c r="M53" s="175"/>
      <c r="N53" s="177"/>
    </row>
    <row r="54" spans="1:14" x14ac:dyDescent="0.25">
      <c r="A54" s="180"/>
      <c r="B54" s="175"/>
      <c r="C54" s="175"/>
      <c r="D54" s="175"/>
      <c r="E54" s="425"/>
      <c r="F54" s="425"/>
      <c r="G54" s="333"/>
      <c r="H54" s="212"/>
      <c r="I54" s="175"/>
      <c r="J54" s="177"/>
      <c r="K54" s="429"/>
      <c r="L54" s="175"/>
      <c r="M54" s="175"/>
      <c r="N54" s="177"/>
    </row>
    <row r="55" spans="1:14" x14ac:dyDescent="0.25">
      <c r="A55" s="180"/>
      <c r="B55" s="175"/>
      <c r="C55" s="175"/>
      <c r="D55" s="175"/>
      <c r="E55" s="425"/>
      <c r="F55" s="425"/>
      <c r="G55" s="333"/>
      <c r="H55" s="212"/>
      <c r="I55" s="175"/>
      <c r="J55" s="177"/>
      <c r="K55" s="429"/>
      <c r="L55" s="175"/>
      <c r="M55" s="175"/>
      <c r="N55" s="177"/>
    </row>
    <row r="56" spans="1:14" x14ac:dyDescent="0.25">
      <c r="A56" s="194"/>
      <c r="B56" s="175"/>
      <c r="C56" s="175"/>
      <c r="D56" s="175"/>
      <c r="E56" s="190"/>
      <c r="F56" s="549"/>
      <c r="G56" s="333"/>
      <c r="H56" s="212"/>
      <c r="I56" s="175"/>
      <c r="J56" s="177"/>
      <c r="K56" s="429"/>
      <c r="L56" s="175"/>
      <c r="M56" s="175"/>
      <c r="N56" s="177"/>
    </row>
    <row r="57" spans="1:14" x14ac:dyDescent="0.25">
      <c r="A57" s="194"/>
      <c r="B57" s="177"/>
      <c r="C57" s="177"/>
      <c r="D57" s="203"/>
      <c r="E57" s="190"/>
      <c r="F57" s="425"/>
      <c r="G57" s="333"/>
      <c r="H57" s="212"/>
      <c r="I57" s="175"/>
      <c r="J57" s="177"/>
      <c r="K57" s="429"/>
      <c r="L57" s="175"/>
      <c r="M57" s="175"/>
      <c r="N57" s="177"/>
    </row>
    <row r="58" spans="1:14" x14ac:dyDescent="0.25">
      <c r="A58" s="194"/>
      <c r="B58" s="177"/>
      <c r="C58" s="177"/>
      <c r="D58" s="203"/>
      <c r="E58" s="190"/>
      <c r="F58" s="425"/>
      <c r="G58" s="333"/>
      <c r="H58" s="212"/>
      <c r="I58" s="175"/>
      <c r="J58" s="177"/>
      <c r="K58" s="429"/>
      <c r="L58" s="175"/>
      <c r="M58" s="175"/>
      <c r="N58" s="177"/>
    </row>
    <row r="59" spans="1:14" x14ac:dyDescent="0.25">
      <c r="A59" s="194"/>
      <c r="B59" s="177"/>
      <c r="C59" s="177"/>
      <c r="D59" s="203"/>
      <c r="E59" s="190"/>
      <c r="F59" s="425"/>
      <c r="G59" s="333"/>
      <c r="H59" s="212"/>
      <c r="I59" s="175"/>
      <c r="J59" s="177"/>
      <c r="K59" s="429"/>
      <c r="L59" s="175"/>
      <c r="M59" s="175"/>
      <c r="N59" s="177"/>
    </row>
    <row r="60" spans="1:14" x14ac:dyDescent="0.25">
      <c r="A60" s="194"/>
      <c r="B60" s="177"/>
      <c r="C60" s="177"/>
      <c r="D60" s="203"/>
      <c r="E60" s="190"/>
      <c r="F60" s="425"/>
      <c r="G60" s="333"/>
      <c r="H60" s="212"/>
      <c r="I60" s="175"/>
      <c r="J60" s="177"/>
      <c r="K60" s="429"/>
      <c r="L60" s="175"/>
      <c r="M60" s="175"/>
      <c r="N60" s="177"/>
    </row>
    <row r="61" spans="1:14" x14ac:dyDescent="0.25">
      <c r="A61" s="194"/>
      <c r="B61" s="177"/>
      <c r="C61" s="177"/>
      <c r="D61" s="203"/>
      <c r="E61" s="190"/>
      <c r="F61" s="425"/>
      <c r="G61" s="333"/>
      <c r="H61" s="212"/>
      <c r="I61" s="175"/>
      <c r="J61" s="177"/>
      <c r="K61" s="429"/>
      <c r="L61" s="175"/>
      <c r="M61" s="175"/>
      <c r="N61" s="177"/>
    </row>
    <row r="62" spans="1:14" x14ac:dyDescent="0.25">
      <c r="A62" s="194"/>
      <c r="B62" s="177"/>
      <c r="C62" s="177"/>
      <c r="D62" s="203"/>
      <c r="E62" s="190"/>
      <c r="F62" s="425"/>
      <c r="G62" s="333"/>
      <c r="H62" s="212"/>
      <c r="I62" s="175"/>
      <c r="J62" s="177"/>
      <c r="K62" s="429"/>
      <c r="L62" s="175"/>
      <c r="M62" s="175"/>
      <c r="N62" s="177"/>
    </row>
    <row r="63" spans="1:14" x14ac:dyDescent="0.25">
      <c r="A63" s="194"/>
      <c r="B63" s="177"/>
      <c r="C63" s="177"/>
      <c r="D63" s="203"/>
      <c r="E63" s="190"/>
      <c r="F63" s="425"/>
      <c r="G63" s="333"/>
      <c r="H63" s="212"/>
      <c r="I63" s="175"/>
      <c r="J63" s="177"/>
      <c r="K63" s="429"/>
      <c r="L63" s="175"/>
      <c r="M63" s="175"/>
      <c r="N63" s="177"/>
    </row>
    <row r="64" spans="1:14" x14ac:dyDescent="0.25">
      <c r="A64" s="194"/>
      <c r="B64" s="177"/>
      <c r="C64" s="177"/>
      <c r="D64" s="203"/>
      <c r="E64" s="190"/>
      <c r="F64" s="425"/>
      <c r="G64" s="333"/>
      <c r="H64" s="212"/>
      <c r="I64" s="175"/>
      <c r="J64" s="177"/>
      <c r="K64" s="429"/>
      <c r="L64" s="175"/>
      <c r="M64" s="175"/>
      <c r="N64" s="177"/>
    </row>
    <row r="65" spans="1:14" x14ac:dyDescent="0.25">
      <c r="A65" s="194"/>
      <c r="B65" s="177"/>
      <c r="C65" s="177"/>
      <c r="D65" s="203"/>
      <c r="E65" s="190"/>
      <c r="F65" s="425"/>
      <c r="G65" s="333"/>
      <c r="H65" s="212"/>
      <c r="I65" s="175"/>
      <c r="J65" s="177"/>
      <c r="K65" s="429"/>
      <c r="L65" s="175"/>
      <c r="M65" s="175"/>
      <c r="N65" s="177"/>
    </row>
    <row r="66" spans="1:14" x14ac:dyDescent="0.25">
      <c r="A66" s="194"/>
      <c r="B66" s="177"/>
      <c r="C66" s="177"/>
      <c r="D66" s="203"/>
      <c r="E66" s="190"/>
      <c r="F66" s="425"/>
      <c r="G66" s="333"/>
      <c r="H66" s="212"/>
      <c r="I66" s="175"/>
      <c r="J66" s="177"/>
      <c r="K66" s="429"/>
      <c r="L66" s="175"/>
      <c r="M66" s="175"/>
      <c r="N66" s="177"/>
    </row>
    <row r="67" spans="1:14" x14ac:dyDescent="0.25">
      <c r="A67" s="194"/>
      <c r="B67" s="177"/>
      <c r="C67" s="177"/>
      <c r="D67" s="203"/>
      <c r="E67" s="190"/>
      <c r="F67" s="425"/>
      <c r="G67" s="333"/>
      <c r="H67" s="212"/>
      <c r="I67" s="175"/>
      <c r="J67" s="177"/>
      <c r="K67" s="429"/>
      <c r="L67" s="175"/>
      <c r="M67" s="175"/>
      <c r="N67" s="177"/>
    </row>
    <row r="68" spans="1:14" x14ac:dyDescent="0.25">
      <c r="A68" s="194"/>
      <c r="B68" s="177"/>
      <c r="C68" s="177"/>
      <c r="D68" s="203"/>
      <c r="E68" s="190"/>
      <c r="F68" s="425"/>
      <c r="G68" s="333"/>
      <c r="H68" s="212"/>
      <c r="I68" s="175"/>
      <c r="J68" s="177"/>
      <c r="K68" s="429"/>
      <c r="L68" s="175"/>
      <c r="M68" s="175"/>
      <c r="N68" s="177"/>
    </row>
    <row r="69" spans="1:14" x14ac:dyDescent="0.25">
      <c r="A69" s="194"/>
      <c r="B69" s="175"/>
      <c r="C69" s="175"/>
      <c r="D69" s="175"/>
      <c r="E69" s="425"/>
      <c r="F69" s="425"/>
      <c r="G69" s="333"/>
      <c r="H69" s="212"/>
      <c r="I69" s="175"/>
      <c r="J69" s="177"/>
      <c r="K69" s="429"/>
      <c r="L69" s="175"/>
      <c r="M69" s="175"/>
      <c r="N69" s="177"/>
    </row>
    <row r="70" spans="1:14" x14ac:dyDescent="0.25">
      <c r="A70" s="194"/>
      <c r="B70" s="175"/>
      <c r="C70" s="175"/>
      <c r="D70" s="175"/>
      <c r="E70" s="544"/>
      <c r="F70" s="544"/>
      <c r="G70" s="333"/>
      <c r="H70" s="212"/>
      <c r="I70" s="175"/>
      <c r="J70" s="177"/>
      <c r="K70" s="429"/>
      <c r="L70" s="175"/>
      <c r="M70" s="175"/>
      <c r="N70" s="177"/>
    </row>
    <row r="71" spans="1:14" x14ac:dyDescent="0.25">
      <c r="A71" s="194"/>
      <c r="B71" s="175"/>
      <c r="C71" s="175"/>
      <c r="D71" s="175"/>
      <c r="E71" s="544"/>
      <c r="F71" s="544"/>
      <c r="G71" s="333"/>
      <c r="H71" s="212"/>
      <c r="I71" s="175"/>
      <c r="J71" s="177"/>
      <c r="K71" s="429"/>
      <c r="L71" s="175"/>
      <c r="M71" s="175"/>
      <c r="N71" s="177"/>
    </row>
    <row r="72" spans="1:14" x14ac:dyDescent="0.25">
      <c r="A72" s="194"/>
      <c r="B72" s="175"/>
      <c r="C72" s="175"/>
      <c r="D72" s="187"/>
      <c r="E72" s="425"/>
      <c r="F72" s="425"/>
      <c r="G72" s="333"/>
      <c r="H72" s="212"/>
      <c r="I72" s="175"/>
      <c r="J72" s="177"/>
      <c r="K72" s="429"/>
      <c r="L72" s="175"/>
      <c r="M72" s="175"/>
      <c r="N72" s="177"/>
    </row>
    <row r="73" spans="1:14" x14ac:dyDescent="0.25">
      <c r="A73" s="194"/>
      <c r="B73" s="175"/>
      <c r="C73" s="175"/>
      <c r="D73" s="187"/>
      <c r="E73" s="425"/>
      <c r="F73" s="425"/>
      <c r="G73" s="333"/>
      <c r="H73" s="212"/>
      <c r="I73" s="175"/>
      <c r="J73" s="177"/>
      <c r="K73" s="429"/>
      <c r="L73" s="175"/>
      <c r="M73" s="175"/>
      <c r="N73" s="177"/>
    </row>
    <row r="74" spans="1:14" x14ac:dyDescent="0.25">
      <c r="A74" s="194"/>
      <c r="B74" s="175"/>
      <c r="C74" s="175"/>
      <c r="D74" s="187"/>
      <c r="E74" s="425"/>
      <c r="F74" s="425"/>
      <c r="G74" s="333"/>
      <c r="H74" s="212"/>
      <c r="I74" s="175"/>
      <c r="J74" s="177"/>
      <c r="K74" s="429"/>
      <c r="L74" s="175"/>
      <c r="M74" s="175"/>
      <c r="N74" s="177"/>
    </row>
    <row r="75" spans="1:14" x14ac:dyDescent="0.25">
      <c r="A75" s="175"/>
      <c r="B75" s="175"/>
      <c r="C75" s="175"/>
      <c r="D75" s="187"/>
      <c r="E75" s="601"/>
      <c r="F75" s="601"/>
      <c r="G75" s="599"/>
      <c r="H75" s="212"/>
      <c r="I75" s="175"/>
      <c r="J75" s="175"/>
      <c r="K75" s="429"/>
      <c r="L75" s="175"/>
      <c r="M75" s="175"/>
      <c r="N75" s="177"/>
    </row>
    <row r="76" spans="1:14" x14ac:dyDescent="0.25">
      <c r="A76" s="175"/>
      <c r="B76" s="175"/>
      <c r="C76" s="175"/>
      <c r="D76" s="187"/>
      <c r="E76" s="425"/>
      <c r="F76" s="425"/>
      <c r="G76" s="333"/>
      <c r="H76" s="212"/>
      <c r="I76" s="175"/>
      <c r="J76" s="175"/>
      <c r="K76" s="429"/>
      <c r="L76" s="175"/>
      <c r="M76" s="175"/>
      <c r="N76" s="177"/>
    </row>
    <row r="77" spans="1:14" x14ac:dyDescent="0.25">
      <c r="A77" s="175"/>
      <c r="B77" s="175"/>
      <c r="C77" s="175"/>
      <c r="D77" s="187"/>
      <c r="E77" s="367"/>
      <c r="F77" s="367"/>
      <c r="G77" s="367"/>
      <c r="H77" s="189"/>
      <c r="I77" s="175"/>
      <c r="J77" s="175"/>
      <c r="K77" s="175"/>
      <c r="L77" s="175"/>
      <c r="M77" s="175"/>
      <c r="N77" s="177"/>
    </row>
    <row r="78" spans="1:14" x14ac:dyDescent="0.25">
      <c r="A78" s="175"/>
      <c r="B78" s="175"/>
      <c r="C78" s="175"/>
      <c r="D78" s="175"/>
      <c r="E78" s="367"/>
      <c r="F78" s="367"/>
      <c r="G78" s="367"/>
      <c r="H78" s="175"/>
      <c r="I78" s="175"/>
      <c r="J78" s="175"/>
      <c r="K78" s="175"/>
      <c r="L78" s="175"/>
      <c r="M78" s="175"/>
      <c r="N78" s="177"/>
    </row>
    <row r="79" spans="1:14" x14ac:dyDescent="0.25">
      <c r="A79" s="175"/>
      <c r="B79" s="175"/>
      <c r="C79" s="175"/>
      <c r="D79" s="175"/>
      <c r="E79" s="367"/>
      <c r="F79" s="367"/>
      <c r="G79" s="367"/>
      <c r="H79" s="175"/>
      <c r="I79" s="175"/>
      <c r="J79" s="175"/>
      <c r="K79" s="175"/>
      <c r="L79" s="175"/>
      <c r="M79" s="175"/>
      <c r="N79" s="177"/>
    </row>
    <row r="80" spans="1:14" x14ac:dyDescent="0.25">
      <c r="A80" s="175"/>
      <c r="B80" s="175"/>
      <c r="C80" s="175"/>
      <c r="D80" s="175"/>
      <c r="E80" s="367"/>
      <c r="F80" s="367"/>
      <c r="G80" s="367"/>
      <c r="H80" s="175"/>
      <c r="I80" s="175"/>
      <c r="J80" s="175"/>
      <c r="K80" s="175"/>
      <c r="L80" s="175"/>
      <c r="M80" s="175"/>
      <c r="N80" s="177"/>
    </row>
    <row r="81" spans="1:14" x14ac:dyDescent="0.25">
      <c r="A81" s="175"/>
      <c r="B81" s="175"/>
      <c r="C81" s="175"/>
      <c r="D81" s="175"/>
      <c r="E81" s="367"/>
      <c r="F81" s="367"/>
      <c r="G81" s="367"/>
      <c r="H81" s="175"/>
      <c r="I81" s="175"/>
      <c r="J81" s="175"/>
      <c r="K81" s="175"/>
      <c r="L81" s="175"/>
      <c r="M81" s="175"/>
      <c r="N81" s="177"/>
    </row>
    <row r="82" spans="1:14" x14ac:dyDescent="0.25">
      <c r="A82" s="175"/>
      <c r="B82" s="175"/>
      <c r="C82" s="175"/>
      <c r="D82" s="175"/>
      <c r="E82" s="367"/>
      <c r="F82" s="367"/>
      <c r="G82" s="367"/>
      <c r="H82" s="175"/>
      <c r="I82" s="175"/>
      <c r="J82" s="175"/>
      <c r="K82" s="175"/>
      <c r="L82" s="175"/>
      <c r="M82" s="175"/>
      <c r="N82" s="177"/>
    </row>
    <row r="83" spans="1:14" x14ac:dyDescent="0.25">
      <c r="A83" s="25"/>
      <c r="B83" s="25"/>
      <c r="C83" s="25"/>
      <c r="D83" s="25"/>
      <c r="E83" s="335"/>
      <c r="F83" s="335"/>
      <c r="G83" s="335"/>
      <c r="H83" s="25"/>
      <c r="I83" s="25"/>
      <c r="J83" s="25"/>
      <c r="K83" s="25"/>
      <c r="L83" s="25"/>
      <c r="M83" s="25"/>
      <c r="N83" s="24"/>
    </row>
    <row r="84" spans="1:14" x14ac:dyDescent="0.25">
      <c r="A84" s="25"/>
      <c r="B84" s="25"/>
      <c r="C84" s="25"/>
      <c r="D84" s="25"/>
      <c r="E84" s="335"/>
      <c r="F84" s="335"/>
      <c r="G84" s="335"/>
      <c r="H84" s="25"/>
      <c r="I84" s="25"/>
      <c r="J84" s="25"/>
      <c r="K84" s="25"/>
      <c r="L84" s="25"/>
      <c r="M84" s="25"/>
      <c r="N84" s="24"/>
    </row>
    <row r="85" spans="1:14" x14ac:dyDescent="0.25">
      <c r="A85" s="25"/>
      <c r="B85" s="25"/>
      <c r="C85" s="25"/>
      <c r="D85" s="25"/>
      <c r="E85" s="335"/>
      <c r="F85" s="335"/>
      <c r="G85" s="335"/>
      <c r="H85" s="25"/>
      <c r="I85" s="25"/>
      <c r="J85" s="25"/>
      <c r="K85" s="25"/>
      <c r="L85" s="25"/>
      <c r="M85" s="25"/>
      <c r="N85" s="24"/>
    </row>
    <row r="86" spans="1:14" x14ac:dyDescent="0.25">
      <c r="A86" s="25"/>
      <c r="B86" s="25"/>
      <c r="C86" s="25"/>
      <c r="D86" s="25"/>
      <c r="E86" s="335"/>
      <c r="F86" s="335"/>
      <c r="G86" s="335"/>
      <c r="H86" s="25"/>
      <c r="I86" s="25"/>
      <c r="J86" s="25"/>
      <c r="K86" s="25"/>
      <c r="L86" s="25"/>
      <c r="M86" s="25"/>
      <c r="N86" s="24"/>
    </row>
  </sheetData>
  <autoFilter ref="A1:N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zoomScale="117" zoomScaleNormal="85" workbookViewId="0">
      <selection activeCell="B5" sqref="B5"/>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334" bestFit="1" customWidth="1"/>
    <col min="7" max="7" width="18.7109375" style="334"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6" customWidth="1"/>
    <col min="15" max="15" width="41.140625" style="26" customWidth="1"/>
    <col min="16" max="16384" width="10.85546875" style="26"/>
  </cols>
  <sheetData>
    <row r="1" spans="1:14" s="79" customFormat="1" ht="31.5" x14ac:dyDescent="0.25">
      <c r="A1" s="739" t="s">
        <v>44</v>
      </c>
      <c r="B1" s="739"/>
      <c r="C1" s="739"/>
      <c r="D1" s="739"/>
      <c r="E1" s="739"/>
      <c r="F1" s="739"/>
      <c r="G1" s="739"/>
      <c r="H1" s="739"/>
      <c r="I1" s="739"/>
      <c r="J1" s="739"/>
      <c r="K1" s="739"/>
      <c r="L1" s="739"/>
      <c r="M1" s="739"/>
      <c r="N1" s="739"/>
    </row>
    <row r="2" spans="1:14" s="79" customFormat="1" ht="18.75" x14ac:dyDescent="0.25">
      <c r="A2" s="740" t="s">
        <v>131</v>
      </c>
      <c r="B2" s="740"/>
      <c r="C2" s="740"/>
      <c r="D2" s="740"/>
      <c r="E2" s="740"/>
      <c r="F2" s="740"/>
      <c r="G2" s="740"/>
      <c r="H2" s="740"/>
      <c r="I2" s="740"/>
      <c r="J2" s="740"/>
      <c r="K2" s="740"/>
      <c r="L2" s="740"/>
      <c r="M2" s="740"/>
      <c r="N2" s="740"/>
    </row>
    <row r="3" spans="1:14" s="79" customFormat="1" ht="45.75" thickBot="1" x14ac:dyDescent="0.3">
      <c r="A3" s="168" t="s">
        <v>0</v>
      </c>
      <c r="B3" s="169" t="s">
        <v>5</v>
      </c>
      <c r="C3" s="169" t="s">
        <v>10</v>
      </c>
      <c r="D3" s="170" t="s">
        <v>8</v>
      </c>
      <c r="E3" s="170" t="s">
        <v>13</v>
      </c>
      <c r="F3" s="170" t="s">
        <v>34</v>
      </c>
      <c r="G3" s="170" t="s">
        <v>41</v>
      </c>
      <c r="H3" s="170" t="s">
        <v>2</v>
      </c>
      <c r="I3" s="170" t="s">
        <v>3</v>
      </c>
      <c r="J3" s="169" t="s">
        <v>9</v>
      </c>
      <c r="K3" s="169" t="s">
        <v>1</v>
      </c>
      <c r="L3" s="169" t="s">
        <v>4</v>
      </c>
      <c r="M3" s="169" t="s">
        <v>12</v>
      </c>
      <c r="N3" s="171" t="s">
        <v>11</v>
      </c>
    </row>
    <row r="4" spans="1:14" s="22" customFormat="1" ht="27.95" customHeight="1" thickBot="1" x14ac:dyDescent="0.3">
      <c r="A4" s="460">
        <v>44866</v>
      </c>
      <c r="B4" s="461" t="s">
        <v>182</v>
      </c>
      <c r="C4" s="461"/>
      <c r="D4" s="504"/>
      <c r="E4" s="505"/>
      <c r="F4" s="505"/>
      <c r="G4" s="506">
        <v>-38000</v>
      </c>
      <c r="H4" s="507"/>
      <c r="I4" s="508"/>
      <c r="J4" s="509"/>
      <c r="K4" s="510"/>
      <c r="L4" s="211"/>
      <c r="M4" s="511"/>
      <c r="N4" s="512"/>
    </row>
    <row r="5" spans="1:14" ht="15.75" thickBot="1" x14ac:dyDescent="0.3">
      <c r="A5" s="194"/>
      <c r="B5" s="177"/>
      <c r="C5" s="177"/>
      <c r="D5" s="203"/>
      <c r="E5" s="603">
        <f>SUM(E4:E4)</f>
        <v>0</v>
      </c>
      <c r="F5" s="604">
        <f>SUM(F4:F4)+G4</f>
        <v>-38000</v>
      </c>
      <c r="G5" s="547">
        <f>F5-E5</f>
        <v>-38000</v>
      </c>
      <c r="H5" s="592"/>
      <c r="I5" s="175"/>
      <c r="J5" s="452"/>
      <c r="K5" s="637"/>
      <c r="L5" s="612"/>
      <c r="M5" s="175"/>
      <c r="N5" s="177"/>
    </row>
    <row r="6" spans="1:14" x14ac:dyDescent="0.25">
      <c r="A6" s="194"/>
      <c r="B6" s="177"/>
      <c r="C6" s="177"/>
      <c r="D6" s="203"/>
      <c r="E6" s="602"/>
      <c r="F6" s="188"/>
      <c r="G6" s="545"/>
      <c r="H6" s="558"/>
      <c r="I6" s="175"/>
      <c r="J6" s="452"/>
      <c r="K6" s="429"/>
      <c r="L6" s="175"/>
      <c r="M6" s="175"/>
      <c r="N6" s="177"/>
    </row>
    <row r="7" spans="1:14" x14ac:dyDescent="0.25">
      <c r="A7" s="194"/>
      <c r="B7" s="195"/>
      <c r="C7" s="195"/>
      <c r="D7" s="196"/>
      <c r="E7" s="182"/>
      <c r="F7" s="172"/>
      <c r="G7" s="333"/>
      <c r="H7" s="558"/>
      <c r="I7" s="175"/>
      <c r="J7" s="452"/>
      <c r="K7" s="429"/>
      <c r="L7" s="175"/>
      <c r="M7" s="175"/>
      <c r="N7" s="177"/>
    </row>
    <row r="8" spans="1:14" x14ac:dyDescent="0.25">
      <c r="A8" s="194"/>
      <c r="B8" s="195"/>
      <c r="C8" s="195"/>
      <c r="D8" s="196"/>
      <c r="E8" s="182"/>
      <c r="F8" s="172"/>
      <c r="G8" s="333"/>
      <c r="H8" s="558"/>
      <c r="I8" s="175"/>
      <c r="J8" s="452"/>
      <c r="K8" s="429"/>
      <c r="L8" s="175"/>
      <c r="M8" s="175"/>
      <c r="N8" s="177"/>
    </row>
    <row r="9" spans="1:14" x14ac:dyDescent="0.25">
      <c r="A9" s="194"/>
      <c r="B9" s="195"/>
      <c r="C9" s="195"/>
      <c r="D9" s="196"/>
      <c r="E9" s="182"/>
      <c r="F9" s="172"/>
      <c r="G9" s="333"/>
      <c r="H9" s="558"/>
      <c r="I9" s="175"/>
      <c r="J9" s="452"/>
      <c r="K9" s="429"/>
      <c r="L9" s="175"/>
      <c r="M9" s="175"/>
      <c r="N9" s="177"/>
    </row>
    <row r="10" spans="1:14" x14ac:dyDescent="0.25">
      <c r="A10" s="194"/>
      <c r="B10" s="195"/>
      <c r="C10" s="195"/>
      <c r="D10" s="196"/>
      <c r="E10" s="190"/>
      <c r="F10" s="172"/>
      <c r="G10" s="333"/>
      <c r="H10" s="558"/>
      <c r="I10" s="175"/>
      <c r="J10" s="452"/>
      <c r="K10" s="429"/>
      <c r="L10" s="175"/>
      <c r="M10" s="175"/>
      <c r="N10" s="177"/>
    </row>
    <row r="11" spans="1:14" x14ac:dyDescent="0.25">
      <c r="A11" s="194"/>
      <c r="B11" s="195"/>
      <c r="C11" s="195"/>
      <c r="D11" s="196"/>
      <c r="E11" s="190"/>
      <c r="F11" s="172"/>
      <c r="G11" s="333"/>
      <c r="H11" s="558"/>
      <c r="I11" s="175"/>
      <c r="J11" s="452"/>
      <c r="K11" s="429"/>
      <c r="L11" s="175"/>
      <c r="M11" s="175"/>
      <c r="N11" s="177"/>
    </row>
    <row r="12" spans="1:14" x14ac:dyDescent="0.25">
      <c r="A12" s="194"/>
      <c r="B12" s="195"/>
      <c r="C12" s="195"/>
      <c r="D12" s="196"/>
      <c r="E12" s="182"/>
      <c r="F12" s="172"/>
      <c r="G12" s="333"/>
      <c r="H12" s="558"/>
      <c r="I12" s="175"/>
      <c r="J12" s="452"/>
      <c r="K12" s="429"/>
      <c r="L12" s="175"/>
      <c r="M12" s="175"/>
      <c r="N12" s="177"/>
    </row>
    <row r="13" spans="1:14" x14ac:dyDescent="0.25">
      <c r="A13" s="194"/>
      <c r="B13" s="177"/>
      <c r="C13" s="177"/>
      <c r="D13" s="203"/>
      <c r="E13" s="190"/>
      <c r="F13" s="172"/>
      <c r="G13" s="333"/>
      <c r="H13" s="558"/>
      <c r="I13" s="175"/>
      <c r="J13" s="452"/>
      <c r="K13" s="429"/>
      <c r="L13" s="175"/>
      <c r="M13" s="175"/>
      <c r="N13" s="177"/>
    </row>
    <row r="14" spans="1:14" x14ac:dyDescent="0.25">
      <c r="A14" s="194"/>
      <c r="B14" s="177"/>
      <c r="C14" s="177"/>
      <c r="D14" s="203"/>
      <c r="E14" s="190"/>
      <c r="F14" s="172"/>
      <c r="G14" s="333"/>
      <c r="H14" s="558"/>
      <c r="I14" s="175"/>
      <c r="J14" s="452"/>
      <c r="K14" s="429"/>
      <c r="L14" s="175"/>
      <c r="M14" s="175"/>
      <c r="N14" s="177"/>
    </row>
    <row r="15" spans="1:14" ht="17.25" customHeight="1" x14ac:dyDescent="0.25">
      <c r="A15" s="194"/>
      <c r="B15" s="177"/>
      <c r="C15" s="177"/>
      <c r="D15" s="203"/>
      <c r="E15" s="182"/>
      <c r="F15" s="172"/>
      <c r="G15" s="333"/>
      <c r="H15" s="558"/>
      <c r="I15" s="175"/>
      <c r="J15" s="452"/>
      <c r="K15" s="429"/>
      <c r="L15" s="175"/>
      <c r="M15" s="175"/>
      <c r="N15" s="177"/>
    </row>
    <row r="16" spans="1:14" ht="17.25" customHeight="1" x14ac:dyDescent="0.25">
      <c r="A16" s="194"/>
      <c r="B16" s="177"/>
      <c r="C16" s="177"/>
      <c r="D16" s="203"/>
      <c r="E16" s="182"/>
      <c r="F16" s="172"/>
      <c r="G16" s="333"/>
      <c r="H16" s="558"/>
      <c r="I16" s="175"/>
      <c r="J16" s="452"/>
      <c r="K16" s="429"/>
      <c r="L16" s="175"/>
      <c r="M16" s="175"/>
      <c r="N16" s="177"/>
    </row>
    <row r="17" spans="1:14" ht="17.25" customHeight="1" x14ac:dyDescent="0.25">
      <c r="A17" s="194"/>
      <c r="B17" s="177"/>
      <c r="C17" s="177"/>
      <c r="D17" s="203"/>
      <c r="E17" s="182"/>
      <c r="F17" s="172"/>
      <c r="G17" s="333"/>
      <c r="H17" s="558"/>
      <c r="I17" s="175"/>
      <c r="J17" s="452"/>
      <c r="K17" s="429"/>
      <c r="L17" s="175"/>
      <c r="M17" s="175"/>
      <c r="N17" s="177"/>
    </row>
    <row r="18" spans="1:14" ht="17.25" customHeight="1" x14ac:dyDescent="0.25">
      <c r="A18" s="194"/>
      <c r="B18" s="177"/>
      <c r="C18" s="177"/>
      <c r="D18" s="203"/>
      <c r="E18" s="182"/>
      <c r="F18" s="172"/>
      <c r="G18" s="333"/>
      <c r="H18" s="558"/>
      <c r="I18" s="175"/>
      <c r="J18" s="452"/>
      <c r="K18" s="429"/>
      <c r="L18" s="175"/>
      <c r="M18" s="175"/>
      <c r="N18" s="177"/>
    </row>
    <row r="19" spans="1:14" ht="17.25" customHeight="1" x14ac:dyDescent="0.25">
      <c r="A19" s="194"/>
      <c r="B19" s="177"/>
      <c r="C19" s="177"/>
      <c r="D19" s="203"/>
      <c r="E19" s="182"/>
      <c r="F19" s="172"/>
      <c r="G19" s="333"/>
      <c r="H19" s="319"/>
      <c r="I19" s="175"/>
      <c r="J19" s="452"/>
      <c r="K19" s="429"/>
      <c r="L19" s="175"/>
      <c r="M19" s="175"/>
      <c r="N19" s="177"/>
    </row>
    <row r="20" spans="1:14" ht="17.25" customHeight="1" x14ac:dyDescent="0.25">
      <c r="A20" s="194"/>
      <c r="B20" s="177"/>
      <c r="C20" s="177"/>
      <c r="D20" s="203"/>
      <c r="E20" s="182"/>
      <c r="F20" s="172"/>
      <c r="G20" s="333"/>
      <c r="H20" s="319"/>
      <c r="I20" s="175"/>
      <c r="J20" s="452"/>
      <c r="K20" s="429"/>
      <c r="L20" s="175"/>
      <c r="M20" s="175"/>
      <c r="N20" s="177"/>
    </row>
    <row r="21" spans="1:14" ht="17.25" customHeight="1" x14ac:dyDescent="0.25">
      <c r="A21" s="194"/>
      <c r="B21" s="177"/>
      <c r="C21" s="177"/>
      <c r="D21" s="203"/>
      <c r="E21" s="182"/>
      <c r="F21" s="172"/>
      <c r="G21" s="333"/>
      <c r="H21" s="319"/>
      <c r="I21" s="175"/>
      <c r="J21" s="452"/>
      <c r="K21" s="429"/>
      <c r="L21" s="175"/>
      <c r="M21" s="175"/>
      <c r="N21" s="177"/>
    </row>
    <row r="22" spans="1:14" ht="17.25" customHeight="1" x14ac:dyDescent="0.25">
      <c r="A22" s="194"/>
      <c r="B22" s="177"/>
      <c r="C22" s="177"/>
      <c r="D22" s="203"/>
      <c r="E22" s="182"/>
      <c r="F22" s="172"/>
      <c r="G22" s="333"/>
      <c r="H22" s="319"/>
      <c r="I22" s="175"/>
      <c r="J22" s="452"/>
      <c r="K22" s="429"/>
      <c r="L22" s="175"/>
      <c r="M22" s="175"/>
      <c r="N22" s="177"/>
    </row>
    <row r="23" spans="1:14" x14ac:dyDescent="0.25">
      <c r="A23" s="194"/>
      <c r="B23" s="177"/>
      <c r="C23" s="177"/>
      <c r="D23" s="203"/>
      <c r="E23" s="190"/>
      <c r="F23" s="172"/>
      <c r="G23" s="333"/>
      <c r="H23" s="319"/>
      <c r="I23" s="175"/>
      <c r="J23" s="452"/>
      <c r="K23" s="429"/>
      <c r="L23" s="175"/>
      <c r="M23" s="175"/>
      <c r="N23" s="177"/>
    </row>
    <row r="24" spans="1:14" x14ac:dyDescent="0.25">
      <c r="A24" s="194"/>
      <c r="B24" s="177"/>
      <c r="C24" s="177"/>
      <c r="D24" s="203"/>
      <c r="E24" s="190"/>
      <c r="F24" s="172"/>
      <c r="G24" s="333"/>
      <c r="H24" s="319"/>
      <c r="I24" s="175"/>
      <c r="J24" s="452"/>
      <c r="K24" s="429"/>
      <c r="L24" s="175"/>
      <c r="M24" s="175"/>
      <c r="N24" s="177"/>
    </row>
    <row r="25" spans="1:14" x14ac:dyDescent="0.25">
      <c r="A25" s="194"/>
      <c r="B25" s="177"/>
      <c r="C25" s="177"/>
      <c r="D25" s="203"/>
      <c r="E25" s="190"/>
      <c r="F25" s="172"/>
      <c r="G25" s="333"/>
      <c r="H25" s="319"/>
      <c r="I25" s="175"/>
      <c r="J25" s="452"/>
      <c r="K25" s="429"/>
      <c r="L25" s="175"/>
      <c r="M25" s="175"/>
      <c r="N25" s="177"/>
    </row>
    <row r="26" spans="1:14" x14ac:dyDescent="0.25">
      <c r="A26" s="194"/>
      <c r="B26" s="177"/>
      <c r="C26" s="177"/>
      <c r="D26" s="203"/>
      <c r="E26" s="190"/>
      <c r="F26" s="172"/>
      <c r="G26" s="333"/>
      <c r="H26" s="319"/>
      <c r="I26" s="175"/>
      <c r="J26" s="452"/>
      <c r="K26" s="429"/>
      <c r="L26" s="175"/>
      <c r="M26" s="175"/>
      <c r="N26" s="177"/>
    </row>
    <row r="27" spans="1:14" x14ac:dyDescent="0.25">
      <c r="A27" s="194"/>
      <c r="B27" s="429"/>
      <c r="C27" s="429"/>
      <c r="D27" s="554"/>
      <c r="E27" s="182"/>
      <c r="F27" s="172"/>
      <c r="G27" s="333"/>
      <c r="H27" s="319"/>
      <c r="I27" s="175"/>
      <c r="J27" s="452"/>
      <c r="K27" s="429"/>
      <c r="L27" s="175"/>
      <c r="M27" s="175"/>
      <c r="N27" s="177"/>
    </row>
    <row r="28" spans="1:14" x14ac:dyDescent="0.25">
      <c r="A28" s="194"/>
      <c r="B28" s="429"/>
      <c r="C28" s="429"/>
      <c r="D28" s="554"/>
      <c r="E28" s="182"/>
      <c r="F28" s="172"/>
      <c r="G28" s="333"/>
      <c r="H28" s="319"/>
      <c r="I28" s="175"/>
      <c r="J28" s="452"/>
      <c r="K28" s="429"/>
      <c r="L28" s="175"/>
      <c r="M28" s="175"/>
      <c r="N28" s="177"/>
    </row>
    <row r="29" spans="1:14" x14ac:dyDescent="0.25">
      <c r="A29" s="194"/>
      <c r="B29" s="429"/>
      <c r="C29" s="429"/>
      <c r="D29" s="554"/>
      <c r="E29" s="182"/>
      <c r="F29" s="172"/>
      <c r="G29" s="333"/>
      <c r="H29" s="319"/>
      <c r="I29" s="175"/>
      <c r="J29" s="452"/>
      <c r="K29" s="429"/>
      <c r="L29" s="175"/>
      <c r="M29" s="175"/>
      <c r="N29" s="177"/>
    </row>
    <row r="30" spans="1:14" x14ac:dyDescent="0.25">
      <c r="A30" s="194"/>
      <c r="B30" s="429"/>
      <c r="C30" s="429"/>
      <c r="D30" s="554"/>
      <c r="E30" s="182"/>
      <c r="F30" s="172"/>
      <c r="G30" s="333"/>
      <c r="H30" s="319"/>
      <c r="I30" s="175"/>
      <c r="J30" s="452"/>
      <c r="K30" s="429"/>
      <c r="L30" s="175"/>
      <c r="M30" s="175"/>
      <c r="N30" s="177"/>
    </row>
    <row r="31" spans="1:14" x14ac:dyDescent="0.25">
      <c r="A31" s="194"/>
      <c r="B31" s="429"/>
      <c r="C31" s="429"/>
      <c r="D31" s="554"/>
      <c r="E31" s="182"/>
      <c r="F31" s="172"/>
      <c r="G31" s="333"/>
      <c r="H31" s="212"/>
      <c r="I31" s="175"/>
      <c r="J31" s="452"/>
      <c r="K31" s="429"/>
      <c r="L31" s="175"/>
      <c r="M31" s="175"/>
      <c r="N31" s="177"/>
    </row>
    <row r="32" spans="1:14" x14ac:dyDescent="0.25">
      <c r="A32" s="194"/>
      <c r="B32" s="429"/>
      <c r="C32" s="429"/>
      <c r="D32" s="554"/>
      <c r="E32" s="182"/>
      <c r="F32" s="172"/>
      <c r="G32" s="333"/>
      <c r="H32" s="212"/>
      <c r="I32" s="175"/>
      <c r="J32" s="452"/>
      <c r="K32" s="429"/>
      <c r="L32" s="175"/>
      <c r="M32" s="175"/>
      <c r="N32" s="177"/>
    </row>
    <row r="33" spans="1:14" x14ac:dyDescent="0.25">
      <c r="A33" s="194"/>
      <c r="B33" s="429"/>
      <c r="C33" s="429"/>
      <c r="D33" s="554"/>
      <c r="E33" s="181"/>
      <c r="F33" s="184"/>
      <c r="G33" s="333"/>
      <c r="H33" s="212"/>
      <c r="I33" s="175"/>
      <c r="J33" s="452"/>
      <c r="K33" s="429"/>
      <c r="L33" s="175"/>
      <c r="M33" s="175"/>
      <c r="N33" s="177"/>
    </row>
    <row r="34" spans="1:14" x14ac:dyDescent="0.25">
      <c r="A34" s="180"/>
      <c r="B34" s="429"/>
      <c r="C34" s="429"/>
      <c r="D34" s="554"/>
      <c r="E34" s="172"/>
      <c r="F34" s="172"/>
      <c r="G34" s="333"/>
      <c r="H34" s="212"/>
      <c r="I34" s="175"/>
      <c r="J34" s="452"/>
      <c r="K34" s="429"/>
      <c r="L34" s="175"/>
      <c r="M34" s="175"/>
      <c r="N34" s="177"/>
    </row>
    <row r="35" spans="1:14" x14ac:dyDescent="0.25">
      <c r="A35" s="194"/>
      <c r="B35" s="177"/>
      <c r="C35" s="177"/>
      <c r="D35" s="203"/>
      <c r="E35" s="190"/>
      <c r="F35" s="530"/>
      <c r="G35" s="333"/>
      <c r="H35" s="212"/>
      <c r="I35" s="175"/>
      <c r="J35" s="452"/>
      <c r="K35" s="429"/>
      <c r="L35" s="175"/>
      <c r="M35" s="175"/>
      <c r="N35" s="177"/>
    </row>
    <row r="36" spans="1:14" x14ac:dyDescent="0.25">
      <c r="A36" s="194"/>
      <c r="B36" s="177"/>
      <c r="C36" s="177"/>
      <c r="D36" s="203"/>
      <c r="E36" s="190"/>
      <c r="F36" s="425"/>
      <c r="G36" s="333"/>
      <c r="H36" s="212"/>
      <c r="I36" s="175"/>
      <c r="J36" s="452"/>
      <c r="K36" s="429"/>
      <c r="L36" s="175"/>
      <c r="M36" s="175"/>
      <c r="N36" s="177"/>
    </row>
    <row r="37" spans="1:14" x14ac:dyDescent="0.25">
      <c r="A37" s="194"/>
      <c r="B37" s="177"/>
      <c r="C37" s="177"/>
      <c r="D37" s="203"/>
      <c r="E37" s="190"/>
      <c r="F37" s="425"/>
      <c r="G37" s="333"/>
      <c r="H37" s="212"/>
      <c r="I37" s="175"/>
      <c r="J37" s="452"/>
      <c r="K37" s="429"/>
      <c r="L37" s="175"/>
      <c r="M37" s="175"/>
      <c r="N37" s="177"/>
    </row>
    <row r="38" spans="1:14" x14ac:dyDescent="0.25">
      <c r="A38" s="194"/>
      <c r="B38" s="177"/>
      <c r="C38" s="177"/>
      <c r="D38" s="203"/>
      <c r="E38" s="190"/>
      <c r="F38" s="425"/>
      <c r="G38" s="333"/>
      <c r="H38" s="212"/>
      <c r="I38" s="175"/>
      <c r="J38" s="452"/>
      <c r="K38" s="429"/>
      <c r="L38" s="175"/>
      <c r="M38" s="175"/>
      <c r="N38" s="177"/>
    </row>
    <row r="39" spans="1:14" x14ac:dyDescent="0.25">
      <c r="A39" s="194"/>
      <c r="B39" s="177"/>
      <c r="C39" s="177"/>
      <c r="D39" s="203"/>
      <c r="E39" s="190"/>
      <c r="F39" s="425"/>
      <c r="G39" s="333"/>
      <c r="H39" s="212"/>
      <c r="I39" s="175"/>
      <c r="J39" s="452"/>
      <c r="K39" s="429"/>
      <c r="L39" s="175"/>
      <c r="M39" s="175"/>
      <c r="N39" s="177"/>
    </row>
    <row r="40" spans="1:14" x14ac:dyDescent="0.25">
      <c r="A40" s="194"/>
      <c r="B40" s="177"/>
      <c r="C40" s="177"/>
      <c r="D40" s="203"/>
      <c r="E40" s="190"/>
      <c r="F40" s="425"/>
      <c r="G40" s="333"/>
      <c r="H40" s="212"/>
      <c r="I40" s="175"/>
      <c r="J40" s="452"/>
      <c r="K40" s="429"/>
      <c r="L40" s="175"/>
      <c r="M40" s="175"/>
      <c r="N40" s="177"/>
    </row>
    <row r="41" spans="1:14" x14ac:dyDescent="0.25">
      <c r="A41" s="180"/>
      <c r="B41" s="177"/>
      <c r="C41" s="177"/>
      <c r="D41" s="177"/>
      <c r="E41" s="190"/>
      <c r="F41" s="425"/>
      <c r="G41" s="333"/>
      <c r="H41" s="212"/>
      <c r="I41" s="175"/>
      <c r="J41" s="452"/>
      <c r="K41" s="429"/>
      <c r="L41" s="175"/>
      <c r="M41" s="175"/>
      <c r="N41" s="177"/>
    </row>
    <row r="42" spans="1:14" x14ac:dyDescent="0.25">
      <c r="A42" s="180"/>
      <c r="B42" s="175"/>
      <c r="C42" s="175"/>
      <c r="D42" s="175"/>
      <c r="E42" s="425"/>
      <c r="F42" s="425"/>
      <c r="G42" s="333"/>
      <c r="H42" s="212"/>
      <c r="I42" s="175"/>
      <c r="J42" s="452"/>
      <c r="K42" s="429"/>
      <c r="L42" s="175"/>
      <c r="M42" s="175"/>
      <c r="N42" s="177"/>
    </row>
    <row r="43" spans="1:14" x14ac:dyDescent="0.25">
      <c r="A43" s="180"/>
      <c r="B43" s="175"/>
      <c r="C43" s="175"/>
      <c r="D43" s="175"/>
      <c r="E43" s="190"/>
      <c r="F43" s="425"/>
      <c r="G43" s="333"/>
      <c r="H43" s="212"/>
      <c r="I43" s="175"/>
      <c r="J43" s="452"/>
      <c r="K43" s="429"/>
      <c r="L43" s="175"/>
      <c r="M43" s="175"/>
      <c r="N43" s="177"/>
    </row>
    <row r="44" spans="1:14" x14ac:dyDescent="0.25">
      <c r="A44" s="180"/>
      <c r="B44" s="175"/>
      <c r="C44" s="175"/>
      <c r="D44" s="175"/>
      <c r="E44" s="190"/>
      <c r="F44" s="425"/>
      <c r="G44" s="333"/>
      <c r="H44" s="212"/>
      <c r="I44" s="175"/>
      <c r="J44" s="452"/>
      <c r="K44" s="429"/>
      <c r="L44" s="175"/>
      <c r="M44" s="175"/>
      <c r="N44" s="177"/>
    </row>
    <row r="45" spans="1:14" x14ac:dyDescent="0.25">
      <c r="A45" s="180"/>
      <c r="B45" s="175"/>
      <c r="C45" s="175"/>
      <c r="D45" s="175" t="s">
        <v>132</v>
      </c>
      <c r="E45" s="425"/>
      <c r="F45" s="425"/>
      <c r="G45" s="333"/>
      <c r="H45" s="212"/>
      <c r="I45" s="175"/>
      <c r="J45" s="452"/>
      <c r="K45" s="429"/>
      <c r="L45" s="175"/>
      <c r="M45" s="175"/>
      <c r="N45" s="177"/>
    </row>
    <row r="46" spans="1:14" x14ac:dyDescent="0.25">
      <c r="A46" s="180"/>
      <c r="B46" s="175"/>
      <c r="C46" s="175"/>
      <c r="D46" s="175"/>
      <c r="E46" s="425"/>
      <c r="F46" s="425"/>
      <c r="G46" s="333"/>
      <c r="H46" s="212"/>
      <c r="I46" s="175"/>
      <c r="J46" s="452"/>
      <c r="K46" s="429"/>
      <c r="L46" s="175"/>
      <c r="M46" s="175"/>
      <c r="N46" s="177"/>
    </row>
    <row r="47" spans="1:14" x14ac:dyDescent="0.25">
      <c r="A47" s="180"/>
      <c r="B47" s="175"/>
      <c r="C47" s="175"/>
      <c r="D47" s="175"/>
      <c r="E47" s="425"/>
      <c r="F47" s="425"/>
      <c r="G47" s="333"/>
      <c r="H47" s="212"/>
      <c r="I47" s="175"/>
      <c r="J47" s="177"/>
      <c r="K47" s="429"/>
      <c r="L47" s="175"/>
      <c r="M47" s="175"/>
      <c r="N47" s="177"/>
    </row>
    <row r="48" spans="1:14" x14ac:dyDescent="0.25">
      <c r="A48" s="180"/>
      <c r="B48" s="175"/>
      <c r="C48" s="175"/>
      <c r="D48" s="175"/>
      <c r="E48" s="425"/>
      <c r="F48" s="425"/>
      <c r="G48" s="333"/>
      <c r="H48" s="212"/>
      <c r="I48" s="175"/>
      <c r="J48" s="177"/>
      <c r="K48" s="429"/>
      <c r="L48" s="175"/>
      <c r="M48" s="175"/>
      <c r="N48" s="177"/>
    </row>
    <row r="49" spans="1:14" x14ac:dyDescent="0.25">
      <c r="A49" s="180"/>
      <c r="B49" s="175"/>
      <c r="C49" s="175"/>
      <c r="D49" s="175"/>
      <c r="E49" s="425"/>
      <c r="F49" s="425"/>
      <c r="G49" s="333"/>
      <c r="H49" s="212"/>
      <c r="I49" s="175"/>
      <c r="J49" s="177"/>
      <c r="K49" s="429"/>
      <c r="L49" s="175"/>
      <c r="M49" s="175"/>
      <c r="N49" s="177"/>
    </row>
    <row r="50" spans="1:14" x14ac:dyDescent="0.25">
      <c r="A50" s="180"/>
      <c r="B50" s="175"/>
      <c r="C50" s="175"/>
      <c r="D50" s="175"/>
      <c r="E50" s="425"/>
      <c r="F50" s="425"/>
      <c r="G50" s="333"/>
      <c r="H50" s="212"/>
      <c r="I50" s="175"/>
      <c r="J50" s="177"/>
      <c r="K50" s="429"/>
      <c r="L50" s="175"/>
      <c r="M50" s="175"/>
      <c r="N50" s="177"/>
    </row>
    <row r="51" spans="1:14" x14ac:dyDescent="0.25">
      <c r="A51" s="180"/>
      <c r="B51" s="175"/>
      <c r="C51" s="175"/>
      <c r="D51" s="175"/>
      <c r="E51" s="425"/>
      <c r="F51" s="425"/>
      <c r="G51" s="333"/>
      <c r="H51" s="212"/>
      <c r="I51" s="175"/>
      <c r="J51" s="177"/>
      <c r="K51" s="429"/>
      <c r="L51" s="175"/>
      <c r="M51" s="175"/>
      <c r="N51" s="177"/>
    </row>
    <row r="52" spans="1:14" x14ac:dyDescent="0.25">
      <c r="A52" s="180"/>
      <c r="B52" s="175"/>
      <c r="C52" s="175"/>
      <c r="D52" s="175"/>
      <c r="E52" s="425"/>
      <c r="F52" s="425"/>
      <c r="G52" s="333"/>
      <c r="H52" s="212"/>
      <c r="I52" s="175"/>
      <c r="J52" s="177"/>
      <c r="K52" s="429"/>
      <c r="L52" s="175"/>
      <c r="M52" s="175"/>
      <c r="N52" s="177"/>
    </row>
    <row r="53" spans="1:14" x14ac:dyDescent="0.25">
      <c r="A53" s="180"/>
      <c r="B53" s="175"/>
      <c r="C53" s="175"/>
      <c r="D53" s="175"/>
      <c r="E53" s="425"/>
      <c r="F53" s="425"/>
      <c r="G53" s="333"/>
      <c r="H53" s="212"/>
      <c r="I53" s="175"/>
      <c r="J53" s="177"/>
      <c r="K53" s="429"/>
      <c r="L53" s="175"/>
      <c r="M53" s="175"/>
      <c r="N53" s="177"/>
    </row>
    <row r="54" spans="1:14" x14ac:dyDescent="0.25">
      <c r="A54" s="180"/>
      <c r="B54" s="175"/>
      <c r="C54" s="175"/>
      <c r="D54" s="175"/>
      <c r="E54" s="425"/>
      <c r="F54" s="425"/>
      <c r="G54" s="333"/>
      <c r="H54" s="212"/>
      <c r="I54" s="175"/>
      <c r="J54" s="177"/>
      <c r="K54" s="429"/>
      <c r="L54" s="175"/>
      <c r="M54" s="175"/>
      <c r="N54" s="177"/>
    </row>
    <row r="55" spans="1:14" x14ac:dyDescent="0.25">
      <c r="A55" s="180"/>
      <c r="B55" s="175"/>
      <c r="C55" s="175"/>
      <c r="D55" s="175"/>
      <c r="E55" s="425"/>
      <c r="F55" s="425"/>
      <c r="G55" s="333"/>
      <c r="H55" s="212"/>
      <c r="I55" s="175"/>
      <c r="J55" s="177"/>
      <c r="K55" s="429"/>
      <c r="L55" s="175"/>
      <c r="M55" s="175"/>
      <c r="N55" s="177"/>
    </row>
    <row r="56" spans="1:14" x14ac:dyDescent="0.25">
      <c r="A56" s="194"/>
      <c r="B56" s="175"/>
      <c r="C56" s="175"/>
      <c r="D56" s="175"/>
      <c r="E56" s="190"/>
      <c r="F56" s="549"/>
      <c r="G56" s="333"/>
      <c r="H56" s="212"/>
      <c r="I56" s="175"/>
      <c r="J56" s="177"/>
      <c r="K56" s="429"/>
      <c r="L56" s="175"/>
      <c r="M56" s="175"/>
      <c r="N56" s="177"/>
    </row>
    <row r="57" spans="1:14" x14ac:dyDescent="0.25">
      <c r="A57" s="194"/>
      <c r="B57" s="177"/>
      <c r="C57" s="177"/>
      <c r="D57" s="203"/>
      <c r="E57" s="190"/>
      <c r="F57" s="425"/>
      <c r="G57" s="333"/>
      <c r="H57" s="212"/>
      <c r="I57" s="175"/>
      <c r="J57" s="177"/>
      <c r="K57" s="429"/>
      <c r="L57" s="175"/>
      <c r="M57" s="175"/>
      <c r="N57" s="177"/>
    </row>
    <row r="58" spans="1:14" x14ac:dyDescent="0.25">
      <c r="A58" s="194"/>
      <c r="B58" s="177"/>
      <c r="C58" s="177"/>
      <c r="D58" s="203"/>
      <c r="E58" s="190"/>
      <c r="F58" s="425"/>
      <c r="G58" s="333"/>
      <c r="H58" s="212"/>
      <c r="I58" s="175"/>
      <c r="J58" s="177"/>
      <c r="K58" s="429"/>
      <c r="L58" s="175"/>
      <c r="M58" s="175"/>
      <c r="N58" s="177"/>
    </row>
    <row r="59" spans="1:14" x14ac:dyDescent="0.25">
      <c r="A59" s="194"/>
      <c r="B59" s="177"/>
      <c r="C59" s="177"/>
      <c r="D59" s="203"/>
      <c r="E59" s="190"/>
      <c r="F59" s="425"/>
      <c r="G59" s="333"/>
      <c r="H59" s="212"/>
      <c r="I59" s="175"/>
      <c r="J59" s="177"/>
      <c r="K59" s="429"/>
      <c r="L59" s="175"/>
      <c r="M59" s="175"/>
      <c r="N59" s="177"/>
    </row>
    <row r="60" spans="1:14" x14ac:dyDescent="0.25">
      <c r="A60" s="194"/>
      <c r="B60" s="177"/>
      <c r="C60" s="177"/>
      <c r="D60" s="203"/>
      <c r="E60" s="190"/>
      <c r="F60" s="425"/>
      <c r="G60" s="333"/>
      <c r="H60" s="212"/>
      <c r="I60" s="175"/>
      <c r="J60" s="177"/>
      <c r="K60" s="429"/>
      <c r="L60" s="175"/>
      <c r="M60" s="175"/>
      <c r="N60" s="177"/>
    </row>
    <row r="61" spans="1:14" x14ac:dyDescent="0.25">
      <c r="A61" s="194"/>
      <c r="B61" s="177"/>
      <c r="C61" s="177"/>
      <c r="D61" s="203"/>
      <c r="E61" s="190"/>
      <c r="F61" s="425"/>
      <c r="G61" s="333"/>
      <c r="H61" s="212"/>
      <c r="I61" s="175"/>
      <c r="J61" s="177"/>
      <c r="K61" s="429"/>
      <c r="L61" s="175"/>
      <c r="M61" s="175"/>
      <c r="N61" s="177"/>
    </row>
    <row r="62" spans="1:14" x14ac:dyDescent="0.25">
      <c r="A62" s="194"/>
      <c r="B62" s="177"/>
      <c r="C62" s="177"/>
      <c r="D62" s="203"/>
      <c r="E62" s="190"/>
      <c r="F62" s="425"/>
      <c r="G62" s="333"/>
      <c r="H62" s="212"/>
      <c r="I62" s="175"/>
      <c r="J62" s="177"/>
      <c r="K62" s="429"/>
      <c r="L62" s="175"/>
      <c r="M62" s="175"/>
      <c r="N62" s="177"/>
    </row>
    <row r="63" spans="1:14" x14ac:dyDescent="0.25">
      <c r="A63" s="194"/>
      <c r="B63" s="177"/>
      <c r="C63" s="177"/>
      <c r="D63" s="203"/>
      <c r="E63" s="190"/>
      <c r="F63" s="425"/>
      <c r="G63" s="333"/>
      <c r="H63" s="212"/>
      <c r="I63" s="175"/>
      <c r="J63" s="177"/>
      <c r="K63" s="429"/>
      <c r="L63" s="175"/>
      <c r="M63" s="175"/>
      <c r="N63" s="177"/>
    </row>
    <row r="64" spans="1:14" x14ac:dyDescent="0.25">
      <c r="A64" s="194"/>
      <c r="B64" s="177"/>
      <c r="C64" s="177"/>
      <c r="D64" s="203"/>
      <c r="E64" s="190"/>
      <c r="F64" s="425"/>
      <c r="G64" s="333"/>
      <c r="H64" s="212"/>
      <c r="I64" s="175"/>
      <c r="J64" s="177"/>
      <c r="K64" s="429"/>
      <c r="L64" s="175"/>
      <c r="M64" s="175"/>
      <c r="N64" s="177"/>
    </row>
    <row r="65" spans="1:14" x14ac:dyDescent="0.25">
      <c r="A65" s="194"/>
      <c r="B65" s="177"/>
      <c r="C65" s="177"/>
      <c r="D65" s="203"/>
      <c r="E65" s="190"/>
      <c r="F65" s="425"/>
      <c r="G65" s="333"/>
      <c r="H65" s="212"/>
      <c r="I65" s="175"/>
      <c r="J65" s="177"/>
      <c r="K65" s="429"/>
      <c r="L65" s="175"/>
      <c r="M65" s="175"/>
      <c r="N65" s="177"/>
    </row>
    <row r="66" spans="1:14" x14ac:dyDescent="0.25">
      <c r="A66" s="194"/>
      <c r="B66" s="177"/>
      <c r="C66" s="177"/>
      <c r="D66" s="203"/>
      <c r="E66" s="190"/>
      <c r="F66" s="425"/>
      <c r="G66" s="333"/>
      <c r="H66" s="212"/>
      <c r="I66" s="175"/>
      <c r="J66" s="177"/>
      <c r="K66" s="429"/>
      <c r="L66" s="175"/>
      <c r="M66" s="175"/>
      <c r="N66" s="177"/>
    </row>
    <row r="67" spans="1:14" x14ac:dyDescent="0.25">
      <c r="A67" s="194"/>
      <c r="B67" s="177"/>
      <c r="C67" s="177"/>
      <c r="D67" s="203"/>
      <c r="E67" s="190"/>
      <c r="F67" s="425"/>
      <c r="G67" s="333"/>
      <c r="H67" s="212"/>
      <c r="I67" s="175"/>
      <c r="J67" s="177"/>
      <c r="K67" s="429"/>
      <c r="L67" s="175"/>
      <c r="M67" s="175"/>
      <c r="N67" s="177"/>
    </row>
    <row r="68" spans="1:14" x14ac:dyDescent="0.25">
      <c r="A68" s="194"/>
      <c r="B68" s="177"/>
      <c r="C68" s="177"/>
      <c r="D68" s="203"/>
      <c r="E68" s="190"/>
      <c r="F68" s="425"/>
      <c r="G68" s="333"/>
      <c r="H68" s="212"/>
      <c r="I68" s="175"/>
      <c r="J68" s="177"/>
      <c r="K68" s="429"/>
      <c r="L68" s="175"/>
      <c r="M68" s="175"/>
      <c r="N68" s="177"/>
    </row>
    <row r="69" spans="1:14" x14ac:dyDescent="0.25">
      <c r="A69" s="194"/>
      <c r="B69" s="175"/>
      <c r="C69" s="175"/>
      <c r="D69" s="175"/>
      <c r="E69" s="425"/>
      <c r="F69" s="425"/>
      <c r="G69" s="333"/>
      <c r="H69" s="212"/>
      <c r="I69" s="175"/>
      <c r="J69" s="177"/>
      <c r="K69" s="429"/>
      <c r="L69" s="175"/>
      <c r="M69" s="175"/>
      <c r="N69" s="177"/>
    </row>
    <row r="70" spans="1:14" x14ac:dyDescent="0.25">
      <c r="A70" s="194"/>
      <c r="B70" s="175"/>
      <c r="C70" s="175"/>
      <c r="D70" s="175"/>
      <c r="E70" s="544"/>
      <c r="F70" s="544"/>
      <c r="G70" s="333"/>
      <c r="H70" s="212"/>
      <c r="I70" s="175"/>
      <c r="J70" s="177"/>
      <c r="K70" s="429"/>
      <c r="L70" s="175"/>
      <c r="M70" s="175"/>
      <c r="N70" s="177"/>
    </row>
    <row r="71" spans="1:14" x14ac:dyDescent="0.25">
      <c r="A71" s="194"/>
      <c r="B71" s="175"/>
      <c r="C71" s="175"/>
      <c r="D71" s="175"/>
      <c r="E71" s="544"/>
      <c r="F71" s="544"/>
      <c r="G71" s="333"/>
      <c r="H71" s="212"/>
      <c r="I71" s="175"/>
      <c r="J71" s="177"/>
      <c r="K71" s="429"/>
      <c r="L71" s="175"/>
      <c r="M71" s="175"/>
      <c r="N71" s="177"/>
    </row>
    <row r="72" spans="1:14" x14ac:dyDescent="0.25">
      <c r="A72" s="194"/>
      <c r="B72" s="175"/>
      <c r="C72" s="175"/>
      <c r="D72" s="187"/>
      <c r="E72" s="425"/>
      <c r="F72" s="425"/>
      <c r="G72" s="333"/>
      <c r="H72" s="212"/>
      <c r="I72" s="175"/>
      <c r="J72" s="177"/>
      <c r="K72" s="429"/>
      <c r="L72" s="175"/>
      <c r="M72" s="175"/>
      <c r="N72" s="177"/>
    </row>
    <row r="73" spans="1:14" x14ac:dyDescent="0.25">
      <c r="A73" s="194"/>
      <c r="B73" s="175"/>
      <c r="C73" s="175"/>
      <c r="D73" s="187"/>
      <c r="E73" s="425"/>
      <c r="F73" s="425"/>
      <c r="G73" s="333"/>
      <c r="H73" s="212"/>
      <c r="I73" s="175"/>
      <c r="J73" s="177"/>
      <c r="K73" s="429"/>
      <c r="L73" s="175"/>
      <c r="M73" s="175"/>
      <c r="N73" s="177"/>
    </row>
    <row r="74" spans="1:14" x14ac:dyDescent="0.25">
      <c r="A74" s="194"/>
      <c r="B74" s="175"/>
      <c r="C74" s="175"/>
      <c r="D74" s="187"/>
      <c r="E74" s="425"/>
      <c r="F74" s="425"/>
      <c r="G74" s="333"/>
      <c r="H74" s="212"/>
      <c r="I74" s="175"/>
      <c r="J74" s="177"/>
      <c r="K74" s="429"/>
      <c r="L74" s="175"/>
      <c r="M74" s="175"/>
      <c r="N74" s="177"/>
    </row>
    <row r="75" spans="1:14" x14ac:dyDescent="0.25">
      <c r="A75" s="175"/>
      <c r="B75" s="175"/>
      <c r="C75" s="175"/>
      <c r="D75" s="187"/>
      <c r="E75" s="601"/>
      <c r="F75" s="601"/>
      <c r="G75" s="599"/>
      <c r="H75" s="212"/>
      <c r="I75" s="175"/>
      <c r="J75" s="175"/>
      <c r="K75" s="429"/>
      <c r="L75" s="175"/>
      <c r="M75" s="175"/>
      <c r="N75" s="177"/>
    </row>
    <row r="76" spans="1:14" x14ac:dyDescent="0.25">
      <c r="A76" s="175"/>
      <c r="B76" s="175"/>
      <c r="C76" s="175"/>
      <c r="D76" s="187"/>
      <c r="E76" s="425"/>
      <c r="F76" s="425"/>
      <c r="G76" s="333"/>
      <c r="H76" s="212"/>
      <c r="I76" s="175"/>
      <c r="J76" s="175"/>
      <c r="K76" s="429"/>
      <c r="L76" s="175"/>
      <c r="M76" s="175"/>
      <c r="N76" s="177"/>
    </row>
    <row r="77" spans="1:14" x14ac:dyDescent="0.25">
      <c r="A77" s="175"/>
      <c r="B77" s="175"/>
      <c r="C77" s="175"/>
      <c r="D77" s="187"/>
      <c r="E77" s="367"/>
      <c r="F77" s="367"/>
      <c r="G77" s="367"/>
      <c r="H77" s="189"/>
      <c r="I77" s="175"/>
      <c r="J77" s="175"/>
      <c r="K77" s="175"/>
      <c r="L77" s="175"/>
      <c r="M77" s="175"/>
      <c r="N77" s="177"/>
    </row>
    <row r="78" spans="1:14" x14ac:dyDescent="0.25">
      <c r="A78" s="175"/>
      <c r="B78" s="175"/>
      <c r="C78" s="175"/>
      <c r="D78" s="175"/>
      <c r="E78" s="367"/>
      <c r="F78" s="367"/>
      <c r="G78" s="367"/>
      <c r="H78" s="175"/>
      <c r="I78" s="175"/>
      <c r="J78" s="175"/>
      <c r="K78" s="175"/>
      <c r="L78" s="175"/>
      <c r="M78" s="175"/>
      <c r="N78" s="177"/>
    </row>
    <row r="79" spans="1:14" x14ac:dyDescent="0.25">
      <c r="A79" s="175"/>
      <c r="B79" s="175"/>
      <c r="C79" s="175"/>
      <c r="D79" s="175"/>
      <c r="E79" s="367"/>
      <c r="F79" s="367"/>
      <c r="G79" s="367"/>
      <c r="H79" s="175"/>
      <c r="I79" s="175"/>
      <c r="J79" s="175"/>
      <c r="K79" s="175"/>
      <c r="L79" s="175"/>
      <c r="M79" s="175"/>
      <c r="N79" s="177"/>
    </row>
    <row r="80" spans="1:14" x14ac:dyDescent="0.25">
      <c r="A80" s="175"/>
      <c r="B80" s="175"/>
      <c r="C80" s="175"/>
      <c r="D80" s="175"/>
      <c r="E80" s="367"/>
      <c r="F80" s="367"/>
      <c r="G80" s="367"/>
      <c r="H80" s="175"/>
      <c r="I80" s="175"/>
      <c r="J80" s="175"/>
      <c r="K80" s="175"/>
      <c r="L80" s="175"/>
      <c r="M80" s="175"/>
      <c r="N80" s="177"/>
    </row>
    <row r="81" spans="1:14" x14ac:dyDescent="0.25">
      <c r="A81" s="175"/>
      <c r="B81" s="175"/>
      <c r="C81" s="175"/>
      <c r="D81" s="175"/>
      <c r="E81" s="367"/>
      <c r="F81" s="367"/>
      <c r="G81" s="367"/>
      <c r="H81" s="175"/>
      <c r="I81" s="175"/>
      <c r="J81" s="175"/>
      <c r="K81" s="175"/>
      <c r="L81" s="175"/>
      <c r="M81" s="175"/>
      <c r="N81" s="177"/>
    </row>
    <row r="82" spans="1:14" x14ac:dyDescent="0.25">
      <c r="A82" s="175"/>
      <c r="B82" s="175"/>
      <c r="C82" s="175"/>
      <c r="D82" s="175"/>
      <c r="E82" s="367"/>
      <c r="F82" s="367"/>
      <c r="G82" s="367"/>
      <c r="H82" s="175"/>
      <c r="I82" s="175"/>
      <c r="J82" s="175"/>
      <c r="K82" s="175"/>
      <c r="L82" s="175"/>
      <c r="M82" s="175"/>
      <c r="N82" s="177"/>
    </row>
    <row r="83" spans="1:14" x14ac:dyDescent="0.25">
      <c r="A83" s="25"/>
      <c r="B83" s="25"/>
      <c r="C83" s="25"/>
      <c r="D83" s="25"/>
      <c r="E83" s="335"/>
      <c r="F83" s="335"/>
      <c r="G83" s="335"/>
      <c r="H83" s="25"/>
      <c r="I83" s="25"/>
      <c r="J83" s="25"/>
      <c r="K83" s="25"/>
      <c r="L83" s="25"/>
      <c r="M83" s="25"/>
      <c r="N83" s="24"/>
    </row>
    <row r="84" spans="1:14" x14ac:dyDescent="0.25">
      <c r="A84" s="25"/>
      <c r="B84" s="25"/>
      <c r="C84" s="25"/>
      <c r="D84" s="25"/>
      <c r="E84" s="335"/>
      <c r="F84" s="335"/>
      <c r="G84" s="335"/>
      <c r="H84" s="25"/>
      <c r="I84" s="25"/>
      <c r="J84" s="25"/>
      <c r="K84" s="25"/>
      <c r="L84" s="25"/>
      <c r="M84" s="25"/>
      <c r="N84" s="24"/>
    </row>
    <row r="85" spans="1:14" x14ac:dyDescent="0.25">
      <c r="A85" s="25"/>
      <c r="B85" s="25"/>
      <c r="C85" s="25"/>
      <c r="D85" s="25"/>
      <c r="E85" s="335"/>
      <c r="F85" s="335"/>
      <c r="G85" s="335"/>
      <c r="H85" s="25"/>
      <c r="I85" s="25"/>
      <c r="J85" s="25"/>
      <c r="K85" s="25"/>
      <c r="L85" s="25"/>
      <c r="M85" s="25"/>
      <c r="N85" s="24"/>
    </row>
    <row r="86" spans="1:14" x14ac:dyDescent="0.25">
      <c r="A86" s="25"/>
      <c r="B86" s="25"/>
      <c r="C86" s="25"/>
      <c r="D86" s="25"/>
      <c r="E86" s="335"/>
      <c r="F86" s="335"/>
      <c r="G86" s="335"/>
      <c r="H86" s="25"/>
      <c r="I86" s="25"/>
      <c r="J86" s="25"/>
      <c r="K86" s="25"/>
      <c r="L86" s="25"/>
      <c r="M86" s="25"/>
      <c r="N86" s="24"/>
    </row>
  </sheetData>
  <autoFilter ref="A1:N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8"/>
  <sheetViews>
    <sheetView topLeftCell="C1" zoomScale="117" zoomScaleNormal="85" workbookViewId="0">
      <selection activeCell="J7" sqref="J7"/>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334" bestFit="1" customWidth="1"/>
    <col min="7" max="7" width="18.7109375" style="334"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6" customWidth="1"/>
    <col min="15" max="15" width="41.140625" style="26" customWidth="1"/>
    <col min="16" max="16384" width="10.85546875" style="26"/>
  </cols>
  <sheetData>
    <row r="1" spans="1:14" s="79" customFormat="1" ht="31.5" x14ac:dyDescent="0.25">
      <c r="A1" s="739" t="s">
        <v>44</v>
      </c>
      <c r="B1" s="739"/>
      <c r="C1" s="739"/>
      <c r="D1" s="739"/>
      <c r="E1" s="739"/>
      <c r="F1" s="739"/>
      <c r="G1" s="739"/>
      <c r="H1" s="739"/>
      <c r="I1" s="739"/>
      <c r="J1" s="739"/>
      <c r="K1" s="739"/>
      <c r="L1" s="739"/>
      <c r="M1" s="739"/>
      <c r="N1" s="739"/>
    </row>
    <row r="2" spans="1:14" s="79" customFormat="1" ht="18.75" x14ac:dyDescent="0.25">
      <c r="A2" s="740" t="s">
        <v>428</v>
      </c>
      <c r="B2" s="740"/>
      <c r="C2" s="740"/>
      <c r="D2" s="740"/>
      <c r="E2" s="740"/>
      <c r="F2" s="740"/>
      <c r="G2" s="740"/>
      <c r="H2" s="740"/>
      <c r="I2" s="740"/>
      <c r="J2" s="740"/>
      <c r="K2" s="740"/>
      <c r="L2" s="740"/>
      <c r="M2" s="740"/>
      <c r="N2" s="740"/>
    </row>
    <row r="3" spans="1:14" s="79" customFormat="1" ht="45.75" thickBot="1" x14ac:dyDescent="0.3">
      <c r="A3" s="168" t="s">
        <v>0</v>
      </c>
      <c r="B3" s="169" t="s">
        <v>5</v>
      </c>
      <c r="C3" s="169" t="s">
        <v>10</v>
      </c>
      <c r="D3" s="170" t="s">
        <v>8</v>
      </c>
      <c r="E3" s="170" t="s">
        <v>13</v>
      </c>
      <c r="F3" s="170" t="s">
        <v>34</v>
      </c>
      <c r="G3" s="170" t="s">
        <v>41</v>
      </c>
      <c r="H3" s="170" t="s">
        <v>2</v>
      </c>
      <c r="I3" s="170" t="s">
        <v>3</v>
      </c>
      <c r="J3" s="169" t="s">
        <v>9</v>
      </c>
      <c r="K3" s="169" t="s">
        <v>1</v>
      </c>
      <c r="L3" s="169" t="s">
        <v>4</v>
      </c>
      <c r="M3" s="169" t="s">
        <v>12</v>
      </c>
      <c r="N3" s="171" t="s">
        <v>11</v>
      </c>
    </row>
    <row r="4" spans="1:14" s="22" customFormat="1" ht="27.95" customHeight="1" x14ac:dyDescent="0.25">
      <c r="A4" s="460">
        <v>44866</v>
      </c>
      <c r="B4" s="461" t="s">
        <v>182</v>
      </c>
      <c r="C4" s="461"/>
      <c r="D4" s="504"/>
      <c r="E4" s="505"/>
      <c r="F4" s="505"/>
      <c r="G4" s="506">
        <v>0</v>
      </c>
      <c r="H4" s="507"/>
      <c r="I4" s="508"/>
      <c r="J4" s="509"/>
      <c r="K4" s="510"/>
      <c r="L4" s="211"/>
      <c r="M4" s="511"/>
      <c r="N4" s="512"/>
    </row>
    <row r="5" spans="1:14" s="22" customFormat="1" ht="13.5" customHeight="1" x14ac:dyDescent="0.25">
      <c r="A5" s="559">
        <v>44873</v>
      </c>
      <c r="B5" s="560" t="s">
        <v>115</v>
      </c>
      <c r="C5" s="560" t="s">
        <v>49</v>
      </c>
      <c r="D5" s="561" t="s">
        <v>118</v>
      </c>
      <c r="E5" s="562"/>
      <c r="F5" s="562">
        <v>40000</v>
      </c>
      <c r="G5" s="563">
        <f>G4-E5+F5</f>
        <v>40000</v>
      </c>
      <c r="H5" s="564" t="s">
        <v>160</v>
      </c>
      <c r="I5" s="564" t="s">
        <v>18</v>
      </c>
      <c r="J5" s="566" t="s">
        <v>212</v>
      </c>
      <c r="K5" s="560" t="s">
        <v>64</v>
      </c>
      <c r="L5" s="560" t="s">
        <v>45</v>
      </c>
      <c r="M5" s="574"/>
      <c r="N5" s="567"/>
    </row>
    <row r="6" spans="1:14" s="22" customFormat="1" ht="13.5" customHeight="1" x14ac:dyDescent="0.25">
      <c r="A6" s="194">
        <v>44873</v>
      </c>
      <c r="B6" s="195" t="s">
        <v>123</v>
      </c>
      <c r="C6" s="195" t="s">
        <v>124</v>
      </c>
      <c r="D6" s="196" t="s">
        <v>118</v>
      </c>
      <c r="E6" s="172">
        <v>15000</v>
      </c>
      <c r="F6" s="172"/>
      <c r="G6" s="333">
        <f t="shared" ref="G6:G22" si="0">G5-E6+F6</f>
        <v>25000</v>
      </c>
      <c r="H6" s="558" t="s">
        <v>160</v>
      </c>
      <c r="I6" s="319" t="s">
        <v>18</v>
      </c>
      <c r="J6" s="452" t="s">
        <v>212</v>
      </c>
      <c r="K6" s="429" t="s">
        <v>64</v>
      </c>
      <c r="L6" s="429" t="s">
        <v>45</v>
      </c>
      <c r="M6" s="555"/>
      <c r="N6" s="556" t="s">
        <v>126</v>
      </c>
    </row>
    <row r="7" spans="1:14" x14ac:dyDescent="0.25">
      <c r="A7" s="194">
        <v>44873</v>
      </c>
      <c r="B7" s="195" t="s">
        <v>123</v>
      </c>
      <c r="C7" s="195" t="s">
        <v>124</v>
      </c>
      <c r="D7" s="196" t="s">
        <v>118</v>
      </c>
      <c r="E7" s="172">
        <v>15000</v>
      </c>
      <c r="F7" s="172"/>
      <c r="G7" s="333">
        <f>G6-E7+F7</f>
        <v>10000</v>
      </c>
      <c r="H7" s="558" t="s">
        <v>160</v>
      </c>
      <c r="I7" s="175" t="s">
        <v>18</v>
      </c>
      <c r="J7" s="452" t="s">
        <v>212</v>
      </c>
      <c r="K7" s="429" t="s">
        <v>64</v>
      </c>
      <c r="L7" s="175" t="s">
        <v>45</v>
      </c>
      <c r="M7" s="175"/>
      <c r="N7" s="556" t="s">
        <v>127</v>
      </c>
    </row>
    <row r="8" spans="1:14" x14ac:dyDescent="0.25">
      <c r="A8" s="194">
        <v>44874</v>
      </c>
      <c r="B8" s="195" t="s">
        <v>125</v>
      </c>
      <c r="C8" s="195" t="s">
        <v>49</v>
      </c>
      <c r="D8" s="196" t="s">
        <v>118</v>
      </c>
      <c r="E8" s="172"/>
      <c r="F8" s="172">
        <v>-10000</v>
      </c>
      <c r="G8" s="333">
        <f t="shared" ref="G8:G14" si="1">G7-E8+F8</f>
        <v>0</v>
      </c>
      <c r="H8" s="558" t="s">
        <v>160</v>
      </c>
      <c r="I8" s="175" t="s">
        <v>18</v>
      </c>
      <c r="J8" s="452" t="s">
        <v>212</v>
      </c>
      <c r="K8" s="429" t="s">
        <v>64</v>
      </c>
      <c r="L8" s="175" t="s">
        <v>45</v>
      </c>
      <c r="M8" s="175"/>
      <c r="N8" s="556"/>
    </row>
    <row r="9" spans="1:14" ht="12.75" customHeight="1" x14ac:dyDescent="0.25">
      <c r="A9" s="559">
        <v>44874</v>
      </c>
      <c r="B9" s="572" t="s">
        <v>115</v>
      </c>
      <c r="C9" s="572" t="s">
        <v>49</v>
      </c>
      <c r="D9" s="583" t="s">
        <v>118</v>
      </c>
      <c r="E9" s="569"/>
      <c r="F9" s="569">
        <v>30000</v>
      </c>
      <c r="G9" s="584">
        <f t="shared" si="1"/>
        <v>30000</v>
      </c>
      <c r="H9" s="570" t="s">
        <v>160</v>
      </c>
      <c r="I9" s="571" t="s">
        <v>18</v>
      </c>
      <c r="J9" s="566" t="s">
        <v>227</v>
      </c>
      <c r="K9" s="572" t="s">
        <v>64</v>
      </c>
      <c r="L9" s="571" t="s">
        <v>45</v>
      </c>
      <c r="M9" s="565"/>
      <c r="N9" s="581"/>
    </row>
    <row r="10" spans="1:14" x14ac:dyDescent="0.25">
      <c r="A10" s="194">
        <v>44874</v>
      </c>
      <c r="B10" s="205" t="s">
        <v>123</v>
      </c>
      <c r="C10" s="205" t="s">
        <v>124</v>
      </c>
      <c r="D10" s="532" t="s">
        <v>118</v>
      </c>
      <c r="E10" s="172">
        <v>15000</v>
      </c>
      <c r="F10" s="172"/>
      <c r="G10" s="333">
        <f t="shared" si="1"/>
        <v>15000</v>
      </c>
      <c r="H10" s="558" t="s">
        <v>160</v>
      </c>
      <c r="I10" s="175" t="s">
        <v>18</v>
      </c>
      <c r="J10" s="452" t="s">
        <v>227</v>
      </c>
      <c r="K10" s="429" t="s">
        <v>64</v>
      </c>
      <c r="L10" s="175" t="s">
        <v>45</v>
      </c>
      <c r="M10" s="175"/>
      <c r="N10" s="556" t="s">
        <v>126</v>
      </c>
    </row>
    <row r="11" spans="1:14" x14ac:dyDescent="0.25">
      <c r="A11" s="194">
        <v>44874</v>
      </c>
      <c r="B11" s="205" t="s">
        <v>123</v>
      </c>
      <c r="C11" s="205" t="s">
        <v>124</v>
      </c>
      <c r="D11" s="532" t="s">
        <v>118</v>
      </c>
      <c r="E11" s="172">
        <v>20000</v>
      </c>
      <c r="F11" s="172"/>
      <c r="G11" s="333">
        <f t="shared" si="1"/>
        <v>-5000</v>
      </c>
      <c r="H11" s="558" t="s">
        <v>160</v>
      </c>
      <c r="I11" s="175" t="s">
        <v>18</v>
      </c>
      <c r="J11" s="452" t="s">
        <v>227</v>
      </c>
      <c r="K11" s="429" t="s">
        <v>64</v>
      </c>
      <c r="L11" s="175" t="s">
        <v>45</v>
      </c>
      <c r="M11" s="175"/>
      <c r="N11" s="556" t="s">
        <v>127</v>
      </c>
    </row>
    <row r="12" spans="1:14" x14ac:dyDescent="0.25">
      <c r="A12" s="194">
        <v>44875</v>
      </c>
      <c r="B12" s="205" t="s">
        <v>217</v>
      </c>
      <c r="C12" s="205" t="s">
        <v>49</v>
      </c>
      <c r="D12" s="532" t="s">
        <v>118</v>
      </c>
      <c r="E12" s="172"/>
      <c r="F12" s="172">
        <v>5000</v>
      </c>
      <c r="G12" s="333">
        <f t="shared" si="1"/>
        <v>0</v>
      </c>
      <c r="H12" s="558" t="s">
        <v>160</v>
      </c>
      <c r="I12" s="175" t="s">
        <v>18</v>
      </c>
      <c r="J12" s="452" t="s">
        <v>227</v>
      </c>
      <c r="K12" s="429" t="s">
        <v>64</v>
      </c>
      <c r="L12" s="175" t="s">
        <v>45</v>
      </c>
      <c r="M12" s="175"/>
      <c r="N12" s="556"/>
    </row>
    <row r="13" spans="1:14" x14ac:dyDescent="0.25">
      <c r="A13" s="559">
        <v>44875</v>
      </c>
      <c r="B13" s="572" t="s">
        <v>115</v>
      </c>
      <c r="C13" s="572" t="s">
        <v>49</v>
      </c>
      <c r="D13" s="583" t="s">
        <v>118</v>
      </c>
      <c r="E13" s="568"/>
      <c r="F13" s="562">
        <v>30000</v>
      </c>
      <c r="G13" s="563">
        <f t="shared" si="1"/>
        <v>30000</v>
      </c>
      <c r="H13" s="564" t="s">
        <v>160</v>
      </c>
      <c r="I13" s="565" t="s">
        <v>18</v>
      </c>
      <c r="J13" s="566" t="s">
        <v>236</v>
      </c>
      <c r="K13" s="560" t="s">
        <v>64</v>
      </c>
      <c r="L13" s="565" t="s">
        <v>45</v>
      </c>
      <c r="M13" s="565"/>
      <c r="N13" s="567"/>
    </row>
    <row r="14" spans="1:14" x14ac:dyDescent="0.25">
      <c r="A14" s="194">
        <v>44875</v>
      </c>
      <c r="B14" s="205" t="s">
        <v>123</v>
      </c>
      <c r="C14" s="205" t="s">
        <v>124</v>
      </c>
      <c r="D14" s="532" t="s">
        <v>118</v>
      </c>
      <c r="E14" s="190">
        <v>15000</v>
      </c>
      <c r="F14" s="182"/>
      <c r="G14" s="333">
        <f t="shared" si="1"/>
        <v>15000</v>
      </c>
      <c r="H14" s="558" t="s">
        <v>160</v>
      </c>
      <c r="I14" s="206" t="s">
        <v>18</v>
      </c>
      <c r="J14" s="452" t="s">
        <v>236</v>
      </c>
      <c r="K14" s="210" t="s">
        <v>64</v>
      </c>
      <c r="L14" s="206" t="s">
        <v>45</v>
      </c>
      <c r="M14" s="206"/>
      <c r="N14" s="177" t="s">
        <v>126</v>
      </c>
    </row>
    <row r="15" spans="1:14" x14ac:dyDescent="0.25">
      <c r="A15" s="194">
        <v>44875</v>
      </c>
      <c r="B15" s="205" t="s">
        <v>123</v>
      </c>
      <c r="C15" s="205" t="s">
        <v>124</v>
      </c>
      <c r="D15" s="532" t="s">
        <v>118</v>
      </c>
      <c r="E15" s="190">
        <v>15000</v>
      </c>
      <c r="F15" s="172"/>
      <c r="G15" s="333">
        <f t="shared" si="0"/>
        <v>0</v>
      </c>
      <c r="H15" s="558" t="s">
        <v>160</v>
      </c>
      <c r="I15" s="175" t="s">
        <v>18</v>
      </c>
      <c r="J15" s="452" t="s">
        <v>236</v>
      </c>
      <c r="K15" s="429" t="s">
        <v>64</v>
      </c>
      <c r="L15" s="175" t="s">
        <v>45</v>
      </c>
      <c r="M15" s="175"/>
      <c r="N15" s="177" t="s">
        <v>127</v>
      </c>
    </row>
    <row r="16" spans="1:14" x14ac:dyDescent="0.25">
      <c r="A16" s="559">
        <v>44876</v>
      </c>
      <c r="B16" s="572" t="s">
        <v>115</v>
      </c>
      <c r="C16" s="572" t="s">
        <v>49</v>
      </c>
      <c r="D16" s="583" t="s">
        <v>118</v>
      </c>
      <c r="E16" s="568"/>
      <c r="F16" s="636">
        <v>30000</v>
      </c>
      <c r="G16" s="563">
        <f t="shared" si="0"/>
        <v>30000</v>
      </c>
      <c r="H16" s="564" t="s">
        <v>160</v>
      </c>
      <c r="I16" s="565" t="s">
        <v>18</v>
      </c>
      <c r="J16" s="566" t="s">
        <v>238</v>
      </c>
      <c r="K16" s="560" t="s">
        <v>64</v>
      </c>
      <c r="L16" s="565" t="s">
        <v>45</v>
      </c>
      <c r="M16" s="565"/>
      <c r="N16" s="573"/>
    </row>
    <row r="17" spans="1:14" ht="15.75" customHeight="1" x14ac:dyDescent="0.25">
      <c r="A17" s="194">
        <v>44876</v>
      </c>
      <c r="B17" s="195" t="s">
        <v>123</v>
      </c>
      <c r="C17" s="195" t="s">
        <v>124</v>
      </c>
      <c r="D17" s="196" t="s">
        <v>118</v>
      </c>
      <c r="E17" s="201">
        <v>15000</v>
      </c>
      <c r="F17" s="182"/>
      <c r="G17" s="333">
        <f t="shared" si="0"/>
        <v>15000</v>
      </c>
      <c r="H17" s="558" t="s">
        <v>160</v>
      </c>
      <c r="I17" s="175" t="s">
        <v>18</v>
      </c>
      <c r="J17" s="452" t="s">
        <v>238</v>
      </c>
      <c r="K17" s="429" t="s">
        <v>64</v>
      </c>
      <c r="L17" s="175" t="s">
        <v>45</v>
      </c>
      <c r="M17" s="175"/>
      <c r="N17" s="177" t="s">
        <v>126</v>
      </c>
    </row>
    <row r="18" spans="1:14" x14ac:dyDescent="0.25">
      <c r="A18" s="194">
        <v>44876</v>
      </c>
      <c r="B18" s="195" t="s">
        <v>123</v>
      </c>
      <c r="C18" s="195" t="s">
        <v>124</v>
      </c>
      <c r="D18" s="196" t="s">
        <v>118</v>
      </c>
      <c r="E18" s="182">
        <v>15000</v>
      </c>
      <c r="F18" s="172"/>
      <c r="G18" s="333">
        <f t="shared" si="0"/>
        <v>0</v>
      </c>
      <c r="H18" s="558" t="s">
        <v>160</v>
      </c>
      <c r="I18" s="175" t="s">
        <v>18</v>
      </c>
      <c r="J18" s="452" t="s">
        <v>238</v>
      </c>
      <c r="K18" s="429" t="s">
        <v>64</v>
      </c>
      <c r="L18" s="175" t="s">
        <v>45</v>
      </c>
      <c r="M18" s="175"/>
      <c r="N18" s="177" t="s">
        <v>127</v>
      </c>
    </row>
    <row r="19" spans="1:14" x14ac:dyDescent="0.25">
      <c r="A19" s="559">
        <v>44877</v>
      </c>
      <c r="B19" s="560" t="s">
        <v>115</v>
      </c>
      <c r="C19" s="560" t="s">
        <v>49</v>
      </c>
      <c r="D19" s="561" t="s">
        <v>118</v>
      </c>
      <c r="E19" s="568"/>
      <c r="F19" s="562">
        <v>30000</v>
      </c>
      <c r="G19" s="563">
        <f t="shared" si="0"/>
        <v>30000</v>
      </c>
      <c r="H19" s="564" t="s">
        <v>160</v>
      </c>
      <c r="I19" s="565" t="s">
        <v>18</v>
      </c>
      <c r="J19" s="566" t="s">
        <v>247</v>
      </c>
      <c r="K19" s="560" t="s">
        <v>64</v>
      </c>
      <c r="L19" s="565" t="s">
        <v>45</v>
      </c>
      <c r="M19" s="565"/>
      <c r="N19" s="573"/>
    </row>
    <row r="20" spans="1:14" x14ac:dyDescent="0.25">
      <c r="A20" s="194">
        <v>44877</v>
      </c>
      <c r="B20" s="195" t="s">
        <v>123</v>
      </c>
      <c r="C20" s="195" t="s">
        <v>124</v>
      </c>
      <c r="D20" s="196" t="s">
        <v>118</v>
      </c>
      <c r="E20" s="190">
        <v>15000</v>
      </c>
      <c r="F20" s="172"/>
      <c r="G20" s="333">
        <f t="shared" si="0"/>
        <v>15000</v>
      </c>
      <c r="H20" s="558" t="s">
        <v>160</v>
      </c>
      <c r="I20" s="175" t="s">
        <v>18</v>
      </c>
      <c r="J20" s="452" t="s">
        <v>247</v>
      </c>
      <c r="K20" s="429" t="s">
        <v>64</v>
      </c>
      <c r="L20" s="175" t="s">
        <v>45</v>
      </c>
      <c r="M20" s="175"/>
      <c r="N20" s="177" t="s">
        <v>126</v>
      </c>
    </row>
    <row r="21" spans="1:14" ht="15.75" thickBot="1" x14ac:dyDescent="0.3">
      <c r="A21" s="194">
        <v>44877</v>
      </c>
      <c r="B21" s="195" t="s">
        <v>123</v>
      </c>
      <c r="C21" s="195" t="s">
        <v>124</v>
      </c>
      <c r="D21" s="196" t="s">
        <v>118</v>
      </c>
      <c r="E21" s="586">
        <v>15000</v>
      </c>
      <c r="F21" s="184"/>
      <c r="G21" s="587">
        <f t="shared" si="0"/>
        <v>0</v>
      </c>
      <c r="H21" s="558" t="s">
        <v>160</v>
      </c>
      <c r="I21" s="175" t="s">
        <v>18</v>
      </c>
      <c r="J21" s="452" t="s">
        <v>247</v>
      </c>
      <c r="K21" s="429" t="s">
        <v>64</v>
      </c>
      <c r="L21" s="175" t="s">
        <v>45</v>
      </c>
      <c r="M21" s="175"/>
      <c r="N21" s="609" t="s">
        <v>211</v>
      </c>
    </row>
    <row r="22" spans="1:14" ht="15.75" thickBot="1" x14ac:dyDescent="0.3">
      <c r="A22" s="194"/>
      <c r="B22" s="429"/>
      <c r="C22" s="429"/>
      <c r="D22" s="669"/>
      <c r="E22" s="683">
        <f>SUM(E3:E21)</f>
        <v>155000</v>
      </c>
      <c r="F22" s="684">
        <f>SUM(F3:F20)</f>
        <v>155000</v>
      </c>
      <c r="G22" s="671">
        <f t="shared" si="0"/>
        <v>0</v>
      </c>
      <c r="H22" s="212"/>
      <c r="I22" s="175"/>
      <c r="J22" s="452"/>
      <c r="K22" s="429"/>
      <c r="L22" s="175"/>
      <c r="M22" s="175"/>
      <c r="N22" s="609"/>
    </row>
    <row r="23" spans="1:14" x14ac:dyDescent="0.25">
      <c r="A23" s="194"/>
      <c r="B23" s="429"/>
      <c r="C23" s="429"/>
      <c r="D23" s="554"/>
      <c r="E23" s="602"/>
      <c r="F23" s="188"/>
      <c r="G23" s="545"/>
      <c r="H23" s="319"/>
      <c r="I23" s="175"/>
      <c r="J23" s="452"/>
      <c r="K23" s="429"/>
      <c r="L23" s="175"/>
      <c r="M23" s="175"/>
      <c r="N23" s="609"/>
    </row>
    <row r="24" spans="1:14" x14ac:dyDescent="0.25">
      <c r="A24" s="194"/>
      <c r="B24" s="429"/>
      <c r="C24" s="429"/>
      <c r="D24" s="554"/>
      <c r="E24" s="190"/>
      <c r="F24" s="172"/>
      <c r="G24" s="333"/>
      <c r="H24" s="319"/>
      <c r="I24" s="175"/>
      <c r="J24" s="452"/>
      <c r="K24" s="429"/>
      <c r="L24" s="175"/>
      <c r="M24" s="175"/>
      <c r="N24" s="177"/>
    </row>
    <row r="25" spans="1:14" x14ac:dyDescent="0.25">
      <c r="A25" s="194"/>
      <c r="B25" s="429"/>
      <c r="C25" s="429"/>
      <c r="D25" s="554"/>
      <c r="E25" s="190"/>
      <c r="F25" s="172"/>
      <c r="G25" s="333"/>
      <c r="H25" s="319"/>
      <c r="I25" s="175"/>
      <c r="J25" s="452"/>
      <c r="K25" s="429"/>
      <c r="L25" s="175"/>
      <c r="M25" s="175"/>
      <c r="N25" s="177"/>
    </row>
    <row r="26" spans="1:14" x14ac:dyDescent="0.25">
      <c r="A26" s="194"/>
      <c r="B26" s="429"/>
      <c r="C26" s="429"/>
      <c r="D26" s="669"/>
      <c r="E26" s="182"/>
      <c r="F26" s="172"/>
      <c r="G26" s="333"/>
      <c r="H26" s="319"/>
      <c r="I26" s="175"/>
      <c r="J26" s="452"/>
      <c r="K26" s="429"/>
      <c r="L26" s="175"/>
      <c r="M26" s="175"/>
      <c r="N26" s="177"/>
    </row>
    <row r="27" spans="1:14" x14ac:dyDescent="0.25">
      <c r="A27" s="194"/>
      <c r="B27" s="429"/>
      <c r="C27" s="429"/>
      <c r="D27" s="669"/>
      <c r="E27" s="182"/>
      <c r="F27" s="172"/>
      <c r="G27" s="333"/>
      <c r="H27" s="319"/>
      <c r="I27" s="175"/>
      <c r="J27" s="452"/>
      <c r="K27" s="429"/>
      <c r="L27" s="175"/>
      <c r="M27" s="175"/>
      <c r="N27" s="177"/>
    </row>
    <row r="28" spans="1:14" x14ac:dyDescent="0.25">
      <c r="A28" s="194"/>
      <c r="B28" s="429"/>
      <c r="C28" s="429"/>
      <c r="D28" s="669"/>
      <c r="E28" s="528"/>
      <c r="F28" s="182"/>
      <c r="G28" s="332"/>
      <c r="H28" s="319"/>
      <c r="I28" s="206"/>
      <c r="J28" s="452"/>
      <c r="K28" s="210"/>
      <c r="L28" s="206"/>
      <c r="M28" s="206"/>
      <c r="N28" s="533"/>
    </row>
    <row r="29" spans="1:14" ht="18" customHeight="1" x14ac:dyDescent="0.25">
      <c r="A29" s="194"/>
      <c r="B29" s="429"/>
      <c r="C29" s="429"/>
      <c r="D29" s="669"/>
      <c r="E29" s="528"/>
      <c r="F29" s="182"/>
      <c r="G29" s="332"/>
      <c r="H29" s="443"/>
      <c r="I29" s="206"/>
      <c r="J29" s="452"/>
      <c r="K29" s="210"/>
      <c r="L29" s="206"/>
      <c r="M29" s="206"/>
      <c r="N29" s="533"/>
    </row>
    <row r="30" spans="1:14" x14ac:dyDescent="0.25">
      <c r="A30" s="194"/>
      <c r="B30" s="429"/>
      <c r="C30" s="429"/>
      <c r="D30" s="669"/>
      <c r="E30" s="528"/>
      <c r="F30" s="182"/>
      <c r="G30" s="332"/>
      <c r="H30" s="443"/>
      <c r="I30" s="206"/>
      <c r="J30" s="452"/>
      <c r="K30" s="210"/>
      <c r="L30" s="206"/>
      <c r="M30" s="206"/>
      <c r="N30" s="533"/>
    </row>
    <row r="31" spans="1:14" ht="15.75" customHeight="1" x14ac:dyDescent="0.25">
      <c r="A31" s="194"/>
      <c r="B31" s="429"/>
      <c r="C31" s="429"/>
      <c r="D31" s="669"/>
      <c r="E31" s="182"/>
      <c r="F31" s="182"/>
      <c r="G31" s="332"/>
      <c r="H31" s="443"/>
      <c r="I31" s="206"/>
      <c r="J31" s="452"/>
      <c r="K31" s="210"/>
      <c r="L31" s="206"/>
      <c r="M31" s="206"/>
      <c r="N31" s="533"/>
    </row>
    <row r="32" spans="1:14" x14ac:dyDescent="0.25">
      <c r="A32" s="194"/>
      <c r="B32" s="429"/>
      <c r="C32" s="429"/>
      <c r="D32" s="669"/>
      <c r="E32" s="182"/>
      <c r="F32" s="182"/>
      <c r="G32" s="332"/>
      <c r="H32" s="443"/>
      <c r="I32" s="206"/>
      <c r="J32" s="452"/>
      <c r="K32" s="210"/>
      <c r="L32" s="206"/>
      <c r="M32" s="206"/>
      <c r="N32" s="533"/>
    </row>
    <row r="33" spans="1:14" x14ac:dyDescent="0.25">
      <c r="A33" s="194"/>
      <c r="B33" s="210"/>
      <c r="C33" s="210"/>
      <c r="D33" s="670"/>
      <c r="E33" s="182"/>
      <c r="F33" s="682"/>
      <c r="G33" s="332"/>
      <c r="H33" s="443"/>
      <c r="I33" s="206"/>
      <c r="J33" s="452"/>
      <c r="K33" s="210"/>
      <c r="L33" s="206"/>
      <c r="M33" s="206"/>
      <c r="N33" s="533"/>
    </row>
    <row r="34" spans="1:14" x14ac:dyDescent="0.25">
      <c r="A34" s="194"/>
      <c r="B34" s="210"/>
      <c r="C34" s="210"/>
      <c r="D34" s="670"/>
      <c r="E34" s="182"/>
      <c r="F34" s="182"/>
      <c r="G34" s="332"/>
      <c r="H34" s="443"/>
      <c r="I34" s="206"/>
      <c r="J34" s="452"/>
      <c r="K34" s="210"/>
      <c r="L34" s="206"/>
      <c r="M34" s="206"/>
      <c r="N34" s="533"/>
    </row>
    <row r="35" spans="1:14" x14ac:dyDescent="0.25">
      <c r="A35" s="194"/>
      <c r="B35" s="210"/>
      <c r="C35" s="210"/>
      <c r="D35" s="670"/>
      <c r="E35" s="190"/>
      <c r="F35" s="172"/>
      <c r="G35" s="333"/>
      <c r="H35" s="319"/>
      <c r="I35" s="175"/>
      <c r="J35" s="452"/>
      <c r="K35" s="429"/>
      <c r="L35" s="175"/>
      <c r="M35" s="175"/>
      <c r="N35" s="177"/>
    </row>
    <row r="36" spans="1:14" x14ac:dyDescent="0.25">
      <c r="A36" s="194"/>
      <c r="B36" s="210"/>
      <c r="C36" s="210"/>
      <c r="D36" s="670"/>
      <c r="E36" s="190"/>
      <c r="F36" s="172"/>
      <c r="G36" s="333"/>
      <c r="H36" s="319"/>
      <c r="I36" s="175"/>
      <c r="J36" s="452"/>
      <c r="K36" s="429"/>
      <c r="L36" s="175"/>
      <c r="M36" s="175"/>
      <c r="N36" s="177"/>
    </row>
    <row r="37" spans="1:14" x14ac:dyDescent="0.25">
      <c r="A37" s="194"/>
      <c r="B37" s="210"/>
      <c r="C37" s="210"/>
      <c r="D37" s="670"/>
      <c r="E37" s="586"/>
      <c r="F37" s="184"/>
      <c r="G37" s="587"/>
      <c r="H37" s="610"/>
      <c r="I37" s="183"/>
      <c r="J37" s="452"/>
      <c r="K37" s="557"/>
      <c r="L37" s="183"/>
      <c r="M37" s="183"/>
      <c r="N37" s="609"/>
    </row>
    <row r="38" spans="1:14" x14ac:dyDescent="0.25">
      <c r="A38" s="194"/>
      <c r="B38" s="210"/>
      <c r="C38" s="210"/>
      <c r="D38" s="670"/>
      <c r="E38" s="586"/>
      <c r="F38" s="184"/>
      <c r="G38" s="587"/>
      <c r="H38" s="610"/>
      <c r="I38" s="183"/>
      <c r="J38" s="452"/>
      <c r="K38" s="557"/>
      <c r="L38" s="183"/>
      <c r="M38" s="183"/>
      <c r="N38" s="609"/>
    </row>
    <row r="39" spans="1:14" x14ac:dyDescent="0.25">
      <c r="A39" s="194"/>
      <c r="B39" s="210"/>
      <c r="C39" s="210"/>
      <c r="D39" s="670"/>
      <c r="E39" s="586"/>
      <c r="F39" s="184"/>
      <c r="G39" s="587"/>
      <c r="H39" s="610"/>
      <c r="I39" s="183"/>
      <c r="J39" s="452"/>
      <c r="K39" s="557"/>
      <c r="L39" s="183"/>
      <c r="M39" s="183"/>
      <c r="N39" s="609"/>
    </row>
    <row r="40" spans="1:14" x14ac:dyDescent="0.25">
      <c r="A40" s="194"/>
      <c r="B40" s="210"/>
      <c r="C40" s="210"/>
      <c r="D40" s="670"/>
      <c r="E40" s="586"/>
      <c r="F40" s="184"/>
      <c r="G40" s="587"/>
      <c r="H40" s="610"/>
      <c r="I40" s="183"/>
      <c r="J40" s="452"/>
      <c r="K40" s="557"/>
      <c r="L40" s="183"/>
      <c r="M40" s="183"/>
      <c r="N40" s="609"/>
    </row>
    <row r="41" spans="1:14" x14ac:dyDescent="0.25">
      <c r="A41" s="194"/>
      <c r="B41" s="210"/>
      <c r="C41" s="210"/>
      <c r="D41" s="670"/>
      <c r="E41" s="586"/>
      <c r="F41" s="184"/>
      <c r="G41" s="587"/>
      <c r="H41" s="610"/>
      <c r="I41" s="183"/>
      <c r="J41" s="452"/>
      <c r="K41" s="557"/>
      <c r="L41" s="183"/>
      <c r="M41" s="183"/>
      <c r="N41" s="609"/>
    </row>
    <row r="42" spans="1:14" x14ac:dyDescent="0.25">
      <c r="A42" s="194"/>
      <c r="B42" s="210"/>
      <c r="C42" s="210"/>
      <c r="D42" s="670"/>
      <c r="E42" s="586"/>
      <c r="F42" s="184"/>
      <c r="G42" s="587"/>
      <c r="H42" s="610"/>
      <c r="I42" s="183"/>
      <c r="J42" s="452"/>
      <c r="K42" s="557"/>
      <c r="L42" s="183"/>
      <c r="M42" s="183"/>
      <c r="N42" s="609"/>
    </row>
    <row r="43" spans="1:14" x14ac:dyDescent="0.25">
      <c r="A43" s="194"/>
      <c r="B43" s="210"/>
      <c r="C43" s="210"/>
      <c r="D43" s="670"/>
      <c r="E43" s="586"/>
      <c r="F43" s="184"/>
      <c r="G43" s="587"/>
      <c r="H43" s="610"/>
      <c r="I43" s="183"/>
      <c r="J43" s="452"/>
      <c r="K43" s="557"/>
      <c r="L43" s="183"/>
      <c r="M43" s="183"/>
      <c r="N43" s="609"/>
    </row>
    <row r="44" spans="1:14" x14ac:dyDescent="0.25">
      <c r="A44" s="194"/>
      <c r="B44" s="210"/>
      <c r="C44" s="210"/>
      <c r="D44" s="670"/>
      <c r="E44" s="182"/>
      <c r="F44" s="182"/>
      <c r="G44" s="587"/>
      <c r="H44" s="610"/>
      <c r="I44" s="183"/>
      <c r="J44" s="452"/>
      <c r="K44" s="557"/>
      <c r="L44" s="183"/>
      <c r="M44" s="183"/>
      <c r="N44" s="609"/>
    </row>
    <row r="45" spans="1:14" x14ac:dyDescent="0.25">
      <c r="A45" s="194"/>
      <c r="B45" s="210"/>
      <c r="C45" s="210"/>
      <c r="D45" s="670"/>
      <c r="E45" s="182"/>
      <c r="F45" s="182"/>
      <c r="G45" s="587"/>
      <c r="H45" s="610"/>
      <c r="I45" s="183"/>
      <c r="J45" s="452"/>
      <c r="K45" s="557"/>
      <c r="L45" s="183"/>
      <c r="M45" s="183"/>
      <c r="N45" s="177"/>
    </row>
    <row r="46" spans="1:14" x14ac:dyDescent="0.25">
      <c r="A46" s="194"/>
      <c r="B46" s="210"/>
      <c r="C46" s="210"/>
      <c r="D46" s="670"/>
      <c r="E46" s="182"/>
      <c r="F46" s="182"/>
      <c r="G46" s="587"/>
      <c r="H46" s="610"/>
      <c r="I46" s="183"/>
      <c r="J46" s="452"/>
      <c r="K46" s="557"/>
      <c r="L46" s="183"/>
      <c r="M46" s="183"/>
      <c r="N46" s="177"/>
    </row>
    <row r="47" spans="1:14" x14ac:dyDescent="0.25">
      <c r="A47" s="194"/>
      <c r="B47" s="210"/>
      <c r="C47" s="210"/>
      <c r="D47" s="670"/>
      <c r="E47" s="182"/>
      <c r="F47" s="182"/>
      <c r="G47" s="587"/>
      <c r="H47" s="610"/>
      <c r="I47" s="183"/>
      <c r="J47" s="452"/>
      <c r="K47" s="557"/>
      <c r="L47" s="183"/>
      <c r="M47" s="183"/>
      <c r="N47" s="177"/>
    </row>
    <row r="48" spans="1:14" x14ac:dyDescent="0.25">
      <c r="A48" s="194"/>
      <c r="B48" s="210"/>
      <c r="C48" s="210"/>
      <c r="D48" s="670"/>
      <c r="E48" s="182"/>
      <c r="F48" s="182"/>
      <c r="G48" s="587"/>
      <c r="H48" s="319"/>
      <c r="I48" s="175"/>
      <c r="J48" s="452"/>
      <c r="K48" s="557"/>
      <c r="L48" s="183"/>
      <c r="M48" s="175"/>
      <c r="N48" s="611"/>
    </row>
    <row r="49" spans="1:14" x14ac:dyDescent="0.25">
      <c r="A49" s="194"/>
      <c r="B49" s="210"/>
      <c r="C49" s="210"/>
      <c r="D49" s="670"/>
      <c r="E49" s="190"/>
      <c r="F49" s="172"/>
      <c r="G49" s="333"/>
      <c r="H49" s="639"/>
      <c r="I49" s="612"/>
      <c r="J49" s="452"/>
      <c r="K49" s="613"/>
      <c r="L49" s="612"/>
      <c r="M49" s="612"/>
      <c r="N49" s="611"/>
    </row>
    <row r="50" spans="1:14" x14ac:dyDescent="0.25">
      <c r="A50" s="194"/>
      <c r="B50" s="210"/>
      <c r="C50" s="210"/>
      <c r="D50" s="670"/>
      <c r="E50" s="586"/>
      <c r="F50" s="184"/>
      <c r="G50" s="333"/>
      <c r="H50" s="639"/>
      <c r="I50" s="612"/>
      <c r="J50" s="452"/>
      <c r="K50" s="613"/>
      <c r="L50" s="612"/>
      <c r="M50" s="612"/>
      <c r="N50" s="611"/>
    </row>
    <row r="51" spans="1:14" x14ac:dyDescent="0.25">
      <c r="A51" s="194"/>
      <c r="B51" s="210"/>
      <c r="C51" s="210"/>
      <c r="D51" s="670"/>
      <c r="E51" s="586"/>
      <c r="F51" s="184"/>
      <c r="G51" s="333"/>
      <c r="H51" s="639"/>
      <c r="I51" s="612"/>
      <c r="J51" s="452"/>
      <c r="K51" s="613"/>
      <c r="L51" s="612"/>
      <c r="M51" s="612"/>
      <c r="N51" s="611"/>
    </row>
    <row r="52" spans="1:14" x14ac:dyDescent="0.25">
      <c r="A52" s="194"/>
      <c r="B52" s="210"/>
      <c r="C52" s="210"/>
      <c r="D52" s="670"/>
      <c r="E52" s="586"/>
      <c r="F52" s="184"/>
      <c r="G52" s="333"/>
      <c r="H52" s="639"/>
      <c r="I52" s="612"/>
      <c r="J52" s="452"/>
      <c r="K52" s="613"/>
      <c r="L52" s="612"/>
      <c r="M52" s="612"/>
      <c r="N52" s="611"/>
    </row>
    <row r="53" spans="1:14" x14ac:dyDescent="0.25">
      <c r="A53" s="194"/>
      <c r="B53" s="210"/>
      <c r="C53" s="210"/>
      <c r="D53" s="670"/>
      <c r="E53" s="586"/>
      <c r="F53" s="184"/>
      <c r="G53" s="333"/>
      <c r="H53" s="639"/>
      <c r="I53" s="612"/>
      <c r="J53" s="452"/>
      <c r="K53" s="613"/>
      <c r="L53" s="612"/>
      <c r="M53" s="612"/>
      <c r="N53" s="611"/>
    </row>
    <row r="54" spans="1:14" x14ac:dyDescent="0.25">
      <c r="A54" s="194"/>
      <c r="B54" s="210"/>
      <c r="C54" s="210"/>
      <c r="D54" s="670"/>
      <c r="E54" s="586"/>
      <c r="F54" s="184"/>
      <c r="G54" s="333"/>
      <c r="H54" s="639"/>
      <c r="I54" s="612"/>
      <c r="J54" s="452"/>
      <c r="K54" s="613"/>
      <c r="L54" s="612"/>
      <c r="M54" s="612"/>
      <c r="N54" s="611"/>
    </row>
    <row r="55" spans="1:14" x14ac:dyDescent="0.25">
      <c r="A55" s="194"/>
      <c r="B55" s="210"/>
      <c r="C55" s="210"/>
      <c r="D55" s="670"/>
      <c r="E55" s="586"/>
      <c r="F55" s="184"/>
      <c r="G55" s="333"/>
      <c r="H55" s="639"/>
      <c r="I55" s="612"/>
      <c r="J55" s="452"/>
      <c r="K55" s="613"/>
      <c r="L55" s="612"/>
      <c r="M55" s="612"/>
      <c r="N55" s="611"/>
    </row>
    <row r="56" spans="1:14" x14ac:dyDescent="0.25">
      <c r="A56" s="194"/>
      <c r="B56" s="210"/>
      <c r="C56" s="210"/>
      <c r="D56" s="681"/>
      <c r="E56" s="586"/>
      <c r="F56" s="184"/>
      <c r="G56" s="333"/>
      <c r="H56" s="639"/>
      <c r="I56" s="612"/>
      <c r="J56" s="452"/>
      <c r="K56" s="613"/>
      <c r="L56" s="612"/>
      <c r="M56" s="612"/>
      <c r="N56" s="611"/>
    </row>
    <row r="57" spans="1:14" x14ac:dyDescent="0.25">
      <c r="A57" s="194"/>
      <c r="B57" s="210"/>
      <c r="C57" s="210"/>
      <c r="D57" s="681"/>
      <c r="E57" s="586"/>
      <c r="F57" s="184"/>
      <c r="G57" s="333"/>
      <c r="H57" s="639"/>
      <c r="I57" s="612"/>
      <c r="J57" s="452"/>
      <c r="K57" s="613"/>
      <c r="L57" s="612"/>
      <c r="M57" s="612"/>
      <c r="N57" s="611"/>
    </row>
    <row r="58" spans="1:14" x14ac:dyDescent="0.25">
      <c r="A58" s="194"/>
      <c r="B58" s="210"/>
      <c r="C58" s="210"/>
      <c r="D58" s="681"/>
      <c r="E58" s="586"/>
      <c r="F58" s="184"/>
      <c r="G58" s="333"/>
      <c r="H58" s="639"/>
      <c r="I58" s="612"/>
      <c r="J58" s="452"/>
      <c r="K58" s="613"/>
      <c r="L58" s="612"/>
      <c r="M58" s="612"/>
      <c r="N58" s="611"/>
    </row>
    <row r="59" spans="1:14" x14ac:dyDescent="0.25">
      <c r="A59" s="194"/>
      <c r="B59" s="210"/>
      <c r="C59" s="210"/>
      <c r="D59" s="681"/>
      <c r="E59" s="586"/>
      <c r="F59" s="184"/>
      <c r="G59" s="333"/>
      <c r="H59" s="639"/>
      <c r="I59" s="612"/>
      <c r="J59" s="452"/>
      <c r="K59" s="613"/>
      <c r="L59" s="612"/>
      <c r="M59" s="612"/>
      <c r="N59" s="611"/>
    </row>
    <row r="60" spans="1:14" x14ac:dyDescent="0.25">
      <c r="A60" s="194"/>
      <c r="B60" s="210"/>
      <c r="C60" s="210"/>
      <c r="D60" s="681"/>
      <c r="E60" s="586"/>
      <c r="F60" s="184"/>
      <c r="G60" s="333"/>
      <c r="H60" s="639"/>
      <c r="I60" s="612"/>
      <c r="J60" s="452"/>
      <c r="K60" s="613"/>
      <c r="L60" s="612"/>
      <c r="M60" s="612"/>
      <c r="N60" s="611"/>
    </row>
    <row r="61" spans="1:14" x14ac:dyDescent="0.25">
      <c r="A61" s="194"/>
      <c r="B61" s="210"/>
      <c r="C61" s="210"/>
      <c r="D61" s="681"/>
      <c r="E61" s="586"/>
      <c r="F61" s="184"/>
      <c r="G61" s="333"/>
      <c r="H61" s="639"/>
      <c r="I61" s="612"/>
      <c r="J61" s="452"/>
      <c r="K61" s="613"/>
      <c r="L61" s="612"/>
      <c r="M61" s="612"/>
      <c r="N61" s="611"/>
    </row>
    <row r="62" spans="1:14" x14ac:dyDescent="0.25">
      <c r="A62" s="194"/>
      <c r="B62" s="210"/>
      <c r="C62" s="210"/>
      <c r="D62" s="681"/>
      <c r="E62" s="586"/>
      <c r="F62" s="184"/>
      <c r="G62" s="333"/>
      <c r="H62" s="639"/>
      <c r="I62" s="612"/>
      <c r="J62" s="452"/>
      <c r="K62" s="613"/>
      <c r="L62" s="612"/>
      <c r="M62" s="612"/>
      <c r="N62" s="611"/>
    </row>
    <row r="63" spans="1:14" x14ac:dyDescent="0.25">
      <c r="A63" s="194"/>
      <c r="B63" s="210"/>
      <c r="C63" s="210"/>
      <c r="D63" s="681"/>
      <c r="E63" s="586"/>
      <c r="F63" s="184"/>
      <c r="G63" s="333"/>
      <c r="H63" s="639"/>
      <c r="I63" s="612"/>
      <c r="J63" s="452"/>
      <c r="K63" s="613"/>
      <c r="L63" s="612"/>
      <c r="M63" s="612"/>
      <c r="N63" s="611"/>
    </row>
    <row r="64" spans="1:14" x14ac:dyDescent="0.25">
      <c r="A64" s="194"/>
      <c r="B64" s="210"/>
      <c r="C64" s="210"/>
      <c r="D64" s="681"/>
      <c r="E64" s="586"/>
      <c r="F64" s="184"/>
      <c r="G64" s="333"/>
      <c r="H64" s="639"/>
      <c r="I64" s="612"/>
      <c r="J64" s="452"/>
      <c r="K64" s="613"/>
      <c r="L64" s="612"/>
      <c r="M64" s="612"/>
      <c r="N64" s="611"/>
    </row>
    <row r="65" spans="1:14" x14ac:dyDescent="0.25">
      <c r="A65" s="194"/>
      <c r="B65" s="210"/>
      <c r="C65" s="210"/>
      <c r="D65" s="681"/>
      <c r="E65" s="586"/>
      <c r="F65" s="184"/>
      <c r="G65" s="333"/>
      <c r="H65" s="639"/>
      <c r="I65" s="612"/>
      <c r="J65" s="452"/>
      <c r="K65" s="613"/>
      <c r="L65" s="612"/>
      <c r="M65" s="612"/>
      <c r="N65" s="611"/>
    </row>
    <row r="66" spans="1:14" x14ac:dyDescent="0.25">
      <c r="A66" s="194"/>
      <c r="B66" s="210"/>
      <c r="C66" s="210"/>
      <c r="D66" s="681"/>
      <c r="E66" s="586"/>
      <c r="F66" s="184"/>
      <c r="G66" s="333"/>
      <c r="H66" s="639"/>
      <c r="I66" s="612"/>
      <c r="J66" s="452"/>
      <c r="K66" s="613"/>
      <c r="L66" s="612"/>
      <c r="M66" s="612"/>
      <c r="N66" s="611"/>
    </row>
    <row r="67" spans="1:14" x14ac:dyDescent="0.25">
      <c r="A67" s="194"/>
      <c r="B67" s="210"/>
      <c r="C67" s="210"/>
      <c r="D67" s="681"/>
      <c r="E67" s="586"/>
      <c r="F67" s="184"/>
      <c r="G67" s="333"/>
      <c r="H67" s="639"/>
      <c r="I67" s="612"/>
      <c r="J67" s="452"/>
      <c r="K67" s="613"/>
      <c r="L67" s="612"/>
      <c r="M67" s="612"/>
      <c r="N67" s="611"/>
    </row>
    <row r="68" spans="1:14" x14ac:dyDescent="0.25">
      <c r="A68" s="194"/>
      <c r="B68" s="210"/>
      <c r="C68" s="210"/>
      <c r="D68" s="681"/>
      <c r="E68" s="586"/>
      <c r="F68" s="184"/>
      <c r="G68" s="333"/>
      <c r="H68" s="639"/>
      <c r="I68" s="612"/>
      <c r="J68" s="452"/>
      <c r="K68" s="613"/>
      <c r="L68" s="612"/>
      <c r="M68" s="612"/>
      <c r="N68" s="611"/>
    </row>
    <row r="69" spans="1:14" x14ac:dyDescent="0.25">
      <c r="A69" s="194"/>
      <c r="B69" s="210"/>
      <c r="C69" s="210"/>
      <c r="D69" s="681"/>
      <c r="E69" s="586"/>
      <c r="F69" s="184"/>
      <c r="G69" s="333"/>
      <c r="H69" s="639"/>
      <c r="I69" s="612"/>
      <c r="J69" s="452"/>
      <c r="K69" s="613"/>
      <c r="L69" s="612"/>
      <c r="M69" s="612"/>
      <c r="N69" s="611"/>
    </row>
    <row r="70" spans="1:14" x14ac:dyDescent="0.25">
      <c r="A70" s="194"/>
      <c r="B70" s="210"/>
      <c r="C70" s="210"/>
      <c r="D70" s="681"/>
      <c r="E70" s="586"/>
      <c r="F70" s="184"/>
      <c r="G70" s="333"/>
      <c r="H70" s="639"/>
      <c r="I70" s="612"/>
      <c r="J70" s="452"/>
      <c r="K70" s="613"/>
      <c r="L70" s="612"/>
      <c r="M70" s="612"/>
      <c r="N70" s="611"/>
    </row>
    <row r="71" spans="1:14" x14ac:dyDescent="0.25">
      <c r="A71" s="194"/>
      <c r="B71" s="210"/>
      <c r="C71" s="210"/>
      <c r="D71" s="681"/>
      <c r="E71" s="586"/>
      <c r="F71" s="184"/>
      <c r="G71" s="333"/>
      <c r="H71" s="639"/>
      <c r="I71" s="612"/>
      <c r="J71" s="452"/>
      <c r="K71" s="613"/>
      <c r="L71" s="612"/>
      <c r="M71" s="612"/>
      <c r="N71" s="611"/>
    </row>
    <row r="72" spans="1:14" x14ac:dyDescent="0.25">
      <c r="A72" s="194"/>
      <c r="B72" s="195"/>
      <c r="C72" s="195"/>
      <c r="D72" s="196"/>
      <c r="E72" s="190"/>
      <c r="F72" s="172"/>
      <c r="G72" s="333"/>
      <c r="H72" s="558"/>
      <c r="I72" s="175"/>
      <c r="J72" s="452"/>
      <c r="K72" s="429"/>
      <c r="L72" s="175"/>
      <c r="M72" s="175"/>
      <c r="N72" s="177"/>
    </row>
    <row r="73" spans="1:14" x14ac:dyDescent="0.25">
      <c r="A73" s="194"/>
      <c r="B73" s="195"/>
      <c r="C73" s="195"/>
      <c r="D73" s="196"/>
      <c r="E73" s="190"/>
      <c r="F73" s="172"/>
      <c r="G73" s="333"/>
      <c r="H73" s="558"/>
      <c r="I73" s="175"/>
      <c r="J73" s="452"/>
      <c r="K73" s="429"/>
      <c r="L73" s="175"/>
      <c r="M73" s="175"/>
      <c r="N73" s="177"/>
    </row>
    <row r="74" spans="1:14" x14ac:dyDescent="0.25">
      <c r="A74" s="194"/>
      <c r="B74" s="195"/>
      <c r="C74" s="195"/>
      <c r="D74" s="196"/>
      <c r="E74" s="182"/>
      <c r="F74" s="172"/>
      <c r="G74" s="333"/>
      <c r="H74" s="558"/>
      <c r="I74" s="175"/>
      <c r="J74" s="452"/>
      <c r="K74" s="429"/>
      <c r="L74" s="175"/>
      <c r="M74" s="175"/>
      <c r="N74" s="177"/>
    </row>
    <row r="75" spans="1:14" x14ac:dyDescent="0.25">
      <c r="A75" s="194"/>
      <c r="B75" s="177"/>
      <c r="C75" s="177"/>
      <c r="D75" s="203"/>
      <c r="E75" s="190"/>
      <c r="F75" s="172"/>
      <c r="G75" s="333"/>
      <c r="H75" s="558"/>
      <c r="I75" s="175"/>
      <c r="J75" s="452"/>
      <c r="K75" s="429"/>
      <c r="L75" s="175"/>
      <c r="M75" s="175"/>
      <c r="N75" s="177"/>
    </row>
    <row r="76" spans="1:14" x14ac:dyDescent="0.25">
      <c r="A76" s="194"/>
      <c r="B76" s="177"/>
      <c r="C76" s="177"/>
      <c r="D76" s="203"/>
      <c r="E76" s="190"/>
      <c r="F76" s="172"/>
      <c r="G76" s="333"/>
      <c r="H76" s="558"/>
      <c r="I76" s="175"/>
      <c r="J76" s="452"/>
      <c r="K76" s="429"/>
      <c r="L76" s="175"/>
      <c r="M76" s="175"/>
      <c r="N76" s="177"/>
    </row>
    <row r="77" spans="1:14" ht="17.25" customHeight="1" x14ac:dyDescent="0.25">
      <c r="A77" s="194"/>
      <c r="B77" s="177"/>
      <c r="C77" s="177"/>
      <c r="D77" s="203"/>
      <c r="E77" s="182"/>
      <c r="F77" s="172"/>
      <c r="G77" s="333"/>
      <c r="H77" s="558"/>
      <c r="I77" s="175"/>
      <c r="J77" s="452"/>
      <c r="K77" s="429"/>
      <c r="L77" s="175"/>
      <c r="M77" s="175"/>
      <c r="N77" s="177"/>
    </row>
    <row r="78" spans="1:14" ht="17.25" customHeight="1" x14ac:dyDescent="0.25">
      <c r="A78" s="194"/>
      <c r="B78" s="177"/>
      <c r="C78" s="177"/>
      <c r="D78" s="203"/>
      <c r="E78" s="182"/>
      <c r="F78" s="172"/>
      <c r="G78" s="333"/>
      <c r="H78" s="558"/>
      <c r="I78" s="175"/>
      <c r="J78" s="452"/>
      <c r="K78" s="429"/>
      <c r="L78" s="175"/>
      <c r="M78" s="175"/>
      <c r="N78" s="177"/>
    </row>
    <row r="79" spans="1:14" ht="17.25" customHeight="1" x14ac:dyDescent="0.25">
      <c r="A79" s="194"/>
      <c r="B79" s="177"/>
      <c r="C79" s="177"/>
      <c r="D79" s="203"/>
      <c r="E79" s="182"/>
      <c r="F79" s="172"/>
      <c r="G79" s="333"/>
      <c r="H79" s="558"/>
      <c r="I79" s="175"/>
      <c r="J79" s="452"/>
      <c r="K79" s="429"/>
      <c r="L79" s="175"/>
      <c r="M79" s="175"/>
      <c r="N79" s="177"/>
    </row>
    <row r="80" spans="1:14" ht="17.25" customHeight="1" x14ac:dyDescent="0.25">
      <c r="A80" s="194"/>
      <c r="B80" s="177"/>
      <c r="C80" s="177"/>
      <c r="D80" s="203"/>
      <c r="E80" s="182"/>
      <c r="F80" s="172"/>
      <c r="G80" s="333"/>
      <c r="H80" s="558"/>
      <c r="I80" s="175"/>
      <c r="J80" s="452"/>
      <c r="K80" s="429"/>
      <c r="L80" s="175"/>
      <c r="M80" s="175"/>
      <c r="N80" s="177"/>
    </row>
    <row r="81" spans="1:14" ht="17.25" customHeight="1" x14ac:dyDescent="0.25">
      <c r="A81" s="194"/>
      <c r="B81" s="177"/>
      <c r="C81" s="177"/>
      <c r="D81" s="203"/>
      <c r="E81" s="182"/>
      <c r="F81" s="172"/>
      <c r="G81" s="333"/>
      <c r="H81" s="319"/>
      <c r="I81" s="175"/>
      <c r="J81" s="452"/>
      <c r="K81" s="429"/>
      <c r="L81" s="175"/>
      <c r="M81" s="175"/>
      <c r="N81" s="177"/>
    </row>
    <row r="82" spans="1:14" ht="17.25" customHeight="1" x14ac:dyDescent="0.25">
      <c r="A82" s="194"/>
      <c r="B82" s="177"/>
      <c r="C82" s="177"/>
      <c r="D82" s="203"/>
      <c r="E82" s="182"/>
      <c r="F82" s="172"/>
      <c r="G82" s="333"/>
      <c r="H82" s="319"/>
      <c r="I82" s="175"/>
      <c r="J82" s="452"/>
      <c r="K82" s="429"/>
      <c r="L82" s="175"/>
      <c r="M82" s="175"/>
      <c r="N82" s="177"/>
    </row>
    <row r="83" spans="1:14" ht="17.25" customHeight="1" x14ac:dyDescent="0.25">
      <c r="A83" s="194"/>
      <c r="B83" s="177"/>
      <c r="C83" s="177"/>
      <c r="D83" s="203"/>
      <c r="E83" s="182"/>
      <c r="F83" s="172"/>
      <c r="G83" s="333"/>
      <c r="H83" s="319"/>
      <c r="I83" s="175"/>
      <c r="J83" s="452"/>
      <c r="K83" s="429"/>
      <c r="L83" s="175"/>
      <c r="M83" s="175"/>
      <c r="N83" s="177"/>
    </row>
    <row r="84" spans="1:14" ht="17.25" customHeight="1" x14ac:dyDescent="0.25">
      <c r="A84" s="194"/>
      <c r="B84" s="177"/>
      <c r="C84" s="177"/>
      <c r="D84" s="203"/>
      <c r="E84" s="182"/>
      <c r="F84" s="172"/>
      <c r="G84" s="333"/>
      <c r="H84" s="319"/>
      <c r="I84" s="175"/>
      <c r="J84" s="452"/>
      <c r="K84" s="429"/>
      <c r="L84" s="175"/>
      <c r="M84" s="175"/>
      <c r="N84" s="177"/>
    </row>
    <row r="85" spans="1:14" x14ac:dyDescent="0.25">
      <c r="A85" s="194"/>
      <c r="B85" s="177"/>
      <c r="C85" s="177"/>
      <c r="D85" s="203"/>
      <c r="E85" s="190"/>
      <c r="F85" s="172"/>
      <c r="G85" s="333"/>
      <c r="H85" s="319"/>
      <c r="I85" s="175"/>
      <c r="J85" s="452"/>
      <c r="K85" s="429"/>
      <c r="L85" s="175"/>
      <c r="M85" s="175"/>
      <c r="N85" s="177"/>
    </row>
    <row r="86" spans="1:14" x14ac:dyDescent="0.25">
      <c r="A86" s="194"/>
      <c r="B86" s="177"/>
      <c r="C86" s="177"/>
      <c r="D86" s="203"/>
      <c r="E86" s="190"/>
      <c r="F86" s="172"/>
      <c r="G86" s="333"/>
      <c r="H86" s="319"/>
      <c r="I86" s="175"/>
      <c r="J86" s="452"/>
      <c r="K86" s="429"/>
      <c r="L86" s="175"/>
      <c r="M86" s="175"/>
      <c r="N86" s="177"/>
    </row>
    <row r="87" spans="1:14" x14ac:dyDescent="0.25">
      <c r="A87" s="194"/>
      <c r="B87" s="177"/>
      <c r="C87" s="177"/>
      <c r="D87" s="203"/>
      <c r="E87" s="190"/>
      <c r="F87" s="172"/>
      <c r="G87" s="333"/>
      <c r="H87" s="319"/>
      <c r="I87" s="175"/>
      <c r="J87" s="452"/>
      <c r="K87" s="429"/>
      <c r="L87" s="175"/>
      <c r="M87" s="175"/>
      <c r="N87" s="177"/>
    </row>
    <row r="88" spans="1:14" x14ac:dyDescent="0.25">
      <c r="A88" s="194"/>
      <c r="B88" s="177"/>
      <c r="C88" s="177"/>
      <c r="D88" s="203"/>
      <c r="E88" s="190"/>
      <c r="F88" s="172"/>
      <c r="G88" s="333"/>
      <c r="H88" s="319"/>
      <c r="I88" s="175"/>
      <c r="J88" s="452"/>
      <c r="K88" s="429"/>
      <c r="L88" s="175"/>
      <c r="M88" s="175"/>
      <c r="N88" s="177"/>
    </row>
    <row r="89" spans="1:14" x14ac:dyDescent="0.25">
      <c r="A89" s="194"/>
      <c r="B89" s="429"/>
      <c r="C89" s="429"/>
      <c r="D89" s="554"/>
      <c r="E89" s="182"/>
      <c r="F89" s="172"/>
      <c r="G89" s="333"/>
      <c r="H89" s="319"/>
      <c r="I89" s="175"/>
      <c r="J89" s="452"/>
      <c r="K89" s="429"/>
      <c r="L89" s="175"/>
      <c r="M89" s="175"/>
      <c r="N89" s="177"/>
    </row>
    <row r="90" spans="1:14" x14ac:dyDescent="0.25">
      <c r="A90" s="194"/>
      <c r="B90" s="429"/>
      <c r="C90" s="429"/>
      <c r="D90" s="554"/>
      <c r="E90" s="182"/>
      <c r="F90" s="172"/>
      <c r="G90" s="333"/>
      <c r="H90" s="319"/>
      <c r="I90" s="175"/>
      <c r="J90" s="452"/>
      <c r="K90" s="429"/>
      <c r="L90" s="175"/>
      <c r="M90" s="175"/>
      <c r="N90" s="177"/>
    </row>
    <row r="91" spans="1:14" x14ac:dyDescent="0.25">
      <c r="A91" s="194"/>
      <c r="B91" s="429"/>
      <c r="C91" s="429"/>
      <c r="D91" s="554"/>
      <c r="E91" s="182"/>
      <c r="F91" s="172"/>
      <c r="G91" s="333"/>
      <c r="H91" s="319"/>
      <c r="I91" s="175"/>
      <c r="J91" s="452"/>
      <c r="K91" s="429"/>
      <c r="L91" s="175"/>
      <c r="M91" s="175"/>
      <c r="N91" s="177"/>
    </row>
    <row r="92" spans="1:14" x14ac:dyDescent="0.25">
      <c r="A92" s="194"/>
      <c r="B92" s="429"/>
      <c r="C92" s="429"/>
      <c r="D92" s="554"/>
      <c r="E92" s="182"/>
      <c r="F92" s="172"/>
      <c r="G92" s="333"/>
      <c r="H92" s="319"/>
      <c r="I92" s="175"/>
      <c r="J92" s="452"/>
      <c r="K92" s="429"/>
      <c r="L92" s="175"/>
      <c r="M92" s="175"/>
      <c r="N92" s="177"/>
    </row>
    <row r="93" spans="1:14" x14ac:dyDescent="0.25">
      <c r="A93" s="194"/>
      <c r="B93" s="429"/>
      <c r="C93" s="429"/>
      <c r="D93" s="554"/>
      <c r="E93" s="182"/>
      <c r="F93" s="172"/>
      <c r="G93" s="333"/>
      <c r="H93" s="212"/>
      <c r="I93" s="175"/>
      <c r="J93" s="452"/>
      <c r="K93" s="429"/>
      <c r="L93" s="175"/>
      <c r="M93" s="175"/>
      <c r="N93" s="177"/>
    </row>
    <row r="94" spans="1:14" x14ac:dyDescent="0.25">
      <c r="A94" s="194"/>
      <c r="B94" s="429"/>
      <c r="C94" s="429"/>
      <c r="D94" s="554"/>
      <c r="E94" s="182"/>
      <c r="F94" s="172"/>
      <c r="G94" s="333"/>
      <c r="H94" s="212"/>
      <c r="I94" s="175"/>
      <c r="J94" s="452"/>
      <c r="K94" s="429"/>
      <c r="L94" s="175"/>
      <c r="M94" s="175"/>
      <c r="N94" s="177"/>
    </row>
    <row r="95" spans="1:14" x14ac:dyDescent="0.25">
      <c r="A95" s="194"/>
      <c r="B95" s="429"/>
      <c r="C95" s="429"/>
      <c r="D95" s="554"/>
      <c r="E95" s="181"/>
      <c r="F95" s="184"/>
      <c r="G95" s="333"/>
      <c r="H95" s="212"/>
      <c r="I95" s="175"/>
      <c r="J95" s="452"/>
      <c r="K95" s="429"/>
      <c r="L95" s="175"/>
      <c r="M95" s="175"/>
      <c r="N95" s="177"/>
    </row>
    <row r="96" spans="1:14" x14ac:dyDescent="0.25">
      <c r="A96" s="180"/>
      <c r="B96" s="429"/>
      <c r="C96" s="429"/>
      <c r="D96" s="554"/>
      <c r="E96" s="172"/>
      <c r="F96" s="172"/>
      <c r="G96" s="333"/>
      <c r="H96" s="212"/>
      <c r="I96" s="175"/>
      <c r="J96" s="452"/>
      <c r="K96" s="429"/>
      <c r="L96" s="175"/>
      <c r="M96" s="175"/>
      <c r="N96" s="177"/>
    </row>
    <row r="97" spans="1:14" x14ac:dyDescent="0.25">
      <c r="A97" s="194"/>
      <c r="B97" s="177"/>
      <c r="C97" s="177"/>
      <c r="D97" s="203"/>
      <c r="E97" s="190"/>
      <c r="F97" s="530"/>
      <c r="G97" s="333"/>
      <c r="H97" s="212"/>
      <c r="I97" s="175"/>
      <c r="J97" s="452"/>
      <c r="K97" s="429"/>
      <c r="L97" s="175"/>
      <c r="M97" s="175"/>
      <c r="N97" s="177"/>
    </row>
    <row r="98" spans="1:14" x14ac:dyDescent="0.25">
      <c r="A98" s="194"/>
      <c r="B98" s="177"/>
      <c r="C98" s="177"/>
      <c r="D98" s="203"/>
      <c r="E98" s="190"/>
      <c r="F98" s="425"/>
      <c r="G98" s="333"/>
      <c r="H98" s="212"/>
      <c r="I98" s="175"/>
      <c r="J98" s="452"/>
      <c r="K98" s="429"/>
      <c r="L98" s="175"/>
      <c r="M98" s="175"/>
      <c r="N98" s="177"/>
    </row>
    <row r="99" spans="1:14" x14ac:dyDescent="0.25">
      <c r="A99" s="194"/>
      <c r="B99" s="177"/>
      <c r="C99" s="177"/>
      <c r="D99" s="203"/>
      <c r="E99" s="190"/>
      <c r="F99" s="425"/>
      <c r="G99" s="333"/>
      <c r="H99" s="212"/>
      <c r="I99" s="175"/>
      <c r="J99" s="452"/>
      <c r="K99" s="429"/>
      <c r="L99" s="175"/>
      <c r="M99" s="175"/>
      <c r="N99" s="177"/>
    </row>
    <row r="100" spans="1:14" x14ac:dyDescent="0.25">
      <c r="A100" s="194"/>
      <c r="B100" s="177"/>
      <c r="C100" s="177"/>
      <c r="D100" s="203"/>
      <c r="E100" s="190"/>
      <c r="F100" s="425"/>
      <c r="G100" s="333"/>
      <c r="H100" s="212"/>
      <c r="I100" s="175"/>
      <c r="J100" s="452"/>
      <c r="K100" s="429"/>
      <c r="L100" s="175"/>
      <c r="M100" s="175"/>
      <c r="N100" s="177"/>
    </row>
    <row r="101" spans="1:14" x14ac:dyDescent="0.25">
      <c r="A101" s="194"/>
      <c r="B101" s="177"/>
      <c r="C101" s="177"/>
      <c r="D101" s="203"/>
      <c r="E101" s="190"/>
      <c r="F101" s="425"/>
      <c r="G101" s="333"/>
      <c r="H101" s="212"/>
      <c r="I101" s="175"/>
      <c r="J101" s="452"/>
      <c r="K101" s="429"/>
      <c r="L101" s="175"/>
      <c r="M101" s="175"/>
      <c r="N101" s="177"/>
    </row>
    <row r="102" spans="1:14" x14ac:dyDescent="0.25">
      <c r="A102" s="194"/>
      <c r="B102" s="177"/>
      <c r="C102" s="177"/>
      <c r="D102" s="203"/>
      <c r="E102" s="190"/>
      <c r="F102" s="425"/>
      <c r="G102" s="333"/>
      <c r="H102" s="212"/>
      <c r="I102" s="175"/>
      <c r="J102" s="452"/>
      <c r="K102" s="429"/>
      <c r="L102" s="175"/>
      <c r="M102" s="175"/>
      <c r="N102" s="177"/>
    </row>
    <row r="103" spans="1:14" x14ac:dyDescent="0.25">
      <c r="A103" s="180"/>
      <c r="B103" s="177"/>
      <c r="C103" s="177"/>
      <c r="D103" s="177"/>
      <c r="E103" s="190"/>
      <c r="F103" s="425"/>
      <c r="G103" s="333"/>
      <c r="H103" s="212"/>
      <c r="I103" s="175"/>
      <c r="J103" s="452"/>
      <c r="K103" s="429"/>
      <c r="L103" s="175"/>
      <c r="M103" s="175"/>
      <c r="N103" s="177"/>
    </row>
    <row r="104" spans="1:14" x14ac:dyDescent="0.25">
      <c r="A104" s="180"/>
      <c r="B104" s="175"/>
      <c r="C104" s="175"/>
      <c r="D104" s="175"/>
      <c r="E104" s="425"/>
      <c r="F104" s="425"/>
      <c r="G104" s="333"/>
      <c r="H104" s="212"/>
      <c r="I104" s="175"/>
      <c r="J104" s="452"/>
      <c r="K104" s="429"/>
      <c r="L104" s="175"/>
      <c r="M104" s="175"/>
      <c r="N104" s="177"/>
    </row>
    <row r="105" spans="1:14" x14ac:dyDescent="0.25">
      <c r="A105" s="180"/>
      <c r="B105" s="175"/>
      <c r="C105" s="175"/>
      <c r="D105" s="175"/>
      <c r="E105" s="190"/>
      <c r="F105" s="425"/>
      <c r="G105" s="333"/>
      <c r="H105" s="212"/>
      <c r="I105" s="175"/>
      <c r="J105" s="452"/>
      <c r="K105" s="429"/>
      <c r="L105" s="175"/>
      <c r="M105" s="175"/>
      <c r="N105" s="177"/>
    </row>
    <row r="106" spans="1:14" x14ac:dyDescent="0.25">
      <c r="A106" s="180"/>
      <c r="B106" s="175"/>
      <c r="C106" s="175"/>
      <c r="D106" s="175"/>
      <c r="E106" s="190"/>
      <c r="F106" s="425"/>
      <c r="G106" s="333"/>
      <c r="H106" s="212"/>
      <c r="I106" s="175"/>
      <c r="J106" s="452"/>
      <c r="K106" s="429"/>
      <c r="L106" s="175"/>
      <c r="M106" s="175"/>
      <c r="N106" s="177"/>
    </row>
    <row r="107" spans="1:14" x14ac:dyDescent="0.25">
      <c r="A107" s="180"/>
      <c r="B107" s="175"/>
      <c r="C107" s="175"/>
      <c r="D107" s="175" t="s">
        <v>132</v>
      </c>
      <c r="E107" s="425"/>
      <c r="F107" s="425"/>
      <c r="G107" s="333"/>
      <c r="H107" s="212"/>
      <c r="I107" s="175"/>
      <c r="J107" s="452"/>
      <c r="K107" s="429"/>
      <c r="L107" s="175"/>
      <c r="M107" s="175"/>
      <c r="N107" s="177"/>
    </row>
    <row r="108" spans="1:14" x14ac:dyDescent="0.25">
      <c r="A108" s="180"/>
      <c r="B108" s="175"/>
      <c r="C108" s="175"/>
      <c r="D108" s="175"/>
      <c r="E108" s="425"/>
      <c r="F108" s="425"/>
      <c r="G108" s="333"/>
      <c r="H108" s="212"/>
      <c r="I108" s="175"/>
      <c r="J108" s="452"/>
      <c r="K108" s="429"/>
      <c r="L108" s="175"/>
      <c r="M108" s="175"/>
      <c r="N108" s="177"/>
    </row>
    <row r="109" spans="1:14" x14ac:dyDescent="0.25">
      <c r="A109" s="180"/>
      <c r="B109" s="175"/>
      <c r="C109" s="175"/>
      <c r="D109" s="175"/>
      <c r="E109" s="425"/>
      <c r="F109" s="425"/>
      <c r="G109" s="333"/>
      <c r="H109" s="212"/>
      <c r="I109" s="175"/>
      <c r="J109" s="177"/>
      <c r="K109" s="429"/>
      <c r="L109" s="175"/>
      <c r="M109" s="175"/>
      <c r="N109" s="177"/>
    </row>
    <row r="110" spans="1:14" x14ac:dyDescent="0.25">
      <c r="A110" s="180"/>
      <c r="B110" s="175"/>
      <c r="C110" s="175"/>
      <c r="D110" s="175"/>
      <c r="E110" s="425"/>
      <c r="F110" s="425"/>
      <c r="G110" s="333"/>
      <c r="H110" s="212"/>
      <c r="I110" s="175"/>
      <c r="J110" s="177"/>
      <c r="K110" s="429"/>
      <c r="L110" s="175"/>
      <c r="M110" s="175"/>
      <c r="N110" s="177"/>
    </row>
    <row r="111" spans="1:14" x14ac:dyDescent="0.25">
      <c r="A111" s="180"/>
      <c r="B111" s="175"/>
      <c r="C111" s="175"/>
      <c r="D111" s="175"/>
      <c r="E111" s="425"/>
      <c r="F111" s="425"/>
      <c r="G111" s="333"/>
      <c r="H111" s="212"/>
      <c r="I111" s="175"/>
      <c r="J111" s="177"/>
      <c r="K111" s="429"/>
      <c r="L111" s="175"/>
      <c r="M111" s="175"/>
      <c r="N111" s="177"/>
    </row>
    <row r="112" spans="1:14" x14ac:dyDescent="0.25">
      <c r="A112" s="180"/>
      <c r="B112" s="175"/>
      <c r="C112" s="175"/>
      <c r="D112" s="175"/>
      <c r="E112" s="425"/>
      <c r="F112" s="425"/>
      <c r="G112" s="333"/>
      <c r="H112" s="212"/>
      <c r="I112" s="175"/>
      <c r="J112" s="177"/>
      <c r="K112" s="429"/>
      <c r="L112" s="175"/>
      <c r="M112" s="175"/>
      <c r="N112" s="177"/>
    </row>
    <row r="113" spans="1:14" x14ac:dyDescent="0.25">
      <c r="A113" s="180"/>
      <c r="B113" s="175"/>
      <c r="C113" s="175"/>
      <c r="D113" s="175"/>
      <c r="E113" s="425"/>
      <c r="F113" s="425"/>
      <c r="G113" s="333"/>
      <c r="H113" s="212"/>
      <c r="I113" s="175"/>
      <c r="J113" s="177"/>
      <c r="K113" s="429"/>
      <c r="L113" s="175"/>
      <c r="M113" s="175"/>
      <c r="N113" s="177"/>
    </row>
    <row r="114" spans="1:14" x14ac:dyDescent="0.25">
      <c r="A114" s="180"/>
      <c r="B114" s="175"/>
      <c r="C114" s="175"/>
      <c r="D114" s="175"/>
      <c r="E114" s="425"/>
      <c r="F114" s="425"/>
      <c r="G114" s="333"/>
      <c r="H114" s="212"/>
      <c r="I114" s="175"/>
      <c r="J114" s="177"/>
      <c r="K114" s="429"/>
      <c r="L114" s="175"/>
      <c r="M114" s="175"/>
      <c r="N114" s="177"/>
    </row>
    <row r="115" spans="1:14" x14ac:dyDescent="0.25">
      <c r="A115" s="180"/>
      <c r="B115" s="175"/>
      <c r="C115" s="175"/>
      <c r="D115" s="175"/>
      <c r="E115" s="425"/>
      <c r="F115" s="425"/>
      <c r="G115" s="333"/>
      <c r="H115" s="212"/>
      <c r="I115" s="175"/>
      <c r="J115" s="177"/>
      <c r="K115" s="429"/>
      <c r="L115" s="175"/>
      <c r="M115" s="175"/>
      <c r="N115" s="177"/>
    </row>
    <row r="116" spans="1:14" x14ac:dyDescent="0.25">
      <c r="A116" s="180"/>
      <c r="B116" s="175"/>
      <c r="C116" s="175"/>
      <c r="D116" s="175"/>
      <c r="E116" s="425"/>
      <c r="F116" s="425"/>
      <c r="G116" s="333"/>
      <c r="H116" s="212"/>
      <c r="I116" s="175"/>
      <c r="J116" s="177"/>
      <c r="K116" s="429"/>
      <c r="L116" s="175"/>
      <c r="M116" s="175"/>
      <c r="N116" s="177"/>
    </row>
    <row r="117" spans="1:14" x14ac:dyDescent="0.25">
      <c r="A117" s="180"/>
      <c r="B117" s="175"/>
      <c r="C117" s="175"/>
      <c r="D117" s="175"/>
      <c r="E117" s="425"/>
      <c r="F117" s="425"/>
      <c r="G117" s="333"/>
      <c r="H117" s="212"/>
      <c r="I117" s="175"/>
      <c r="J117" s="177"/>
      <c r="K117" s="429"/>
      <c r="L117" s="175"/>
      <c r="M117" s="175"/>
      <c r="N117" s="177"/>
    </row>
    <row r="118" spans="1:14" x14ac:dyDescent="0.25">
      <c r="A118" s="194"/>
      <c r="B118" s="175"/>
      <c r="C118" s="175"/>
      <c r="D118" s="175"/>
      <c r="E118" s="190"/>
      <c r="F118" s="549"/>
      <c r="G118" s="333"/>
      <c r="H118" s="212"/>
      <c r="I118" s="175"/>
      <c r="J118" s="177"/>
      <c r="K118" s="429"/>
      <c r="L118" s="175"/>
      <c r="M118" s="175"/>
      <c r="N118" s="177"/>
    </row>
    <row r="119" spans="1:14" x14ac:dyDescent="0.25">
      <c r="A119" s="194"/>
      <c r="B119" s="177"/>
      <c r="C119" s="177"/>
      <c r="D119" s="203"/>
      <c r="E119" s="190"/>
      <c r="F119" s="425"/>
      <c r="G119" s="333"/>
      <c r="H119" s="212"/>
      <c r="I119" s="175"/>
      <c r="J119" s="177"/>
      <c r="K119" s="429"/>
      <c r="L119" s="175"/>
      <c r="M119" s="175"/>
      <c r="N119" s="177"/>
    </row>
    <row r="120" spans="1:14" x14ac:dyDescent="0.25">
      <c r="A120" s="194"/>
      <c r="B120" s="177"/>
      <c r="C120" s="177"/>
      <c r="D120" s="203"/>
      <c r="E120" s="190"/>
      <c r="F120" s="425"/>
      <c r="G120" s="333"/>
      <c r="H120" s="212"/>
      <c r="I120" s="175"/>
      <c r="J120" s="177"/>
      <c r="K120" s="429"/>
      <c r="L120" s="175"/>
      <c r="M120" s="175"/>
      <c r="N120" s="177"/>
    </row>
    <row r="121" spans="1:14" x14ac:dyDescent="0.25">
      <c r="A121" s="194"/>
      <c r="B121" s="177"/>
      <c r="C121" s="177"/>
      <c r="D121" s="203"/>
      <c r="E121" s="190"/>
      <c r="F121" s="425"/>
      <c r="G121" s="333"/>
      <c r="H121" s="212"/>
      <c r="I121" s="175"/>
      <c r="J121" s="177"/>
      <c r="K121" s="429"/>
      <c r="L121" s="175"/>
      <c r="M121" s="175"/>
      <c r="N121" s="177"/>
    </row>
    <row r="122" spans="1:14" x14ac:dyDescent="0.25">
      <c r="A122" s="194"/>
      <c r="B122" s="177"/>
      <c r="C122" s="177"/>
      <c r="D122" s="203"/>
      <c r="E122" s="190"/>
      <c r="F122" s="425"/>
      <c r="G122" s="333"/>
      <c r="H122" s="212"/>
      <c r="I122" s="175"/>
      <c r="J122" s="177"/>
      <c r="K122" s="429"/>
      <c r="L122" s="175"/>
      <c r="M122" s="175"/>
      <c r="N122" s="177"/>
    </row>
    <row r="123" spans="1:14" x14ac:dyDescent="0.25">
      <c r="A123" s="194"/>
      <c r="B123" s="177"/>
      <c r="C123" s="177"/>
      <c r="D123" s="203"/>
      <c r="E123" s="190"/>
      <c r="F123" s="425"/>
      <c r="G123" s="333"/>
      <c r="H123" s="212"/>
      <c r="I123" s="175"/>
      <c r="J123" s="177"/>
      <c r="K123" s="429"/>
      <c r="L123" s="175"/>
      <c r="M123" s="175"/>
      <c r="N123" s="177"/>
    </row>
    <row r="124" spans="1:14" x14ac:dyDescent="0.25">
      <c r="A124" s="194"/>
      <c r="B124" s="177"/>
      <c r="C124" s="177"/>
      <c r="D124" s="203"/>
      <c r="E124" s="190"/>
      <c r="F124" s="425"/>
      <c r="G124" s="333"/>
      <c r="H124" s="212"/>
      <c r="I124" s="175"/>
      <c r="J124" s="177"/>
      <c r="K124" s="429"/>
      <c r="L124" s="175"/>
      <c r="M124" s="175"/>
      <c r="N124" s="177"/>
    </row>
    <row r="125" spans="1:14" x14ac:dyDescent="0.25">
      <c r="A125" s="194"/>
      <c r="B125" s="177"/>
      <c r="C125" s="177"/>
      <c r="D125" s="203"/>
      <c r="E125" s="190"/>
      <c r="F125" s="425"/>
      <c r="G125" s="333"/>
      <c r="H125" s="212"/>
      <c r="I125" s="175"/>
      <c r="J125" s="177"/>
      <c r="K125" s="429"/>
      <c r="L125" s="175"/>
      <c r="M125" s="175"/>
      <c r="N125" s="177"/>
    </row>
    <row r="126" spans="1:14" x14ac:dyDescent="0.25">
      <c r="A126" s="194"/>
      <c r="B126" s="177"/>
      <c r="C126" s="177"/>
      <c r="D126" s="203"/>
      <c r="E126" s="190"/>
      <c r="F126" s="425"/>
      <c r="G126" s="333"/>
      <c r="H126" s="212"/>
      <c r="I126" s="175"/>
      <c r="J126" s="177"/>
      <c r="K126" s="429"/>
      <c r="L126" s="175"/>
      <c r="M126" s="175"/>
      <c r="N126" s="177"/>
    </row>
    <row r="127" spans="1:14" x14ac:dyDescent="0.25">
      <c r="A127" s="194"/>
      <c r="B127" s="177"/>
      <c r="C127" s="177"/>
      <c r="D127" s="203"/>
      <c r="E127" s="190"/>
      <c r="F127" s="425"/>
      <c r="G127" s="333"/>
      <c r="H127" s="212"/>
      <c r="I127" s="175"/>
      <c r="J127" s="177"/>
      <c r="K127" s="429"/>
      <c r="L127" s="175"/>
      <c r="M127" s="175"/>
      <c r="N127" s="177"/>
    </row>
    <row r="128" spans="1:14" x14ac:dyDescent="0.25">
      <c r="A128" s="194"/>
      <c r="B128" s="177"/>
      <c r="C128" s="177"/>
      <c r="D128" s="203"/>
      <c r="E128" s="190"/>
      <c r="F128" s="425"/>
      <c r="G128" s="333"/>
      <c r="H128" s="212"/>
      <c r="I128" s="175"/>
      <c r="J128" s="177"/>
      <c r="K128" s="429"/>
      <c r="L128" s="175"/>
      <c r="M128" s="175"/>
      <c r="N128" s="177"/>
    </row>
    <row r="129" spans="1:14" x14ac:dyDescent="0.25">
      <c r="A129" s="194"/>
      <c r="B129" s="177"/>
      <c r="C129" s="177"/>
      <c r="D129" s="203"/>
      <c r="E129" s="190"/>
      <c r="F129" s="425"/>
      <c r="G129" s="333"/>
      <c r="H129" s="212"/>
      <c r="I129" s="175"/>
      <c r="J129" s="177"/>
      <c r="K129" s="429"/>
      <c r="L129" s="175"/>
      <c r="M129" s="175"/>
      <c r="N129" s="177"/>
    </row>
    <row r="130" spans="1:14" x14ac:dyDescent="0.25">
      <c r="A130" s="194"/>
      <c r="B130" s="177"/>
      <c r="C130" s="177"/>
      <c r="D130" s="203"/>
      <c r="E130" s="190"/>
      <c r="F130" s="425"/>
      <c r="G130" s="333"/>
      <c r="H130" s="212"/>
      <c r="I130" s="175"/>
      <c r="J130" s="177"/>
      <c r="K130" s="429"/>
      <c r="L130" s="175"/>
      <c r="M130" s="175"/>
      <c r="N130" s="177"/>
    </row>
    <row r="131" spans="1:14" x14ac:dyDescent="0.25">
      <c r="A131" s="194"/>
      <c r="B131" s="175"/>
      <c r="C131" s="175"/>
      <c r="D131" s="175"/>
      <c r="E131" s="425"/>
      <c r="F131" s="425"/>
      <c r="G131" s="333"/>
      <c r="H131" s="212"/>
      <c r="I131" s="175"/>
      <c r="J131" s="177"/>
      <c r="K131" s="429"/>
      <c r="L131" s="175"/>
      <c r="M131" s="175"/>
      <c r="N131" s="177"/>
    </row>
    <row r="132" spans="1:14" x14ac:dyDescent="0.25">
      <c r="A132" s="194"/>
      <c r="B132" s="175"/>
      <c r="C132" s="175"/>
      <c r="D132" s="175"/>
      <c r="E132" s="544"/>
      <c r="F132" s="544"/>
      <c r="G132" s="333"/>
      <c r="H132" s="212"/>
      <c r="I132" s="175"/>
      <c r="J132" s="177"/>
      <c r="K132" s="429"/>
      <c r="L132" s="175"/>
      <c r="M132" s="175"/>
      <c r="N132" s="177"/>
    </row>
    <row r="133" spans="1:14" x14ac:dyDescent="0.25">
      <c r="A133" s="194"/>
      <c r="B133" s="175"/>
      <c r="C133" s="175"/>
      <c r="D133" s="175"/>
      <c r="E133" s="544"/>
      <c r="F133" s="544"/>
      <c r="G133" s="333"/>
      <c r="H133" s="212"/>
      <c r="I133" s="175"/>
      <c r="J133" s="177"/>
      <c r="K133" s="429"/>
      <c r="L133" s="175"/>
      <c r="M133" s="175"/>
      <c r="N133" s="177"/>
    </row>
    <row r="134" spans="1:14" x14ac:dyDescent="0.25">
      <c r="A134" s="194"/>
      <c r="B134" s="175"/>
      <c r="C134" s="175"/>
      <c r="D134" s="187"/>
      <c r="E134" s="425"/>
      <c r="F134" s="425"/>
      <c r="G134" s="333"/>
      <c r="H134" s="212"/>
      <c r="I134" s="175"/>
      <c r="J134" s="177"/>
      <c r="K134" s="429"/>
      <c r="L134" s="175"/>
      <c r="M134" s="175"/>
      <c r="N134" s="177"/>
    </row>
    <row r="135" spans="1:14" x14ac:dyDescent="0.25">
      <c r="A135" s="194"/>
      <c r="B135" s="175"/>
      <c r="C135" s="175"/>
      <c r="D135" s="187"/>
      <c r="E135" s="425"/>
      <c r="F135" s="425"/>
      <c r="G135" s="333"/>
      <c r="H135" s="212"/>
      <c r="I135" s="175"/>
      <c r="J135" s="177"/>
      <c r="K135" s="429"/>
      <c r="L135" s="175"/>
      <c r="M135" s="175"/>
      <c r="N135" s="177"/>
    </row>
    <row r="136" spans="1:14" x14ac:dyDescent="0.25">
      <c r="A136" s="194"/>
      <c r="B136" s="175"/>
      <c r="C136" s="175"/>
      <c r="D136" s="187"/>
      <c r="E136" s="425"/>
      <c r="F136" s="425"/>
      <c r="G136" s="333"/>
      <c r="H136" s="212"/>
      <c r="I136" s="175"/>
      <c r="J136" s="177"/>
      <c r="K136" s="429"/>
      <c r="L136" s="175"/>
      <c r="M136" s="175"/>
      <c r="N136" s="177"/>
    </row>
    <row r="137" spans="1:14" x14ac:dyDescent="0.25">
      <c r="A137" s="175"/>
      <c r="B137" s="175"/>
      <c r="C137" s="175"/>
      <c r="D137" s="187"/>
      <c r="E137" s="601"/>
      <c r="F137" s="601"/>
      <c r="G137" s="599"/>
      <c r="H137" s="212"/>
      <c r="I137" s="175"/>
      <c r="J137" s="175"/>
      <c r="K137" s="429"/>
      <c r="L137" s="175"/>
      <c r="M137" s="175"/>
      <c r="N137" s="177"/>
    </row>
    <row r="138" spans="1:14" x14ac:dyDescent="0.25">
      <c r="A138" s="175"/>
      <c r="B138" s="175"/>
      <c r="C138" s="175"/>
      <c r="D138" s="187"/>
      <c r="E138" s="425"/>
      <c r="F138" s="425"/>
      <c r="G138" s="333"/>
      <c r="H138" s="212"/>
      <c r="I138" s="175"/>
      <c r="J138" s="175"/>
      <c r="K138" s="429"/>
      <c r="L138" s="175"/>
      <c r="M138" s="175"/>
      <c r="N138" s="177"/>
    </row>
    <row r="139" spans="1:14" x14ac:dyDescent="0.25">
      <c r="A139" s="175"/>
      <c r="B139" s="175"/>
      <c r="C139" s="175"/>
      <c r="D139" s="187"/>
      <c r="E139" s="367"/>
      <c r="F139" s="367"/>
      <c r="G139" s="367"/>
      <c r="H139" s="189"/>
      <c r="I139" s="175"/>
      <c r="J139" s="175"/>
      <c r="K139" s="175"/>
      <c r="L139" s="175"/>
      <c r="M139" s="175"/>
      <c r="N139" s="177"/>
    </row>
    <row r="140" spans="1:14" x14ac:dyDescent="0.25">
      <c r="A140" s="175"/>
      <c r="B140" s="175"/>
      <c r="C140" s="175"/>
      <c r="D140" s="175"/>
      <c r="E140" s="367"/>
      <c r="F140" s="367"/>
      <c r="G140" s="367"/>
      <c r="H140" s="175"/>
      <c r="I140" s="175"/>
      <c r="J140" s="175"/>
      <c r="K140" s="175"/>
      <c r="L140" s="175"/>
      <c r="M140" s="175"/>
      <c r="N140" s="177"/>
    </row>
    <row r="141" spans="1:14" x14ac:dyDescent="0.25">
      <c r="A141" s="175"/>
      <c r="B141" s="175"/>
      <c r="C141" s="175"/>
      <c r="D141" s="175"/>
      <c r="E141" s="367"/>
      <c r="F141" s="367"/>
      <c r="G141" s="367"/>
      <c r="H141" s="175"/>
      <c r="I141" s="175"/>
      <c r="J141" s="175"/>
      <c r="K141" s="175"/>
      <c r="L141" s="175"/>
      <c r="M141" s="175"/>
      <c r="N141" s="177"/>
    </row>
    <row r="142" spans="1:14" x14ac:dyDescent="0.25">
      <c r="A142" s="175"/>
      <c r="B142" s="175"/>
      <c r="C142" s="175"/>
      <c r="D142" s="175"/>
      <c r="E142" s="367"/>
      <c r="F142" s="367"/>
      <c r="G142" s="367"/>
      <c r="H142" s="175"/>
      <c r="I142" s="175"/>
      <c r="J142" s="175"/>
      <c r="K142" s="175"/>
      <c r="L142" s="175"/>
      <c r="M142" s="175"/>
      <c r="N142" s="177"/>
    </row>
    <row r="143" spans="1:14" x14ac:dyDescent="0.25">
      <c r="A143" s="175"/>
      <c r="B143" s="175"/>
      <c r="C143" s="175"/>
      <c r="D143" s="175"/>
      <c r="E143" s="367"/>
      <c r="F143" s="367"/>
      <c r="G143" s="367"/>
      <c r="H143" s="175"/>
      <c r="I143" s="175"/>
      <c r="J143" s="175"/>
      <c r="K143" s="175"/>
      <c r="L143" s="175"/>
      <c r="M143" s="175"/>
      <c r="N143" s="177"/>
    </row>
    <row r="144" spans="1:14" x14ac:dyDescent="0.25">
      <c r="A144" s="175"/>
      <c r="B144" s="175"/>
      <c r="C144" s="175"/>
      <c r="D144" s="175"/>
      <c r="E144" s="367"/>
      <c r="F144" s="367"/>
      <c r="G144" s="367"/>
      <c r="H144" s="175"/>
      <c r="I144" s="175"/>
      <c r="J144" s="175"/>
      <c r="K144" s="175"/>
      <c r="L144" s="175"/>
      <c r="M144" s="175"/>
      <c r="N144" s="177"/>
    </row>
    <row r="145" spans="1:14" x14ac:dyDescent="0.25">
      <c r="A145" s="25"/>
      <c r="B145" s="25"/>
      <c r="C145" s="25"/>
      <c r="D145" s="25"/>
      <c r="E145" s="335"/>
      <c r="F145" s="335"/>
      <c r="G145" s="335"/>
      <c r="H145" s="25"/>
      <c r="I145" s="25"/>
      <c r="J145" s="25"/>
      <c r="K145" s="25"/>
      <c r="L145" s="25"/>
      <c r="M145" s="25"/>
      <c r="N145" s="24"/>
    </row>
    <row r="146" spans="1:14" x14ac:dyDescent="0.25">
      <c r="A146" s="25"/>
      <c r="B146" s="25"/>
      <c r="C146" s="25"/>
      <c r="D146" s="25"/>
      <c r="E146" s="335"/>
      <c r="F146" s="335"/>
      <c r="G146" s="335"/>
      <c r="H146" s="25"/>
      <c r="I146" s="25"/>
      <c r="J146" s="25"/>
      <c r="K146" s="25"/>
      <c r="L146" s="25"/>
      <c r="M146" s="25"/>
      <c r="N146" s="24"/>
    </row>
    <row r="147" spans="1:14" x14ac:dyDescent="0.25">
      <c r="A147" s="25"/>
      <c r="B147" s="25"/>
      <c r="C147" s="25"/>
      <c r="D147" s="25"/>
      <c r="E147" s="335"/>
      <c r="F147" s="335"/>
      <c r="G147" s="335"/>
      <c r="H147" s="25"/>
      <c r="I147" s="25"/>
      <c r="J147" s="25"/>
      <c r="K147" s="25"/>
      <c r="L147" s="25"/>
      <c r="M147" s="25"/>
      <c r="N147" s="24"/>
    </row>
    <row r="148" spans="1:14" x14ac:dyDescent="0.25">
      <c r="A148" s="25"/>
      <c r="B148" s="25"/>
      <c r="C148" s="25"/>
      <c r="D148" s="25"/>
      <c r="E148" s="335"/>
      <c r="F148" s="335"/>
      <c r="G148" s="335"/>
      <c r="H148" s="25"/>
      <c r="I148" s="25"/>
      <c r="J148" s="25"/>
      <c r="K148" s="25"/>
      <c r="L148" s="25"/>
      <c r="M148" s="25"/>
      <c r="N148" s="24"/>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zoomScale="117" zoomScaleNormal="85" workbookViewId="0">
      <selection activeCell="E11" sqref="E11"/>
    </sheetView>
  </sheetViews>
  <sheetFormatPr defaultColWidth="10.85546875" defaultRowHeight="15" x14ac:dyDescent="0.25"/>
  <cols>
    <col min="1" max="1" width="13.140625" style="26" customWidth="1"/>
    <col min="2" max="2" width="29.85546875" style="26" customWidth="1"/>
    <col min="3" max="3" width="18" style="26" customWidth="1"/>
    <col min="4" max="4" width="14.7109375" style="26" customWidth="1"/>
    <col min="5" max="5" width="18.85546875" style="334" bestFit="1" customWidth="1"/>
    <col min="6" max="6" width="15.85546875" style="334" customWidth="1"/>
    <col min="7" max="7" width="18.7109375" style="334"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6" customWidth="1"/>
    <col min="15" max="15" width="41.140625" style="26" customWidth="1"/>
    <col min="16" max="16384" width="10.85546875" style="26"/>
  </cols>
  <sheetData>
    <row r="1" spans="1:14" s="79" customFormat="1" ht="31.5" x14ac:dyDescent="0.25">
      <c r="A1" s="739" t="s">
        <v>44</v>
      </c>
      <c r="B1" s="739"/>
      <c r="C1" s="739"/>
      <c r="D1" s="739"/>
      <c r="E1" s="739"/>
      <c r="F1" s="739"/>
      <c r="G1" s="739"/>
      <c r="H1" s="739"/>
      <c r="I1" s="739"/>
      <c r="J1" s="739"/>
      <c r="K1" s="739"/>
      <c r="L1" s="739"/>
      <c r="M1" s="739"/>
      <c r="N1" s="739"/>
    </row>
    <row r="2" spans="1:14" s="79" customFormat="1" ht="18.75" x14ac:dyDescent="0.25">
      <c r="A2" s="740" t="s">
        <v>128</v>
      </c>
      <c r="B2" s="740"/>
      <c r="C2" s="740"/>
      <c r="D2" s="740"/>
      <c r="E2" s="740"/>
      <c r="F2" s="740"/>
      <c r="G2" s="740"/>
      <c r="H2" s="740"/>
      <c r="I2" s="740"/>
      <c r="J2" s="740"/>
      <c r="K2" s="740"/>
      <c r="L2" s="740"/>
      <c r="M2" s="740"/>
      <c r="N2" s="740"/>
    </row>
    <row r="3" spans="1:14" s="79" customFormat="1" ht="45.75" thickBot="1" x14ac:dyDescent="0.3">
      <c r="A3" s="168" t="s">
        <v>0</v>
      </c>
      <c r="B3" s="169" t="s">
        <v>5</v>
      </c>
      <c r="C3" s="169" t="s">
        <v>10</v>
      </c>
      <c r="D3" s="170" t="s">
        <v>8</v>
      </c>
      <c r="E3" s="170" t="s">
        <v>13</v>
      </c>
      <c r="F3" s="170" t="s">
        <v>34</v>
      </c>
      <c r="G3" s="170" t="s">
        <v>41</v>
      </c>
      <c r="H3" s="170" t="s">
        <v>2</v>
      </c>
      <c r="I3" s="170" t="s">
        <v>3</v>
      </c>
      <c r="J3" s="169" t="s">
        <v>9</v>
      </c>
      <c r="K3" s="169" t="s">
        <v>1</v>
      </c>
      <c r="L3" s="169" t="s">
        <v>4</v>
      </c>
      <c r="M3" s="169" t="s">
        <v>12</v>
      </c>
      <c r="N3" s="171" t="s">
        <v>11</v>
      </c>
    </row>
    <row r="4" spans="1:14" s="22" customFormat="1" ht="27.95" customHeight="1" thickBot="1" x14ac:dyDescent="0.3">
      <c r="A4" s="460">
        <v>44866</v>
      </c>
      <c r="B4" s="461" t="s">
        <v>161</v>
      </c>
      <c r="C4" s="461"/>
      <c r="D4" s="504"/>
      <c r="E4" s="505"/>
      <c r="F4" s="505"/>
      <c r="G4" s="506">
        <v>-37000</v>
      </c>
      <c r="H4" s="507"/>
      <c r="I4" s="508"/>
      <c r="J4" s="509"/>
      <c r="K4" s="510"/>
      <c r="L4" s="211"/>
      <c r="M4" s="511"/>
      <c r="N4" s="512"/>
    </row>
    <row r="5" spans="1:14" ht="15.75" thickBot="1" x14ac:dyDescent="0.3">
      <c r="A5" s="25"/>
      <c r="B5" s="25"/>
      <c r="C5" s="25"/>
      <c r="D5" s="605"/>
      <c r="E5" s="642">
        <f>SUM(E4:E4)</f>
        <v>0</v>
      </c>
      <c r="F5" s="643">
        <f>SUM(F4:F4)+G4</f>
        <v>-37000</v>
      </c>
      <c r="G5" s="547">
        <f>F5-E5</f>
        <v>-37000</v>
      </c>
      <c r="H5" s="606"/>
      <c r="I5" s="25"/>
      <c r="J5" s="25"/>
      <c r="K5" s="429"/>
      <c r="L5" s="175"/>
      <c r="M5" s="25"/>
      <c r="N5" s="24"/>
    </row>
    <row r="6" spans="1:14" x14ac:dyDescent="0.25">
      <c r="A6" s="25"/>
      <c r="B6" s="25"/>
      <c r="C6" s="25"/>
      <c r="D6" s="25"/>
      <c r="E6" s="607"/>
      <c r="F6" s="607"/>
      <c r="G6" s="545"/>
      <c r="H6" s="25"/>
      <c r="I6" s="25"/>
      <c r="J6" s="25"/>
      <c r="K6" s="25"/>
      <c r="L6" s="25"/>
      <c r="M6" s="25"/>
      <c r="N6" s="24"/>
    </row>
    <row r="7" spans="1:14" x14ac:dyDescent="0.25">
      <c r="A7" s="25"/>
      <c r="B7" s="25"/>
      <c r="C7" s="25"/>
      <c r="D7" s="25"/>
      <c r="E7" s="600"/>
      <c r="F7" s="600"/>
      <c r="G7" s="333"/>
      <c r="H7" s="25"/>
      <c r="I7" s="25"/>
      <c r="J7" s="25"/>
      <c r="K7" s="25"/>
      <c r="L7" s="25"/>
      <c r="M7" s="25"/>
      <c r="N7" s="24"/>
    </row>
    <row r="8" spans="1:14" x14ac:dyDescent="0.25">
      <c r="E8" s="598"/>
    </row>
    <row r="9" spans="1:14" x14ac:dyDescent="0.25">
      <c r="E9" s="598"/>
    </row>
    <row r="10" spans="1:14" x14ac:dyDescent="0.25">
      <c r="E10" s="598"/>
    </row>
    <row r="11" spans="1:14" x14ac:dyDescent="0.25">
      <c r="E11" s="598"/>
    </row>
    <row r="12" spans="1:14" x14ac:dyDescent="0.25">
      <c r="E12" s="598"/>
    </row>
    <row r="13" spans="1:14" x14ac:dyDescent="0.25">
      <c r="E13" s="598"/>
    </row>
    <row r="14" spans="1:14" x14ac:dyDescent="0.25">
      <c r="E14" s="598"/>
    </row>
    <row r="15" spans="1:14" x14ac:dyDescent="0.25">
      <c r="E15" s="598"/>
    </row>
    <row r="16" spans="1:14" x14ac:dyDescent="0.25">
      <c r="E16" s="598"/>
    </row>
    <row r="17" spans="5:5" x14ac:dyDescent="0.25">
      <c r="E17" s="598"/>
    </row>
    <row r="18" spans="5:5" x14ac:dyDescent="0.25">
      <c r="E18" s="598"/>
    </row>
    <row r="19" spans="5:5" x14ac:dyDescent="0.25">
      <c r="E19" s="598"/>
    </row>
    <row r="20" spans="5:5" x14ac:dyDescent="0.25">
      <c r="E20" s="598"/>
    </row>
    <row r="21" spans="5:5" x14ac:dyDescent="0.25">
      <c r="E21" s="598"/>
    </row>
    <row r="22" spans="5:5" x14ac:dyDescent="0.25">
      <c r="E22" s="598"/>
    </row>
    <row r="23" spans="5:5" x14ac:dyDescent="0.25">
      <c r="E23" s="598"/>
    </row>
    <row r="24" spans="5:5" x14ac:dyDescent="0.25">
      <c r="E24" s="598"/>
    </row>
    <row r="25" spans="5:5" x14ac:dyDescent="0.25">
      <c r="E25" s="598"/>
    </row>
    <row r="26" spans="5:5" x14ac:dyDescent="0.25">
      <c r="E26" s="598"/>
    </row>
    <row r="27" spans="5:5" x14ac:dyDescent="0.25">
      <c r="E27" s="598"/>
    </row>
    <row r="28" spans="5:5" x14ac:dyDescent="0.25">
      <c r="E28" s="598"/>
    </row>
    <row r="29" spans="5:5" x14ac:dyDescent="0.25">
      <c r="E29" s="598"/>
    </row>
    <row r="30" spans="5:5" x14ac:dyDescent="0.25">
      <c r="E30" s="598"/>
    </row>
    <row r="31" spans="5:5" x14ac:dyDescent="0.25">
      <c r="E31" s="598"/>
    </row>
    <row r="32" spans="5:5" x14ac:dyDescent="0.25">
      <c r="E32" s="598"/>
    </row>
    <row r="33" spans="5:5" x14ac:dyDescent="0.25">
      <c r="E33" s="598"/>
    </row>
    <row r="34" spans="5:5" x14ac:dyDescent="0.25">
      <c r="E34" s="598"/>
    </row>
    <row r="35" spans="5:5" x14ac:dyDescent="0.25">
      <c r="E35" s="598"/>
    </row>
    <row r="36" spans="5:5" x14ac:dyDescent="0.25">
      <c r="E36" s="598"/>
    </row>
    <row r="37" spans="5:5" x14ac:dyDescent="0.25">
      <c r="E37" s="598"/>
    </row>
    <row r="38" spans="5:5" x14ac:dyDescent="0.25">
      <c r="E38" s="598"/>
    </row>
    <row r="39" spans="5:5" x14ac:dyDescent="0.25">
      <c r="E39" s="598"/>
    </row>
    <row r="40" spans="5:5" x14ac:dyDescent="0.25">
      <c r="E40" s="598"/>
    </row>
    <row r="41" spans="5:5" x14ac:dyDescent="0.25">
      <c r="E41" s="598"/>
    </row>
    <row r="42" spans="5:5" x14ac:dyDescent="0.25">
      <c r="E42" s="598"/>
    </row>
    <row r="43" spans="5:5" x14ac:dyDescent="0.25">
      <c r="E43" s="598"/>
    </row>
    <row r="44" spans="5:5" x14ac:dyDescent="0.25">
      <c r="E44" s="598"/>
    </row>
    <row r="45" spans="5:5" x14ac:dyDescent="0.25">
      <c r="E45" s="598"/>
    </row>
    <row r="46" spans="5:5" x14ac:dyDescent="0.25">
      <c r="E46" s="598"/>
    </row>
    <row r="47" spans="5:5" x14ac:dyDescent="0.25">
      <c r="E47" s="598"/>
    </row>
    <row r="48" spans="5:5" x14ac:dyDescent="0.25">
      <c r="E48" s="598"/>
    </row>
    <row r="49" spans="5:5" x14ac:dyDescent="0.25">
      <c r="E49" s="598"/>
    </row>
    <row r="50" spans="5:5" x14ac:dyDescent="0.25">
      <c r="E50" s="598"/>
    </row>
    <row r="51" spans="5:5" x14ac:dyDescent="0.25">
      <c r="E51" s="598"/>
    </row>
    <row r="52" spans="5:5" x14ac:dyDescent="0.25">
      <c r="E52" s="598"/>
    </row>
    <row r="53" spans="5:5" x14ac:dyDescent="0.25">
      <c r="E53" s="598"/>
    </row>
    <row r="54" spans="5:5" x14ac:dyDescent="0.25">
      <c r="E54" s="598"/>
    </row>
    <row r="55" spans="5:5" x14ac:dyDescent="0.25">
      <c r="E55" s="598"/>
    </row>
    <row r="56" spans="5:5" x14ac:dyDescent="0.25">
      <c r="E56" s="598"/>
    </row>
    <row r="57" spans="5:5" x14ac:dyDescent="0.25">
      <c r="E57" s="598"/>
    </row>
    <row r="58" spans="5:5" x14ac:dyDescent="0.25">
      <c r="E58" s="598"/>
    </row>
    <row r="59" spans="5:5" x14ac:dyDescent="0.25">
      <c r="E59" s="598"/>
    </row>
    <row r="60" spans="5:5" x14ac:dyDescent="0.25">
      <c r="E60" s="598"/>
    </row>
    <row r="61" spans="5:5" x14ac:dyDescent="0.25">
      <c r="E61" s="598"/>
    </row>
    <row r="62" spans="5:5" x14ac:dyDescent="0.25">
      <c r="E62" s="598"/>
    </row>
    <row r="63" spans="5:5" x14ac:dyDescent="0.25">
      <c r="E63" s="598"/>
    </row>
    <row r="64" spans="5:5" x14ac:dyDescent="0.25">
      <c r="E64" s="598"/>
    </row>
    <row r="65" spans="5:5" x14ac:dyDescent="0.25">
      <c r="E65" s="598"/>
    </row>
    <row r="66" spans="5:5" x14ac:dyDescent="0.25">
      <c r="E66" s="598"/>
    </row>
    <row r="67" spans="5:5" x14ac:dyDescent="0.25">
      <c r="E67" s="598"/>
    </row>
    <row r="68" spans="5:5" x14ac:dyDescent="0.25">
      <c r="E68" s="598"/>
    </row>
    <row r="69" spans="5:5" x14ac:dyDescent="0.25">
      <c r="E69" s="598"/>
    </row>
    <row r="70" spans="5:5" x14ac:dyDescent="0.25">
      <c r="E70" s="598"/>
    </row>
    <row r="71" spans="5:5" x14ac:dyDescent="0.25">
      <c r="E71" s="598"/>
    </row>
    <row r="72" spans="5:5" x14ac:dyDescent="0.25">
      <c r="E72" s="598"/>
    </row>
    <row r="73" spans="5:5" x14ac:dyDescent="0.25">
      <c r="E73" s="598"/>
    </row>
    <row r="74" spans="5:5" x14ac:dyDescent="0.25">
      <c r="E74" s="598"/>
    </row>
    <row r="75" spans="5:5" x14ac:dyDescent="0.25">
      <c r="E75" s="598"/>
    </row>
    <row r="76" spans="5:5" x14ac:dyDescent="0.25">
      <c r="E76" s="598"/>
    </row>
    <row r="77" spans="5:5" x14ac:dyDescent="0.25">
      <c r="E77" s="598"/>
    </row>
    <row r="78" spans="5:5" x14ac:dyDescent="0.25">
      <c r="E78" s="598"/>
    </row>
    <row r="79" spans="5:5" x14ac:dyDescent="0.25">
      <c r="E79" s="598"/>
    </row>
    <row r="80" spans="5:5" x14ac:dyDescent="0.25">
      <c r="E80" s="598"/>
    </row>
    <row r="81" spans="5:5" x14ac:dyDescent="0.25">
      <c r="E81" s="598"/>
    </row>
    <row r="82" spans="5:5" x14ac:dyDescent="0.25">
      <c r="E82" s="598"/>
    </row>
    <row r="83" spans="5:5" x14ac:dyDescent="0.25">
      <c r="E83" s="598"/>
    </row>
    <row r="84" spans="5:5" x14ac:dyDescent="0.25">
      <c r="E84" s="598"/>
    </row>
    <row r="85" spans="5:5" x14ac:dyDescent="0.25">
      <c r="E85" s="598"/>
    </row>
    <row r="86" spans="5:5" x14ac:dyDescent="0.25">
      <c r="E86" s="598"/>
    </row>
    <row r="87" spans="5:5" x14ac:dyDescent="0.25">
      <c r="E87" s="598"/>
    </row>
    <row r="88" spans="5:5" x14ac:dyDescent="0.25">
      <c r="E88" s="598"/>
    </row>
    <row r="89" spans="5:5" x14ac:dyDescent="0.25">
      <c r="E89" s="598"/>
    </row>
    <row r="90" spans="5:5" x14ac:dyDescent="0.25">
      <c r="E90" s="598"/>
    </row>
    <row r="91" spans="5:5" x14ac:dyDescent="0.25">
      <c r="E91" s="598"/>
    </row>
    <row r="92" spans="5:5" x14ac:dyDescent="0.25">
      <c r="E92" s="598"/>
    </row>
    <row r="93" spans="5:5" x14ac:dyDescent="0.25">
      <c r="E93" s="598"/>
    </row>
    <row r="94" spans="5:5" x14ac:dyDescent="0.25">
      <c r="E94" s="598"/>
    </row>
    <row r="95" spans="5:5" x14ac:dyDescent="0.25">
      <c r="E95" s="598"/>
    </row>
    <row r="96" spans="5:5" x14ac:dyDescent="0.25">
      <c r="E96" s="598"/>
    </row>
    <row r="97" spans="5:5" x14ac:dyDescent="0.25">
      <c r="E97" s="598"/>
    </row>
    <row r="98" spans="5:5" x14ac:dyDescent="0.25">
      <c r="E98" s="598"/>
    </row>
  </sheetData>
  <mergeCells count="2">
    <mergeCell ref="A1:N1"/>
    <mergeCell ref="A2:N2"/>
  </mergeCells>
  <pageMargins left="0.7" right="0.7" top="0.75" bottom="0.75" header="0.3" footer="0.3"/>
  <pageSetup paperSize="9" scale="75"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zoomScale="117" zoomScaleNormal="85" workbookViewId="0">
      <selection activeCell="F12" sqref="F12"/>
    </sheetView>
  </sheetViews>
  <sheetFormatPr defaultColWidth="10.85546875" defaultRowHeight="15" x14ac:dyDescent="0.25"/>
  <cols>
    <col min="1" max="1" width="13.140625" style="26" customWidth="1"/>
    <col min="2" max="2" width="29.85546875" style="26" customWidth="1"/>
    <col min="3" max="3" width="18" style="26" customWidth="1"/>
    <col min="4" max="4" width="14.7109375" style="26" customWidth="1"/>
    <col min="5" max="5" width="18.85546875" style="334" bestFit="1" customWidth="1"/>
    <col min="6" max="6" width="15.85546875" style="334" customWidth="1"/>
    <col min="7" max="7" width="18.7109375" style="334"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6" customWidth="1"/>
    <col min="15" max="15" width="41.140625" style="26" customWidth="1"/>
    <col min="16" max="16384" width="10.85546875" style="26"/>
  </cols>
  <sheetData>
    <row r="1" spans="1:14" s="79" customFormat="1" ht="31.5" x14ac:dyDescent="0.25">
      <c r="A1" s="739" t="s">
        <v>44</v>
      </c>
      <c r="B1" s="739"/>
      <c r="C1" s="739"/>
      <c r="D1" s="739"/>
      <c r="E1" s="739"/>
      <c r="F1" s="739"/>
      <c r="G1" s="739"/>
      <c r="H1" s="739"/>
      <c r="I1" s="739"/>
      <c r="J1" s="739"/>
      <c r="K1" s="739"/>
      <c r="L1" s="739"/>
      <c r="M1" s="739"/>
      <c r="N1" s="739"/>
    </row>
    <row r="2" spans="1:14" s="79" customFormat="1" ht="18.75" x14ac:dyDescent="0.25">
      <c r="A2" s="740" t="s">
        <v>133</v>
      </c>
      <c r="B2" s="740"/>
      <c r="C2" s="740"/>
      <c r="D2" s="740"/>
      <c r="E2" s="740"/>
      <c r="F2" s="740"/>
      <c r="G2" s="740"/>
      <c r="H2" s="740"/>
      <c r="I2" s="740"/>
      <c r="J2" s="740"/>
      <c r="K2" s="740"/>
      <c r="L2" s="740"/>
      <c r="M2" s="740"/>
      <c r="N2" s="740"/>
    </row>
    <row r="3" spans="1:14" s="79" customFormat="1" ht="45.75" thickBot="1" x14ac:dyDescent="0.3">
      <c r="A3" s="168" t="s">
        <v>0</v>
      </c>
      <c r="B3" s="169" t="s">
        <v>5</v>
      </c>
      <c r="C3" s="169" t="s">
        <v>10</v>
      </c>
      <c r="D3" s="170" t="s">
        <v>8</v>
      </c>
      <c r="E3" s="170" t="s">
        <v>13</v>
      </c>
      <c r="F3" s="170" t="s">
        <v>34</v>
      </c>
      <c r="G3" s="170" t="s">
        <v>41</v>
      </c>
      <c r="H3" s="170" t="s">
        <v>2</v>
      </c>
      <c r="I3" s="170" t="s">
        <v>3</v>
      </c>
      <c r="J3" s="169" t="s">
        <v>9</v>
      </c>
      <c r="K3" s="169" t="s">
        <v>1</v>
      </c>
      <c r="L3" s="169" t="s">
        <v>4</v>
      </c>
      <c r="M3" s="169" t="s">
        <v>12</v>
      </c>
      <c r="N3" s="171" t="s">
        <v>11</v>
      </c>
    </row>
    <row r="4" spans="1:14" s="22" customFormat="1" ht="27.95" customHeight="1" thickBot="1" x14ac:dyDescent="0.3">
      <c r="A4" s="460">
        <v>44866</v>
      </c>
      <c r="B4" s="461" t="s">
        <v>161</v>
      </c>
      <c r="C4" s="461"/>
      <c r="D4" s="504"/>
      <c r="E4" s="505"/>
      <c r="F4" s="505"/>
      <c r="G4" s="506">
        <v>-14000</v>
      </c>
      <c r="H4" s="507"/>
      <c r="I4" s="508"/>
      <c r="J4" s="509"/>
      <c r="K4" s="510"/>
      <c r="L4" s="211"/>
      <c r="M4" s="511"/>
      <c r="N4" s="512"/>
    </row>
    <row r="5" spans="1:14" ht="15.75" thickBot="1" x14ac:dyDescent="0.3">
      <c r="A5" s="194"/>
      <c r="B5" s="175"/>
      <c r="C5" s="175"/>
      <c r="D5" s="187"/>
      <c r="E5" s="588">
        <f>SUM(E4:E4)</f>
        <v>0</v>
      </c>
      <c r="F5" s="546">
        <f>SUM(F4:F4)+G4</f>
        <v>-14000</v>
      </c>
      <c r="G5" s="547">
        <f>F5-E5</f>
        <v>-14000</v>
      </c>
      <c r="H5" s="592" t="s">
        <v>136</v>
      </c>
      <c r="I5" s="175" t="s">
        <v>18</v>
      </c>
      <c r="J5" s="452"/>
      <c r="K5" s="429" t="s">
        <v>64</v>
      </c>
      <c r="L5" s="175" t="s">
        <v>45</v>
      </c>
      <c r="M5" s="175"/>
      <c r="N5" s="177"/>
    </row>
    <row r="6" spans="1:14" x14ac:dyDescent="0.25">
      <c r="E6" s="598"/>
    </row>
    <row r="7" spans="1:14" x14ac:dyDescent="0.25">
      <c r="E7" s="598"/>
    </row>
    <row r="8" spans="1:14" x14ac:dyDescent="0.25">
      <c r="E8" s="598"/>
    </row>
    <row r="9" spans="1:14" x14ac:dyDescent="0.25">
      <c r="E9" s="598"/>
    </row>
    <row r="10" spans="1:14" x14ac:dyDescent="0.25">
      <c r="E10" s="598"/>
    </row>
    <row r="11" spans="1:14" x14ac:dyDescent="0.25">
      <c r="E11" s="598"/>
    </row>
    <row r="12" spans="1:14" x14ac:dyDescent="0.25">
      <c r="E12" s="598"/>
    </row>
    <row r="13" spans="1:14" x14ac:dyDescent="0.25">
      <c r="E13" s="598"/>
    </row>
    <row r="14" spans="1:14" x14ac:dyDescent="0.25">
      <c r="E14" s="598"/>
    </row>
    <row r="15" spans="1:14" x14ac:dyDescent="0.25">
      <c r="E15" s="598"/>
    </row>
    <row r="16" spans="1:14" x14ac:dyDescent="0.25">
      <c r="E16" s="598"/>
    </row>
    <row r="17" spans="5:5" x14ac:dyDescent="0.25">
      <c r="E17" s="598"/>
    </row>
    <row r="18" spans="5:5" x14ac:dyDescent="0.25">
      <c r="E18" s="598"/>
    </row>
    <row r="19" spans="5:5" x14ac:dyDescent="0.25">
      <c r="E19" s="598"/>
    </row>
    <row r="20" spans="5:5" x14ac:dyDescent="0.25">
      <c r="E20" s="598"/>
    </row>
    <row r="21" spans="5:5" x14ac:dyDescent="0.25">
      <c r="E21" s="598"/>
    </row>
    <row r="22" spans="5:5" x14ac:dyDescent="0.25">
      <c r="E22" s="598"/>
    </row>
    <row r="23" spans="5:5" x14ac:dyDescent="0.25">
      <c r="E23" s="598"/>
    </row>
    <row r="24" spans="5:5" x14ac:dyDescent="0.25">
      <c r="E24" s="598"/>
    </row>
    <row r="25" spans="5:5" x14ac:dyDescent="0.25">
      <c r="E25" s="598"/>
    </row>
    <row r="26" spans="5:5" x14ac:dyDescent="0.25">
      <c r="E26" s="598"/>
    </row>
    <row r="27" spans="5:5" x14ac:dyDescent="0.25">
      <c r="E27" s="598"/>
    </row>
    <row r="28" spans="5:5" x14ac:dyDescent="0.25">
      <c r="E28" s="598"/>
    </row>
    <row r="29" spans="5:5" x14ac:dyDescent="0.25">
      <c r="E29" s="598"/>
    </row>
    <row r="30" spans="5:5" x14ac:dyDescent="0.25">
      <c r="E30" s="598"/>
    </row>
    <row r="31" spans="5:5" x14ac:dyDescent="0.25">
      <c r="E31" s="598"/>
    </row>
    <row r="32" spans="5:5" x14ac:dyDescent="0.25">
      <c r="E32" s="598"/>
    </row>
    <row r="33" spans="5:5" x14ac:dyDescent="0.25">
      <c r="E33" s="598"/>
    </row>
    <row r="34" spans="5:5" x14ac:dyDescent="0.25">
      <c r="E34" s="598"/>
    </row>
    <row r="35" spans="5:5" x14ac:dyDescent="0.25">
      <c r="E35" s="598"/>
    </row>
    <row r="36" spans="5:5" x14ac:dyDescent="0.25">
      <c r="E36" s="598"/>
    </row>
    <row r="37" spans="5:5" x14ac:dyDescent="0.25">
      <c r="E37" s="598"/>
    </row>
    <row r="38" spans="5:5" x14ac:dyDescent="0.25">
      <c r="E38" s="598"/>
    </row>
    <row r="39" spans="5:5" x14ac:dyDescent="0.25">
      <c r="E39" s="598"/>
    </row>
    <row r="40" spans="5:5" x14ac:dyDescent="0.25">
      <c r="E40" s="598"/>
    </row>
    <row r="41" spans="5:5" x14ac:dyDescent="0.25">
      <c r="E41" s="598"/>
    </row>
    <row r="42" spans="5:5" x14ac:dyDescent="0.25">
      <c r="E42" s="598"/>
    </row>
    <row r="43" spans="5:5" x14ac:dyDescent="0.25">
      <c r="E43" s="598"/>
    </row>
    <row r="44" spans="5:5" x14ac:dyDescent="0.25">
      <c r="E44" s="598"/>
    </row>
    <row r="45" spans="5:5" x14ac:dyDescent="0.25">
      <c r="E45" s="598"/>
    </row>
    <row r="46" spans="5:5" x14ac:dyDescent="0.25">
      <c r="E46" s="598"/>
    </row>
    <row r="47" spans="5:5" x14ac:dyDescent="0.25">
      <c r="E47" s="598"/>
    </row>
    <row r="48" spans="5:5" x14ac:dyDescent="0.25">
      <c r="E48" s="598"/>
    </row>
    <row r="49" spans="5:5" x14ac:dyDescent="0.25">
      <c r="E49" s="598"/>
    </row>
    <row r="50" spans="5:5" x14ac:dyDescent="0.25">
      <c r="E50" s="598"/>
    </row>
    <row r="51" spans="5:5" x14ac:dyDescent="0.25">
      <c r="E51" s="598"/>
    </row>
    <row r="52" spans="5:5" x14ac:dyDescent="0.25">
      <c r="E52" s="598"/>
    </row>
    <row r="53" spans="5:5" x14ac:dyDescent="0.25">
      <c r="E53" s="598"/>
    </row>
    <row r="54" spans="5:5" x14ac:dyDescent="0.25">
      <c r="E54" s="598"/>
    </row>
    <row r="55" spans="5:5" x14ac:dyDescent="0.25">
      <c r="E55" s="598"/>
    </row>
    <row r="56" spans="5:5" x14ac:dyDescent="0.25">
      <c r="E56" s="598"/>
    </row>
    <row r="57" spans="5:5" x14ac:dyDescent="0.25">
      <c r="E57" s="598"/>
    </row>
    <row r="58" spans="5:5" x14ac:dyDescent="0.25">
      <c r="E58" s="598"/>
    </row>
    <row r="59" spans="5:5" x14ac:dyDescent="0.25">
      <c r="E59" s="598"/>
    </row>
    <row r="60" spans="5:5" x14ac:dyDescent="0.25">
      <c r="E60" s="598"/>
    </row>
    <row r="61" spans="5:5" x14ac:dyDescent="0.25">
      <c r="E61" s="598"/>
    </row>
    <row r="62" spans="5:5" x14ac:dyDescent="0.25">
      <c r="E62" s="598"/>
    </row>
    <row r="63" spans="5:5" x14ac:dyDescent="0.25">
      <c r="E63" s="598"/>
    </row>
    <row r="64" spans="5:5" x14ac:dyDescent="0.25">
      <c r="E64" s="598"/>
    </row>
    <row r="65" spans="5:5" x14ac:dyDescent="0.25">
      <c r="E65" s="598"/>
    </row>
    <row r="66" spans="5:5" x14ac:dyDescent="0.25">
      <c r="E66" s="598"/>
    </row>
    <row r="67" spans="5:5" x14ac:dyDescent="0.25">
      <c r="E67" s="598"/>
    </row>
    <row r="68" spans="5:5" x14ac:dyDescent="0.25">
      <c r="E68" s="598"/>
    </row>
    <row r="69" spans="5:5" x14ac:dyDescent="0.25">
      <c r="E69" s="598"/>
    </row>
    <row r="70" spans="5:5" x14ac:dyDescent="0.25">
      <c r="E70" s="598"/>
    </row>
    <row r="71" spans="5:5" x14ac:dyDescent="0.25">
      <c r="E71" s="598"/>
    </row>
    <row r="72" spans="5:5" x14ac:dyDescent="0.25">
      <c r="E72" s="598"/>
    </row>
    <row r="73" spans="5:5" x14ac:dyDescent="0.25">
      <c r="E73" s="598"/>
    </row>
    <row r="74" spans="5:5" x14ac:dyDescent="0.25">
      <c r="E74" s="598"/>
    </row>
    <row r="75" spans="5:5" x14ac:dyDescent="0.25">
      <c r="E75" s="598"/>
    </row>
    <row r="76" spans="5:5" x14ac:dyDescent="0.25">
      <c r="E76" s="598"/>
    </row>
    <row r="77" spans="5:5" x14ac:dyDescent="0.25">
      <c r="E77" s="598"/>
    </row>
    <row r="78" spans="5:5" x14ac:dyDescent="0.25">
      <c r="E78" s="598"/>
    </row>
    <row r="79" spans="5:5" x14ac:dyDescent="0.25">
      <c r="E79" s="598"/>
    </row>
  </sheetData>
  <autoFilter ref="A1:N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9"/>
  <sheetViews>
    <sheetView topLeftCell="A124" zoomScale="117" zoomScaleNormal="85" workbookViewId="0">
      <selection activeCell="E138" sqref="E138"/>
    </sheetView>
  </sheetViews>
  <sheetFormatPr defaultColWidth="10.85546875" defaultRowHeight="15" x14ac:dyDescent="0.25"/>
  <cols>
    <col min="1" max="1" width="13.140625" style="26" customWidth="1"/>
    <col min="2" max="2" width="29.85546875" style="26" customWidth="1"/>
    <col min="3" max="3" width="18" style="26" customWidth="1"/>
    <col min="4" max="4" width="14.7109375" style="26" customWidth="1"/>
    <col min="5" max="5" width="18.85546875" style="334" bestFit="1" customWidth="1"/>
    <col min="6" max="6" width="15.85546875" style="334" customWidth="1"/>
    <col min="7" max="7" width="18.7109375" style="334"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6" customWidth="1"/>
    <col min="15" max="15" width="41.140625" style="26" customWidth="1"/>
    <col min="16" max="16384" width="10.85546875" style="26"/>
  </cols>
  <sheetData>
    <row r="1" spans="1:15" s="79" customFormat="1" ht="31.5" x14ac:dyDescent="0.25">
      <c r="A1" s="739" t="s">
        <v>44</v>
      </c>
      <c r="B1" s="739"/>
      <c r="C1" s="739"/>
      <c r="D1" s="739"/>
      <c r="E1" s="739"/>
      <c r="F1" s="739"/>
      <c r="G1" s="739"/>
      <c r="H1" s="739"/>
      <c r="I1" s="739"/>
      <c r="J1" s="739"/>
      <c r="K1" s="739"/>
      <c r="L1" s="739"/>
      <c r="M1" s="739"/>
      <c r="N1" s="739"/>
    </row>
    <row r="2" spans="1:15" s="79" customFormat="1" ht="18.75" x14ac:dyDescent="0.25">
      <c r="A2" s="740" t="s">
        <v>133</v>
      </c>
      <c r="B2" s="740"/>
      <c r="C2" s="740"/>
      <c r="D2" s="740"/>
      <c r="E2" s="740"/>
      <c r="F2" s="740"/>
      <c r="G2" s="740"/>
      <c r="H2" s="740"/>
      <c r="I2" s="740"/>
      <c r="J2" s="740"/>
      <c r="K2" s="740"/>
      <c r="L2" s="740"/>
      <c r="M2" s="740"/>
      <c r="N2" s="740"/>
    </row>
    <row r="3" spans="1:15" s="79" customFormat="1" ht="45.75" thickBot="1" x14ac:dyDescent="0.3">
      <c r="A3" s="168" t="s">
        <v>0</v>
      </c>
      <c r="B3" s="169" t="s">
        <v>5</v>
      </c>
      <c r="C3" s="169" t="s">
        <v>10</v>
      </c>
      <c r="D3" s="170" t="s">
        <v>8</v>
      </c>
      <c r="E3" s="170" t="s">
        <v>13</v>
      </c>
      <c r="F3" s="170" t="s">
        <v>34</v>
      </c>
      <c r="G3" s="170" t="s">
        <v>41</v>
      </c>
      <c r="H3" s="170" t="s">
        <v>2</v>
      </c>
      <c r="I3" s="170" t="s">
        <v>3</v>
      </c>
      <c r="J3" s="169" t="s">
        <v>9</v>
      </c>
      <c r="K3" s="169" t="s">
        <v>1</v>
      </c>
      <c r="L3" s="169" t="s">
        <v>4</v>
      </c>
      <c r="M3" s="169" t="s">
        <v>12</v>
      </c>
      <c r="N3" s="171" t="s">
        <v>11</v>
      </c>
    </row>
    <row r="4" spans="1:15" s="22" customFormat="1" ht="27.95" customHeight="1" x14ac:dyDescent="0.25">
      <c r="A4" s="460">
        <v>44866</v>
      </c>
      <c r="B4" s="461" t="s">
        <v>161</v>
      </c>
      <c r="C4" s="461"/>
      <c r="D4" s="504"/>
      <c r="E4" s="505"/>
      <c r="F4" s="505"/>
      <c r="G4" s="506">
        <v>0</v>
      </c>
      <c r="H4" s="507"/>
      <c r="I4" s="508"/>
      <c r="J4" s="509"/>
      <c r="K4" s="510"/>
      <c r="L4" s="211"/>
      <c r="M4" s="511"/>
      <c r="N4" s="512"/>
    </row>
    <row r="5" spans="1:15" s="22" customFormat="1" ht="13.5" customHeight="1" x14ac:dyDescent="0.25">
      <c r="A5" s="559">
        <v>44873</v>
      </c>
      <c r="B5" s="560" t="s">
        <v>115</v>
      </c>
      <c r="C5" s="560" t="s">
        <v>49</v>
      </c>
      <c r="D5" s="561" t="s">
        <v>119</v>
      </c>
      <c r="E5" s="562"/>
      <c r="F5" s="562">
        <v>13000</v>
      </c>
      <c r="G5" s="563">
        <f>G4-E5+F5</f>
        <v>13000</v>
      </c>
      <c r="H5" s="564" t="s">
        <v>159</v>
      </c>
      <c r="I5" s="564" t="s">
        <v>18</v>
      </c>
      <c r="J5" s="566" t="s">
        <v>243</v>
      </c>
      <c r="K5" s="560" t="s">
        <v>64</v>
      </c>
      <c r="L5" s="560" t="s">
        <v>45</v>
      </c>
      <c r="M5" s="574"/>
      <c r="N5" s="567"/>
      <c r="O5" s="678"/>
    </row>
    <row r="6" spans="1:15" s="22" customFormat="1" ht="13.5" customHeight="1" x14ac:dyDescent="0.25">
      <c r="A6" s="194">
        <v>44873</v>
      </c>
      <c r="B6" s="195" t="s">
        <v>123</v>
      </c>
      <c r="C6" s="195" t="s">
        <v>124</v>
      </c>
      <c r="D6" s="196" t="s">
        <v>119</v>
      </c>
      <c r="E6" s="172">
        <v>4000</v>
      </c>
      <c r="F6" s="172"/>
      <c r="G6" s="333">
        <f t="shared" ref="G6:G69" si="0">G5-E6+F6</f>
        <v>9000</v>
      </c>
      <c r="H6" s="558" t="s">
        <v>159</v>
      </c>
      <c r="I6" s="319" t="s">
        <v>18</v>
      </c>
      <c r="J6" s="452" t="s">
        <v>243</v>
      </c>
      <c r="K6" s="429" t="s">
        <v>64</v>
      </c>
      <c r="L6" s="429" t="s">
        <v>45</v>
      </c>
      <c r="M6" s="555"/>
      <c r="N6" s="556" t="s">
        <v>126</v>
      </c>
      <c r="O6" s="678"/>
    </row>
    <row r="7" spans="1:15" x14ac:dyDescent="0.25">
      <c r="A7" s="194">
        <v>44873</v>
      </c>
      <c r="B7" s="195" t="s">
        <v>123</v>
      </c>
      <c r="C7" s="195" t="s">
        <v>124</v>
      </c>
      <c r="D7" s="196" t="s">
        <v>119</v>
      </c>
      <c r="E7" s="172">
        <v>4000</v>
      </c>
      <c r="F7" s="172"/>
      <c r="G7" s="333">
        <f>G6-E7+F7</f>
        <v>5000</v>
      </c>
      <c r="H7" s="558" t="s">
        <v>159</v>
      </c>
      <c r="I7" s="175" t="s">
        <v>18</v>
      </c>
      <c r="J7" s="452" t="s">
        <v>243</v>
      </c>
      <c r="K7" s="429" t="s">
        <v>64</v>
      </c>
      <c r="L7" s="175" t="s">
        <v>45</v>
      </c>
      <c r="M7" s="175"/>
      <c r="N7" s="556" t="s">
        <v>211</v>
      </c>
      <c r="O7" s="466"/>
    </row>
    <row r="8" spans="1:15" x14ac:dyDescent="0.25">
      <c r="A8" s="194">
        <v>44873</v>
      </c>
      <c r="B8" s="195" t="s">
        <v>209</v>
      </c>
      <c r="C8" s="195" t="s">
        <v>142</v>
      </c>
      <c r="D8" s="196" t="s">
        <v>81</v>
      </c>
      <c r="E8" s="172">
        <v>5000</v>
      </c>
      <c r="F8" s="172"/>
      <c r="G8" s="333">
        <f t="shared" ref="G8:G14" si="1">G7-E8+F8</f>
        <v>0</v>
      </c>
      <c r="H8" s="558" t="s">
        <v>159</v>
      </c>
      <c r="I8" s="175" t="s">
        <v>18</v>
      </c>
      <c r="J8" s="452" t="s">
        <v>243</v>
      </c>
      <c r="K8" s="429" t="s">
        <v>64</v>
      </c>
      <c r="L8" s="175" t="s">
        <v>45</v>
      </c>
      <c r="M8" s="175"/>
      <c r="N8" s="556"/>
      <c r="O8" s="466"/>
    </row>
    <row r="9" spans="1:15" x14ac:dyDescent="0.25">
      <c r="A9" s="559">
        <v>44876</v>
      </c>
      <c r="B9" s="560" t="s">
        <v>115</v>
      </c>
      <c r="C9" s="560" t="s">
        <v>49</v>
      </c>
      <c r="D9" s="561" t="s">
        <v>119</v>
      </c>
      <c r="E9" s="562"/>
      <c r="F9" s="562">
        <v>49000</v>
      </c>
      <c r="G9" s="563">
        <f t="shared" si="1"/>
        <v>49000</v>
      </c>
      <c r="H9" s="564" t="s">
        <v>159</v>
      </c>
      <c r="I9" s="565" t="s">
        <v>18</v>
      </c>
      <c r="J9" s="566" t="s">
        <v>239</v>
      </c>
      <c r="K9" s="560" t="s">
        <v>64</v>
      </c>
      <c r="L9" s="565" t="s">
        <v>45</v>
      </c>
      <c r="M9" s="565"/>
      <c r="N9" s="567"/>
      <c r="O9" s="466"/>
    </row>
    <row r="10" spans="1:15" x14ac:dyDescent="0.25">
      <c r="A10" s="194">
        <v>44876</v>
      </c>
      <c r="B10" s="195" t="s">
        <v>123</v>
      </c>
      <c r="C10" s="195" t="s">
        <v>124</v>
      </c>
      <c r="D10" s="196" t="s">
        <v>119</v>
      </c>
      <c r="E10" s="172">
        <v>4000</v>
      </c>
      <c r="F10" s="172"/>
      <c r="G10" s="333">
        <f t="shared" si="1"/>
        <v>45000</v>
      </c>
      <c r="H10" s="558" t="s">
        <v>159</v>
      </c>
      <c r="I10" s="175" t="s">
        <v>18</v>
      </c>
      <c r="J10" s="452" t="s">
        <v>242</v>
      </c>
      <c r="K10" s="429" t="s">
        <v>64</v>
      </c>
      <c r="L10" s="175" t="s">
        <v>45</v>
      </c>
      <c r="M10" s="175"/>
      <c r="N10" s="556" t="s">
        <v>126</v>
      </c>
      <c r="O10" s="466"/>
    </row>
    <row r="11" spans="1:15" x14ac:dyDescent="0.25">
      <c r="A11" s="194">
        <v>44876</v>
      </c>
      <c r="B11" s="195" t="s">
        <v>123</v>
      </c>
      <c r="C11" s="195" t="s">
        <v>124</v>
      </c>
      <c r="D11" s="196" t="s">
        <v>119</v>
      </c>
      <c r="E11" s="172">
        <v>8000</v>
      </c>
      <c r="F11" s="172"/>
      <c r="G11" s="333">
        <f t="shared" si="1"/>
        <v>37000</v>
      </c>
      <c r="H11" s="558" t="s">
        <v>159</v>
      </c>
      <c r="I11" s="175" t="s">
        <v>18</v>
      </c>
      <c r="J11" s="452" t="s">
        <v>242</v>
      </c>
      <c r="K11" s="429" t="s">
        <v>64</v>
      </c>
      <c r="L11" s="175" t="s">
        <v>45</v>
      </c>
      <c r="M11" s="175"/>
      <c r="N11" s="556" t="s">
        <v>156</v>
      </c>
      <c r="O11" s="466"/>
    </row>
    <row r="12" spans="1:15" x14ac:dyDescent="0.25">
      <c r="A12" s="194">
        <v>44876</v>
      </c>
      <c r="B12" s="195" t="s">
        <v>123</v>
      </c>
      <c r="C12" s="195" t="s">
        <v>124</v>
      </c>
      <c r="D12" s="196" t="s">
        <v>119</v>
      </c>
      <c r="E12" s="172">
        <v>8000</v>
      </c>
      <c r="F12" s="172"/>
      <c r="G12" s="333">
        <f t="shared" si="1"/>
        <v>29000</v>
      </c>
      <c r="H12" s="558" t="s">
        <v>159</v>
      </c>
      <c r="I12" s="175" t="s">
        <v>18</v>
      </c>
      <c r="J12" s="452" t="s">
        <v>242</v>
      </c>
      <c r="K12" s="429" t="s">
        <v>64</v>
      </c>
      <c r="L12" s="175" t="s">
        <v>45</v>
      </c>
      <c r="M12" s="175"/>
      <c r="N12" s="556" t="s">
        <v>240</v>
      </c>
      <c r="O12" s="466"/>
    </row>
    <row r="13" spans="1:15" x14ac:dyDescent="0.25">
      <c r="A13" s="194">
        <v>44876</v>
      </c>
      <c r="B13" s="195" t="s">
        <v>123</v>
      </c>
      <c r="C13" s="195" t="s">
        <v>124</v>
      </c>
      <c r="D13" s="196" t="s">
        <v>119</v>
      </c>
      <c r="E13" s="190">
        <v>5000</v>
      </c>
      <c r="F13" s="172"/>
      <c r="G13" s="333">
        <f t="shared" si="1"/>
        <v>24000</v>
      </c>
      <c r="H13" s="558" t="s">
        <v>159</v>
      </c>
      <c r="I13" s="175" t="s">
        <v>18</v>
      </c>
      <c r="J13" s="452" t="s">
        <v>242</v>
      </c>
      <c r="K13" s="429" t="s">
        <v>64</v>
      </c>
      <c r="L13" s="175" t="s">
        <v>45</v>
      </c>
      <c r="M13" s="175"/>
      <c r="N13" s="556" t="s">
        <v>241</v>
      </c>
      <c r="O13" s="466"/>
    </row>
    <row r="14" spans="1:15" x14ac:dyDescent="0.25">
      <c r="A14" s="194">
        <v>44876</v>
      </c>
      <c r="B14" s="195" t="s">
        <v>123</v>
      </c>
      <c r="C14" s="195" t="s">
        <v>124</v>
      </c>
      <c r="D14" s="196" t="s">
        <v>119</v>
      </c>
      <c r="E14" s="190">
        <v>14000</v>
      </c>
      <c r="F14" s="182"/>
      <c r="G14" s="333">
        <f t="shared" si="1"/>
        <v>10000</v>
      </c>
      <c r="H14" s="209" t="s">
        <v>159</v>
      </c>
      <c r="I14" s="206" t="s">
        <v>18</v>
      </c>
      <c r="J14" s="452" t="s">
        <v>242</v>
      </c>
      <c r="K14" s="210" t="s">
        <v>64</v>
      </c>
      <c r="L14" s="206" t="s">
        <v>45</v>
      </c>
      <c r="M14" s="206"/>
      <c r="N14" s="177" t="s">
        <v>154</v>
      </c>
      <c r="O14" s="466"/>
    </row>
    <row r="15" spans="1:15" x14ac:dyDescent="0.25">
      <c r="A15" s="194">
        <v>44877</v>
      </c>
      <c r="B15" s="195" t="s">
        <v>125</v>
      </c>
      <c r="C15" s="195" t="s">
        <v>49</v>
      </c>
      <c r="D15" s="196" t="s">
        <v>119</v>
      </c>
      <c r="E15" s="190"/>
      <c r="F15" s="172">
        <v>-10000</v>
      </c>
      <c r="G15" s="333">
        <f t="shared" si="0"/>
        <v>0</v>
      </c>
      <c r="H15" s="558" t="s">
        <v>159</v>
      </c>
      <c r="I15" s="175" t="s">
        <v>18</v>
      </c>
      <c r="J15" s="452" t="s">
        <v>242</v>
      </c>
      <c r="K15" s="429" t="s">
        <v>64</v>
      </c>
      <c r="L15" s="175" t="s">
        <v>45</v>
      </c>
      <c r="M15" s="175"/>
      <c r="N15" s="177"/>
      <c r="O15" s="466"/>
    </row>
    <row r="16" spans="1:15" x14ac:dyDescent="0.25">
      <c r="A16" s="559">
        <v>44877</v>
      </c>
      <c r="B16" s="560" t="s">
        <v>115</v>
      </c>
      <c r="C16" s="560" t="s">
        <v>49</v>
      </c>
      <c r="D16" s="561" t="s">
        <v>119</v>
      </c>
      <c r="E16" s="568"/>
      <c r="F16" s="636">
        <v>10000</v>
      </c>
      <c r="G16" s="563">
        <f t="shared" si="0"/>
        <v>10000</v>
      </c>
      <c r="H16" s="564" t="s">
        <v>159</v>
      </c>
      <c r="I16" s="565" t="s">
        <v>18</v>
      </c>
      <c r="J16" s="566" t="s">
        <v>248</v>
      </c>
      <c r="K16" s="560" t="s">
        <v>64</v>
      </c>
      <c r="L16" s="565" t="s">
        <v>45</v>
      </c>
      <c r="M16" s="565"/>
      <c r="N16" s="573"/>
      <c r="O16" s="466"/>
    </row>
    <row r="17" spans="1:15" ht="15.75" customHeight="1" x14ac:dyDescent="0.25">
      <c r="A17" s="194">
        <v>44877</v>
      </c>
      <c r="B17" s="195" t="s">
        <v>123</v>
      </c>
      <c r="C17" s="195" t="s">
        <v>124</v>
      </c>
      <c r="D17" s="196" t="s">
        <v>119</v>
      </c>
      <c r="E17" s="201">
        <v>5000</v>
      </c>
      <c r="F17" s="182"/>
      <c r="G17" s="333">
        <f t="shared" si="0"/>
        <v>5000</v>
      </c>
      <c r="H17" s="558" t="s">
        <v>159</v>
      </c>
      <c r="I17" s="175" t="s">
        <v>18</v>
      </c>
      <c r="J17" s="452" t="s">
        <v>248</v>
      </c>
      <c r="K17" s="429" t="s">
        <v>64</v>
      </c>
      <c r="L17" s="175" t="s">
        <v>45</v>
      </c>
      <c r="M17" s="175"/>
      <c r="N17" s="177" t="s">
        <v>126</v>
      </c>
      <c r="O17" s="466"/>
    </row>
    <row r="18" spans="1:15" x14ac:dyDescent="0.25">
      <c r="A18" s="194">
        <v>44877</v>
      </c>
      <c r="B18" s="195" t="s">
        <v>123</v>
      </c>
      <c r="C18" s="195" t="s">
        <v>124</v>
      </c>
      <c r="D18" s="196" t="s">
        <v>119</v>
      </c>
      <c r="E18" s="182">
        <v>5000</v>
      </c>
      <c r="F18" s="172"/>
      <c r="G18" s="333">
        <f t="shared" si="0"/>
        <v>0</v>
      </c>
      <c r="H18" s="558" t="s">
        <v>159</v>
      </c>
      <c r="I18" s="175" t="s">
        <v>18</v>
      </c>
      <c r="J18" s="452" t="s">
        <v>248</v>
      </c>
      <c r="K18" s="429" t="s">
        <v>64</v>
      </c>
      <c r="L18" s="175" t="s">
        <v>45</v>
      </c>
      <c r="M18" s="175"/>
      <c r="N18" s="177" t="s">
        <v>127</v>
      </c>
      <c r="O18" s="466"/>
    </row>
    <row r="19" spans="1:15" x14ac:dyDescent="0.25">
      <c r="A19" s="559">
        <v>44879</v>
      </c>
      <c r="B19" s="560" t="s">
        <v>115</v>
      </c>
      <c r="C19" s="560" t="s">
        <v>49</v>
      </c>
      <c r="D19" s="561" t="s">
        <v>119</v>
      </c>
      <c r="E19" s="568"/>
      <c r="F19" s="562">
        <v>69000</v>
      </c>
      <c r="G19" s="563">
        <f t="shared" si="0"/>
        <v>69000</v>
      </c>
      <c r="H19" s="564" t="s">
        <v>159</v>
      </c>
      <c r="I19" s="565" t="s">
        <v>18</v>
      </c>
      <c r="J19" s="566" t="s">
        <v>267</v>
      </c>
      <c r="K19" s="560" t="s">
        <v>64</v>
      </c>
      <c r="L19" s="565" t="s">
        <v>45</v>
      </c>
      <c r="M19" s="565"/>
      <c r="N19" s="573"/>
      <c r="O19" s="466"/>
    </row>
    <row r="20" spans="1:15" x14ac:dyDescent="0.25">
      <c r="A20" s="194">
        <v>44879</v>
      </c>
      <c r="B20" s="195" t="s">
        <v>123</v>
      </c>
      <c r="C20" s="195" t="s">
        <v>124</v>
      </c>
      <c r="D20" s="196" t="s">
        <v>119</v>
      </c>
      <c r="E20" s="190">
        <v>4000</v>
      </c>
      <c r="F20" s="172"/>
      <c r="G20" s="333">
        <f t="shared" si="0"/>
        <v>65000</v>
      </c>
      <c r="H20" s="558" t="s">
        <v>159</v>
      </c>
      <c r="I20" s="175" t="s">
        <v>18</v>
      </c>
      <c r="J20" s="452" t="s">
        <v>267</v>
      </c>
      <c r="K20" s="429" t="s">
        <v>64</v>
      </c>
      <c r="L20" s="175" t="s">
        <v>45</v>
      </c>
      <c r="M20" s="175"/>
      <c r="N20" s="177" t="s">
        <v>126</v>
      </c>
      <c r="O20" s="466"/>
    </row>
    <row r="21" spans="1:15" x14ac:dyDescent="0.25">
      <c r="A21" s="194">
        <v>44879</v>
      </c>
      <c r="B21" s="195" t="s">
        <v>123</v>
      </c>
      <c r="C21" s="195" t="s">
        <v>124</v>
      </c>
      <c r="D21" s="196" t="s">
        <v>119</v>
      </c>
      <c r="E21" s="190">
        <v>8000</v>
      </c>
      <c r="F21" s="172"/>
      <c r="G21" s="333">
        <f t="shared" si="0"/>
        <v>57000</v>
      </c>
      <c r="H21" s="558" t="s">
        <v>159</v>
      </c>
      <c r="I21" s="175" t="s">
        <v>18</v>
      </c>
      <c r="J21" s="452" t="s">
        <v>267</v>
      </c>
      <c r="K21" s="429" t="s">
        <v>64</v>
      </c>
      <c r="L21" s="175" t="s">
        <v>45</v>
      </c>
      <c r="M21" s="175"/>
      <c r="N21" s="177" t="s">
        <v>156</v>
      </c>
      <c r="O21" s="466"/>
    </row>
    <row r="22" spans="1:15" x14ac:dyDescent="0.25">
      <c r="A22" s="194">
        <v>44879</v>
      </c>
      <c r="B22" s="195" t="s">
        <v>123</v>
      </c>
      <c r="C22" s="195" t="s">
        <v>124</v>
      </c>
      <c r="D22" s="196" t="s">
        <v>119</v>
      </c>
      <c r="E22" s="190">
        <v>8000</v>
      </c>
      <c r="F22" s="172"/>
      <c r="G22" s="333">
        <f t="shared" si="0"/>
        <v>49000</v>
      </c>
      <c r="H22" s="558" t="s">
        <v>159</v>
      </c>
      <c r="I22" s="175" t="s">
        <v>18</v>
      </c>
      <c r="J22" s="452" t="s">
        <v>267</v>
      </c>
      <c r="K22" s="429" t="s">
        <v>64</v>
      </c>
      <c r="L22" s="175" t="s">
        <v>45</v>
      </c>
      <c r="M22" s="175"/>
      <c r="N22" s="177" t="s">
        <v>240</v>
      </c>
      <c r="O22" s="466"/>
    </row>
    <row r="23" spans="1:15" x14ac:dyDescent="0.25">
      <c r="A23" s="194">
        <v>44879</v>
      </c>
      <c r="B23" s="195" t="s">
        <v>123</v>
      </c>
      <c r="C23" s="195" t="s">
        <v>124</v>
      </c>
      <c r="D23" s="196" t="s">
        <v>119</v>
      </c>
      <c r="E23" s="190">
        <v>2000</v>
      </c>
      <c r="F23" s="172"/>
      <c r="G23" s="333">
        <f t="shared" si="0"/>
        <v>47000</v>
      </c>
      <c r="H23" s="558" t="s">
        <v>159</v>
      </c>
      <c r="I23" s="175" t="s">
        <v>18</v>
      </c>
      <c r="J23" s="452" t="s">
        <v>267</v>
      </c>
      <c r="K23" s="429" t="s">
        <v>64</v>
      </c>
      <c r="L23" s="175" t="s">
        <v>45</v>
      </c>
      <c r="M23" s="175"/>
      <c r="N23" s="177" t="s">
        <v>268</v>
      </c>
      <c r="O23" s="466"/>
    </row>
    <row r="24" spans="1:15" x14ac:dyDescent="0.25">
      <c r="A24" s="194">
        <v>44879</v>
      </c>
      <c r="B24" s="195" t="s">
        <v>123</v>
      </c>
      <c r="C24" s="195" t="s">
        <v>124</v>
      </c>
      <c r="D24" s="196" t="s">
        <v>119</v>
      </c>
      <c r="E24" s="190">
        <v>2000</v>
      </c>
      <c r="F24" s="172"/>
      <c r="G24" s="333">
        <f t="shared" si="0"/>
        <v>45000</v>
      </c>
      <c r="H24" s="558" t="s">
        <v>159</v>
      </c>
      <c r="I24" s="175" t="s">
        <v>18</v>
      </c>
      <c r="J24" s="452" t="s">
        <v>267</v>
      </c>
      <c r="K24" s="429" t="s">
        <v>64</v>
      </c>
      <c r="L24" s="175" t="s">
        <v>45</v>
      </c>
      <c r="M24" s="175"/>
      <c r="N24" s="177" t="s">
        <v>269</v>
      </c>
      <c r="O24" s="466"/>
    </row>
    <row r="25" spans="1:15" x14ac:dyDescent="0.25">
      <c r="A25" s="194">
        <v>44879</v>
      </c>
      <c r="B25" s="195" t="s">
        <v>123</v>
      </c>
      <c r="C25" s="195" t="s">
        <v>124</v>
      </c>
      <c r="D25" s="196" t="s">
        <v>119</v>
      </c>
      <c r="E25" s="182">
        <v>4000</v>
      </c>
      <c r="F25" s="172"/>
      <c r="G25" s="333">
        <f t="shared" si="0"/>
        <v>41000</v>
      </c>
      <c r="H25" s="558" t="s">
        <v>159</v>
      </c>
      <c r="I25" s="175" t="s">
        <v>18</v>
      </c>
      <c r="J25" s="452" t="s">
        <v>267</v>
      </c>
      <c r="K25" s="429" t="s">
        <v>64</v>
      </c>
      <c r="L25" s="175" t="s">
        <v>45</v>
      </c>
      <c r="M25" s="175"/>
      <c r="N25" s="177" t="s">
        <v>241</v>
      </c>
      <c r="O25" s="466"/>
    </row>
    <row r="26" spans="1:15" x14ac:dyDescent="0.25">
      <c r="A26" s="194">
        <v>44879</v>
      </c>
      <c r="B26" s="195" t="s">
        <v>123</v>
      </c>
      <c r="C26" s="195" t="s">
        <v>124</v>
      </c>
      <c r="D26" s="196" t="s">
        <v>119</v>
      </c>
      <c r="E26" s="182">
        <v>14000</v>
      </c>
      <c r="F26" s="172"/>
      <c r="G26" s="333">
        <f t="shared" si="0"/>
        <v>27000</v>
      </c>
      <c r="H26" s="558" t="s">
        <v>159</v>
      </c>
      <c r="I26" s="175" t="s">
        <v>18</v>
      </c>
      <c r="J26" s="452" t="s">
        <v>267</v>
      </c>
      <c r="K26" s="429" t="s">
        <v>64</v>
      </c>
      <c r="L26" s="175" t="s">
        <v>45</v>
      </c>
      <c r="M26" s="175"/>
      <c r="N26" s="177" t="s">
        <v>154</v>
      </c>
      <c r="O26" s="466"/>
    </row>
    <row r="27" spans="1:15" x14ac:dyDescent="0.25">
      <c r="A27" s="194">
        <v>44879</v>
      </c>
      <c r="B27" s="195" t="s">
        <v>122</v>
      </c>
      <c r="C27" s="195" t="s">
        <v>122</v>
      </c>
      <c r="D27" s="524" t="s">
        <v>119</v>
      </c>
      <c r="E27" s="528">
        <v>10000</v>
      </c>
      <c r="F27" s="182"/>
      <c r="G27" s="332">
        <f t="shared" si="0"/>
        <v>17000</v>
      </c>
      <c r="H27" s="558" t="s">
        <v>159</v>
      </c>
      <c r="I27" s="206" t="s">
        <v>18</v>
      </c>
      <c r="J27" s="452" t="s">
        <v>267</v>
      </c>
      <c r="K27" s="210" t="s">
        <v>64</v>
      </c>
      <c r="L27" s="206" t="s">
        <v>45</v>
      </c>
      <c r="M27" s="206"/>
      <c r="N27" s="533"/>
      <c r="O27" s="466"/>
    </row>
    <row r="28" spans="1:15" ht="30" x14ac:dyDescent="0.25">
      <c r="A28" s="194">
        <v>44879</v>
      </c>
      <c r="B28" s="195" t="s">
        <v>265</v>
      </c>
      <c r="C28" s="195" t="s">
        <v>266</v>
      </c>
      <c r="D28" s="524" t="s">
        <v>119</v>
      </c>
      <c r="E28" s="528">
        <v>10000</v>
      </c>
      <c r="F28" s="182"/>
      <c r="G28" s="332">
        <f t="shared" si="0"/>
        <v>7000</v>
      </c>
      <c r="H28" s="558" t="s">
        <v>159</v>
      </c>
      <c r="I28" s="206" t="s">
        <v>18</v>
      </c>
      <c r="J28" s="452" t="s">
        <v>267</v>
      </c>
      <c r="K28" s="210" t="s">
        <v>64</v>
      </c>
      <c r="L28" s="206" t="s">
        <v>45</v>
      </c>
      <c r="M28" s="206"/>
      <c r="N28" s="533"/>
      <c r="O28" s="466"/>
    </row>
    <row r="29" spans="1:15" x14ac:dyDescent="0.25">
      <c r="A29" s="194">
        <v>44880</v>
      </c>
      <c r="B29" s="195" t="s">
        <v>125</v>
      </c>
      <c r="C29" s="195" t="s">
        <v>49</v>
      </c>
      <c r="D29" s="524" t="s">
        <v>119</v>
      </c>
      <c r="E29" s="528"/>
      <c r="F29" s="182">
        <v>-7000</v>
      </c>
      <c r="G29" s="332">
        <f t="shared" si="0"/>
        <v>0</v>
      </c>
      <c r="H29" s="558" t="s">
        <v>159</v>
      </c>
      <c r="I29" s="206" t="s">
        <v>18</v>
      </c>
      <c r="J29" s="452" t="s">
        <v>267</v>
      </c>
      <c r="K29" s="210" t="s">
        <v>64</v>
      </c>
      <c r="L29" s="206" t="s">
        <v>45</v>
      </c>
      <c r="M29" s="206"/>
      <c r="N29" s="533"/>
      <c r="O29" s="466"/>
    </row>
    <row r="30" spans="1:15" ht="15.75" customHeight="1" x14ac:dyDescent="0.25">
      <c r="A30" s="559">
        <v>44880</v>
      </c>
      <c r="B30" s="560" t="s">
        <v>115</v>
      </c>
      <c r="C30" s="560" t="s">
        <v>49</v>
      </c>
      <c r="D30" s="582" t="s">
        <v>119</v>
      </c>
      <c r="E30" s="568"/>
      <c r="F30" s="569">
        <v>59000</v>
      </c>
      <c r="G30" s="584">
        <f t="shared" si="0"/>
        <v>59000</v>
      </c>
      <c r="H30" s="564" t="s">
        <v>159</v>
      </c>
      <c r="I30" s="571" t="s">
        <v>18</v>
      </c>
      <c r="J30" s="566" t="s">
        <v>270</v>
      </c>
      <c r="K30" s="572" t="s">
        <v>64</v>
      </c>
      <c r="L30" s="571" t="s">
        <v>45</v>
      </c>
      <c r="M30" s="571"/>
      <c r="N30" s="585"/>
      <c r="O30" s="466"/>
    </row>
    <row r="31" spans="1:15" x14ac:dyDescent="0.25">
      <c r="A31" s="194">
        <v>44880</v>
      </c>
      <c r="B31" s="195" t="s">
        <v>123</v>
      </c>
      <c r="C31" s="195" t="s">
        <v>124</v>
      </c>
      <c r="D31" s="524" t="s">
        <v>119</v>
      </c>
      <c r="E31" s="201">
        <v>4000</v>
      </c>
      <c r="F31" s="201"/>
      <c r="G31" s="661">
        <f t="shared" si="0"/>
        <v>55000</v>
      </c>
      <c r="H31" s="648" t="s">
        <v>159</v>
      </c>
      <c r="I31" s="662" t="s">
        <v>18</v>
      </c>
      <c r="J31" s="452" t="s">
        <v>270</v>
      </c>
      <c r="K31" s="608" t="s">
        <v>64</v>
      </c>
      <c r="L31" s="662" t="s">
        <v>45</v>
      </c>
      <c r="M31" s="662"/>
      <c r="N31" s="663" t="s">
        <v>126</v>
      </c>
      <c r="O31" s="466"/>
    </row>
    <row r="32" spans="1:15" x14ac:dyDescent="0.25">
      <c r="A32" s="194">
        <v>44880</v>
      </c>
      <c r="B32" s="195" t="s">
        <v>123</v>
      </c>
      <c r="C32" s="195" t="s">
        <v>124</v>
      </c>
      <c r="D32" s="524" t="s">
        <v>119</v>
      </c>
      <c r="E32" s="182">
        <v>13000</v>
      </c>
      <c r="F32" s="182"/>
      <c r="G32" s="332">
        <f t="shared" si="0"/>
        <v>42000</v>
      </c>
      <c r="H32" s="558" t="s">
        <v>159</v>
      </c>
      <c r="I32" s="206" t="s">
        <v>18</v>
      </c>
      <c r="J32" s="452" t="s">
        <v>270</v>
      </c>
      <c r="K32" s="210" t="s">
        <v>64</v>
      </c>
      <c r="L32" s="206" t="s">
        <v>45</v>
      </c>
      <c r="M32" s="206"/>
      <c r="N32" s="533" t="s">
        <v>148</v>
      </c>
      <c r="O32" s="466"/>
    </row>
    <row r="33" spans="1:15" x14ac:dyDescent="0.25">
      <c r="A33" s="194">
        <v>44880</v>
      </c>
      <c r="B33" s="205" t="s">
        <v>123</v>
      </c>
      <c r="C33" s="205" t="s">
        <v>124</v>
      </c>
      <c r="D33" s="532" t="s">
        <v>119</v>
      </c>
      <c r="E33" s="182">
        <v>12000</v>
      </c>
      <c r="F33" s="182"/>
      <c r="G33" s="332">
        <f t="shared" si="0"/>
        <v>30000</v>
      </c>
      <c r="H33" s="558" t="s">
        <v>159</v>
      </c>
      <c r="I33" s="206" t="s">
        <v>18</v>
      </c>
      <c r="J33" s="452" t="s">
        <v>270</v>
      </c>
      <c r="K33" s="210" t="s">
        <v>64</v>
      </c>
      <c r="L33" s="206" t="s">
        <v>45</v>
      </c>
      <c r="M33" s="206"/>
      <c r="N33" s="533" t="s">
        <v>272</v>
      </c>
      <c r="O33" s="466"/>
    </row>
    <row r="34" spans="1:15" x14ac:dyDescent="0.25">
      <c r="A34" s="194">
        <v>44881</v>
      </c>
      <c r="B34" s="205" t="s">
        <v>125</v>
      </c>
      <c r="C34" s="205" t="s">
        <v>49</v>
      </c>
      <c r="D34" s="532" t="s">
        <v>119</v>
      </c>
      <c r="E34" s="190"/>
      <c r="F34" s="172">
        <v>-30000</v>
      </c>
      <c r="G34" s="333">
        <f t="shared" si="0"/>
        <v>0</v>
      </c>
      <c r="H34" s="558" t="s">
        <v>159</v>
      </c>
      <c r="I34" s="175" t="s">
        <v>18</v>
      </c>
      <c r="J34" s="452" t="s">
        <v>270</v>
      </c>
      <c r="K34" s="429" t="s">
        <v>64</v>
      </c>
      <c r="L34" s="175" t="s">
        <v>45</v>
      </c>
      <c r="M34" s="175"/>
      <c r="N34" s="177"/>
      <c r="O34" s="466"/>
    </row>
    <row r="35" spans="1:15" x14ac:dyDescent="0.25">
      <c r="A35" s="559">
        <v>44881</v>
      </c>
      <c r="B35" s="572" t="s">
        <v>115</v>
      </c>
      <c r="C35" s="572" t="s">
        <v>49</v>
      </c>
      <c r="D35" s="583" t="s">
        <v>119</v>
      </c>
      <c r="E35" s="568"/>
      <c r="F35" s="562">
        <v>60000</v>
      </c>
      <c r="G35" s="563">
        <f t="shared" si="0"/>
        <v>60000</v>
      </c>
      <c r="H35" s="564" t="s">
        <v>159</v>
      </c>
      <c r="I35" s="565" t="s">
        <v>18</v>
      </c>
      <c r="J35" s="566" t="s">
        <v>271</v>
      </c>
      <c r="K35" s="560" t="s">
        <v>64</v>
      </c>
      <c r="L35" s="565" t="s">
        <v>45</v>
      </c>
      <c r="M35" s="565"/>
      <c r="N35" s="573"/>
      <c r="O35" s="466"/>
    </row>
    <row r="36" spans="1:15" x14ac:dyDescent="0.25">
      <c r="A36" s="194">
        <v>44881</v>
      </c>
      <c r="B36" s="205" t="s">
        <v>123</v>
      </c>
      <c r="C36" s="205" t="s">
        <v>124</v>
      </c>
      <c r="D36" s="532" t="s">
        <v>119</v>
      </c>
      <c r="E36" s="190">
        <v>15000</v>
      </c>
      <c r="F36" s="172"/>
      <c r="G36" s="333">
        <f t="shared" si="0"/>
        <v>45000</v>
      </c>
      <c r="H36" s="558" t="s">
        <v>159</v>
      </c>
      <c r="I36" s="175" t="s">
        <v>18</v>
      </c>
      <c r="J36" s="452" t="s">
        <v>271</v>
      </c>
      <c r="K36" s="429" t="s">
        <v>64</v>
      </c>
      <c r="L36" s="175" t="s">
        <v>45</v>
      </c>
      <c r="M36" s="175"/>
      <c r="N36" s="177" t="s">
        <v>282</v>
      </c>
      <c r="O36" s="466"/>
    </row>
    <row r="37" spans="1:15" x14ac:dyDescent="0.25">
      <c r="A37" s="194">
        <v>44881</v>
      </c>
      <c r="B37" s="205" t="s">
        <v>123</v>
      </c>
      <c r="C37" s="205" t="s">
        <v>124</v>
      </c>
      <c r="D37" s="532" t="s">
        <v>119</v>
      </c>
      <c r="E37" s="190">
        <v>2000</v>
      </c>
      <c r="F37" s="172"/>
      <c r="G37" s="333">
        <f t="shared" si="0"/>
        <v>43000</v>
      </c>
      <c r="H37" s="558" t="s">
        <v>159</v>
      </c>
      <c r="I37" s="175" t="s">
        <v>18</v>
      </c>
      <c r="J37" s="452" t="s">
        <v>271</v>
      </c>
      <c r="K37" s="429" t="s">
        <v>64</v>
      </c>
      <c r="L37" s="175" t="s">
        <v>45</v>
      </c>
      <c r="M37" s="175"/>
      <c r="N37" s="177"/>
      <c r="O37" s="466"/>
    </row>
    <row r="38" spans="1:15" x14ac:dyDescent="0.25">
      <c r="A38" s="194">
        <v>44881</v>
      </c>
      <c r="B38" s="205" t="s">
        <v>123</v>
      </c>
      <c r="C38" s="205" t="s">
        <v>124</v>
      </c>
      <c r="D38" s="532" t="s">
        <v>119</v>
      </c>
      <c r="E38" s="182">
        <v>2000</v>
      </c>
      <c r="F38" s="172"/>
      <c r="G38" s="333">
        <f>G37-E38+F38</f>
        <v>41000</v>
      </c>
      <c r="H38" s="558" t="s">
        <v>159</v>
      </c>
      <c r="I38" s="175" t="s">
        <v>18</v>
      </c>
      <c r="J38" s="452" t="s">
        <v>271</v>
      </c>
      <c r="K38" s="429" t="s">
        <v>64</v>
      </c>
      <c r="L38" s="175" t="s">
        <v>45</v>
      </c>
      <c r="M38" s="175"/>
      <c r="N38" s="177"/>
      <c r="O38" s="466"/>
    </row>
    <row r="39" spans="1:15" x14ac:dyDescent="0.25">
      <c r="A39" s="194">
        <v>44881</v>
      </c>
      <c r="B39" s="205" t="s">
        <v>123</v>
      </c>
      <c r="C39" s="205" t="s">
        <v>124</v>
      </c>
      <c r="D39" s="532" t="s">
        <v>119</v>
      </c>
      <c r="E39" s="182">
        <v>5000</v>
      </c>
      <c r="F39" s="172"/>
      <c r="G39" s="333">
        <f t="shared" ref="G39:G47" si="2">G38-E39+F39</f>
        <v>36000</v>
      </c>
      <c r="H39" s="558" t="s">
        <v>159</v>
      </c>
      <c r="I39" s="175" t="s">
        <v>18</v>
      </c>
      <c r="J39" s="452" t="s">
        <v>271</v>
      </c>
      <c r="K39" s="429" t="s">
        <v>64</v>
      </c>
      <c r="L39" s="175" t="s">
        <v>45</v>
      </c>
      <c r="M39" s="175"/>
      <c r="N39" s="177"/>
      <c r="O39" s="466"/>
    </row>
    <row r="40" spans="1:15" x14ac:dyDescent="0.25">
      <c r="A40" s="194">
        <v>44881</v>
      </c>
      <c r="B40" s="205" t="s">
        <v>123</v>
      </c>
      <c r="C40" s="205" t="s">
        <v>124</v>
      </c>
      <c r="D40" s="532" t="s">
        <v>119</v>
      </c>
      <c r="E40" s="182">
        <v>5000</v>
      </c>
      <c r="F40" s="172"/>
      <c r="G40" s="333">
        <f>G39-E40+F40</f>
        <v>31000</v>
      </c>
      <c r="H40" s="558" t="s">
        <v>159</v>
      </c>
      <c r="I40" s="175" t="s">
        <v>18</v>
      </c>
      <c r="J40" s="452" t="s">
        <v>271</v>
      </c>
      <c r="K40" s="429" t="s">
        <v>64</v>
      </c>
      <c r="L40" s="175" t="s">
        <v>45</v>
      </c>
      <c r="M40" s="175"/>
      <c r="N40" s="177"/>
      <c r="O40" s="466"/>
    </row>
    <row r="41" spans="1:15" x14ac:dyDescent="0.25">
      <c r="A41" s="194">
        <v>44881</v>
      </c>
      <c r="B41" s="205" t="s">
        <v>123</v>
      </c>
      <c r="C41" s="205" t="s">
        <v>124</v>
      </c>
      <c r="D41" s="532" t="s">
        <v>119</v>
      </c>
      <c r="E41" s="190">
        <v>20000</v>
      </c>
      <c r="F41" s="172"/>
      <c r="G41" s="333">
        <f t="shared" si="2"/>
        <v>11000</v>
      </c>
      <c r="H41" s="558" t="s">
        <v>159</v>
      </c>
      <c r="I41" s="175" t="s">
        <v>18</v>
      </c>
      <c r="J41" s="452" t="s">
        <v>271</v>
      </c>
      <c r="K41" s="429" t="s">
        <v>64</v>
      </c>
      <c r="L41" s="175" t="s">
        <v>45</v>
      </c>
      <c r="M41" s="175"/>
      <c r="N41" s="177"/>
      <c r="O41" s="466"/>
    </row>
    <row r="42" spans="1:15" x14ac:dyDescent="0.25">
      <c r="A42" s="194">
        <v>44881</v>
      </c>
      <c r="B42" s="205" t="s">
        <v>123</v>
      </c>
      <c r="C42" s="205" t="s">
        <v>124</v>
      </c>
      <c r="D42" s="532" t="s">
        <v>119</v>
      </c>
      <c r="E42" s="182">
        <v>5000</v>
      </c>
      <c r="F42" s="172"/>
      <c r="G42" s="333">
        <f t="shared" si="2"/>
        <v>6000</v>
      </c>
      <c r="H42" s="558" t="s">
        <v>159</v>
      </c>
      <c r="I42" s="175" t="s">
        <v>18</v>
      </c>
      <c r="J42" s="452" t="s">
        <v>271</v>
      </c>
      <c r="K42" s="429" t="s">
        <v>64</v>
      </c>
      <c r="L42" s="175" t="s">
        <v>45</v>
      </c>
      <c r="M42" s="175"/>
      <c r="N42" s="177"/>
      <c r="O42" s="466"/>
    </row>
    <row r="43" spans="1:15" x14ac:dyDescent="0.25">
      <c r="A43" s="194">
        <v>44882</v>
      </c>
      <c r="B43" s="205" t="s">
        <v>125</v>
      </c>
      <c r="C43" s="205" t="s">
        <v>49</v>
      </c>
      <c r="D43" s="532" t="s">
        <v>119</v>
      </c>
      <c r="E43" s="182"/>
      <c r="F43" s="172">
        <v>-6000</v>
      </c>
      <c r="G43" s="333">
        <f t="shared" si="2"/>
        <v>0</v>
      </c>
      <c r="H43" s="558" t="s">
        <v>159</v>
      </c>
      <c r="I43" s="175" t="s">
        <v>18</v>
      </c>
      <c r="J43" s="452" t="s">
        <v>271</v>
      </c>
      <c r="K43" s="429" t="s">
        <v>64</v>
      </c>
      <c r="L43" s="175" t="s">
        <v>45</v>
      </c>
      <c r="M43" s="175"/>
      <c r="N43" s="177"/>
      <c r="O43" s="466"/>
    </row>
    <row r="44" spans="1:15" x14ac:dyDescent="0.25">
      <c r="A44" s="559">
        <v>44882</v>
      </c>
      <c r="B44" s="572" t="s">
        <v>115</v>
      </c>
      <c r="C44" s="572" t="s">
        <v>49</v>
      </c>
      <c r="D44" s="583" t="s">
        <v>119</v>
      </c>
      <c r="E44" s="569"/>
      <c r="F44" s="562">
        <v>59000</v>
      </c>
      <c r="G44" s="563">
        <f t="shared" si="2"/>
        <v>59000</v>
      </c>
      <c r="H44" s="564" t="s">
        <v>159</v>
      </c>
      <c r="I44" s="565" t="s">
        <v>18</v>
      </c>
      <c r="J44" s="566" t="s">
        <v>294</v>
      </c>
      <c r="K44" s="560" t="s">
        <v>64</v>
      </c>
      <c r="L44" s="565" t="s">
        <v>45</v>
      </c>
      <c r="M44" s="565"/>
      <c r="N44" s="573"/>
      <c r="O44" s="466"/>
    </row>
    <row r="45" spans="1:15" x14ac:dyDescent="0.25">
      <c r="A45" s="194">
        <v>44882</v>
      </c>
      <c r="B45" s="205" t="s">
        <v>123</v>
      </c>
      <c r="C45" s="205" t="s">
        <v>124</v>
      </c>
      <c r="D45" s="532" t="s">
        <v>119</v>
      </c>
      <c r="E45" s="190">
        <v>4000</v>
      </c>
      <c r="F45" s="172"/>
      <c r="G45" s="333">
        <f t="shared" si="2"/>
        <v>55000</v>
      </c>
      <c r="H45" s="558" t="s">
        <v>159</v>
      </c>
      <c r="I45" s="175" t="s">
        <v>18</v>
      </c>
      <c r="J45" s="452" t="s">
        <v>294</v>
      </c>
      <c r="K45" s="429" t="s">
        <v>64</v>
      </c>
      <c r="L45" s="175" t="s">
        <v>45</v>
      </c>
      <c r="M45" s="175"/>
      <c r="N45" s="177" t="s">
        <v>126</v>
      </c>
      <c r="O45" s="466"/>
    </row>
    <row r="46" spans="1:15" x14ac:dyDescent="0.25">
      <c r="A46" s="194">
        <v>44882</v>
      </c>
      <c r="B46" s="205" t="s">
        <v>123</v>
      </c>
      <c r="C46" s="205" t="s">
        <v>124</v>
      </c>
      <c r="D46" s="532" t="s">
        <v>119</v>
      </c>
      <c r="E46" s="190">
        <v>12000</v>
      </c>
      <c r="F46" s="172"/>
      <c r="G46" s="333">
        <f t="shared" si="2"/>
        <v>43000</v>
      </c>
      <c r="H46" s="558" t="s">
        <v>159</v>
      </c>
      <c r="I46" s="175" t="s">
        <v>18</v>
      </c>
      <c r="J46" s="452" t="s">
        <v>294</v>
      </c>
      <c r="K46" s="429" t="s">
        <v>64</v>
      </c>
      <c r="L46" s="175" t="s">
        <v>45</v>
      </c>
      <c r="M46" s="175"/>
      <c r="N46" s="177" t="s">
        <v>295</v>
      </c>
      <c r="O46" s="466"/>
    </row>
    <row r="47" spans="1:15" x14ac:dyDescent="0.25">
      <c r="A47" s="194">
        <v>44882</v>
      </c>
      <c r="B47" s="205" t="s">
        <v>123</v>
      </c>
      <c r="C47" s="205" t="s">
        <v>124</v>
      </c>
      <c r="D47" s="532" t="s">
        <v>119</v>
      </c>
      <c r="E47" s="182">
        <v>4000</v>
      </c>
      <c r="F47" s="172"/>
      <c r="G47" s="333">
        <f t="shared" si="2"/>
        <v>39000</v>
      </c>
      <c r="H47" s="558" t="s">
        <v>159</v>
      </c>
      <c r="I47" s="175" t="s">
        <v>18</v>
      </c>
      <c r="J47" s="452" t="s">
        <v>294</v>
      </c>
      <c r="K47" s="429" t="s">
        <v>64</v>
      </c>
      <c r="L47" s="175" t="s">
        <v>45</v>
      </c>
      <c r="M47" s="175"/>
      <c r="N47" s="177" t="s">
        <v>296</v>
      </c>
      <c r="O47" s="466"/>
    </row>
    <row r="48" spans="1:15" x14ac:dyDescent="0.25">
      <c r="A48" s="194">
        <v>44882</v>
      </c>
      <c r="B48" s="205" t="s">
        <v>123</v>
      </c>
      <c r="C48" s="205" t="s">
        <v>124</v>
      </c>
      <c r="D48" s="532" t="s">
        <v>119</v>
      </c>
      <c r="E48" s="190">
        <v>5000</v>
      </c>
      <c r="F48" s="172"/>
      <c r="G48" s="333">
        <f t="shared" si="0"/>
        <v>34000</v>
      </c>
      <c r="H48" s="558" t="s">
        <v>159</v>
      </c>
      <c r="I48" s="175" t="s">
        <v>18</v>
      </c>
      <c r="J48" s="452" t="s">
        <v>294</v>
      </c>
      <c r="K48" s="429" t="s">
        <v>64</v>
      </c>
      <c r="L48" s="175" t="s">
        <v>45</v>
      </c>
      <c r="M48" s="175"/>
      <c r="N48" s="177" t="s">
        <v>241</v>
      </c>
      <c r="O48" s="466"/>
    </row>
    <row r="49" spans="1:15" x14ac:dyDescent="0.25">
      <c r="A49" s="194">
        <v>44882</v>
      </c>
      <c r="B49" s="205" t="s">
        <v>123</v>
      </c>
      <c r="C49" s="205" t="s">
        <v>124</v>
      </c>
      <c r="D49" s="532" t="s">
        <v>119</v>
      </c>
      <c r="E49" s="190">
        <v>5000</v>
      </c>
      <c r="F49" s="172"/>
      <c r="G49" s="333">
        <f t="shared" si="0"/>
        <v>29000</v>
      </c>
      <c r="H49" s="558" t="s">
        <v>159</v>
      </c>
      <c r="I49" s="175" t="s">
        <v>18</v>
      </c>
      <c r="J49" s="452" t="s">
        <v>294</v>
      </c>
      <c r="K49" s="429" t="s">
        <v>64</v>
      </c>
      <c r="L49" s="175" t="s">
        <v>45</v>
      </c>
      <c r="M49" s="175"/>
      <c r="N49" s="177" t="s">
        <v>177</v>
      </c>
      <c r="O49" s="466"/>
    </row>
    <row r="50" spans="1:15" ht="17.25" customHeight="1" x14ac:dyDescent="0.25">
      <c r="A50" s="194">
        <v>44882</v>
      </c>
      <c r="B50" s="205" t="s">
        <v>123</v>
      </c>
      <c r="C50" s="205" t="s">
        <v>124</v>
      </c>
      <c r="D50" s="532" t="s">
        <v>119</v>
      </c>
      <c r="E50" s="182">
        <v>20000</v>
      </c>
      <c r="F50" s="172"/>
      <c r="G50" s="333">
        <f t="shared" si="0"/>
        <v>9000</v>
      </c>
      <c r="H50" s="558" t="s">
        <v>159</v>
      </c>
      <c r="I50" s="175" t="s">
        <v>18</v>
      </c>
      <c r="J50" s="452" t="s">
        <v>294</v>
      </c>
      <c r="K50" s="429" t="s">
        <v>64</v>
      </c>
      <c r="L50" s="175" t="s">
        <v>45</v>
      </c>
      <c r="M50" s="175"/>
      <c r="N50" s="177" t="s">
        <v>297</v>
      </c>
      <c r="O50" s="466"/>
    </row>
    <row r="51" spans="1:15" x14ac:dyDescent="0.25">
      <c r="A51" s="194">
        <v>44883</v>
      </c>
      <c r="B51" s="205" t="s">
        <v>125</v>
      </c>
      <c r="C51" s="205" t="s">
        <v>49</v>
      </c>
      <c r="D51" s="532" t="s">
        <v>119</v>
      </c>
      <c r="E51" s="190"/>
      <c r="F51" s="172">
        <v>-9000</v>
      </c>
      <c r="G51" s="333">
        <f t="shared" si="0"/>
        <v>0</v>
      </c>
      <c r="H51" s="558" t="s">
        <v>159</v>
      </c>
      <c r="I51" s="175" t="s">
        <v>18</v>
      </c>
      <c r="J51" s="452" t="s">
        <v>294</v>
      </c>
      <c r="K51" s="429" t="s">
        <v>64</v>
      </c>
      <c r="L51" s="175" t="s">
        <v>45</v>
      </c>
      <c r="M51" s="175"/>
      <c r="N51" s="177"/>
      <c r="O51" s="466"/>
    </row>
    <row r="52" spans="1:15" x14ac:dyDescent="0.25">
      <c r="A52" s="559">
        <v>44883</v>
      </c>
      <c r="B52" s="560" t="s">
        <v>115</v>
      </c>
      <c r="C52" s="560" t="s">
        <v>49</v>
      </c>
      <c r="D52" s="575" t="s">
        <v>119</v>
      </c>
      <c r="E52" s="568"/>
      <c r="F52" s="562">
        <v>66000</v>
      </c>
      <c r="G52" s="563">
        <f t="shared" si="0"/>
        <v>66000</v>
      </c>
      <c r="H52" s="564" t="s">
        <v>159</v>
      </c>
      <c r="I52" s="565" t="s">
        <v>18</v>
      </c>
      <c r="J52" s="566" t="s">
        <v>309</v>
      </c>
      <c r="K52" s="560" t="s">
        <v>64</v>
      </c>
      <c r="L52" s="565" t="s">
        <v>45</v>
      </c>
      <c r="M52" s="565"/>
      <c r="N52" s="573"/>
      <c r="O52" s="466"/>
    </row>
    <row r="53" spans="1:15" x14ac:dyDescent="0.25">
      <c r="A53" s="194">
        <v>44883</v>
      </c>
      <c r="B53" s="195" t="s">
        <v>123</v>
      </c>
      <c r="C53" s="195" t="s">
        <v>124</v>
      </c>
      <c r="D53" s="203" t="s">
        <v>119</v>
      </c>
      <c r="E53" s="190">
        <v>4000</v>
      </c>
      <c r="F53" s="172"/>
      <c r="G53" s="333">
        <f>G52-E53+F53</f>
        <v>62000</v>
      </c>
      <c r="H53" s="558" t="s">
        <v>159</v>
      </c>
      <c r="I53" s="175" t="s">
        <v>18</v>
      </c>
      <c r="J53" s="452" t="s">
        <v>309</v>
      </c>
      <c r="K53" s="429" t="s">
        <v>64</v>
      </c>
      <c r="L53" s="175" t="s">
        <v>45</v>
      </c>
      <c r="M53" s="175"/>
      <c r="N53" s="177" t="s">
        <v>126</v>
      </c>
      <c r="O53" s="466"/>
    </row>
    <row r="54" spans="1:15" x14ac:dyDescent="0.25">
      <c r="A54" s="194">
        <v>44883</v>
      </c>
      <c r="B54" s="195" t="s">
        <v>123</v>
      </c>
      <c r="C54" s="195" t="s">
        <v>124</v>
      </c>
      <c r="D54" s="203" t="s">
        <v>119</v>
      </c>
      <c r="E54" s="190">
        <v>10000</v>
      </c>
      <c r="F54" s="172"/>
      <c r="G54" s="333">
        <f t="shared" si="0"/>
        <v>52000</v>
      </c>
      <c r="H54" s="558" t="s">
        <v>159</v>
      </c>
      <c r="I54" s="175" t="s">
        <v>18</v>
      </c>
      <c r="J54" s="452" t="s">
        <v>309</v>
      </c>
      <c r="K54" s="429" t="s">
        <v>64</v>
      </c>
      <c r="L54" s="175" t="s">
        <v>45</v>
      </c>
      <c r="M54" s="175"/>
      <c r="N54" s="177" t="s">
        <v>310</v>
      </c>
      <c r="O54" s="466"/>
    </row>
    <row r="55" spans="1:15" ht="13.5" customHeight="1" x14ac:dyDescent="0.25">
      <c r="A55" s="194">
        <v>44883</v>
      </c>
      <c r="B55" s="195" t="s">
        <v>123</v>
      </c>
      <c r="C55" s="195" t="s">
        <v>124</v>
      </c>
      <c r="D55" s="203" t="s">
        <v>119</v>
      </c>
      <c r="E55" s="182">
        <v>5000</v>
      </c>
      <c r="F55" s="172"/>
      <c r="G55" s="333">
        <f>G54-E55+F55</f>
        <v>47000</v>
      </c>
      <c r="H55" s="558" t="s">
        <v>159</v>
      </c>
      <c r="I55" s="175" t="s">
        <v>18</v>
      </c>
      <c r="J55" s="452" t="s">
        <v>309</v>
      </c>
      <c r="K55" s="429" t="s">
        <v>64</v>
      </c>
      <c r="L55" s="175" t="s">
        <v>45</v>
      </c>
      <c r="M55" s="175"/>
      <c r="N55" s="177" t="s">
        <v>311</v>
      </c>
      <c r="O55" s="466"/>
    </row>
    <row r="56" spans="1:15" x14ac:dyDescent="0.25">
      <c r="A56" s="194">
        <v>44883</v>
      </c>
      <c r="B56" s="195" t="s">
        <v>123</v>
      </c>
      <c r="C56" s="195" t="s">
        <v>124</v>
      </c>
      <c r="D56" s="203" t="s">
        <v>119</v>
      </c>
      <c r="E56" s="201">
        <v>5000</v>
      </c>
      <c r="F56" s="531"/>
      <c r="G56" s="647">
        <f t="shared" ref="G56:G60" si="3">G55-E56+F56</f>
        <v>42000</v>
      </c>
      <c r="H56" s="648" t="s">
        <v>159</v>
      </c>
      <c r="I56" s="649" t="s">
        <v>18</v>
      </c>
      <c r="J56" s="452" t="s">
        <v>309</v>
      </c>
      <c r="K56" s="650" t="s">
        <v>64</v>
      </c>
      <c r="L56" s="649" t="s">
        <v>45</v>
      </c>
      <c r="M56" s="649"/>
      <c r="N56" s="646" t="s">
        <v>241</v>
      </c>
      <c r="O56" s="466"/>
    </row>
    <row r="57" spans="1:15" x14ac:dyDescent="0.25">
      <c r="A57" s="194">
        <v>44883</v>
      </c>
      <c r="B57" s="195" t="s">
        <v>123</v>
      </c>
      <c r="C57" s="195" t="s">
        <v>124</v>
      </c>
      <c r="D57" s="203" t="s">
        <v>119</v>
      </c>
      <c r="E57" s="182">
        <v>5000</v>
      </c>
      <c r="F57" s="172"/>
      <c r="G57" s="333">
        <f t="shared" si="3"/>
        <v>37000</v>
      </c>
      <c r="H57" s="558" t="s">
        <v>159</v>
      </c>
      <c r="I57" s="175" t="s">
        <v>18</v>
      </c>
      <c r="J57" s="452" t="s">
        <v>309</v>
      </c>
      <c r="K57" s="429" t="s">
        <v>64</v>
      </c>
      <c r="L57" s="175" t="s">
        <v>45</v>
      </c>
      <c r="M57" s="175"/>
      <c r="N57" s="177" t="s">
        <v>177</v>
      </c>
      <c r="O57" s="466"/>
    </row>
    <row r="58" spans="1:15" x14ac:dyDescent="0.25">
      <c r="A58" s="194">
        <v>44883</v>
      </c>
      <c r="B58" s="195" t="s">
        <v>123</v>
      </c>
      <c r="C58" s="195" t="s">
        <v>124</v>
      </c>
      <c r="D58" s="203" t="s">
        <v>119</v>
      </c>
      <c r="E58" s="182">
        <v>5000</v>
      </c>
      <c r="F58" s="172"/>
      <c r="G58" s="333">
        <f>G57-E58+F58</f>
        <v>32000</v>
      </c>
      <c r="H58" s="558" t="s">
        <v>159</v>
      </c>
      <c r="I58" s="175" t="s">
        <v>18</v>
      </c>
      <c r="J58" s="452" t="s">
        <v>309</v>
      </c>
      <c r="K58" s="429" t="s">
        <v>64</v>
      </c>
      <c r="L58" s="175" t="s">
        <v>45</v>
      </c>
      <c r="M58" s="175"/>
      <c r="N58" s="177" t="s">
        <v>312</v>
      </c>
      <c r="O58" s="466"/>
    </row>
    <row r="59" spans="1:15" x14ac:dyDescent="0.25">
      <c r="A59" s="194">
        <v>44883</v>
      </c>
      <c r="B59" s="195" t="s">
        <v>123</v>
      </c>
      <c r="C59" s="195" t="s">
        <v>124</v>
      </c>
      <c r="D59" s="203" t="s">
        <v>119</v>
      </c>
      <c r="E59" s="182">
        <v>20000</v>
      </c>
      <c r="F59" s="172"/>
      <c r="G59" s="333">
        <f t="shared" si="3"/>
        <v>12000</v>
      </c>
      <c r="H59" s="592" t="s">
        <v>159</v>
      </c>
      <c r="I59" s="175" t="s">
        <v>18</v>
      </c>
      <c r="J59" s="452" t="s">
        <v>309</v>
      </c>
      <c r="K59" s="429" t="s">
        <v>64</v>
      </c>
      <c r="L59" s="175" t="s">
        <v>45</v>
      </c>
      <c r="M59" s="175"/>
      <c r="N59" s="177" t="s">
        <v>313</v>
      </c>
      <c r="O59" s="466"/>
    </row>
    <row r="60" spans="1:15" x14ac:dyDescent="0.25">
      <c r="A60" s="194">
        <v>44883</v>
      </c>
      <c r="B60" s="195" t="s">
        <v>122</v>
      </c>
      <c r="C60" s="195" t="s">
        <v>122</v>
      </c>
      <c r="D60" s="203" t="s">
        <v>119</v>
      </c>
      <c r="E60" s="182">
        <v>3000</v>
      </c>
      <c r="F60" s="172"/>
      <c r="G60" s="333">
        <f t="shared" si="3"/>
        <v>9000</v>
      </c>
      <c r="H60" s="592" t="s">
        <v>159</v>
      </c>
      <c r="I60" s="175" t="s">
        <v>18</v>
      </c>
      <c r="J60" s="452" t="s">
        <v>309</v>
      </c>
      <c r="K60" s="429" t="s">
        <v>64</v>
      </c>
      <c r="L60" s="175" t="s">
        <v>45</v>
      </c>
      <c r="M60" s="175"/>
      <c r="N60" s="177"/>
      <c r="O60" s="466"/>
    </row>
    <row r="61" spans="1:15" x14ac:dyDescent="0.25">
      <c r="A61" s="194">
        <v>44886</v>
      </c>
      <c r="B61" s="195" t="s">
        <v>125</v>
      </c>
      <c r="C61" s="195" t="s">
        <v>49</v>
      </c>
      <c r="D61" s="203" t="s">
        <v>119</v>
      </c>
      <c r="E61" s="181"/>
      <c r="F61" s="184">
        <v>-9000</v>
      </c>
      <c r="G61" s="333">
        <f t="shared" si="0"/>
        <v>0</v>
      </c>
      <c r="H61" s="592" t="s">
        <v>159</v>
      </c>
      <c r="I61" s="175" t="s">
        <v>18</v>
      </c>
      <c r="J61" s="452" t="s">
        <v>309</v>
      </c>
      <c r="K61" s="429" t="s">
        <v>64</v>
      </c>
      <c r="L61" s="175" t="s">
        <v>45</v>
      </c>
      <c r="M61" s="175"/>
      <c r="N61" s="177"/>
      <c r="O61" s="466"/>
    </row>
    <row r="62" spans="1:15" x14ac:dyDescent="0.25">
      <c r="A62" s="559">
        <v>44886</v>
      </c>
      <c r="B62" s="560" t="s">
        <v>115</v>
      </c>
      <c r="C62" s="560" t="s">
        <v>49</v>
      </c>
      <c r="D62" s="561" t="s">
        <v>119</v>
      </c>
      <c r="E62" s="562"/>
      <c r="F62" s="562">
        <v>66000</v>
      </c>
      <c r="G62" s="563">
        <f t="shared" si="0"/>
        <v>66000</v>
      </c>
      <c r="H62" s="593" t="s">
        <v>159</v>
      </c>
      <c r="I62" s="565" t="s">
        <v>18</v>
      </c>
      <c r="J62" s="566" t="s">
        <v>326</v>
      </c>
      <c r="K62" s="560" t="s">
        <v>64</v>
      </c>
      <c r="L62" s="565" t="s">
        <v>45</v>
      </c>
      <c r="M62" s="565"/>
      <c r="N62" s="573"/>
      <c r="O62" s="466"/>
    </row>
    <row r="63" spans="1:15" x14ac:dyDescent="0.25">
      <c r="A63" s="194">
        <v>44886</v>
      </c>
      <c r="B63" s="177" t="s">
        <v>123</v>
      </c>
      <c r="C63" s="177" t="s">
        <v>124</v>
      </c>
      <c r="D63" s="203" t="s">
        <v>119</v>
      </c>
      <c r="E63" s="190">
        <v>4000</v>
      </c>
      <c r="F63" s="530"/>
      <c r="G63" s="333">
        <f t="shared" si="0"/>
        <v>62000</v>
      </c>
      <c r="H63" s="592" t="s">
        <v>159</v>
      </c>
      <c r="I63" s="175" t="s">
        <v>18</v>
      </c>
      <c r="J63" s="452" t="s">
        <v>326</v>
      </c>
      <c r="K63" s="429" t="s">
        <v>64</v>
      </c>
      <c r="L63" s="175" t="s">
        <v>45</v>
      </c>
      <c r="M63" s="175"/>
      <c r="N63" s="177" t="s">
        <v>126</v>
      </c>
      <c r="O63" s="466"/>
    </row>
    <row r="64" spans="1:15" x14ac:dyDescent="0.25">
      <c r="A64" s="194">
        <v>44886</v>
      </c>
      <c r="B64" s="177" t="s">
        <v>123</v>
      </c>
      <c r="C64" s="177" t="s">
        <v>124</v>
      </c>
      <c r="D64" s="203" t="s">
        <v>119</v>
      </c>
      <c r="E64" s="190">
        <v>15000</v>
      </c>
      <c r="F64" s="425"/>
      <c r="G64" s="333">
        <f t="shared" si="0"/>
        <v>47000</v>
      </c>
      <c r="H64" s="592" t="s">
        <v>159</v>
      </c>
      <c r="I64" s="175" t="s">
        <v>18</v>
      </c>
      <c r="J64" s="452" t="s">
        <v>326</v>
      </c>
      <c r="K64" s="429" t="s">
        <v>64</v>
      </c>
      <c r="L64" s="175" t="s">
        <v>45</v>
      </c>
      <c r="M64" s="175"/>
      <c r="N64" s="177" t="s">
        <v>327</v>
      </c>
      <c r="O64" s="466"/>
    </row>
    <row r="65" spans="1:15" x14ac:dyDescent="0.25">
      <c r="A65" s="194">
        <v>44886</v>
      </c>
      <c r="B65" s="177" t="s">
        <v>123</v>
      </c>
      <c r="C65" s="177" t="s">
        <v>124</v>
      </c>
      <c r="D65" s="203" t="s">
        <v>119</v>
      </c>
      <c r="E65" s="190">
        <v>5000</v>
      </c>
      <c r="F65" s="425"/>
      <c r="G65" s="333">
        <f t="shared" si="0"/>
        <v>42000</v>
      </c>
      <c r="H65" s="592" t="s">
        <v>159</v>
      </c>
      <c r="I65" s="175" t="s">
        <v>18</v>
      </c>
      <c r="J65" s="452" t="s">
        <v>326</v>
      </c>
      <c r="K65" s="429" t="s">
        <v>64</v>
      </c>
      <c r="L65" s="175" t="s">
        <v>45</v>
      </c>
      <c r="M65" s="175"/>
      <c r="N65" s="177" t="s">
        <v>269</v>
      </c>
      <c r="O65" s="466"/>
    </row>
    <row r="66" spans="1:15" x14ac:dyDescent="0.25">
      <c r="A66" s="194">
        <v>44886</v>
      </c>
      <c r="B66" s="177" t="s">
        <v>123</v>
      </c>
      <c r="C66" s="177" t="s">
        <v>124</v>
      </c>
      <c r="D66" s="203" t="s">
        <v>119</v>
      </c>
      <c r="E66" s="190">
        <v>5000</v>
      </c>
      <c r="F66" s="425"/>
      <c r="G66" s="333">
        <f t="shared" si="0"/>
        <v>37000</v>
      </c>
      <c r="H66" s="592" t="s">
        <v>159</v>
      </c>
      <c r="I66" s="175" t="s">
        <v>18</v>
      </c>
      <c r="J66" s="452" t="s">
        <v>326</v>
      </c>
      <c r="K66" s="429" t="s">
        <v>64</v>
      </c>
      <c r="L66" s="175" t="s">
        <v>45</v>
      </c>
      <c r="M66" s="175"/>
      <c r="N66" s="177" t="s">
        <v>241</v>
      </c>
      <c r="O66" s="466"/>
    </row>
    <row r="67" spans="1:15" x14ac:dyDescent="0.25">
      <c r="A67" s="194">
        <v>44886</v>
      </c>
      <c r="B67" s="177" t="s">
        <v>123</v>
      </c>
      <c r="C67" s="177" t="s">
        <v>124</v>
      </c>
      <c r="D67" s="203" t="s">
        <v>119</v>
      </c>
      <c r="E67" s="190">
        <v>8000</v>
      </c>
      <c r="F67" s="425"/>
      <c r="G67" s="333">
        <f t="shared" si="0"/>
        <v>29000</v>
      </c>
      <c r="H67" s="592" t="s">
        <v>159</v>
      </c>
      <c r="I67" s="175" t="s">
        <v>18</v>
      </c>
      <c r="J67" s="452" t="s">
        <v>326</v>
      </c>
      <c r="K67" s="429" t="s">
        <v>64</v>
      </c>
      <c r="L67" s="175" t="s">
        <v>45</v>
      </c>
      <c r="M67" s="175"/>
      <c r="N67" s="177" t="s">
        <v>328</v>
      </c>
      <c r="O67" s="466"/>
    </row>
    <row r="68" spans="1:15" x14ac:dyDescent="0.25">
      <c r="A68" s="194">
        <v>44886</v>
      </c>
      <c r="B68" s="177" t="s">
        <v>123</v>
      </c>
      <c r="C68" s="177" t="s">
        <v>124</v>
      </c>
      <c r="D68" s="203" t="s">
        <v>119</v>
      </c>
      <c r="E68" s="190">
        <v>10000</v>
      </c>
      <c r="F68" s="425"/>
      <c r="G68" s="333">
        <f t="shared" si="0"/>
        <v>19000</v>
      </c>
      <c r="H68" s="592" t="s">
        <v>159</v>
      </c>
      <c r="I68" s="175" t="s">
        <v>18</v>
      </c>
      <c r="J68" s="452" t="s">
        <v>326</v>
      </c>
      <c r="K68" s="429" t="s">
        <v>64</v>
      </c>
      <c r="L68" s="175" t="s">
        <v>45</v>
      </c>
      <c r="M68" s="175"/>
      <c r="N68" s="177" t="s">
        <v>139</v>
      </c>
      <c r="O68" s="466"/>
    </row>
    <row r="69" spans="1:15" x14ac:dyDescent="0.25">
      <c r="A69" s="194">
        <v>44886</v>
      </c>
      <c r="B69" s="177" t="s">
        <v>122</v>
      </c>
      <c r="C69" s="177" t="s">
        <v>122</v>
      </c>
      <c r="D69" s="177" t="s">
        <v>119</v>
      </c>
      <c r="E69" s="190">
        <v>5000</v>
      </c>
      <c r="F69" s="425"/>
      <c r="G69" s="333">
        <f t="shared" si="0"/>
        <v>14000</v>
      </c>
      <c r="H69" s="592" t="s">
        <v>159</v>
      </c>
      <c r="I69" s="175" t="s">
        <v>18</v>
      </c>
      <c r="J69" s="452" t="s">
        <v>326</v>
      </c>
      <c r="K69" s="429" t="s">
        <v>64</v>
      </c>
      <c r="L69" s="175" t="s">
        <v>45</v>
      </c>
      <c r="M69" s="175"/>
      <c r="N69" s="177"/>
      <c r="O69" s="466"/>
    </row>
    <row r="70" spans="1:15" x14ac:dyDescent="0.25">
      <c r="A70" s="194">
        <v>44886</v>
      </c>
      <c r="B70" s="177" t="s">
        <v>122</v>
      </c>
      <c r="C70" s="177" t="s">
        <v>122</v>
      </c>
      <c r="D70" s="177" t="s">
        <v>119</v>
      </c>
      <c r="E70" s="425">
        <v>3000</v>
      </c>
      <c r="F70" s="425"/>
      <c r="G70" s="333">
        <f t="shared" ref="G70:G134" si="4">G69-E70+F70</f>
        <v>11000</v>
      </c>
      <c r="H70" s="592" t="s">
        <v>159</v>
      </c>
      <c r="I70" s="175" t="s">
        <v>18</v>
      </c>
      <c r="J70" s="452" t="s">
        <v>326</v>
      </c>
      <c r="K70" s="429" t="s">
        <v>64</v>
      </c>
      <c r="L70" s="175" t="s">
        <v>45</v>
      </c>
      <c r="M70" s="175"/>
      <c r="N70" s="177"/>
      <c r="O70" s="466"/>
    </row>
    <row r="71" spans="1:15" x14ac:dyDescent="0.25">
      <c r="A71" s="194">
        <v>44887</v>
      </c>
      <c r="B71" s="175" t="s">
        <v>125</v>
      </c>
      <c r="C71" s="175" t="s">
        <v>49</v>
      </c>
      <c r="D71" s="175" t="s">
        <v>119</v>
      </c>
      <c r="E71" s="190"/>
      <c r="F71" s="425">
        <v>-11000</v>
      </c>
      <c r="G71" s="333">
        <f t="shared" si="4"/>
        <v>0</v>
      </c>
      <c r="H71" s="592" t="s">
        <v>159</v>
      </c>
      <c r="I71" s="175" t="s">
        <v>18</v>
      </c>
      <c r="J71" s="452" t="s">
        <v>326</v>
      </c>
      <c r="K71" s="429" t="s">
        <v>64</v>
      </c>
      <c r="L71" s="175" t="s">
        <v>45</v>
      </c>
      <c r="M71" s="175"/>
      <c r="N71" s="177"/>
      <c r="O71" s="466"/>
    </row>
    <row r="72" spans="1:15" x14ac:dyDescent="0.25">
      <c r="A72" s="559">
        <v>44887</v>
      </c>
      <c r="B72" s="565" t="s">
        <v>115</v>
      </c>
      <c r="C72" s="565" t="s">
        <v>49</v>
      </c>
      <c r="D72" s="565" t="s">
        <v>119</v>
      </c>
      <c r="E72" s="568"/>
      <c r="F72" s="595">
        <v>67000</v>
      </c>
      <c r="G72" s="563">
        <f t="shared" si="4"/>
        <v>67000</v>
      </c>
      <c r="H72" s="593" t="s">
        <v>159</v>
      </c>
      <c r="I72" s="565" t="s">
        <v>18</v>
      </c>
      <c r="J72" s="566" t="s">
        <v>333</v>
      </c>
      <c r="K72" s="560" t="s">
        <v>64</v>
      </c>
      <c r="L72" s="565" t="s">
        <v>45</v>
      </c>
      <c r="M72" s="565"/>
      <c r="N72" s="573"/>
      <c r="O72" s="466"/>
    </row>
    <row r="73" spans="1:15" x14ac:dyDescent="0.25">
      <c r="A73" s="194">
        <v>44887</v>
      </c>
      <c r="B73" s="175" t="s">
        <v>123</v>
      </c>
      <c r="C73" s="175" t="s">
        <v>124</v>
      </c>
      <c r="D73" s="175" t="s">
        <v>119</v>
      </c>
      <c r="E73" s="425">
        <v>5000</v>
      </c>
      <c r="F73" s="425"/>
      <c r="G73" s="333">
        <f t="shared" si="4"/>
        <v>62000</v>
      </c>
      <c r="H73" s="592" t="s">
        <v>159</v>
      </c>
      <c r="I73" s="175" t="s">
        <v>18</v>
      </c>
      <c r="J73" s="452" t="s">
        <v>333</v>
      </c>
      <c r="K73" s="429" t="s">
        <v>64</v>
      </c>
      <c r="L73" s="175" t="s">
        <v>45</v>
      </c>
      <c r="M73" s="175"/>
      <c r="N73" s="177" t="s">
        <v>126</v>
      </c>
      <c r="O73" s="466"/>
    </row>
    <row r="74" spans="1:15" x14ac:dyDescent="0.25">
      <c r="A74" s="194">
        <v>44887</v>
      </c>
      <c r="B74" s="175" t="s">
        <v>123</v>
      </c>
      <c r="C74" s="175" t="s">
        <v>124</v>
      </c>
      <c r="D74" s="175" t="s">
        <v>119</v>
      </c>
      <c r="E74" s="425">
        <v>20000</v>
      </c>
      <c r="F74" s="425"/>
      <c r="G74" s="333">
        <f t="shared" si="4"/>
        <v>42000</v>
      </c>
      <c r="H74" s="592" t="s">
        <v>159</v>
      </c>
      <c r="I74" s="175" t="s">
        <v>18</v>
      </c>
      <c r="J74" s="452" t="s">
        <v>333</v>
      </c>
      <c r="K74" s="429" t="s">
        <v>64</v>
      </c>
      <c r="L74" s="175" t="s">
        <v>45</v>
      </c>
      <c r="M74" s="175"/>
      <c r="N74" s="177" t="s">
        <v>198</v>
      </c>
      <c r="O74" s="466"/>
    </row>
    <row r="75" spans="1:15" x14ac:dyDescent="0.25">
      <c r="A75" s="194">
        <v>44887</v>
      </c>
      <c r="B75" s="175" t="s">
        <v>123</v>
      </c>
      <c r="C75" s="175" t="s">
        <v>124</v>
      </c>
      <c r="D75" s="175" t="s">
        <v>119</v>
      </c>
      <c r="E75" s="425">
        <v>5000</v>
      </c>
      <c r="F75" s="425"/>
      <c r="G75" s="333">
        <f t="shared" si="4"/>
        <v>37000</v>
      </c>
      <c r="H75" s="592" t="s">
        <v>159</v>
      </c>
      <c r="I75" s="175" t="s">
        <v>18</v>
      </c>
      <c r="J75" s="452" t="s">
        <v>333</v>
      </c>
      <c r="K75" s="429" t="s">
        <v>64</v>
      </c>
      <c r="L75" s="175" t="s">
        <v>45</v>
      </c>
      <c r="M75" s="175"/>
      <c r="N75" s="177" t="s">
        <v>334</v>
      </c>
      <c r="O75" s="466"/>
    </row>
    <row r="76" spans="1:15" x14ac:dyDescent="0.25">
      <c r="A76" s="194">
        <v>44887</v>
      </c>
      <c r="B76" s="175" t="s">
        <v>123</v>
      </c>
      <c r="C76" s="175" t="s">
        <v>124</v>
      </c>
      <c r="D76" s="175" t="s">
        <v>119</v>
      </c>
      <c r="E76" s="425">
        <v>15000</v>
      </c>
      <c r="F76" s="425"/>
      <c r="G76" s="333">
        <f t="shared" si="4"/>
        <v>22000</v>
      </c>
      <c r="H76" s="592" t="s">
        <v>159</v>
      </c>
      <c r="I76" s="175" t="s">
        <v>18</v>
      </c>
      <c r="J76" s="452" t="s">
        <v>333</v>
      </c>
      <c r="K76" s="429" t="s">
        <v>64</v>
      </c>
      <c r="L76" s="175" t="s">
        <v>45</v>
      </c>
      <c r="M76" s="175"/>
      <c r="N76" s="177" t="s">
        <v>335</v>
      </c>
      <c r="O76" s="466"/>
    </row>
    <row r="77" spans="1:15" x14ac:dyDescent="0.25">
      <c r="A77" s="194">
        <v>44887</v>
      </c>
      <c r="B77" s="175" t="s">
        <v>123</v>
      </c>
      <c r="C77" s="175" t="s">
        <v>124</v>
      </c>
      <c r="D77" s="175" t="s">
        <v>119</v>
      </c>
      <c r="E77" s="425">
        <v>10000</v>
      </c>
      <c r="F77" s="425"/>
      <c r="G77" s="333">
        <f t="shared" si="4"/>
        <v>12000</v>
      </c>
      <c r="H77" s="592" t="s">
        <v>159</v>
      </c>
      <c r="I77" s="175" t="s">
        <v>18</v>
      </c>
      <c r="J77" s="452" t="s">
        <v>333</v>
      </c>
      <c r="K77" s="429" t="s">
        <v>64</v>
      </c>
      <c r="L77" s="175" t="s">
        <v>45</v>
      </c>
      <c r="M77" s="175"/>
      <c r="N77" s="177" t="s">
        <v>139</v>
      </c>
      <c r="O77" s="466"/>
    </row>
    <row r="78" spans="1:15" x14ac:dyDescent="0.25">
      <c r="A78" s="194">
        <v>44887</v>
      </c>
      <c r="B78" s="175" t="s">
        <v>122</v>
      </c>
      <c r="C78" s="175" t="s">
        <v>122</v>
      </c>
      <c r="D78" s="175" t="s">
        <v>119</v>
      </c>
      <c r="E78" s="425">
        <v>3000</v>
      </c>
      <c r="F78" s="425"/>
      <c r="G78" s="333">
        <f t="shared" si="4"/>
        <v>9000</v>
      </c>
      <c r="H78" s="592" t="s">
        <v>159</v>
      </c>
      <c r="I78" s="175" t="s">
        <v>18</v>
      </c>
      <c r="J78" s="452" t="s">
        <v>333</v>
      </c>
      <c r="K78" s="429" t="s">
        <v>64</v>
      </c>
      <c r="L78" s="175" t="s">
        <v>45</v>
      </c>
      <c r="M78" s="175"/>
      <c r="N78" s="177"/>
      <c r="O78" s="466"/>
    </row>
    <row r="79" spans="1:15" x14ac:dyDescent="0.25">
      <c r="A79" s="194">
        <v>44887</v>
      </c>
      <c r="B79" s="175" t="s">
        <v>122</v>
      </c>
      <c r="C79" s="175" t="s">
        <v>122</v>
      </c>
      <c r="D79" s="175" t="s">
        <v>119</v>
      </c>
      <c r="E79" s="425">
        <v>4000</v>
      </c>
      <c r="F79" s="425"/>
      <c r="G79" s="333">
        <f t="shared" si="4"/>
        <v>5000</v>
      </c>
      <c r="H79" s="592" t="s">
        <v>159</v>
      </c>
      <c r="I79" s="175" t="s">
        <v>18</v>
      </c>
      <c r="J79" s="452" t="s">
        <v>333</v>
      </c>
      <c r="K79" s="429" t="s">
        <v>64</v>
      </c>
      <c r="L79" s="175" t="s">
        <v>45</v>
      </c>
      <c r="M79" s="175"/>
      <c r="N79" s="177"/>
      <c r="O79" s="466"/>
    </row>
    <row r="80" spans="1:15" x14ac:dyDescent="0.25">
      <c r="A80" s="194">
        <v>44887</v>
      </c>
      <c r="B80" s="175" t="s">
        <v>122</v>
      </c>
      <c r="C80" s="175" t="s">
        <v>122</v>
      </c>
      <c r="D80" s="175" t="s">
        <v>119</v>
      </c>
      <c r="E80" s="425">
        <v>2000</v>
      </c>
      <c r="F80" s="425"/>
      <c r="G80" s="333">
        <f t="shared" si="4"/>
        <v>3000</v>
      </c>
      <c r="H80" s="592" t="s">
        <v>159</v>
      </c>
      <c r="I80" s="175" t="s">
        <v>18</v>
      </c>
      <c r="J80" s="452" t="s">
        <v>333</v>
      </c>
      <c r="K80" s="429" t="s">
        <v>64</v>
      </c>
      <c r="L80" s="175" t="s">
        <v>45</v>
      </c>
      <c r="M80" s="175"/>
      <c r="N80" s="177"/>
      <c r="O80" s="466"/>
    </row>
    <row r="81" spans="1:15" x14ac:dyDescent="0.25">
      <c r="A81" s="194">
        <v>44888</v>
      </c>
      <c r="B81" s="175" t="s">
        <v>125</v>
      </c>
      <c r="C81" s="175" t="s">
        <v>49</v>
      </c>
      <c r="D81" s="175" t="s">
        <v>119</v>
      </c>
      <c r="E81" s="425"/>
      <c r="F81" s="425">
        <v>-3000</v>
      </c>
      <c r="G81" s="333">
        <f t="shared" si="4"/>
        <v>0</v>
      </c>
      <c r="H81" s="592" t="s">
        <v>159</v>
      </c>
      <c r="I81" s="175" t="s">
        <v>18</v>
      </c>
      <c r="J81" s="452" t="s">
        <v>333</v>
      </c>
      <c r="K81" s="429" t="s">
        <v>64</v>
      </c>
      <c r="L81" s="175" t="s">
        <v>45</v>
      </c>
      <c r="M81" s="175"/>
      <c r="N81" s="177"/>
      <c r="O81" s="466"/>
    </row>
    <row r="82" spans="1:15" x14ac:dyDescent="0.25">
      <c r="A82" s="559">
        <v>44888</v>
      </c>
      <c r="B82" s="565" t="s">
        <v>115</v>
      </c>
      <c r="C82" s="565" t="s">
        <v>49</v>
      </c>
      <c r="D82" s="565" t="s">
        <v>119</v>
      </c>
      <c r="E82" s="595"/>
      <c r="F82" s="595">
        <v>69000</v>
      </c>
      <c r="G82" s="563">
        <f t="shared" si="4"/>
        <v>69000</v>
      </c>
      <c r="H82" s="593" t="s">
        <v>159</v>
      </c>
      <c r="I82" s="565" t="s">
        <v>18</v>
      </c>
      <c r="J82" s="566" t="s">
        <v>348</v>
      </c>
      <c r="K82" s="560" t="s">
        <v>64</v>
      </c>
      <c r="L82" s="565" t="s">
        <v>45</v>
      </c>
      <c r="M82" s="565"/>
      <c r="N82" s="573"/>
      <c r="O82" s="466"/>
    </row>
    <row r="83" spans="1:15" x14ac:dyDescent="0.25">
      <c r="A83" s="194">
        <v>44888</v>
      </c>
      <c r="B83" s="175" t="s">
        <v>123</v>
      </c>
      <c r="C83" s="175" t="s">
        <v>124</v>
      </c>
      <c r="D83" s="175" t="s">
        <v>119</v>
      </c>
      <c r="E83" s="425">
        <v>4000</v>
      </c>
      <c r="F83" s="425"/>
      <c r="G83" s="333">
        <f t="shared" si="4"/>
        <v>65000</v>
      </c>
      <c r="H83" s="592" t="s">
        <v>159</v>
      </c>
      <c r="I83" s="175" t="s">
        <v>18</v>
      </c>
      <c r="J83" s="452" t="s">
        <v>348</v>
      </c>
      <c r="K83" s="429" t="s">
        <v>64</v>
      </c>
      <c r="L83" s="175" t="s">
        <v>45</v>
      </c>
      <c r="M83" s="175"/>
      <c r="N83" s="177" t="s">
        <v>149</v>
      </c>
      <c r="O83" s="466"/>
    </row>
    <row r="84" spans="1:15" x14ac:dyDescent="0.25">
      <c r="A84" s="194">
        <v>44888</v>
      </c>
      <c r="B84" s="175" t="s">
        <v>123</v>
      </c>
      <c r="C84" s="175" t="s">
        <v>124</v>
      </c>
      <c r="D84" s="175" t="s">
        <v>119</v>
      </c>
      <c r="E84" s="190">
        <v>12000</v>
      </c>
      <c r="F84" s="549"/>
      <c r="G84" s="333">
        <f t="shared" si="4"/>
        <v>53000</v>
      </c>
      <c r="H84" s="592" t="s">
        <v>159</v>
      </c>
      <c r="I84" s="175" t="s">
        <v>18</v>
      </c>
      <c r="J84" s="452" t="s">
        <v>348</v>
      </c>
      <c r="K84" s="429" t="s">
        <v>64</v>
      </c>
      <c r="L84" s="175" t="s">
        <v>45</v>
      </c>
      <c r="M84" s="175"/>
      <c r="N84" s="177" t="s">
        <v>349</v>
      </c>
      <c r="O84" s="466"/>
    </row>
    <row r="85" spans="1:15" x14ac:dyDescent="0.25">
      <c r="A85" s="194">
        <v>44888</v>
      </c>
      <c r="B85" s="175" t="s">
        <v>123</v>
      </c>
      <c r="C85" s="175" t="s">
        <v>124</v>
      </c>
      <c r="D85" s="175" t="s">
        <v>119</v>
      </c>
      <c r="E85" s="190">
        <v>15000</v>
      </c>
      <c r="F85" s="425"/>
      <c r="G85" s="333">
        <f t="shared" si="4"/>
        <v>38000</v>
      </c>
      <c r="H85" s="592" t="s">
        <v>159</v>
      </c>
      <c r="I85" s="175" t="s">
        <v>18</v>
      </c>
      <c r="J85" s="452" t="s">
        <v>348</v>
      </c>
      <c r="K85" s="429" t="s">
        <v>64</v>
      </c>
      <c r="L85" s="175" t="s">
        <v>45</v>
      </c>
      <c r="M85" s="175"/>
      <c r="N85" s="177" t="s">
        <v>350</v>
      </c>
      <c r="O85" s="466"/>
    </row>
    <row r="86" spans="1:15" x14ac:dyDescent="0.25">
      <c r="A86" s="194">
        <v>44888</v>
      </c>
      <c r="B86" s="175" t="s">
        <v>123</v>
      </c>
      <c r="C86" s="175" t="s">
        <v>124</v>
      </c>
      <c r="D86" s="175" t="s">
        <v>119</v>
      </c>
      <c r="E86" s="190">
        <v>8000</v>
      </c>
      <c r="F86" s="425"/>
      <c r="G86" s="333">
        <f t="shared" si="4"/>
        <v>30000</v>
      </c>
      <c r="H86" s="592" t="s">
        <v>159</v>
      </c>
      <c r="I86" s="175" t="s">
        <v>18</v>
      </c>
      <c r="J86" s="452" t="s">
        <v>348</v>
      </c>
      <c r="K86" s="429" t="s">
        <v>64</v>
      </c>
      <c r="L86" s="175" t="s">
        <v>45</v>
      </c>
      <c r="M86" s="175"/>
      <c r="N86" s="177" t="s">
        <v>351</v>
      </c>
      <c r="O86" s="466"/>
    </row>
    <row r="87" spans="1:15" x14ac:dyDescent="0.25">
      <c r="A87" s="194">
        <v>44888</v>
      </c>
      <c r="B87" s="175" t="s">
        <v>123</v>
      </c>
      <c r="C87" s="175" t="s">
        <v>124</v>
      </c>
      <c r="D87" s="175" t="s">
        <v>119</v>
      </c>
      <c r="E87" s="190">
        <v>12000</v>
      </c>
      <c r="F87" s="425"/>
      <c r="G87" s="333">
        <f t="shared" si="4"/>
        <v>18000</v>
      </c>
      <c r="H87" s="592" t="s">
        <v>159</v>
      </c>
      <c r="I87" s="175" t="s">
        <v>18</v>
      </c>
      <c r="J87" s="452" t="s">
        <v>348</v>
      </c>
      <c r="K87" s="429" t="s">
        <v>64</v>
      </c>
      <c r="L87" s="175" t="s">
        <v>45</v>
      </c>
      <c r="M87" s="175"/>
      <c r="N87" s="177" t="s">
        <v>352</v>
      </c>
      <c r="O87" s="466"/>
    </row>
    <row r="88" spans="1:15" x14ac:dyDescent="0.25">
      <c r="A88" s="194">
        <v>44888</v>
      </c>
      <c r="B88" s="175" t="s">
        <v>122</v>
      </c>
      <c r="C88" s="175" t="s">
        <v>122</v>
      </c>
      <c r="D88" s="175" t="s">
        <v>119</v>
      </c>
      <c r="E88" s="190">
        <v>5000</v>
      </c>
      <c r="F88" s="425"/>
      <c r="G88" s="333">
        <f t="shared" si="4"/>
        <v>13000</v>
      </c>
      <c r="H88" s="592" t="s">
        <v>159</v>
      </c>
      <c r="I88" s="175" t="s">
        <v>18</v>
      </c>
      <c r="J88" s="452" t="s">
        <v>348</v>
      </c>
      <c r="K88" s="429" t="s">
        <v>64</v>
      </c>
      <c r="L88" s="175" t="s">
        <v>45</v>
      </c>
      <c r="M88" s="175"/>
      <c r="N88" s="177"/>
      <c r="O88" s="466"/>
    </row>
    <row r="89" spans="1:15" x14ac:dyDescent="0.25">
      <c r="A89" s="194">
        <v>44888</v>
      </c>
      <c r="B89" s="175" t="s">
        <v>122</v>
      </c>
      <c r="C89" s="175" t="s">
        <v>122</v>
      </c>
      <c r="D89" s="175" t="s">
        <v>119</v>
      </c>
      <c r="E89" s="190">
        <v>2000</v>
      </c>
      <c r="F89" s="425"/>
      <c r="G89" s="333">
        <f t="shared" si="4"/>
        <v>11000</v>
      </c>
      <c r="H89" s="592" t="s">
        <v>159</v>
      </c>
      <c r="I89" s="175" t="s">
        <v>18</v>
      </c>
      <c r="J89" s="452" t="s">
        <v>348</v>
      </c>
      <c r="K89" s="429" t="s">
        <v>64</v>
      </c>
      <c r="L89" s="175" t="s">
        <v>45</v>
      </c>
      <c r="M89" s="175"/>
      <c r="N89" s="177"/>
      <c r="O89" s="466"/>
    </row>
    <row r="90" spans="1:15" x14ac:dyDescent="0.25">
      <c r="A90" s="194">
        <v>44889</v>
      </c>
      <c r="B90" s="175" t="s">
        <v>125</v>
      </c>
      <c r="C90" s="175" t="s">
        <v>49</v>
      </c>
      <c r="D90" s="175" t="s">
        <v>119</v>
      </c>
      <c r="E90" s="190"/>
      <c r="F90" s="425">
        <v>-11000</v>
      </c>
      <c r="G90" s="333">
        <f t="shared" si="4"/>
        <v>0</v>
      </c>
      <c r="H90" s="592" t="s">
        <v>159</v>
      </c>
      <c r="I90" s="175" t="s">
        <v>18</v>
      </c>
      <c r="J90" s="452" t="s">
        <v>348</v>
      </c>
      <c r="K90" s="429" t="s">
        <v>64</v>
      </c>
      <c r="L90" s="175" t="s">
        <v>45</v>
      </c>
      <c r="M90" s="175"/>
      <c r="N90" s="177"/>
      <c r="O90" s="466"/>
    </row>
    <row r="91" spans="1:15" x14ac:dyDescent="0.25">
      <c r="A91" s="559">
        <v>44889</v>
      </c>
      <c r="B91" s="565" t="s">
        <v>115</v>
      </c>
      <c r="C91" s="565" t="s">
        <v>49</v>
      </c>
      <c r="D91" s="565" t="s">
        <v>119</v>
      </c>
      <c r="E91" s="568"/>
      <c r="F91" s="595">
        <v>63000</v>
      </c>
      <c r="G91" s="563">
        <f t="shared" si="4"/>
        <v>63000</v>
      </c>
      <c r="H91" s="593" t="s">
        <v>159</v>
      </c>
      <c r="I91" s="565" t="s">
        <v>18</v>
      </c>
      <c r="J91" s="566" t="s">
        <v>362</v>
      </c>
      <c r="K91" s="560" t="s">
        <v>64</v>
      </c>
      <c r="L91" s="565" t="s">
        <v>45</v>
      </c>
      <c r="M91" s="565"/>
      <c r="N91" s="573"/>
      <c r="O91" s="466"/>
    </row>
    <row r="92" spans="1:15" x14ac:dyDescent="0.25">
      <c r="A92" s="194">
        <v>44889</v>
      </c>
      <c r="B92" s="175" t="s">
        <v>123</v>
      </c>
      <c r="C92" s="175" t="s">
        <v>124</v>
      </c>
      <c r="D92" s="175" t="s">
        <v>119</v>
      </c>
      <c r="E92" s="190">
        <v>15000</v>
      </c>
      <c r="F92" s="425"/>
      <c r="G92" s="333">
        <f t="shared" si="4"/>
        <v>48000</v>
      </c>
      <c r="H92" s="592" t="s">
        <v>159</v>
      </c>
      <c r="I92" s="175" t="s">
        <v>18</v>
      </c>
      <c r="J92" s="452" t="s">
        <v>362</v>
      </c>
      <c r="K92" s="429" t="s">
        <v>64</v>
      </c>
      <c r="L92" s="175" t="s">
        <v>45</v>
      </c>
      <c r="M92" s="175"/>
      <c r="N92" s="177" t="s">
        <v>150</v>
      </c>
      <c r="O92" s="466"/>
    </row>
    <row r="93" spans="1:15" x14ac:dyDescent="0.25">
      <c r="A93" s="194">
        <v>44889</v>
      </c>
      <c r="B93" s="175" t="s">
        <v>123</v>
      </c>
      <c r="C93" s="175" t="s">
        <v>124</v>
      </c>
      <c r="D93" s="175" t="s">
        <v>119</v>
      </c>
      <c r="E93" s="190">
        <v>12000</v>
      </c>
      <c r="F93" s="425"/>
      <c r="G93" s="333">
        <f t="shared" si="4"/>
        <v>36000</v>
      </c>
      <c r="H93" s="592" t="s">
        <v>159</v>
      </c>
      <c r="I93" s="175" t="s">
        <v>18</v>
      </c>
      <c r="J93" s="452" t="s">
        <v>362</v>
      </c>
      <c r="K93" s="429" t="s">
        <v>64</v>
      </c>
      <c r="L93" s="175" t="s">
        <v>45</v>
      </c>
      <c r="M93" s="175"/>
      <c r="N93" s="177" t="s">
        <v>363</v>
      </c>
      <c r="O93" s="466"/>
    </row>
    <row r="94" spans="1:15" x14ac:dyDescent="0.25">
      <c r="A94" s="194">
        <v>44889</v>
      </c>
      <c r="B94" s="175" t="s">
        <v>123</v>
      </c>
      <c r="C94" s="175" t="s">
        <v>124</v>
      </c>
      <c r="D94" s="175" t="s">
        <v>119</v>
      </c>
      <c r="E94" s="190">
        <v>10000</v>
      </c>
      <c r="F94" s="425"/>
      <c r="G94" s="333">
        <f t="shared" si="4"/>
        <v>26000</v>
      </c>
      <c r="H94" s="592" t="s">
        <v>159</v>
      </c>
      <c r="I94" s="175" t="s">
        <v>18</v>
      </c>
      <c r="J94" s="452" t="s">
        <v>362</v>
      </c>
      <c r="K94" s="429" t="s">
        <v>64</v>
      </c>
      <c r="L94" s="175" t="s">
        <v>45</v>
      </c>
      <c r="M94" s="175"/>
      <c r="N94" s="177" t="s">
        <v>364</v>
      </c>
      <c r="O94" s="466"/>
    </row>
    <row r="95" spans="1:15" x14ac:dyDescent="0.25">
      <c r="A95" s="194">
        <v>44889</v>
      </c>
      <c r="B95" s="175" t="s">
        <v>123</v>
      </c>
      <c r="C95" s="175" t="s">
        <v>124</v>
      </c>
      <c r="D95" s="175" t="s">
        <v>119</v>
      </c>
      <c r="E95" s="190">
        <v>8000</v>
      </c>
      <c r="F95" s="425"/>
      <c r="G95" s="333">
        <f t="shared" si="4"/>
        <v>18000</v>
      </c>
      <c r="H95" s="592" t="s">
        <v>159</v>
      </c>
      <c r="I95" s="175" t="s">
        <v>18</v>
      </c>
      <c r="J95" s="452" t="s">
        <v>362</v>
      </c>
      <c r="K95" s="429" t="s">
        <v>64</v>
      </c>
      <c r="L95" s="175" t="s">
        <v>45</v>
      </c>
      <c r="M95" s="175"/>
      <c r="N95" s="177" t="s">
        <v>365</v>
      </c>
      <c r="O95" s="466"/>
    </row>
    <row r="96" spans="1:15" x14ac:dyDescent="0.25">
      <c r="A96" s="194">
        <v>44889</v>
      </c>
      <c r="B96" s="646" t="s">
        <v>122</v>
      </c>
      <c r="C96" s="646" t="s">
        <v>122</v>
      </c>
      <c r="D96" s="679" t="s">
        <v>119</v>
      </c>
      <c r="E96" s="665">
        <v>4000</v>
      </c>
      <c r="F96" s="654"/>
      <c r="G96" s="647">
        <f t="shared" si="4"/>
        <v>14000</v>
      </c>
      <c r="H96" s="680" t="s">
        <v>159</v>
      </c>
      <c r="I96" s="649" t="s">
        <v>18</v>
      </c>
      <c r="J96" s="452" t="s">
        <v>362</v>
      </c>
      <c r="K96" s="650" t="s">
        <v>64</v>
      </c>
      <c r="L96" s="649" t="s">
        <v>45</v>
      </c>
      <c r="M96" s="649"/>
      <c r="N96" s="646"/>
      <c r="O96" s="466"/>
    </row>
    <row r="97" spans="1:15" x14ac:dyDescent="0.25">
      <c r="A97" s="194">
        <v>44889</v>
      </c>
      <c r="B97" s="175" t="s">
        <v>122</v>
      </c>
      <c r="C97" s="175" t="s">
        <v>122</v>
      </c>
      <c r="D97" s="175" t="s">
        <v>119</v>
      </c>
      <c r="E97" s="425">
        <v>6000</v>
      </c>
      <c r="F97" s="425"/>
      <c r="G97" s="333">
        <f t="shared" si="4"/>
        <v>8000</v>
      </c>
      <c r="H97" s="592" t="s">
        <v>159</v>
      </c>
      <c r="I97" s="175" t="s">
        <v>18</v>
      </c>
      <c r="J97" s="452" t="s">
        <v>362</v>
      </c>
      <c r="K97" s="429" t="s">
        <v>64</v>
      </c>
      <c r="L97" s="175" t="s">
        <v>45</v>
      </c>
      <c r="M97" s="175"/>
      <c r="N97" s="177"/>
      <c r="O97" s="466"/>
    </row>
    <row r="98" spans="1:15" x14ac:dyDescent="0.25">
      <c r="A98" s="194">
        <v>44890</v>
      </c>
      <c r="B98" s="175" t="s">
        <v>125</v>
      </c>
      <c r="C98" s="175" t="s">
        <v>49</v>
      </c>
      <c r="D98" s="175" t="s">
        <v>119</v>
      </c>
      <c r="E98" s="544"/>
      <c r="F98" s="544">
        <v>-8000</v>
      </c>
      <c r="G98" s="333">
        <f t="shared" si="4"/>
        <v>0</v>
      </c>
      <c r="H98" s="592" t="s">
        <v>159</v>
      </c>
      <c r="I98" s="175" t="s">
        <v>18</v>
      </c>
      <c r="J98" s="452" t="s">
        <v>362</v>
      </c>
      <c r="K98" s="429" t="s">
        <v>64</v>
      </c>
      <c r="L98" s="175" t="s">
        <v>45</v>
      </c>
      <c r="M98" s="175"/>
      <c r="N98" s="177"/>
      <c r="O98" s="466"/>
    </row>
    <row r="99" spans="1:15" x14ac:dyDescent="0.25">
      <c r="A99" s="559">
        <v>44890</v>
      </c>
      <c r="B99" s="565" t="s">
        <v>115</v>
      </c>
      <c r="C99" s="565" t="s">
        <v>49</v>
      </c>
      <c r="D99" s="565" t="s">
        <v>119</v>
      </c>
      <c r="E99" s="691"/>
      <c r="F99" s="595">
        <v>59000</v>
      </c>
      <c r="G99" s="563">
        <f t="shared" si="4"/>
        <v>59000</v>
      </c>
      <c r="H99" s="593" t="s">
        <v>159</v>
      </c>
      <c r="I99" s="565" t="s">
        <v>18</v>
      </c>
      <c r="J99" s="566" t="s">
        <v>375</v>
      </c>
      <c r="K99" s="560" t="s">
        <v>64</v>
      </c>
      <c r="L99" s="565" t="s">
        <v>45</v>
      </c>
      <c r="M99" s="565"/>
      <c r="N99" s="573"/>
      <c r="O99" s="466"/>
    </row>
    <row r="100" spans="1:15" x14ac:dyDescent="0.25">
      <c r="A100" s="194">
        <v>44890</v>
      </c>
      <c r="B100" s="175" t="s">
        <v>123</v>
      </c>
      <c r="C100" s="175" t="s">
        <v>124</v>
      </c>
      <c r="D100" s="175" t="s">
        <v>119</v>
      </c>
      <c r="E100" s="425">
        <v>4000</v>
      </c>
      <c r="F100" s="425"/>
      <c r="G100" s="333">
        <f t="shared" si="4"/>
        <v>55000</v>
      </c>
      <c r="H100" s="592" t="s">
        <v>159</v>
      </c>
      <c r="I100" s="175" t="s">
        <v>18</v>
      </c>
      <c r="J100" s="452" t="s">
        <v>375</v>
      </c>
      <c r="K100" s="429" t="s">
        <v>64</v>
      </c>
      <c r="L100" s="175" t="s">
        <v>45</v>
      </c>
      <c r="M100" s="175"/>
      <c r="N100" s="177" t="s">
        <v>126</v>
      </c>
      <c r="O100" s="466"/>
    </row>
    <row r="101" spans="1:15" x14ac:dyDescent="0.25">
      <c r="A101" s="194">
        <v>44890</v>
      </c>
      <c r="B101" s="175" t="s">
        <v>123</v>
      </c>
      <c r="C101" s="175" t="s">
        <v>124</v>
      </c>
      <c r="D101" s="175" t="s">
        <v>119</v>
      </c>
      <c r="E101" s="425">
        <v>15000</v>
      </c>
      <c r="F101" s="425"/>
      <c r="G101" s="333">
        <f t="shared" si="4"/>
        <v>40000</v>
      </c>
      <c r="H101" s="592" t="s">
        <v>159</v>
      </c>
      <c r="I101" s="175" t="s">
        <v>18</v>
      </c>
      <c r="J101" s="452" t="s">
        <v>375</v>
      </c>
      <c r="K101" s="429" t="s">
        <v>64</v>
      </c>
      <c r="L101" s="175" t="s">
        <v>45</v>
      </c>
      <c r="M101" s="175"/>
      <c r="N101" s="177" t="s">
        <v>376</v>
      </c>
      <c r="O101" s="466"/>
    </row>
    <row r="102" spans="1:15" x14ac:dyDescent="0.25">
      <c r="A102" s="194">
        <v>44890</v>
      </c>
      <c r="B102" s="175" t="s">
        <v>123</v>
      </c>
      <c r="C102" s="175" t="s">
        <v>124</v>
      </c>
      <c r="D102" s="175" t="s">
        <v>119</v>
      </c>
      <c r="E102" s="425">
        <v>10000</v>
      </c>
      <c r="F102" s="425"/>
      <c r="G102" s="333">
        <f t="shared" si="4"/>
        <v>30000</v>
      </c>
      <c r="H102" s="592" t="s">
        <v>159</v>
      </c>
      <c r="I102" s="175" t="s">
        <v>18</v>
      </c>
      <c r="J102" s="452" t="s">
        <v>375</v>
      </c>
      <c r="K102" s="429" t="s">
        <v>64</v>
      </c>
      <c r="L102" s="175" t="s">
        <v>45</v>
      </c>
      <c r="M102" s="175"/>
      <c r="N102" s="177" t="s">
        <v>377</v>
      </c>
      <c r="O102" s="466"/>
    </row>
    <row r="103" spans="1:15" x14ac:dyDescent="0.25">
      <c r="A103" s="194">
        <v>44890</v>
      </c>
      <c r="B103" s="175" t="s">
        <v>123</v>
      </c>
      <c r="C103" s="175" t="s">
        <v>124</v>
      </c>
      <c r="D103" s="175" t="s">
        <v>119</v>
      </c>
      <c r="E103" s="425">
        <v>12000</v>
      </c>
      <c r="F103" s="425"/>
      <c r="G103" s="333">
        <f t="shared" si="4"/>
        <v>18000</v>
      </c>
      <c r="H103" s="592" t="s">
        <v>159</v>
      </c>
      <c r="I103" s="175" t="s">
        <v>18</v>
      </c>
      <c r="J103" s="452" t="s">
        <v>375</v>
      </c>
      <c r="K103" s="429" t="s">
        <v>64</v>
      </c>
      <c r="L103" s="175" t="s">
        <v>45</v>
      </c>
      <c r="M103" s="175"/>
      <c r="N103" s="177" t="s">
        <v>378</v>
      </c>
      <c r="O103" s="466"/>
    </row>
    <row r="104" spans="1:15" x14ac:dyDescent="0.25">
      <c r="A104" s="194">
        <v>44890</v>
      </c>
      <c r="B104" s="175" t="s">
        <v>123</v>
      </c>
      <c r="C104" s="175" t="s">
        <v>124</v>
      </c>
      <c r="D104" s="175" t="s">
        <v>119</v>
      </c>
      <c r="E104" s="425">
        <v>8000</v>
      </c>
      <c r="F104" s="425"/>
      <c r="G104" s="333">
        <f t="shared" si="4"/>
        <v>10000</v>
      </c>
      <c r="H104" s="592" t="s">
        <v>159</v>
      </c>
      <c r="I104" s="175" t="s">
        <v>18</v>
      </c>
      <c r="J104" s="452" t="s">
        <v>375</v>
      </c>
      <c r="K104" s="429" t="s">
        <v>64</v>
      </c>
      <c r="L104" s="175" t="s">
        <v>45</v>
      </c>
      <c r="M104" s="175"/>
      <c r="N104" s="177" t="s">
        <v>365</v>
      </c>
      <c r="O104" s="466"/>
    </row>
    <row r="105" spans="1:15" x14ac:dyDescent="0.25">
      <c r="A105" s="194">
        <v>44890</v>
      </c>
      <c r="B105" s="175" t="s">
        <v>122</v>
      </c>
      <c r="C105" s="175" t="s">
        <v>122</v>
      </c>
      <c r="D105" s="187" t="s">
        <v>119</v>
      </c>
      <c r="E105" s="425">
        <v>8000</v>
      </c>
      <c r="F105" s="425"/>
      <c r="G105" s="333">
        <f t="shared" si="4"/>
        <v>2000</v>
      </c>
      <c r="H105" s="592" t="s">
        <v>159</v>
      </c>
      <c r="I105" s="175" t="s">
        <v>18</v>
      </c>
      <c r="J105" s="452" t="s">
        <v>375</v>
      </c>
      <c r="K105" s="429" t="s">
        <v>64</v>
      </c>
      <c r="L105" s="175" t="s">
        <v>45</v>
      </c>
      <c r="M105" s="175"/>
      <c r="N105" s="177"/>
      <c r="O105" s="466"/>
    </row>
    <row r="106" spans="1:15" x14ac:dyDescent="0.25">
      <c r="A106" s="194">
        <v>44891</v>
      </c>
      <c r="B106" s="175" t="s">
        <v>125</v>
      </c>
      <c r="C106" s="175" t="s">
        <v>49</v>
      </c>
      <c r="D106" s="187" t="s">
        <v>119</v>
      </c>
      <c r="E106" s="425"/>
      <c r="F106" s="425">
        <v>-2000</v>
      </c>
      <c r="G106" s="333">
        <f t="shared" si="4"/>
        <v>0</v>
      </c>
      <c r="H106" s="592" t="s">
        <v>159</v>
      </c>
      <c r="I106" s="175" t="s">
        <v>18</v>
      </c>
      <c r="J106" s="452" t="s">
        <v>375</v>
      </c>
      <c r="K106" s="429" t="s">
        <v>64</v>
      </c>
      <c r="L106" s="175" t="s">
        <v>45</v>
      </c>
      <c r="M106" s="175"/>
      <c r="N106" s="177"/>
      <c r="O106" s="466"/>
    </row>
    <row r="107" spans="1:15" x14ac:dyDescent="0.25">
      <c r="A107" s="559">
        <v>44891</v>
      </c>
      <c r="B107" s="565" t="s">
        <v>115</v>
      </c>
      <c r="C107" s="565" t="s">
        <v>49</v>
      </c>
      <c r="D107" s="589" t="s">
        <v>119</v>
      </c>
      <c r="E107" s="595"/>
      <c r="F107" s="595">
        <v>10000</v>
      </c>
      <c r="G107" s="563">
        <f t="shared" si="4"/>
        <v>10000</v>
      </c>
      <c r="H107" s="593" t="s">
        <v>159</v>
      </c>
      <c r="I107" s="565" t="s">
        <v>18</v>
      </c>
      <c r="J107" s="566" t="s">
        <v>382</v>
      </c>
      <c r="K107" s="560" t="s">
        <v>64</v>
      </c>
      <c r="L107" s="565" t="s">
        <v>45</v>
      </c>
      <c r="M107" s="565"/>
      <c r="N107" s="573"/>
      <c r="O107" s="466"/>
    </row>
    <row r="108" spans="1:15" x14ac:dyDescent="0.25">
      <c r="A108" s="194">
        <v>44891</v>
      </c>
      <c r="B108" s="175" t="s">
        <v>123</v>
      </c>
      <c r="C108" s="175" t="s">
        <v>124</v>
      </c>
      <c r="D108" s="187" t="s">
        <v>119</v>
      </c>
      <c r="E108" s="425">
        <v>5000</v>
      </c>
      <c r="F108" s="425"/>
      <c r="G108" s="333">
        <f t="shared" si="4"/>
        <v>5000</v>
      </c>
      <c r="H108" s="592" t="s">
        <v>159</v>
      </c>
      <c r="I108" s="175" t="s">
        <v>18</v>
      </c>
      <c r="J108" s="452" t="s">
        <v>382</v>
      </c>
      <c r="K108" s="429" t="s">
        <v>64</v>
      </c>
      <c r="L108" s="175" t="s">
        <v>45</v>
      </c>
      <c r="M108" s="175"/>
      <c r="N108" s="177" t="s">
        <v>126</v>
      </c>
      <c r="O108" s="466"/>
    </row>
    <row r="109" spans="1:15" x14ac:dyDescent="0.25">
      <c r="A109" s="194">
        <v>44891</v>
      </c>
      <c r="B109" s="175" t="s">
        <v>123</v>
      </c>
      <c r="C109" s="175" t="s">
        <v>124</v>
      </c>
      <c r="D109" s="187" t="s">
        <v>119</v>
      </c>
      <c r="E109" s="425">
        <v>5000</v>
      </c>
      <c r="F109" s="425"/>
      <c r="G109" s="333">
        <f t="shared" si="4"/>
        <v>0</v>
      </c>
      <c r="H109" s="592" t="s">
        <v>159</v>
      </c>
      <c r="I109" s="175" t="s">
        <v>18</v>
      </c>
      <c r="J109" s="452" t="s">
        <v>382</v>
      </c>
      <c r="K109" s="429" t="s">
        <v>64</v>
      </c>
      <c r="L109" s="175" t="s">
        <v>45</v>
      </c>
      <c r="M109" s="175"/>
      <c r="N109" s="177" t="s">
        <v>127</v>
      </c>
      <c r="O109" s="466"/>
    </row>
    <row r="110" spans="1:15" x14ac:dyDescent="0.25">
      <c r="A110" s="559">
        <v>44893</v>
      </c>
      <c r="B110" s="565" t="s">
        <v>115</v>
      </c>
      <c r="C110" s="565" t="s">
        <v>49</v>
      </c>
      <c r="D110" s="589" t="s">
        <v>119</v>
      </c>
      <c r="E110" s="595"/>
      <c r="F110" s="595">
        <v>69000</v>
      </c>
      <c r="G110" s="563">
        <f t="shared" si="4"/>
        <v>69000</v>
      </c>
      <c r="H110" s="593" t="s">
        <v>159</v>
      </c>
      <c r="I110" s="565" t="s">
        <v>18</v>
      </c>
      <c r="J110" s="566" t="s">
        <v>386</v>
      </c>
      <c r="K110" s="560" t="s">
        <v>64</v>
      </c>
      <c r="L110" s="565" t="s">
        <v>45</v>
      </c>
      <c r="M110" s="565"/>
      <c r="N110" s="573"/>
      <c r="O110" s="466"/>
    </row>
    <row r="111" spans="1:15" x14ac:dyDescent="0.25">
      <c r="A111" s="194">
        <v>44893</v>
      </c>
      <c r="B111" s="175" t="s">
        <v>123</v>
      </c>
      <c r="C111" s="175" t="s">
        <v>124</v>
      </c>
      <c r="D111" s="187" t="s">
        <v>119</v>
      </c>
      <c r="E111" s="425">
        <v>4000</v>
      </c>
      <c r="F111" s="425"/>
      <c r="G111" s="333">
        <f t="shared" si="4"/>
        <v>65000</v>
      </c>
      <c r="H111" s="592" t="s">
        <v>159</v>
      </c>
      <c r="I111" s="175" t="s">
        <v>18</v>
      </c>
      <c r="J111" s="452" t="s">
        <v>386</v>
      </c>
      <c r="K111" s="429" t="s">
        <v>64</v>
      </c>
      <c r="L111" s="175" t="s">
        <v>45</v>
      </c>
      <c r="M111" s="175"/>
      <c r="N111" s="177" t="s">
        <v>126</v>
      </c>
      <c r="O111" s="466"/>
    </row>
    <row r="112" spans="1:15" x14ac:dyDescent="0.25">
      <c r="A112" s="194">
        <v>44893</v>
      </c>
      <c r="B112" s="175" t="s">
        <v>123</v>
      </c>
      <c r="C112" s="175" t="s">
        <v>124</v>
      </c>
      <c r="D112" s="187" t="s">
        <v>119</v>
      </c>
      <c r="E112" s="425">
        <v>12000</v>
      </c>
      <c r="F112" s="425"/>
      <c r="G112" s="333">
        <f t="shared" si="4"/>
        <v>53000</v>
      </c>
      <c r="H112" s="592" t="s">
        <v>159</v>
      </c>
      <c r="I112" s="175" t="s">
        <v>18</v>
      </c>
      <c r="J112" s="452" t="s">
        <v>386</v>
      </c>
      <c r="K112" s="429" t="s">
        <v>64</v>
      </c>
      <c r="L112" s="175" t="s">
        <v>45</v>
      </c>
      <c r="M112" s="175"/>
      <c r="N112" s="177" t="s">
        <v>387</v>
      </c>
      <c r="O112" s="466"/>
    </row>
    <row r="113" spans="1:15" x14ac:dyDescent="0.25">
      <c r="A113" s="194">
        <v>44893</v>
      </c>
      <c r="B113" s="175" t="s">
        <v>123</v>
      </c>
      <c r="C113" s="175" t="s">
        <v>124</v>
      </c>
      <c r="D113" s="187" t="s">
        <v>119</v>
      </c>
      <c r="E113" s="425">
        <v>15000</v>
      </c>
      <c r="F113" s="425"/>
      <c r="G113" s="333">
        <f t="shared" si="4"/>
        <v>38000</v>
      </c>
      <c r="H113" s="592" t="s">
        <v>159</v>
      </c>
      <c r="I113" s="175" t="s">
        <v>18</v>
      </c>
      <c r="J113" s="452" t="s">
        <v>386</v>
      </c>
      <c r="K113" s="429" t="s">
        <v>64</v>
      </c>
      <c r="L113" s="175" t="s">
        <v>45</v>
      </c>
      <c r="M113" s="175"/>
      <c r="N113" s="177" t="s">
        <v>388</v>
      </c>
      <c r="O113" s="466"/>
    </row>
    <row r="114" spans="1:15" x14ac:dyDescent="0.25">
      <c r="A114" s="194">
        <v>44893</v>
      </c>
      <c r="B114" s="175" t="s">
        <v>123</v>
      </c>
      <c r="C114" s="175" t="s">
        <v>124</v>
      </c>
      <c r="D114" s="187" t="s">
        <v>119</v>
      </c>
      <c r="E114" s="425">
        <v>10000</v>
      </c>
      <c r="F114" s="425"/>
      <c r="G114" s="333">
        <f t="shared" si="4"/>
        <v>28000</v>
      </c>
      <c r="H114" s="592" t="s">
        <v>159</v>
      </c>
      <c r="I114" s="175" t="s">
        <v>18</v>
      </c>
      <c r="J114" s="452" t="s">
        <v>386</v>
      </c>
      <c r="K114" s="429" t="s">
        <v>64</v>
      </c>
      <c r="L114" s="175" t="s">
        <v>45</v>
      </c>
      <c r="M114" s="175"/>
      <c r="N114" s="177" t="s">
        <v>389</v>
      </c>
      <c r="O114" s="466"/>
    </row>
    <row r="115" spans="1:15" x14ac:dyDescent="0.25">
      <c r="A115" s="194">
        <v>44893</v>
      </c>
      <c r="B115" s="175" t="s">
        <v>123</v>
      </c>
      <c r="C115" s="175" t="s">
        <v>124</v>
      </c>
      <c r="D115" s="187" t="s">
        <v>119</v>
      </c>
      <c r="E115" s="425">
        <v>12000</v>
      </c>
      <c r="F115" s="425"/>
      <c r="G115" s="333">
        <f t="shared" si="4"/>
        <v>16000</v>
      </c>
      <c r="H115" s="592" t="s">
        <v>159</v>
      </c>
      <c r="I115" s="175" t="s">
        <v>18</v>
      </c>
      <c r="J115" s="452" t="s">
        <v>386</v>
      </c>
      <c r="K115" s="429" t="s">
        <v>64</v>
      </c>
      <c r="L115" s="175" t="s">
        <v>45</v>
      </c>
      <c r="M115" s="175"/>
      <c r="N115" s="177" t="s">
        <v>390</v>
      </c>
      <c r="O115" s="466"/>
    </row>
    <row r="116" spans="1:15" x14ac:dyDescent="0.25">
      <c r="A116" s="194">
        <v>44893</v>
      </c>
      <c r="B116" s="175" t="s">
        <v>122</v>
      </c>
      <c r="C116" s="175" t="s">
        <v>122</v>
      </c>
      <c r="D116" s="187" t="s">
        <v>119</v>
      </c>
      <c r="E116" s="425">
        <v>6000</v>
      </c>
      <c r="F116" s="425"/>
      <c r="G116" s="333">
        <f t="shared" si="4"/>
        <v>10000</v>
      </c>
      <c r="H116" s="592" t="s">
        <v>159</v>
      </c>
      <c r="I116" s="175" t="s">
        <v>18</v>
      </c>
      <c r="J116" s="452" t="s">
        <v>386</v>
      </c>
      <c r="K116" s="429" t="s">
        <v>64</v>
      </c>
      <c r="L116" s="175" t="s">
        <v>45</v>
      </c>
      <c r="M116" s="175"/>
      <c r="N116" s="177"/>
      <c r="O116" s="466"/>
    </row>
    <row r="117" spans="1:15" x14ac:dyDescent="0.25">
      <c r="A117" s="194">
        <v>44893</v>
      </c>
      <c r="B117" s="175" t="s">
        <v>122</v>
      </c>
      <c r="C117" s="175" t="s">
        <v>122</v>
      </c>
      <c r="D117" s="187" t="s">
        <v>119</v>
      </c>
      <c r="E117" s="425">
        <v>4000</v>
      </c>
      <c r="F117" s="425"/>
      <c r="G117" s="333">
        <f t="shared" si="4"/>
        <v>6000</v>
      </c>
      <c r="H117" s="592" t="s">
        <v>159</v>
      </c>
      <c r="I117" s="175" t="s">
        <v>18</v>
      </c>
      <c r="J117" s="452" t="s">
        <v>386</v>
      </c>
      <c r="K117" s="429" t="s">
        <v>64</v>
      </c>
      <c r="L117" s="175" t="s">
        <v>45</v>
      </c>
      <c r="M117" s="175"/>
      <c r="N117" s="177"/>
      <c r="O117" s="466"/>
    </row>
    <row r="118" spans="1:15" x14ac:dyDescent="0.25">
      <c r="A118" s="194">
        <v>44894</v>
      </c>
      <c r="B118" s="175" t="s">
        <v>125</v>
      </c>
      <c r="C118" s="175" t="s">
        <v>49</v>
      </c>
      <c r="D118" s="187" t="s">
        <v>119</v>
      </c>
      <c r="E118" s="425"/>
      <c r="F118" s="425">
        <v>-6000</v>
      </c>
      <c r="G118" s="333">
        <f t="shared" si="4"/>
        <v>0</v>
      </c>
      <c r="H118" s="592" t="s">
        <v>159</v>
      </c>
      <c r="I118" s="175" t="s">
        <v>18</v>
      </c>
      <c r="J118" s="452" t="s">
        <v>386</v>
      </c>
      <c r="K118" s="429" t="s">
        <v>64</v>
      </c>
      <c r="L118" s="175" t="s">
        <v>45</v>
      </c>
      <c r="M118" s="175"/>
      <c r="N118" s="177"/>
      <c r="O118" s="466"/>
    </row>
    <row r="119" spans="1:15" x14ac:dyDescent="0.25">
      <c r="A119" s="559">
        <v>44894</v>
      </c>
      <c r="B119" s="565" t="s">
        <v>115</v>
      </c>
      <c r="C119" s="565" t="s">
        <v>49</v>
      </c>
      <c r="D119" s="589" t="s">
        <v>119</v>
      </c>
      <c r="E119" s="595"/>
      <c r="F119" s="595">
        <v>66000</v>
      </c>
      <c r="G119" s="563">
        <f t="shared" si="4"/>
        <v>66000</v>
      </c>
      <c r="H119" s="593" t="s">
        <v>159</v>
      </c>
      <c r="I119" s="565" t="s">
        <v>18</v>
      </c>
      <c r="J119" s="566" t="s">
        <v>410</v>
      </c>
      <c r="K119" s="560" t="s">
        <v>64</v>
      </c>
      <c r="L119" s="565" t="s">
        <v>45</v>
      </c>
      <c r="M119" s="565"/>
      <c r="N119" s="573"/>
      <c r="O119" s="466"/>
    </row>
    <row r="120" spans="1:15" x14ac:dyDescent="0.25">
      <c r="A120" s="194">
        <v>44894</v>
      </c>
      <c r="B120" s="175" t="s">
        <v>123</v>
      </c>
      <c r="C120" s="175" t="s">
        <v>124</v>
      </c>
      <c r="D120" s="187" t="s">
        <v>119</v>
      </c>
      <c r="E120" s="425">
        <v>4000</v>
      </c>
      <c r="F120" s="425"/>
      <c r="G120" s="333">
        <f t="shared" si="4"/>
        <v>62000</v>
      </c>
      <c r="H120" s="592" t="s">
        <v>159</v>
      </c>
      <c r="I120" s="175" t="s">
        <v>18</v>
      </c>
      <c r="J120" s="452" t="s">
        <v>410</v>
      </c>
      <c r="K120" s="429" t="s">
        <v>64</v>
      </c>
      <c r="L120" s="175" t="s">
        <v>45</v>
      </c>
      <c r="M120" s="175"/>
      <c r="N120" s="177" t="s">
        <v>126</v>
      </c>
      <c r="O120" s="466"/>
    </row>
    <row r="121" spans="1:15" x14ac:dyDescent="0.25">
      <c r="A121" s="194">
        <v>44894</v>
      </c>
      <c r="B121" s="175" t="s">
        <v>123</v>
      </c>
      <c r="C121" s="175" t="s">
        <v>124</v>
      </c>
      <c r="D121" s="187" t="s">
        <v>119</v>
      </c>
      <c r="E121" s="425">
        <v>22000</v>
      </c>
      <c r="F121" s="425"/>
      <c r="G121" s="333">
        <f t="shared" si="4"/>
        <v>40000</v>
      </c>
      <c r="H121" s="592" t="s">
        <v>159</v>
      </c>
      <c r="I121" s="175" t="s">
        <v>18</v>
      </c>
      <c r="J121" s="452" t="s">
        <v>410</v>
      </c>
      <c r="K121" s="429" t="s">
        <v>64</v>
      </c>
      <c r="L121" s="175" t="s">
        <v>45</v>
      </c>
      <c r="M121" s="175"/>
      <c r="N121" s="177" t="s">
        <v>198</v>
      </c>
      <c r="O121" s="466"/>
    </row>
    <row r="122" spans="1:15" x14ac:dyDescent="0.25">
      <c r="A122" s="194">
        <v>44894</v>
      </c>
      <c r="B122" s="175" t="s">
        <v>123</v>
      </c>
      <c r="C122" s="175" t="s">
        <v>124</v>
      </c>
      <c r="D122" s="187" t="s">
        <v>119</v>
      </c>
      <c r="E122" s="425">
        <v>6000</v>
      </c>
      <c r="F122" s="425"/>
      <c r="G122" s="333">
        <f t="shared" si="4"/>
        <v>34000</v>
      </c>
      <c r="H122" s="592" t="s">
        <v>159</v>
      </c>
      <c r="I122" s="175" t="s">
        <v>18</v>
      </c>
      <c r="J122" s="452" t="s">
        <v>410</v>
      </c>
      <c r="K122" s="429" t="s">
        <v>64</v>
      </c>
      <c r="L122" s="175" t="s">
        <v>45</v>
      </c>
      <c r="M122" s="175"/>
      <c r="N122" s="177" t="s">
        <v>334</v>
      </c>
      <c r="O122" s="466"/>
    </row>
    <row r="123" spans="1:15" x14ac:dyDescent="0.25">
      <c r="A123" s="194">
        <v>44894</v>
      </c>
      <c r="B123" s="175" t="s">
        <v>123</v>
      </c>
      <c r="C123" s="175" t="s">
        <v>124</v>
      </c>
      <c r="D123" s="187" t="s">
        <v>119</v>
      </c>
      <c r="E123" s="425">
        <v>13000</v>
      </c>
      <c r="F123" s="425"/>
      <c r="G123" s="333">
        <f t="shared" si="4"/>
        <v>21000</v>
      </c>
      <c r="H123" s="592" t="s">
        <v>159</v>
      </c>
      <c r="I123" s="175" t="s">
        <v>18</v>
      </c>
      <c r="J123" s="452" t="s">
        <v>410</v>
      </c>
      <c r="K123" s="429" t="s">
        <v>64</v>
      </c>
      <c r="L123" s="175" t="s">
        <v>45</v>
      </c>
      <c r="M123" s="175"/>
      <c r="N123" s="177" t="s">
        <v>335</v>
      </c>
      <c r="O123" s="466"/>
    </row>
    <row r="124" spans="1:15" x14ac:dyDescent="0.25">
      <c r="A124" s="194">
        <v>44894</v>
      </c>
      <c r="B124" s="175" t="s">
        <v>123</v>
      </c>
      <c r="C124" s="175" t="s">
        <v>124</v>
      </c>
      <c r="D124" s="187" t="s">
        <v>119</v>
      </c>
      <c r="E124" s="425">
        <v>10000</v>
      </c>
      <c r="F124" s="425"/>
      <c r="G124" s="333">
        <f t="shared" si="4"/>
        <v>11000</v>
      </c>
      <c r="H124" s="592" t="s">
        <v>159</v>
      </c>
      <c r="I124" s="175" t="s">
        <v>18</v>
      </c>
      <c r="J124" s="452" t="s">
        <v>410</v>
      </c>
      <c r="K124" s="429" t="s">
        <v>64</v>
      </c>
      <c r="L124" s="175" t="s">
        <v>45</v>
      </c>
      <c r="M124" s="175"/>
      <c r="N124" s="177" t="s">
        <v>139</v>
      </c>
      <c r="O124" s="466"/>
    </row>
    <row r="125" spans="1:15" x14ac:dyDescent="0.25">
      <c r="A125" s="194">
        <v>44894</v>
      </c>
      <c r="B125" s="175" t="s">
        <v>122</v>
      </c>
      <c r="C125" s="175" t="s">
        <v>122</v>
      </c>
      <c r="D125" s="187" t="s">
        <v>119</v>
      </c>
      <c r="E125" s="425">
        <v>5000</v>
      </c>
      <c r="F125" s="425"/>
      <c r="G125" s="333">
        <f t="shared" si="4"/>
        <v>6000</v>
      </c>
      <c r="H125" s="592" t="s">
        <v>159</v>
      </c>
      <c r="I125" s="175" t="s">
        <v>18</v>
      </c>
      <c r="J125" s="452" t="s">
        <v>410</v>
      </c>
      <c r="K125" s="429" t="s">
        <v>64</v>
      </c>
      <c r="L125" s="175" t="s">
        <v>45</v>
      </c>
      <c r="M125" s="175"/>
      <c r="N125" s="177"/>
      <c r="O125" s="466"/>
    </row>
    <row r="126" spans="1:15" x14ac:dyDescent="0.25">
      <c r="A126" s="194">
        <v>44894</v>
      </c>
      <c r="B126" s="175" t="s">
        <v>122</v>
      </c>
      <c r="C126" s="175" t="s">
        <v>122</v>
      </c>
      <c r="D126" s="187" t="s">
        <v>119</v>
      </c>
      <c r="E126" s="425">
        <v>3000</v>
      </c>
      <c r="F126" s="425"/>
      <c r="G126" s="333">
        <f t="shared" si="4"/>
        <v>3000</v>
      </c>
      <c r="H126" s="592" t="s">
        <v>159</v>
      </c>
      <c r="I126" s="175" t="s">
        <v>18</v>
      </c>
      <c r="J126" s="452" t="s">
        <v>410</v>
      </c>
      <c r="K126" s="429" t="s">
        <v>64</v>
      </c>
      <c r="L126" s="175" t="s">
        <v>45</v>
      </c>
      <c r="M126" s="175"/>
      <c r="N126" s="177"/>
      <c r="O126" s="466"/>
    </row>
    <row r="127" spans="1:15" x14ac:dyDescent="0.25">
      <c r="A127" s="194">
        <v>44895</v>
      </c>
      <c r="B127" s="175" t="s">
        <v>125</v>
      </c>
      <c r="C127" s="175" t="s">
        <v>49</v>
      </c>
      <c r="D127" s="187" t="s">
        <v>119</v>
      </c>
      <c r="E127" s="425"/>
      <c r="F127" s="425">
        <v>-3000</v>
      </c>
      <c r="G127" s="333">
        <f t="shared" si="4"/>
        <v>0</v>
      </c>
      <c r="H127" s="592" t="s">
        <v>159</v>
      </c>
      <c r="I127" s="175" t="s">
        <v>18</v>
      </c>
      <c r="J127" s="452" t="s">
        <v>410</v>
      </c>
      <c r="K127" s="429" t="s">
        <v>64</v>
      </c>
      <c r="L127" s="175" t="s">
        <v>45</v>
      </c>
      <c r="M127" s="175"/>
      <c r="N127" s="177"/>
      <c r="O127" s="466"/>
    </row>
    <row r="128" spans="1:15" x14ac:dyDescent="0.25">
      <c r="A128" s="559">
        <v>44895</v>
      </c>
      <c r="B128" s="565" t="s">
        <v>115</v>
      </c>
      <c r="C128" s="565" t="s">
        <v>49</v>
      </c>
      <c r="D128" s="589" t="s">
        <v>119</v>
      </c>
      <c r="E128" s="595"/>
      <c r="F128" s="595">
        <v>68000</v>
      </c>
      <c r="G128" s="563">
        <f t="shared" si="4"/>
        <v>68000</v>
      </c>
      <c r="H128" s="593" t="s">
        <v>159</v>
      </c>
      <c r="I128" s="565" t="s">
        <v>18</v>
      </c>
      <c r="J128" s="566" t="s">
        <v>419</v>
      </c>
      <c r="K128" s="560" t="s">
        <v>64</v>
      </c>
      <c r="L128" s="565" t="s">
        <v>45</v>
      </c>
      <c r="M128" s="565"/>
      <c r="N128" s="573"/>
      <c r="O128" s="466"/>
    </row>
    <row r="129" spans="1:15" x14ac:dyDescent="0.25">
      <c r="A129" s="194">
        <v>44895</v>
      </c>
      <c r="B129" s="175" t="s">
        <v>123</v>
      </c>
      <c r="C129" s="175" t="s">
        <v>124</v>
      </c>
      <c r="D129" s="187" t="s">
        <v>119</v>
      </c>
      <c r="E129" s="425">
        <v>5000</v>
      </c>
      <c r="F129" s="425"/>
      <c r="G129" s="333">
        <f t="shared" si="4"/>
        <v>63000</v>
      </c>
      <c r="H129" s="592" t="s">
        <v>159</v>
      </c>
      <c r="I129" s="175" t="s">
        <v>18</v>
      </c>
      <c r="J129" s="452" t="s">
        <v>419</v>
      </c>
      <c r="K129" s="429" t="s">
        <v>64</v>
      </c>
      <c r="L129" s="175" t="s">
        <v>45</v>
      </c>
      <c r="M129" s="175"/>
      <c r="N129" s="177" t="s">
        <v>126</v>
      </c>
      <c r="O129" s="466"/>
    </row>
    <row r="130" spans="1:15" x14ac:dyDescent="0.25">
      <c r="A130" s="194">
        <v>44895</v>
      </c>
      <c r="B130" s="175" t="s">
        <v>123</v>
      </c>
      <c r="C130" s="175" t="s">
        <v>124</v>
      </c>
      <c r="D130" s="187" t="s">
        <v>119</v>
      </c>
      <c r="E130" s="544">
        <v>12000</v>
      </c>
      <c r="F130" s="544"/>
      <c r="G130" s="333">
        <f t="shared" si="4"/>
        <v>51000</v>
      </c>
      <c r="H130" s="592" t="s">
        <v>159</v>
      </c>
      <c r="I130" s="175" t="s">
        <v>18</v>
      </c>
      <c r="J130" s="452" t="s">
        <v>419</v>
      </c>
      <c r="K130" s="429" t="s">
        <v>64</v>
      </c>
      <c r="L130" s="175" t="s">
        <v>45</v>
      </c>
      <c r="M130" s="175"/>
      <c r="N130" s="177" t="s">
        <v>420</v>
      </c>
      <c r="O130" s="466"/>
    </row>
    <row r="131" spans="1:15" x14ac:dyDescent="0.25">
      <c r="A131" s="194">
        <v>44895</v>
      </c>
      <c r="B131" s="175" t="s">
        <v>123</v>
      </c>
      <c r="C131" s="175" t="s">
        <v>124</v>
      </c>
      <c r="D131" s="187" t="s">
        <v>119</v>
      </c>
      <c r="E131" s="544">
        <v>13000</v>
      </c>
      <c r="F131" s="544"/>
      <c r="G131" s="333">
        <f t="shared" si="4"/>
        <v>38000</v>
      </c>
      <c r="H131" s="592" t="s">
        <v>159</v>
      </c>
      <c r="I131" s="175" t="s">
        <v>18</v>
      </c>
      <c r="J131" s="452" t="s">
        <v>419</v>
      </c>
      <c r="K131" s="429" t="s">
        <v>64</v>
      </c>
      <c r="L131" s="175" t="s">
        <v>45</v>
      </c>
      <c r="M131" s="175"/>
      <c r="N131" s="177" t="s">
        <v>421</v>
      </c>
      <c r="O131" s="466"/>
    </row>
    <row r="132" spans="1:15" x14ac:dyDescent="0.25">
      <c r="A132" s="194">
        <v>44895</v>
      </c>
      <c r="B132" s="175" t="s">
        <v>123</v>
      </c>
      <c r="C132" s="175" t="s">
        <v>124</v>
      </c>
      <c r="D132" s="187" t="s">
        <v>119</v>
      </c>
      <c r="E132" s="544">
        <v>15000</v>
      </c>
      <c r="F132" s="544"/>
      <c r="G132" s="333">
        <f t="shared" si="4"/>
        <v>23000</v>
      </c>
      <c r="H132" s="592" t="s">
        <v>159</v>
      </c>
      <c r="I132" s="175" t="s">
        <v>18</v>
      </c>
      <c r="J132" s="452" t="s">
        <v>419</v>
      </c>
      <c r="K132" s="429" t="s">
        <v>64</v>
      </c>
      <c r="L132" s="175" t="s">
        <v>45</v>
      </c>
      <c r="M132" s="175"/>
      <c r="N132" s="177" t="s">
        <v>422</v>
      </c>
      <c r="O132" s="466"/>
    </row>
    <row r="133" spans="1:15" x14ac:dyDescent="0.25">
      <c r="A133" s="194">
        <v>44895</v>
      </c>
      <c r="B133" s="175" t="s">
        <v>123</v>
      </c>
      <c r="C133" s="175" t="s">
        <v>124</v>
      </c>
      <c r="D133" s="187" t="s">
        <v>119</v>
      </c>
      <c r="E133" s="544">
        <v>8000</v>
      </c>
      <c r="F133" s="544"/>
      <c r="G133" s="333">
        <f t="shared" si="4"/>
        <v>15000</v>
      </c>
      <c r="H133" s="592" t="s">
        <v>159</v>
      </c>
      <c r="I133" s="175" t="s">
        <v>18</v>
      </c>
      <c r="J133" s="452" t="s">
        <v>419</v>
      </c>
      <c r="K133" s="429" t="s">
        <v>64</v>
      </c>
      <c r="L133" s="175" t="s">
        <v>45</v>
      </c>
      <c r="M133" s="175"/>
      <c r="N133" s="177" t="s">
        <v>365</v>
      </c>
      <c r="O133" s="466"/>
    </row>
    <row r="134" spans="1:15" ht="15.75" thickBot="1" x14ac:dyDescent="0.3">
      <c r="A134" s="194">
        <v>44895</v>
      </c>
      <c r="B134" s="175" t="s">
        <v>122</v>
      </c>
      <c r="C134" s="175" t="s">
        <v>122</v>
      </c>
      <c r="D134" s="187" t="s">
        <v>119</v>
      </c>
      <c r="E134" s="544">
        <v>10000</v>
      </c>
      <c r="F134" s="544"/>
      <c r="G134" s="333">
        <f t="shared" si="4"/>
        <v>5000</v>
      </c>
      <c r="H134" s="592" t="s">
        <v>159</v>
      </c>
      <c r="I134" s="175" t="s">
        <v>18</v>
      </c>
      <c r="J134" s="452" t="s">
        <v>419</v>
      </c>
      <c r="K134" s="429" t="s">
        <v>64</v>
      </c>
      <c r="L134" s="175" t="s">
        <v>45</v>
      </c>
      <c r="M134" s="175"/>
      <c r="N134" s="177"/>
      <c r="O134" s="466"/>
    </row>
    <row r="135" spans="1:15" ht="15.75" thickBot="1" x14ac:dyDescent="0.3">
      <c r="A135" s="194"/>
      <c r="B135" s="175"/>
      <c r="C135" s="175"/>
      <c r="D135" s="187"/>
      <c r="E135" s="588">
        <f>SUM(E4:E134)</f>
        <v>802000</v>
      </c>
      <c r="F135" s="546">
        <f>SUM(F4:F134)+G4</f>
        <v>807000</v>
      </c>
      <c r="G135" s="547">
        <f>F135-E135</f>
        <v>5000</v>
      </c>
      <c r="H135" s="592"/>
      <c r="I135" s="175"/>
      <c r="J135" s="608"/>
      <c r="K135" s="429"/>
      <c r="L135" s="175"/>
      <c r="M135" s="175"/>
      <c r="N135" s="177"/>
    </row>
    <row r="136" spans="1:15" x14ac:dyDescent="0.25">
      <c r="E136" s="598"/>
    </row>
    <row r="137" spans="1:15" x14ac:dyDescent="0.25">
      <c r="E137" s="598"/>
    </row>
    <row r="138" spans="1:15" x14ac:dyDescent="0.25">
      <c r="E138" s="598"/>
    </row>
    <row r="139" spans="1:15" x14ac:dyDescent="0.25">
      <c r="E139" s="598"/>
    </row>
    <row r="140" spans="1:15" x14ac:dyDescent="0.25">
      <c r="E140" s="598"/>
    </row>
    <row r="141" spans="1:15" x14ac:dyDescent="0.25">
      <c r="E141" s="598"/>
    </row>
    <row r="142" spans="1:15" x14ac:dyDescent="0.25">
      <c r="E142" s="598"/>
    </row>
    <row r="143" spans="1:15" x14ac:dyDescent="0.25">
      <c r="E143" s="598"/>
    </row>
    <row r="144" spans="1:15" x14ac:dyDescent="0.25">
      <c r="E144" s="598"/>
    </row>
    <row r="145" spans="5:5" x14ac:dyDescent="0.25">
      <c r="E145" s="598"/>
    </row>
    <row r="146" spans="5:5" x14ac:dyDescent="0.25">
      <c r="E146" s="598"/>
    </row>
    <row r="147" spans="5:5" x14ac:dyDescent="0.25">
      <c r="E147" s="598"/>
    </row>
    <row r="148" spans="5:5" x14ac:dyDescent="0.25">
      <c r="E148" s="598"/>
    </row>
    <row r="149" spans="5:5" x14ac:dyDescent="0.25">
      <c r="E149" s="598"/>
    </row>
    <row r="150" spans="5:5" x14ac:dyDescent="0.25">
      <c r="E150" s="598"/>
    </row>
    <row r="151" spans="5:5" x14ac:dyDescent="0.25">
      <c r="E151" s="598"/>
    </row>
    <row r="152" spans="5:5" x14ac:dyDescent="0.25">
      <c r="E152" s="598"/>
    </row>
    <row r="153" spans="5:5" x14ac:dyDescent="0.25">
      <c r="E153" s="598"/>
    </row>
    <row r="154" spans="5:5" x14ac:dyDescent="0.25">
      <c r="E154" s="598"/>
    </row>
    <row r="155" spans="5:5" x14ac:dyDescent="0.25">
      <c r="E155" s="598"/>
    </row>
    <row r="156" spans="5:5" x14ac:dyDescent="0.25">
      <c r="E156" s="598"/>
    </row>
    <row r="157" spans="5:5" x14ac:dyDescent="0.25">
      <c r="E157" s="598"/>
    </row>
    <row r="158" spans="5:5" x14ac:dyDescent="0.25">
      <c r="E158" s="598"/>
    </row>
    <row r="159" spans="5:5" x14ac:dyDescent="0.25">
      <c r="E159" s="598"/>
    </row>
    <row r="160" spans="5:5" x14ac:dyDescent="0.25">
      <c r="E160" s="598"/>
    </row>
    <row r="161" spans="5:5" x14ac:dyDescent="0.25">
      <c r="E161" s="598"/>
    </row>
    <row r="162" spans="5:5" x14ac:dyDescent="0.25">
      <c r="E162" s="598"/>
    </row>
    <row r="163" spans="5:5" x14ac:dyDescent="0.25">
      <c r="E163" s="598"/>
    </row>
    <row r="164" spans="5:5" x14ac:dyDescent="0.25">
      <c r="E164" s="598"/>
    </row>
    <row r="165" spans="5:5" x14ac:dyDescent="0.25">
      <c r="E165" s="598"/>
    </row>
    <row r="166" spans="5:5" x14ac:dyDescent="0.25">
      <c r="E166" s="598"/>
    </row>
    <row r="167" spans="5:5" x14ac:dyDescent="0.25">
      <c r="E167" s="598"/>
    </row>
    <row r="168" spans="5:5" x14ac:dyDescent="0.25">
      <c r="E168" s="598"/>
    </row>
    <row r="169" spans="5:5" x14ac:dyDescent="0.25">
      <c r="E169" s="598"/>
    </row>
    <row r="170" spans="5:5" x14ac:dyDescent="0.25">
      <c r="E170" s="598"/>
    </row>
    <row r="171" spans="5:5" x14ac:dyDescent="0.25">
      <c r="E171" s="598"/>
    </row>
    <row r="172" spans="5:5" x14ac:dyDescent="0.25">
      <c r="E172" s="598"/>
    </row>
    <row r="173" spans="5:5" x14ac:dyDescent="0.25">
      <c r="E173" s="598"/>
    </row>
    <row r="174" spans="5:5" x14ac:dyDescent="0.25">
      <c r="E174" s="598"/>
    </row>
    <row r="175" spans="5:5" x14ac:dyDescent="0.25">
      <c r="E175" s="598"/>
    </row>
    <row r="176" spans="5:5" x14ac:dyDescent="0.25">
      <c r="E176" s="598"/>
    </row>
    <row r="177" spans="5:5" x14ac:dyDescent="0.25">
      <c r="E177" s="598"/>
    </row>
    <row r="178" spans="5:5" x14ac:dyDescent="0.25">
      <c r="E178" s="598"/>
    </row>
    <row r="179" spans="5:5" x14ac:dyDescent="0.25">
      <c r="E179" s="598"/>
    </row>
    <row r="180" spans="5:5" x14ac:dyDescent="0.25">
      <c r="E180" s="598"/>
    </row>
    <row r="181" spans="5:5" x14ac:dyDescent="0.25">
      <c r="E181" s="598"/>
    </row>
    <row r="182" spans="5:5" x14ac:dyDescent="0.25">
      <c r="E182" s="598"/>
    </row>
    <row r="183" spans="5:5" x14ac:dyDescent="0.25">
      <c r="E183" s="598"/>
    </row>
    <row r="184" spans="5:5" x14ac:dyDescent="0.25">
      <c r="E184" s="598"/>
    </row>
    <row r="185" spans="5:5" x14ac:dyDescent="0.25">
      <c r="E185" s="598"/>
    </row>
    <row r="186" spans="5:5" x14ac:dyDescent="0.25">
      <c r="E186" s="598"/>
    </row>
    <row r="187" spans="5:5" x14ac:dyDescent="0.25">
      <c r="E187" s="598"/>
    </row>
    <row r="188" spans="5:5" x14ac:dyDescent="0.25">
      <c r="E188" s="598"/>
    </row>
    <row r="189" spans="5:5" x14ac:dyDescent="0.25">
      <c r="E189" s="598"/>
    </row>
    <row r="190" spans="5:5" x14ac:dyDescent="0.25">
      <c r="E190" s="598"/>
    </row>
    <row r="191" spans="5:5" x14ac:dyDescent="0.25">
      <c r="E191" s="598"/>
    </row>
    <row r="192" spans="5:5" x14ac:dyDescent="0.25">
      <c r="E192" s="598"/>
    </row>
    <row r="193" spans="5:5" x14ac:dyDescent="0.25">
      <c r="E193" s="598"/>
    </row>
    <row r="194" spans="5:5" x14ac:dyDescent="0.25">
      <c r="E194" s="598"/>
    </row>
    <row r="195" spans="5:5" x14ac:dyDescent="0.25">
      <c r="E195" s="598"/>
    </row>
    <row r="196" spans="5:5" x14ac:dyDescent="0.25">
      <c r="E196" s="598"/>
    </row>
    <row r="197" spans="5:5" x14ac:dyDescent="0.25">
      <c r="E197" s="598"/>
    </row>
    <row r="198" spans="5:5" x14ac:dyDescent="0.25">
      <c r="E198" s="598"/>
    </row>
    <row r="199" spans="5:5" x14ac:dyDescent="0.25">
      <c r="E199" s="598"/>
    </row>
    <row r="200" spans="5:5" x14ac:dyDescent="0.25">
      <c r="E200" s="598"/>
    </row>
    <row r="201" spans="5:5" x14ac:dyDescent="0.25">
      <c r="E201" s="598"/>
    </row>
    <row r="202" spans="5:5" x14ac:dyDescent="0.25">
      <c r="E202" s="598"/>
    </row>
    <row r="203" spans="5:5" x14ac:dyDescent="0.25">
      <c r="E203" s="598"/>
    </row>
    <row r="204" spans="5:5" x14ac:dyDescent="0.25">
      <c r="E204" s="598"/>
    </row>
    <row r="205" spans="5:5" x14ac:dyDescent="0.25">
      <c r="E205" s="598"/>
    </row>
    <row r="206" spans="5:5" x14ac:dyDescent="0.25">
      <c r="E206" s="598"/>
    </row>
    <row r="207" spans="5:5" x14ac:dyDescent="0.25">
      <c r="E207" s="598"/>
    </row>
    <row r="208" spans="5:5" x14ac:dyDescent="0.25">
      <c r="E208" s="598"/>
    </row>
    <row r="209" spans="5:5" x14ac:dyDescent="0.25">
      <c r="E209" s="598"/>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7"/>
  <sheetViews>
    <sheetView topLeftCell="A173" zoomScale="117" zoomScaleNormal="85" workbookViewId="0">
      <selection activeCell="F173" sqref="F173"/>
    </sheetView>
  </sheetViews>
  <sheetFormatPr defaultColWidth="10.85546875" defaultRowHeight="15" x14ac:dyDescent="0.25"/>
  <cols>
    <col min="1" max="1" width="13.140625" style="26" customWidth="1"/>
    <col min="2" max="2" width="29.85546875" style="26" customWidth="1"/>
    <col min="3" max="3" width="18" style="26" customWidth="1"/>
    <col min="4" max="4" width="14.7109375" style="26" customWidth="1"/>
    <col min="5" max="5" width="18.85546875" style="334" bestFit="1" customWidth="1"/>
    <col min="6" max="6" width="15.85546875" style="334" customWidth="1"/>
    <col min="7" max="7" width="18.7109375" style="334"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6" customWidth="1"/>
    <col min="15" max="15" width="41.140625" style="26" customWidth="1"/>
    <col min="16" max="16384" width="10.85546875" style="26"/>
  </cols>
  <sheetData>
    <row r="1" spans="1:14" s="79" customFormat="1" ht="31.5" x14ac:dyDescent="0.25">
      <c r="A1" s="739" t="s">
        <v>44</v>
      </c>
      <c r="B1" s="739"/>
      <c r="C1" s="739"/>
      <c r="D1" s="739"/>
      <c r="E1" s="739"/>
      <c r="F1" s="739"/>
      <c r="G1" s="739"/>
      <c r="H1" s="739"/>
      <c r="I1" s="739"/>
      <c r="J1" s="739"/>
      <c r="K1" s="739"/>
      <c r="L1" s="739"/>
      <c r="M1" s="739"/>
      <c r="N1" s="739"/>
    </row>
    <row r="2" spans="1:14" s="79" customFormat="1" ht="18.75" x14ac:dyDescent="0.25">
      <c r="A2" s="740" t="s">
        <v>134</v>
      </c>
      <c r="B2" s="740"/>
      <c r="C2" s="740"/>
      <c r="D2" s="740"/>
      <c r="E2" s="740"/>
      <c r="F2" s="740"/>
      <c r="G2" s="740"/>
      <c r="H2" s="740"/>
      <c r="I2" s="740"/>
      <c r="J2" s="740"/>
      <c r="K2" s="740"/>
      <c r="L2" s="740"/>
      <c r="M2" s="740"/>
      <c r="N2" s="740"/>
    </row>
    <row r="3" spans="1:14" s="79" customFormat="1" ht="45.75" thickBot="1" x14ac:dyDescent="0.3">
      <c r="A3" s="168" t="s">
        <v>0</v>
      </c>
      <c r="B3" s="169" t="s">
        <v>5</v>
      </c>
      <c r="C3" s="169" t="s">
        <v>10</v>
      </c>
      <c r="D3" s="170" t="s">
        <v>8</v>
      </c>
      <c r="E3" s="170" t="s">
        <v>13</v>
      </c>
      <c r="F3" s="170" t="s">
        <v>34</v>
      </c>
      <c r="G3" s="170" t="s">
        <v>41</v>
      </c>
      <c r="H3" s="170" t="s">
        <v>2</v>
      </c>
      <c r="I3" s="170" t="s">
        <v>3</v>
      </c>
      <c r="J3" s="169" t="s">
        <v>9</v>
      </c>
      <c r="K3" s="169" t="s">
        <v>1</v>
      </c>
      <c r="L3" s="169" t="s">
        <v>4</v>
      </c>
      <c r="M3" s="169" t="s">
        <v>12</v>
      </c>
      <c r="N3" s="171" t="s">
        <v>11</v>
      </c>
    </row>
    <row r="4" spans="1:14" s="22" customFormat="1" ht="27.95" customHeight="1" x14ac:dyDescent="0.25">
      <c r="A4" s="460">
        <v>44866</v>
      </c>
      <c r="B4" s="461" t="s">
        <v>161</v>
      </c>
      <c r="C4" s="461"/>
      <c r="D4" s="504"/>
      <c r="E4" s="505"/>
      <c r="F4" s="505"/>
      <c r="G4" s="506">
        <v>6000</v>
      </c>
      <c r="H4" s="507"/>
      <c r="I4" s="508"/>
      <c r="J4" s="509"/>
      <c r="K4" s="510"/>
      <c r="L4" s="211"/>
      <c r="M4" s="511"/>
      <c r="N4" s="512"/>
    </row>
    <row r="5" spans="1:14" s="22" customFormat="1" ht="13.5" customHeight="1" x14ac:dyDescent="0.25">
      <c r="A5" s="559">
        <v>44866</v>
      </c>
      <c r="B5" s="560" t="s">
        <v>162</v>
      </c>
      <c r="C5" s="560" t="s">
        <v>49</v>
      </c>
      <c r="D5" s="561" t="s">
        <v>119</v>
      </c>
      <c r="E5" s="562">
        <v>4000</v>
      </c>
      <c r="F5" s="562"/>
      <c r="G5" s="563">
        <f>G4-E5+F5</f>
        <v>2000</v>
      </c>
      <c r="H5" s="564"/>
      <c r="I5" s="564" t="s">
        <v>18</v>
      </c>
      <c r="J5" s="566"/>
      <c r="K5" s="560" t="s">
        <v>64</v>
      </c>
      <c r="L5" s="560" t="s">
        <v>45</v>
      </c>
      <c r="M5" s="574"/>
      <c r="N5" s="567"/>
    </row>
    <row r="6" spans="1:14" s="22" customFormat="1" ht="13.5" customHeight="1" x14ac:dyDescent="0.25">
      <c r="A6" s="559">
        <v>44866</v>
      </c>
      <c r="B6" s="560" t="s">
        <v>115</v>
      </c>
      <c r="C6" s="560" t="s">
        <v>49</v>
      </c>
      <c r="D6" s="561" t="s">
        <v>119</v>
      </c>
      <c r="E6" s="562"/>
      <c r="F6" s="562">
        <v>80000</v>
      </c>
      <c r="G6" s="563">
        <f t="shared" ref="G6:G72" si="0">G5-E6+F6</f>
        <v>82000</v>
      </c>
      <c r="H6" s="564" t="s">
        <v>135</v>
      </c>
      <c r="I6" s="564" t="s">
        <v>18</v>
      </c>
      <c r="J6" s="566" t="s">
        <v>164</v>
      </c>
      <c r="K6" s="560" t="s">
        <v>64</v>
      </c>
      <c r="L6" s="560" t="s">
        <v>45</v>
      </c>
      <c r="M6" s="574"/>
      <c r="N6" s="567"/>
    </row>
    <row r="7" spans="1:14" x14ac:dyDescent="0.25">
      <c r="A7" s="194">
        <v>44866</v>
      </c>
      <c r="B7" s="195" t="s">
        <v>123</v>
      </c>
      <c r="C7" s="195" t="s">
        <v>124</v>
      </c>
      <c r="D7" s="196" t="s">
        <v>119</v>
      </c>
      <c r="E7" s="172">
        <v>8000</v>
      </c>
      <c r="F7" s="172"/>
      <c r="G7" s="333">
        <f>G6-E7+F7</f>
        <v>74000</v>
      </c>
      <c r="H7" s="319" t="s">
        <v>135</v>
      </c>
      <c r="I7" s="175" t="s">
        <v>18</v>
      </c>
      <c r="J7" s="608" t="s">
        <v>164</v>
      </c>
      <c r="K7" s="429" t="s">
        <v>64</v>
      </c>
      <c r="L7" s="175" t="s">
        <v>45</v>
      </c>
      <c r="M7" s="175"/>
      <c r="N7" s="556" t="s">
        <v>126</v>
      </c>
    </row>
    <row r="8" spans="1:14" x14ac:dyDescent="0.25">
      <c r="A8" s="194">
        <v>44866</v>
      </c>
      <c r="B8" s="195" t="s">
        <v>123</v>
      </c>
      <c r="C8" s="195" t="s">
        <v>124</v>
      </c>
      <c r="D8" s="196" t="s">
        <v>119</v>
      </c>
      <c r="E8" s="172">
        <v>8000</v>
      </c>
      <c r="F8" s="172"/>
      <c r="G8" s="333">
        <f t="shared" ref="G8:G14" si="1">G7-E8+F8</f>
        <v>66000</v>
      </c>
      <c r="H8" s="319" t="s">
        <v>135</v>
      </c>
      <c r="I8" s="175" t="s">
        <v>18</v>
      </c>
      <c r="J8" s="608" t="s">
        <v>164</v>
      </c>
      <c r="K8" s="429" t="s">
        <v>64</v>
      </c>
      <c r="L8" s="175" t="s">
        <v>45</v>
      </c>
      <c r="M8" s="175"/>
      <c r="N8" s="556" t="s">
        <v>155</v>
      </c>
    </row>
    <row r="9" spans="1:14" x14ac:dyDescent="0.25">
      <c r="A9" s="194">
        <v>44866</v>
      </c>
      <c r="B9" s="195" t="s">
        <v>123</v>
      </c>
      <c r="C9" s="195" t="s">
        <v>124</v>
      </c>
      <c r="D9" s="196" t="s">
        <v>119</v>
      </c>
      <c r="E9" s="172">
        <v>16000</v>
      </c>
      <c r="F9" s="172"/>
      <c r="G9" s="333">
        <f t="shared" si="1"/>
        <v>50000</v>
      </c>
      <c r="H9" s="319" t="s">
        <v>135</v>
      </c>
      <c r="I9" s="175" t="s">
        <v>18</v>
      </c>
      <c r="J9" s="608" t="s">
        <v>164</v>
      </c>
      <c r="K9" s="429" t="s">
        <v>64</v>
      </c>
      <c r="L9" s="175" t="s">
        <v>45</v>
      </c>
      <c r="M9" s="175"/>
      <c r="N9" s="556" t="s">
        <v>165</v>
      </c>
    </row>
    <row r="10" spans="1:14" x14ac:dyDescent="0.25">
      <c r="A10" s="194">
        <v>44866</v>
      </c>
      <c r="B10" s="195" t="s">
        <v>123</v>
      </c>
      <c r="C10" s="195" t="s">
        <v>124</v>
      </c>
      <c r="D10" s="196" t="s">
        <v>119</v>
      </c>
      <c r="E10" s="172">
        <v>18000</v>
      </c>
      <c r="F10" s="172"/>
      <c r="G10" s="333">
        <f t="shared" si="1"/>
        <v>32000</v>
      </c>
      <c r="H10" s="319" t="s">
        <v>135</v>
      </c>
      <c r="I10" s="175" t="s">
        <v>18</v>
      </c>
      <c r="J10" s="608" t="s">
        <v>164</v>
      </c>
      <c r="K10" s="429" t="s">
        <v>64</v>
      </c>
      <c r="L10" s="175" t="s">
        <v>45</v>
      </c>
      <c r="M10" s="175"/>
      <c r="N10" s="556" t="s">
        <v>166</v>
      </c>
    </row>
    <row r="11" spans="1:14" x14ac:dyDescent="0.25">
      <c r="A11" s="194">
        <v>44866</v>
      </c>
      <c r="B11" s="195" t="s">
        <v>123</v>
      </c>
      <c r="C11" s="195" t="s">
        <v>124</v>
      </c>
      <c r="D11" s="196" t="s">
        <v>119</v>
      </c>
      <c r="E11" s="172">
        <v>6000</v>
      </c>
      <c r="F11" s="172"/>
      <c r="G11" s="333">
        <f t="shared" si="1"/>
        <v>26000</v>
      </c>
      <c r="H11" s="319" t="s">
        <v>135</v>
      </c>
      <c r="I11" s="175" t="s">
        <v>18</v>
      </c>
      <c r="J11" s="608" t="s">
        <v>164</v>
      </c>
      <c r="K11" s="429" t="s">
        <v>64</v>
      </c>
      <c r="L11" s="175" t="s">
        <v>45</v>
      </c>
      <c r="M11" s="175"/>
      <c r="N11" s="556" t="s">
        <v>127</v>
      </c>
    </row>
    <row r="12" spans="1:14" x14ac:dyDescent="0.25">
      <c r="A12" s="194">
        <v>44866</v>
      </c>
      <c r="B12" s="195" t="s">
        <v>123</v>
      </c>
      <c r="C12" s="195" t="s">
        <v>124</v>
      </c>
      <c r="D12" s="196" t="s">
        <v>119</v>
      </c>
      <c r="E12" s="172">
        <v>7000</v>
      </c>
      <c r="F12" s="172"/>
      <c r="G12" s="333">
        <f t="shared" si="1"/>
        <v>19000</v>
      </c>
      <c r="H12" s="319" t="s">
        <v>135</v>
      </c>
      <c r="I12" s="175" t="s">
        <v>18</v>
      </c>
      <c r="J12" s="608" t="s">
        <v>164</v>
      </c>
      <c r="K12" s="429" t="s">
        <v>64</v>
      </c>
      <c r="L12" s="175" t="s">
        <v>45</v>
      </c>
      <c r="M12" s="175"/>
      <c r="N12" s="556" t="s">
        <v>167</v>
      </c>
    </row>
    <row r="13" spans="1:14" x14ac:dyDescent="0.25">
      <c r="A13" s="194">
        <v>44866</v>
      </c>
      <c r="B13" s="195" t="s">
        <v>123</v>
      </c>
      <c r="C13" s="195" t="s">
        <v>124</v>
      </c>
      <c r="D13" s="196" t="s">
        <v>119</v>
      </c>
      <c r="E13" s="190">
        <v>7000</v>
      </c>
      <c r="F13" s="172"/>
      <c r="G13" s="333">
        <f t="shared" si="1"/>
        <v>12000</v>
      </c>
      <c r="H13" s="319" t="s">
        <v>135</v>
      </c>
      <c r="I13" s="175" t="s">
        <v>18</v>
      </c>
      <c r="J13" s="608" t="s">
        <v>164</v>
      </c>
      <c r="K13" s="429" t="s">
        <v>64</v>
      </c>
      <c r="L13" s="175" t="s">
        <v>45</v>
      </c>
      <c r="M13" s="175"/>
      <c r="N13" s="556" t="s">
        <v>168</v>
      </c>
    </row>
    <row r="14" spans="1:14" x14ac:dyDescent="0.25">
      <c r="A14" s="194">
        <v>44866</v>
      </c>
      <c r="B14" s="195" t="s">
        <v>122</v>
      </c>
      <c r="C14" s="195" t="s">
        <v>122</v>
      </c>
      <c r="D14" s="196" t="s">
        <v>119</v>
      </c>
      <c r="E14" s="190">
        <v>5000</v>
      </c>
      <c r="F14" s="182"/>
      <c r="G14" s="333">
        <f t="shared" si="1"/>
        <v>7000</v>
      </c>
      <c r="H14" s="319" t="s">
        <v>135</v>
      </c>
      <c r="I14" s="206" t="s">
        <v>18</v>
      </c>
      <c r="J14" s="608" t="s">
        <v>164</v>
      </c>
      <c r="K14" s="210" t="s">
        <v>64</v>
      </c>
      <c r="L14" s="206" t="s">
        <v>45</v>
      </c>
      <c r="M14" s="206"/>
      <c r="N14" s="177"/>
    </row>
    <row r="15" spans="1:14" x14ac:dyDescent="0.25">
      <c r="A15" s="194">
        <v>44866</v>
      </c>
      <c r="B15" s="195" t="s">
        <v>122</v>
      </c>
      <c r="C15" s="195" t="s">
        <v>122</v>
      </c>
      <c r="D15" s="196" t="s">
        <v>119</v>
      </c>
      <c r="E15" s="190">
        <v>5000</v>
      </c>
      <c r="F15" s="172"/>
      <c r="G15" s="333">
        <f t="shared" si="0"/>
        <v>2000</v>
      </c>
      <c r="H15" s="319" t="s">
        <v>135</v>
      </c>
      <c r="I15" s="175" t="s">
        <v>18</v>
      </c>
      <c r="J15" s="608" t="s">
        <v>164</v>
      </c>
      <c r="K15" s="429" t="s">
        <v>64</v>
      </c>
      <c r="L15" s="175" t="s">
        <v>45</v>
      </c>
      <c r="M15" s="175"/>
      <c r="N15" s="177"/>
    </row>
    <row r="16" spans="1:14" x14ac:dyDescent="0.25">
      <c r="A16" s="559">
        <v>44867</v>
      </c>
      <c r="B16" s="560" t="s">
        <v>115</v>
      </c>
      <c r="C16" s="560" t="s">
        <v>49</v>
      </c>
      <c r="D16" s="561" t="s">
        <v>119</v>
      </c>
      <c r="E16" s="568"/>
      <c r="F16" s="636">
        <v>80000</v>
      </c>
      <c r="G16" s="563">
        <f t="shared" si="0"/>
        <v>82000</v>
      </c>
      <c r="H16" s="564" t="s">
        <v>135</v>
      </c>
      <c r="I16" s="565" t="s">
        <v>18</v>
      </c>
      <c r="J16" s="660" t="s">
        <v>169</v>
      </c>
      <c r="K16" s="560" t="s">
        <v>64</v>
      </c>
      <c r="L16" s="565" t="s">
        <v>45</v>
      </c>
      <c r="M16" s="565"/>
      <c r="N16" s="573"/>
    </row>
    <row r="17" spans="1:14" ht="15.75" customHeight="1" x14ac:dyDescent="0.25">
      <c r="A17" s="194">
        <v>44867</v>
      </c>
      <c r="B17" s="195" t="s">
        <v>123</v>
      </c>
      <c r="C17" s="195" t="s">
        <v>124</v>
      </c>
      <c r="D17" s="196" t="s">
        <v>119</v>
      </c>
      <c r="E17" s="201">
        <v>8000</v>
      </c>
      <c r="F17" s="182"/>
      <c r="G17" s="333">
        <f t="shared" si="0"/>
        <v>74000</v>
      </c>
      <c r="H17" s="319" t="s">
        <v>135</v>
      </c>
      <c r="I17" s="175" t="s">
        <v>18</v>
      </c>
      <c r="J17" s="608" t="s">
        <v>169</v>
      </c>
      <c r="K17" s="429" t="s">
        <v>64</v>
      </c>
      <c r="L17" s="175" t="s">
        <v>45</v>
      </c>
      <c r="M17" s="175"/>
      <c r="N17" s="177" t="s">
        <v>126</v>
      </c>
    </row>
    <row r="18" spans="1:14" x14ac:dyDescent="0.25">
      <c r="A18" s="194">
        <v>44867</v>
      </c>
      <c r="B18" s="195" t="s">
        <v>123</v>
      </c>
      <c r="C18" s="195" t="s">
        <v>124</v>
      </c>
      <c r="D18" s="196" t="s">
        <v>119</v>
      </c>
      <c r="E18" s="182">
        <v>8000</v>
      </c>
      <c r="F18" s="172"/>
      <c r="G18" s="333">
        <f t="shared" si="0"/>
        <v>66000</v>
      </c>
      <c r="H18" s="319" t="s">
        <v>135</v>
      </c>
      <c r="I18" s="175" t="s">
        <v>18</v>
      </c>
      <c r="J18" s="608" t="s">
        <v>169</v>
      </c>
      <c r="K18" s="429" t="s">
        <v>64</v>
      </c>
      <c r="L18" s="175" t="s">
        <v>45</v>
      </c>
      <c r="M18" s="175"/>
      <c r="N18" s="177" t="s">
        <v>170</v>
      </c>
    </row>
    <row r="19" spans="1:14" x14ac:dyDescent="0.25">
      <c r="A19" s="194">
        <v>44867</v>
      </c>
      <c r="B19" s="195" t="s">
        <v>123</v>
      </c>
      <c r="C19" s="195" t="s">
        <v>124</v>
      </c>
      <c r="D19" s="196" t="s">
        <v>119</v>
      </c>
      <c r="E19" s="190">
        <v>20000</v>
      </c>
      <c r="F19" s="172"/>
      <c r="G19" s="333">
        <f t="shared" si="0"/>
        <v>46000</v>
      </c>
      <c r="H19" s="319" t="s">
        <v>135</v>
      </c>
      <c r="I19" s="175" t="s">
        <v>18</v>
      </c>
      <c r="J19" s="608" t="s">
        <v>169</v>
      </c>
      <c r="K19" s="429" t="s">
        <v>64</v>
      </c>
      <c r="L19" s="175" t="s">
        <v>45</v>
      </c>
      <c r="M19" s="175"/>
      <c r="N19" s="177" t="s">
        <v>171</v>
      </c>
    </row>
    <row r="20" spans="1:14" x14ac:dyDescent="0.25">
      <c r="A20" s="194">
        <v>44867</v>
      </c>
      <c r="B20" s="195" t="s">
        <v>123</v>
      </c>
      <c r="C20" s="195" t="s">
        <v>124</v>
      </c>
      <c r="D20" s="196" t="s">
        <v>119</v>
      </c>
      <c r="E20" s="190">
        <v>10000</v>
      </c>
      <c r="F20" s="172"/>
      <c r="G20" s="333">
        <f t="shared" si="0"/>
        <v>36000</v>
      </c>
      <c r="H20" s="319" t="s">
        <v>135</v>
      </c>
      <c r="I20" s="175" t="s">
        <v>18</v>
      </c>
      <c r="J20" s="608" t="s">
        <v>169</v>
      </c>
      <c r="K20" s="429" t="s">
        <v>64</v>
      </c>
      <c r="L20" s="175" t="s">
        <v>45</v>
      </c>
      <c r="M20" s="175"/>
      <c r="N20" s="177" t="s">
        <v>172</v>
      </c>
    </row>
    <row r="21" spans="1:14" x14ac:dyDescent="0.25">
      <c r="A21" s="194">
        <v>44867</v>
      </c>
      <c r="B21" s="195" t="s">
        <v>123</v>
      </c>
      <c r="C21" s="195" t="s">
        <v>124</v>
      </c>
      <c r="D21" s="196" t="s">
        <v>119</v>
      </c>
      <c r="E21" s="190">
        <v>10000</v>
      </c>
      <c r="F21" s="172"/>
      <c r="G21" s="333">
        <f t="shared" si="0"/>
        <v>26000</v>
      </c>
      <c r="H21" s="319" t="s">
        <v>135</v>
      </c>
      <c r="I21" s="175" t="s">
        <v>18</v>
      </c>
      <c r="J21" s="608" t="s">
        <v>169</v>
      </c>
      <c r="K21" s="429" t="s">
        <v>64</v>
      </c>
      <c r="L21" s="175" t="s">
        <v>45</v>
      </c>
      <c r="M21" s="175"/>
      <c r="N21" s="177" t="s">
        <v>173</v>
      </c>
    </row>
    <row r="22" spans="1:14" x14ac:dyDescent="0.25">
      <c r="A22" s="194">
        <v>44867</v>
      </c>
      <c r="B22" s="195" t="s">
        <v>123</v>
      </c>
      <c r="C22" s="195" t="s">
        <v>124</v>
      </c>
      <c r="D22" s="196" t="s">
        <v>119</v>
      </c>
      <c r="E22" s="190">
        <v>12000</v>
      </c>
      <c r="F22" s="172"/>
      <c r="G22" s="333">
        <f t="shared" si="0"/>
        <v>14000</v>
      </c>
      <c r="H22" s="319" t="s">
        <v>135</v>
      </c>
      <c r="I22" s="175" t="s">
        <v>18</v>
      </c>
      <c r="J22" s="608" t="s">
        <v>169</v>
      </c>
      <c r="K22" s="429" t="s">
        <v>64</v>
      </c>
      <c r="L22" s="175" t="s">
        <v>45</v>
      </c>
      <c r="M22" s="175"/>
      <c r="N22" s="177" t="s">
        <v>154</v>
      </c>
    </row>
    <row r="23" spans="1:14" x14ac:dyDescent="0.25">
      <c r="A23" s="194">
        <v>44867</v>
      </c>
      <c r="B23" s="195" t="s">
        <v>122</v>
      </c>
      <c r="C23" s="195" t="s">
        <v>122</v>
      </c>
      <c r="D23" s="196" t="s">
        <v>119</v>
      </c>
      <c r="E23" s="190">
        <v>5000</v>
      </c>
      <c r="F23" s="172"/>
      <c r="G23" s="333">
        <f t="shared" si="0"/>
        <v>9000</v>
      </c>
      <c r="H23" s="319" t="s">
        <v>135</v>
      </c>
      <c r="I23" s="175" t="s">
        <v>18</v>
      </c>
      <c r="J23" s="608" t="s">
        <v>169</v>
      </c>
      <c r="K23" s="429" t="s">
        <v>64</v>
      </c>
      <c r="L23" s="175" t="s">
        <v>45</v>
      </c>
      <c r="M23" s="175"/>
      <c r="N23" s="177"/>
    </row>
    <row r="24" spans="1:14" x14ac:dyDescent="0.25">
      <c r="A24" s="194">
        <v>44867</v>
      </c>
      <c r="B24" s="195" t="s">
        <v>122</v>
      </c>
      <c r="C24" s="195" t="s">
        <v>122</v>
      </c>
      <c r="D24" s="196" t="s">
        <v>119</v>
      </c>
      <c r="E24" s="190">
        <v>5000</v>
      </c>
      <c r="F24" s="172"/>
      <c r="G24" s="333">
        <f t="shared" si="0"/>
        <v>4000</v>
      </c>
      <c r="H24" s="319" t="s">
        <v>135</v>
      </c>
      <c r="I24" s="175" t="s">
        <v>18</v>
      </c>
      <c r="J24" s="608" t="s">
        <v>169</v>
      </c>
      <c r="K24" s="429" t="s">
        <v>64</v>
      </c>
      <c r="L24" s="175" t="s">
        <v>45</v>
      </c>
      <c r="M24" s="175"/>
      <c r="N24" s="177"/>
    </row>
    <row r="25" spans="1:14" x14ac:dyDescent="0.25">
      <c r="A25" s="194">
        <v>44868</v>
      </c>
      <c r="B25" s="195" t="s">
        <v>125</v>
      </c>
      <c r="C25" s="195" t="s">
        <v>49</v>
      </c>
      <c r="D25" s="196" t="s">
        <v>119</v>
      </c>
      <c r="E25" s="190"/>
      <c r="F25" s="172">
        <v>-2000</v>
      </c>
      <c r="G25" s="333">
        <f t="shared" si="0"/>
        <v>2000</v>
      </c>
      <c r="H25" s="558" t="s">
        <v>135</v>
      </c>
      <c r="I25" s="175" t="s">
        <v>18</v>
      </c>
      <c r="J25" s="608" t="s">
        <v>169</v>
      </c>
      <c r="K25" s="195" t="s">
        <v>64</v>
      </c>
      <c r="L25" s="175" t="s">
        <v>45</v>
      </c>
      <c r="M25" s="175"/>
      <c r="N25" s="177"/>
    </row>
    <row r="26" spans="1:14" x14ac:dyDescent="0.25">
      <c r="A26" s="559">
        <v>44868</v>
      </c>
      <c r="B26" s="560" t="s">
        <v>115</v>
      </c>
      <c r="C26" s="560" t="s">
        <v>49</v>
      </c>
      <c r="D26" s="561" t="s">
        <v>119</v>
      </c>
      <c r="E26" s="569"/>
      <c r="F26" s="562">
        <v>80000</v>
      </c>
      <c r="G26" s="563">
        <f t="shared" si="0"/>
        <v>82000</v>
      </c>
      <c r="H26" s="564" t="s">
        <v>135</v>
      </c>
      <c r="I26" s="565" t="s">
        <v>18</v>
      </c>
      <c r="J26" s="660" t="s">
        <v>174</v>
      </c>
      <c r="K26" s="560" t="s">
        <v>64</v>
      </c>
      <c r="L26" s="565" t="s">
        <v>45</v>
      </c>
      <c r="M26" s="565"/>
      <c r="N26" s="573"/>
    </row>
    <row r="27" spans="1:14" x14ac:dyDescent="0.25">
      <c r="A27" s="194">
        <v>44868</v>
      </c>
      <c r="B27" s="195" t="s">
        <v>123</v>
      </c>
      <c r="C27" s="195" t="s">
        <v>124</v>
      </c>
      <c r="D27" s="196" t="s">
        <v>119</v>
      </c>
      <c r="E27" s="182">
        <v>8000</v>
      </c>
      <c r="F27" s="172"/>
      <c r="G27" s="333">
        <f t="shared" si="0"/>
        <v>74000</v>
      </c>
      <c r="H27" s="319" t="s">
        <v>135</v>
      </c>
      <c r="I27" s="175" t="s">
        <v>18</v>
      </c>
      <c r="J27" s="608" t="s">
        <v>174</v>
      </c>
      <c r="K27" s="429" t="s">
        <v>64</v>
      </c>
      <c r="L27" s="175" t="s">
        <v>45</v>
      </c>
      <c r="M27" s="175"/>
      <c r="N27" s="177" t="s">
        <v>175</v>
      </c>
    </row>
    <row r="28" spans="1:14" x14ac:dyDescent="0.25">
      <c r="A28" s="194">
        <v>44868</v>
      </c>
      <c r="B28" s="195" t="s">
        <v>123</v>
      </c>
      <c r="C28" s="195" t="s">
        <v>124</v>
      </c>
      <c r="D28" s="196" t="s">
        <v>119</v>
      </c>
      <c r="E28" s="528">
        <v>15000</v>
      </c>
      <c r="F28" s="182"/>
      <c r="G28" s="332">
        <f t="shared" si="0"/>
        <v>59000</v>
      </c>
      <c r="H28" s="319" t="s">
        <v>135</v>
      </c>
      <c r="I28" s="206" t="s">
        <v>18</v>
      </c>
      <c r="J28" s="608" t="s">
        <v>174</v>
      </c>
      <c r="K28" s="210" t="s">
        <v>64</v>
      </c>
      <c r="L28" s="206" t="s">
        <v>45</v>
      </c>
      <c r="M28" s="206"/>
      <c r="N28" s="533" t="s">
        <v>176</v>
      </c>
    </row>
    <row r="29" spans="1:14" x14ac:dyDescent="0.25">
      <c r="A29" s="194">
        <v>44868</v>
      </c>
      <c r="B29" s="195" t="s">
        <v>123</v>
      </c>
      <c r="C29" s="195" t="s">
        <v>124</v>
      </c>
      <c r="D29" s="196" t="s">
        <v>119</v>
      </c>
      <c r="E29" s="528">
        <v>5000</v>
      </c>
      <c r="F29" s="182"/>
      <c r="G29" s="332">
        <f t="shared" si="0"/>
        <v>54000</v>
      </c>
      <c r="H29" s="319" t="s">
        <v>135</v>
      </c>
      <c r="I29" s="206" t="s">
        <v>18</v>
      </c>
      <c r="J29" s="608" t="s">
        <v>174</v>
      </c>
      <c r="K29" s="210" t="s">
        <v>64</v>
      </c>
      <c r="L29" s="206" t="s">
        <v>45</v>
      </c>
      <c r="M29" s="206"/>
      <c r="N29" s="533" t="s">
        <v>177</v>
      </c>
    </row>
    <row r="30" spans="1:14" x14ac:dyDescent="0.25">
      <c r="A30" s="194">
        <v>44868</v>
      </c>
      <c r="B30" s="195" t="s">
        <v>123</v>
      </c>
      <c r="C30" s="195" t="s">
        <v>124</v>
      </c>
      <c r="D30" s="196" t="s">
        <v>119</v>
      </c>
      <c r="E30" s="528">
        <v>15000</v>
      </c>
      <c r="F30" s="182"/>
      <c r="G30" s="332">
        <f t="shared" si="0"/>
        <v>39000</v>
      </c>
      <c r="H30" s="319" t="s">
        <v>135</v>
      </c>
      <c r="I30" s="206" t="s">
        <v>18</v>
      </c>
      <c r="J30" s="608" t="s">
        <v>174</v>
      </c>
      <c r="K30" s="210" t="s">
        <v>64</v>
      </c>
      <c r="L30" s="206" t="s">
        <v>45</v>
      </c>
      <c r="M30" s="206"/>
      <c r="N30" s="533" t="s">
        <v>178</v>
      </c>
    </row>
    <row r="31" spans="1:14" ht="15.75" customHeight="1" x14ac:dyDescent="0.25">
      <c r="A31" s="194">
        <v>44868</v>
      </c>
      <c r="B31" s="195" t="s">
        <v>123</v>
      </c>
      <c r="C31" s="195" t="s">
        <v>124</v>
      </c>
      <c r="D31" s="196" t="s">
        <v>119</v>
      </c>
      <c r="E31" s="190">
        <v>17000</v>
      </c>
      <c r="F31" s="182"/>
      <c r="G31" s="332">
        <f t="shared" si="0"/>
        <v>22000</v>
      </c>
      <c r="H31" s="319" t="s">
        <v>135</v>
      </c>
      <c r="I31" s="206" t="s">
        <v>18</v>
      </c>
      <c r="J31" s="608" t="s">
        <v>174</v>
      </c>
      <c r="K31" s="210" t="s">
        <v>64</v>
      </c>
      <c r="L31" s="206" t="s">
        <v>45</v>
      </c>
      <c r="M31" s="206"/>
      <c r="N31" s="533" t="s">
        <v>179</v>
      </c>
    </row>
    <row r="32" spans="1:14" x14ac:dyDescent="0.25">
      <c r="A32" s="194">
        <v>44868</v>
      </c>
      <c r="B32" s="195" t="s">
        <v>123</v>
      </c>
      <c r="C32" s="195" t="s">
        <v>124</v>
      </c>
      <c r="D32" s="196" t="s">
        <v>119</v>
      </c>
      <c r="E32" s="182">
        <v>10000</v>
      </c>
      <c r="F32" s="182"/>
      <c r="G32" s="332">
        <f t="shared" si="0"/>
        <v>12000</v>
      </c>
      <c r="H32" s="319" t="s">
        <v>135</v>
      </c>
      <c r="I32" s="206" t="s">
        <v>18</v>
      </c>
      <c r="J32" s="608" t="s">
        <v>174</v>
      </c>
      <c r="K32" s="210" t="s">
        <v>64</v>
      </c>
      <c r="L32" s="206" t="s">
        <v>45</v>
      </c>
      <c r="M32" s="206"/>
      <c r="N32" s="533" t="s">
        <v>180</v>
      </c>
    </row>
    <row r="33" spans="1:14" x14ac:dyDescent="0.25">
      <c r="A33" s="194">
        <v>44868</v>
      </c>
      <c r="B33" s="195" t="s">
        <v>122</v>
      </c>
      <c r="C33" s="195" t="s">
        <v>122</v>
      </c>
      <c r="D33" s="524" t="s">
        <v>119</v>
      </c>
      <c r="E33" s="182">
        <v>5000</v>
      </c>
      <c r="F33" s="182"/>
      <c r="G33" s="332">
        <f t="shared" si="0"/>
        <v>7000</v>
      </c>
      <c r="H33" s="319" t="s">
        <v>135</v>
      </c>
      <c r="I33" s="206" t="s">
        <v>18</v>
      </c>
      <c r="J33" s="608" t="s">
        <v>174</v>
      </c>
      <c r="K33" s="210" t="s">
        <v>64</v>
      </c>
      <c r="L33" s="206" t="s">
        <v>45</v>
      </c>
      <c r="M33" s="206"/>
      <c r="N33" s="533"/>
    </row>
    <row r="34" spans="1:14" x14ac:dyDescent="0.25">
      <c r="A34" s="194">
        <v>44868</v>
      </c>
      <c r="B34" s="195" t="s">
        <v>122</v>
      </c>
      <c r="C34" s="195" t="s">
        <v>122</v>
      </c>
      <c r="D34" s="524" t="s">
        <v>119</v>
      </c>
      <c r="E34" s="182">
        <v>5000</v>
      </c>
      <c r="F34" s="182"/>
      <c r="G34" s="332">
        <f t="shared" si="0"/>
        <v>2000</v>
      </c>
      <c r="H34" s="319" t="s">
        <v>135</v>
      </c>
      <c r="I34" s="206" t="s">
        <v>18</v>
      </c>
      <c r="J34" s="608" t="s">
        <v>174</v>
      </c>
      <c r="K34" s="210" t="s">
        <v>64</v>
      </c>
      <c r="L34" s="206" t="s">
        <v>45</v>
      </c>
      <c r="M34" s="206"/>
      <c r="N34" s="533"/>
    </row>
    <row r="35" spans="1:14" x14ac:dyDescent="0.25">
      <c r="A35" s="559">
        <v>44869</v>
      </c>
      <c r="B35" s="560" t="s">
        <v>115</v>
      </c>
      <c r="C35" s="560" t="s">
        <v>49</v>
      </c>
      <c r="D35" s="582" t="s">
        <v>119</v>
      </c>
      <c r="E35" s="568"/>
      <c r="F35" s="562">
        <v>80000</v>
      </c>
      <c r="G35" s="563">
        <f t="shared" si="0"/>
        <v>82000</v>
      </c>
      <c r="H35" s="564" t="s">
        <v>135</v>
      </c>
      <c r="I35" s="565" t="s">
        <v>18</v>
      </c>
      <c r="J35" s="660" t="s">
        <v>187</v>
      </c>
      <c r="K35" s="560" t="s">
        <v>64</v>
      </c>
      <c r="L35" s="565" t="s">
        <v>45</v>
      </c>
      <c r="M35" s="565"/>
      <c r="N35" s="573"/>
    </row>
    <row r="36" spans="1:14" x14ac:dyDescent="0.25">
      <c r="A36" s="194">
        <v>44869</v>
      </c>
      <c r="B36" s="195" t="s">
        <v>123</v>
      </c>
      <c r="C36" s="195" t="s">
        <v>124</v>
      </c>
      <c r="D36" s="524" t="s">
        <v>119</v>
      </c>
      <c r="E36" s="190">
        <v>8000</v>
      </c>
      <c r="F36" s="172"/>
      <c r="G36" s="333">
        <f t="shared" si="0"/>
        <v>74000</v>
      </c>
      <c r="H36" s="319" t="s">
        <v>135</v>
      </c>
      <c r="I36" s="175" t="s">
        <v>18</v>
      </c>
      <c r="J36" s="608" t="s">
        <v>187</v>
      </c>
      <c r="K36" s="429" t="s">
        <v>64</v>
      </c>
      <c r="L36" s="175" t="s">
        <v>45</v>
      </c>
      <c r="M36" s="175"/>
      <c r="N36" s="177" t="s">
        <v>126</v>
      </c>
    </row>
    <row r="37" spans="1:14" x14ac:dyDescent="0.25">
      <c r="A37" s="194">
        <v>44869</v>
      </c>
      <c r="B37" s="195" t="s">
        <v>123</v>
      </c>
      <c r="C37" s="195" t="s">
        <v>124</v>
      </c>
      <c r="D37" s="524" t="s">
        <v>119</v>
      </c>
      <c r="E37" s="190">
        <v>15000</v>
      </c>
      <c r="F37" s="172"/>
      <c r="G37" s="333">
        <f t="shared" si="0"/>
        <v>59000</v>
      </c>
      <c r="H37" s="319" t="s">
        <v>135</v>
      </c>
      <c r="I37" s="175" t="s">
        <v>18</v>
      </c>
      <c r="J37" s="608" t="s">
        <v>187</v>
      </c>
      <c r="K37" s="429" t="s">
        <v>64</v>
      </c>
      <c r="L37" s="175" t="s">
        <v>45</v>
      </c>
      <c r="M37" s="175"/>
      <c r="N37" s="177" t="s">
        <v>188</v>
      </c>
    </row>
    <row r="38" spans="1:14" x14ac:dyDescent="0.25">
      <c r="A38" s="194">
        <v>44869</v>
      </c>
      <c r="B38" s="195" t="s">
        <v>123</v>
      </c>
      <c r="C38" s="195" t="s">
        <v>124</v>
      </c>
      <c r="D38" s="524" t="s">
        <v>119</v>
      </c>
      <c r="E38" s="190">
        <v>15000</v>
      </c>
      <c r="F38" s="172"/>
      <c r="G38" s="333">
        <f t="shared" si="0"/>
        <v>44000</v>
      </c>
      <c r="H38" s="319" t="s">
        <v>135</v>
      </c>
      <c r="I38" s="175" t="s">
        <v>18</v>
      </c>
      <c r="J38" s="608" t="s">
        <v>187</v>
      </c>
      <c r="K38" s="429" t="s">
        <v>64</v>
      </c>
      <c r="L38" s="175" t="s">
        <v>45</v>
      </c>
      <c r="M38" s="175"/>
      <c r="N38" s="177" t="s">
        <v>189</v>
      </c>
    </row>
    <row r="39" spans="1:14" x14ac:dyDescent="0.25">
      <c r="A39" s="194">
        <v>44869</v>
      </c>
      <c r="B39" s="195" t="s">
        <v>123</v>
      </c>
      <c r="C39" s="195" t="s">
        <v>124</v>
      </c>
      <c r="D39" s="524" t="s">
        <v>119</v>
      </c>
      <c r="E39" s="182">
        <v>12000</v>
      </c>
      <c r="F39" s="172"/>
      <c r="G39" s="333">
        <f>G38-E39+F39</f>
        <v>32000</v>
      </c>
      <c r="H39" s="319" t="s">
        <v>135</v>
      </c>
      <c r="I39" s="175" t="s">
        <v>18</v>
      </c>
      <c r="J39" s="608" t="s">
        <v>187</v>
      </c>
      <c r="K39" s="429" t="s">
        <v>64</v>
      </c>
      <c r="L39" s="175" t="s">
        <v>45</v>
      </c>
      <c r="M39" s="175"/>
      <c r="N39" s="177" t="s">
        <v>190</v>
      </c>
    </row>
    <row r="40" spans="1:14" x14ac:dyDescent="0.25">
      <c r="A40" s="194">
        <v>44869</v>
      </c>
      <c r="B40" s="195" t="s">
        <v>123</v>
      </c>
      <c r="C40" s="195" t="s">
        <v>124</v>
      </c>
      <c r="D40" s="524" t="s">
        <v>119</v>
      </c>
      <c r="E40" s="182">
        <v>10000</v>
      </c>
      <c r="F40" s="172"/>
      <c r="G40" s="333">
        <f t="shared" ref="G40:G48" si="2">G39-E40+F40</f>
        <v>22000</v>
      </c>
      <c r="H40" s="319" t="s">
        <v>135</v>
      </c>
      <c r="I40" s="175" t="s">
        <v>18</v>
      </c>
      <c r="J40" s="608" t="s">
        <v>187</v>
      </c>
      <c r="K40" s="429" t="s">
        <v>64</v>
      </c>
      <c r="L40" s="175" t="s">
        <v>45</v>
      </c>
      <c r="M40" s="175"/>
      <c r="N40" s="177" t="s">
        <v>191</v>
      </c>
    </row>
    <row r="41" spans="1:14" x14ac:dyDescent="0.25">
      <c r="A41" s="194">
        <v>44869</v>
      </c>
      <c r="B41" s="195" t="s">
        <v>123</v>
      </c>
      <c r="C41" s="195" t="s">
        <v>124</v>
      </c>
      <c r="D41" s="524" t="s">
        <v>119</v>
      </c>
      <c r="E41" s="182">
        <v>10000</v>
      </c>
      <c r="F41" s="172"/>
      <c r="G41" s="333">
        <f>G40-E41+F41</f>
        <v>12000</v>
      </c>
      <c r="H41" s="319" t="s">
        <v>135</v>
      </c>
      <c r="I41" s="175" t="s">
        <v>18</v>
      </c>
      <c r="J41" s="608" t="s">
        <v>187</v>
      </c>
      <c r="K41" s="429" t="s">
        <v>64</v>
      </c>
      <c r="L41" s="175" t="s">
        <v>45</v>
      </c>
      <c r="M41" s="175"/>
      <c r="N41" s="177" t="s">
        <v>192</v>
      </c>
    </row>
    <row r="42" spans="1:14" ht="18" customHeight="1" x14ac:dyDescent="0.25">
      <c r="A42" s="194">
        <v>44869</v>
      </c>
      <c r="B42" s="177" t="s">
        <v>122</v>
      </c>
      <c r="C42" s="177" t="s">
        <v>122</v>
      </c>
      <c r="D42" s="203" t="s">
        <v>119</v>
      </c>
      <c r="E42" s="190">
        <v>5000</v>
      </c>
      <c r="F42" s="172"/>
      <c r="G42" s="333">
        <f t="shared" si="2"/>
        <v>7000</v>
      </c>
      <c r="H42" s="319" t="s">
        <v>135</v>
      </c>
      <c r="I42" s="175" t="s">
        <v>18</v>
      </c>
      <c r="J42" s="608" t="s">
        <v>187</v>
      </c>
      <c r="K42" s="429" t="s">
        <v>64</v>
      </c>
      <c r="L42" s="175" t="s">
        <v>45</v>
      </c>
      <c r="M42" s="175"/>
      <c r="N42" s="177"/>
    </row>
    <row r="43" spans="1:14" x14ac:dyDescent="0.25">
      <c r="A43" s="194">
        <v>44869</v>
      </c>
      <c r="B43" s="177" t="s">
        <v>122</v>
      </c>
      <c r="C43" s="177" t="s">
        <v>122</v>
      </c>
      <c r="D43" s="203" t="s">
        <v>119</v>
      </c>
      <c r="E43" s="182">
        <v>5000</v>
      </c>
      <c r="F43" s="172"/>
      <c r="G43" s="333">
        <f t="shared" si="2"/>
        <v>2000</v>
      </c>
      <c r="H43" s="319" t="s">
        <v>135</v>
      </c>
      <c r="I43" s="175" t="s">
        <v>18</v>
      </c>
      <c r="J43" s="608" t="s">
        <v>187</v>
      </c>
      <c r="K43" s="429" t="s">
        <v>64</v>
      </c>
      <c r="L43" s="175" t="s">
        <v>45</v>
      </c>
      <c r="M43" s="175"/>
      <c r="N43" s="177"/>
    </row>
    <row r="44" spans="1:14" x14ac:dyDescent="0.25">
      <c r="A44" s="559">
        <v>44872</v>
      </c>
      <c r="B44" s="573" t="s">
        <v>115</v>
      </c>
      <c r="C44" s="573" t="s">
        <v>49</v>
      </c>
      <c r="D44" s="575" t="s">
        <v>119</v>
      </c>
      <c r="E44" s="569"/>
      <c r="F44" s="562">
        <v>80000</v>
      </c>
      <c r="G44" s="563">
        <f t="shared" si="2"/>
        <v>82000</v>
      </c>
      <c r="H44" s="564" t="s">
        <v>135</v>
      </c>
      <c r="I44" s="565" t="s">
        <v>18</v>
      </c>
      <c r="J44" s="660" t="s">
        <v>193</v>
      </c>
      <c r="K44" s="560" t="s">
        <v>64</v>
      </c>
      <c r="L44" s="565" t="s">
        <v>45</v>
      </c>
      <c r="M44" s="565"/>
      <c r="N44" s="573"/>
    </row>
    <row r="45" spans="1:14" x14ac:dyDescent="0.25">
      <c r="A45" s="194">
        <v>44872</v>
      </c>
      <c r="B45" s="177" t="s">
        <v>123</v>
      </c>
      <c r="C45" s="177" t="s">
        <v>124</v>
      </c>
      <c r="D45" s="203" t="s">
        <v>119</v>
      </c>
      <c r="E45" s="182">
        <v>8000</v>
      </c>
      <c r="F45" s="172"/>
      <c r="G45" s="333">
        <f t="shared" si="2"/>
        <v>74000</v>
      </c>
      <c r="H45" s="319" t="s">
        <v>135</v>
      </c>
      <c r="I45" s="175" t="s">
        <v>18</v>
      </c>
      <c r="J45" s="608" t="s">
        <v>193</v>
      </c>
      <c r="K45" s="429" t="s">
        <v>64</v>
      </c>
      <c r="L45" s="175" t="s">
        <v>45</v>
      </c>
      <c r="M45" s="175"/>
      <c r="N45" s="177" t="s">
        <v>126</v>
      </c>
    </row>
    <row r="46" spans="1:14" ht="15.75" customHeight="1" x14ac:dyDescent="0.25">
      <c r="A46" s="194">
        <v>44872</v>
      </c>
      <c r="B46" s="177" t="s">
        <v>123</v>
      </c>
      <c r="C46" s="177" t="s">
        <v>124</v>
      </c>
      <c r="D46" s="203" t="s">
        <v>119</v>
      </c>
      <c r="E46" s="190">
        <v>7000</v>
      </c>
      <c r="F46" s="172"/>
      <c r="G46" s="333">
        <f t="shared" si="2"/>
        <v>67000</v>
      </c>
      <c r="H46" s="319" t="s">
        <v>135</v>
      </c>
      <c r="I46" s="175" t="s">
        <v>18</v>
      </c>
      <c r="J46" s="608" t="s">
        <v>193</v>
      </c>
      <c r="K46" s="429" t="s">
        <v>64</v>
      </c>
      <c r="L46" s="175" t="s">
        <v>45</v>
      </c>
      <c r="M46" s="175"/>
      <c r="N46" s="177" t="s">
        <v>155</v>
      </c>
    </row>
    <row r="47" spans="1:14" x14ac:dyDescent="0.25">
      <c r="A47" s="194">
        <v>44872</v>
      </c>
      <c r="B47" s="177" t="s">
        <v>123</v>
      </c>
      <c r="C47" s="177" t="s">
        <v>124</v>
      </c>
      <c r="D47" s="203" t="s">
        <v>119</v>
      </c>
      <c r="E47" s="190">
        <v>20000</v>
      </c>
      <c r="F47" s="172"/>
      <c r="G47" s="333">
        <f t="shared" si="2"/>
        <v>47000</v>
      </c>
      <c r="H47" s="319" t="s">
        <v>135</v>
      </c>
      <c r="I47" s="175" t="s">
        <v>18</v>
      </c>
      <c r="J47" s="608" t="s">
        <v>193</v>
      </c>
      <c r="K47" s="429" t="s">
        <v>64</v>
      </c>
      <c r="L47" s="175" t="s">
        <v>45</v>
      </c>
      <c r="M47" s="175"/>
      <c r="N47" s="177" t="s">
        <v>194</v>
      </c>
    </row>
    <row r="48" spans="1:14" x14ac:dyDescent="0.25">
      <c r="A48" s="194">
        <v>44872</v>
      </c>
      <c r="B48" s="177" t="s">
        <v>123</v>
      </c>
      <c r="C48" s="177" t="s">
        <v>124</v>
      </c>
      <c r="D48" s="203" t="s">
        <v>119</v>
      </c>
      <c r="E48" s="182">
        <v>14000</v>
      </c>
      <c r="F48" s="172"/>
      <c r="G48" s="333">
        <f t="shared" si="2"/>
        <v>33000</v>
      </c>
      <c r="H48" s="319" t="s">
        <v>135</v>
      </c>
      <c r="I48" s="175" t="s">
        <v>18</v>
      </c>
      <c r="J48" s="608" t="s">
        <v>193</v>
      </c>
      <c r="K48" s="429" t="s">
        <v>64</v>
      </c>
      <c r="L48" s="175" t="s">
        <v>45</v>
      </c>
      <c r="M48" s="175"/>
      <c r="N48" s="177" t="s">
        <v>195</v>
      </c>
    </row>
    <row r="49" spans="1:14" x14ac:dyDescent="0.25">
      <c r="A49" s="194">
        <v>44872</v>
      </c>
      <c r="B49" s="177" t="s">
        <v>123</v>
      </c>
      <c r="C49" s="177" t="s">
        <v>124</v>
      </c>
      <c r="D49" s="203" t="s">
        <v>119</v>
      </c>
      <c r="E49" s="190">
        <v>20000</v>
      </c>
      <c r="F49" s="172"/>
      <c r="G49" s="333">
        <f t="shared" si="0"/>
        <v>13000</v>
      </c>
      <c r="H49" s="319" t="s">
        <v>135</v>
      </c>
      <c r="I49" s="175" t="s">
        <v>18</v>
      </c>
      <c r="J49" s="608" t="s">
        <v>193</v>
      </c>
      <c r="K49" s="429" t="s">
        <v>64</v>
      </c>
      <c r="L49" s="175" t="s">
        <v>45</v>
      </c>
      <c r="M49" s="175"/>
      <c r="N49" s="177" t="s">
        <v>196</v>
      </c>
    </row>
    <row r="50" spans="1:14" x14ac:dyDescent="0.25">
      <c r="A50" s="194">
        <v>44872</v>
      </c>
      <c r="B50" s="177" t="s">
        <v>122</v>
      </c>
      <c r="C50" s="177" t="s">
        <v>122</v>
      </c>
      <c r="D50" s="203" t="s">
        <v>119</v>
      </c>
      <c r="E50" s="190">
        <v>5000</v>
      </c>
      <c r="F50" s="172"/>
      <c r="G50" s="333">
        <f t="shared" si="0"/>
        <v>8000</v>
      </c>
      <c r="H50" s="319" t="s">
        <v>135</v>
      </c>
      <c r="I50" s="175" t="s">
        <v>18</v>
      </c>
      <c r="J50" s="608" t="s">
        <v>193</v>
      </c>
      <c r="K50" s="429" t="s">
        <v>64</v>
      </c>
      <c r="L50" s="175" t="s">
        <v>45</v>
      </c>
      <c r="M50" s="175"/>
      <c r="N50" s="177"/>
    </row>
    <row r="51" spans="1:14" ht="17.25" customHeight="1" x14ac:dyDescent="0.25">
      <c r="A51" s="194">
        <v>44872</v>
      </c>
      <c r="B51" s="177" t="s">
        <v>122</v>
      </c>
      <c r="C51" s="177" t="s">
        <v>122</v>
      </c>
      <c r="D51" s="203" t="s">
        <v>119</v>
      </c>
      <c r="E51" s="182">
        <v>5000</v>
      </c>
      <c r="F51" s="172"/>
      <c r="G51" s="333">
        <f t="shared" si="0"/>
        <v>3000</v>
      </c>
      <c r="H51" s="319" t="s">
        <v>135</v>
      </c>
      <c r="I51" s="175" t="s">
        <v>18</v>
      </c>
      <c r="J51" s="608" t="s">
        <v>193</v>
      </c>
      <c r="K51" s="429" t="s">
        <v>64</v>
      </c>
      <c r="L51" s="175" t="s">
        <v>45</v>
      </c>
      <c r="M51" s="175"/>
      <c r="N51" s="177"/>
    </row>
    <row r="52" spans="1:14" x14ac:dyDescent="0.25">
      <c r="A52" s="194">
        <v>44873</v>
      </c>
      <c r="B52" s="177" t="s">
        <v>162</v>
      </c>
      <c r="C52" s="177" t="s">
        <v>49</v>
      </c>
      <c r="D52" s="203" t="s">
        <v>119</v>
      </c>
      <c r="E52" s="190"/>
      <c r="F52" s="172">
        <v>-1000</v>
      </c>
      <c r="G52" s="333">
        <f t="shared" si="0"/>
        <v>2000</v>
      </c>
      <c r="H52" s="319" t="s">
        <v>135</v>
      </c>
      <c r="I52" s="175" t="s">
        <v>18</v>
      </c>
      <c r="J52" s="608" t="s">
        <v>193</v>
      </c>
      <c r="K52" s="429" t="s">
        <v>64</v>
      </c>
      <c r="L52" s="175" t="s">
        <v>45</v>
      </c>
      <c r="M52" s="175"/>
      <c r="N52" s="177"/>
    </row>
    <row r="53" spans="1:14" x14ac:dyDescent="0.25">
      <c r="A53" s="559">
        <v>44873</v>
      </c>
      <c r="B53" s="573" t="s">
        <v>115</v>
      </c>
      <c r="C53" s="573" t="s">
        <v>49</v>
      </c>
      <c r="D53" s="575" t="s">
        <v>119</v>
      </c>
      <c r="E53" s="568"/>
      <c r="F53" s="562">
        <v>75000</v>
      </c>
      <c r="G53" s="563">
        <f t="shared" si="0"/>
        <v>77000</v>
      </c>
      <c r="H53" s="564" t="s">
        <v>135</v>
      </c>
      <c r="I53" s="565" t="s">
        <v>18</v>
      </c>
      <c r="J53" s="660" t="s">
        <v>197</v>
      </c>
      <c r="K53" s="560" t="s">
        <v>64</v>
      </c>
      <c r="L53" s="565" t="s">
        <v>45</v>
      </c>
      <c r="M53" s="565"/>
      <c r="N53" s="573"/>
    </row>
    <row r="54" spans="1:14" x14ac:dyDescent="0.25">
      <c r="A54" s="194">
        <v>44873</v>
      </c>
      <c r="B54" s="177" t="s">
        <v>123</v>
      </c>
      <c r="C54" s="177" t="s">
        <v>124</v>
      </c>
      <c r="D54" s="203" t="s">
        <v>119</v>
      </c>
      <c r="E54" s="190">
        <v>8000</v>
      </c>
      <c r="F54" s="172"/>
      <c r="G54" s="333">
        <f>G53-E54+F54</f>
        <v>69000</v>
      </c>
      <c r="H54" s="319" t="s">
        <v>135</v>
      </c>
      <c r="I54" s="175" t="s">
        <v>18</v>
      </c>
      <c r="J54" s="608" t="s">
        <v>197</v>
      </c>
      <c r="K54" s="429" t="s">
        <v>64</v>
      </c>
      <c r="L54" s="175" t="s">
        <v>45</v>
      </c>
      <c r="M54" s="175"/>
      <c r="N54" s="177" t="s">
        <v>126</v>
      </c>
    </row>
    <row r="55" spans="1:14" x14ac:dyDescent="0.25">
      <c r="A55" s="194">
        <v>44873</v>
      </c>
      <c r="B55" s="177" t="s">
        <v>123</v>
      </c>
      <c r="C55" s="177" t="s">
        <v>124</v>
      </c>
      <c r="D55" s="203" t="s">
        <v>119</v>
      </c>
      <c r="E55" s="190">
        <v>15000</v>
      </c>
      <c r="F55" s="172"/>
      <c r="G55" s="333">
        <f t="shared" si="0"/>
        <v>54000</v>
      </c>
      <c r="H55" s="319" t="s">
        <v>135</v>
      </c>
      <c r="I55" s="175" t="s">
        <v>18</v>
      </c>
      <c r="J55" s="608" t="s">
        <v>197</v>
      </c>
      <c r="K55" s="429" t="s">
        <v>64</v>
      </c>
      <c r="L55" s="175" t="s">
        <v>45</v>
      </c>
      <c r="M55" s="175"/>
      <c r="N55" s="177" t="s">
        <v>198</v>
      </c>
    </row>
    <row r="56" spans="1:14" ht="13.5" customHeight="1" x14ac:dyDescent="0.25">
      <c r="A56" s="194">
        <v>44873</v>
      </c>
      <c r="B56" s="177" t="s">
        <v>123</v>
      </c>
      <c r="C56" s="177" t="s">
        <v>124</v>
      </c>
      <c r="D56" s="203" t="s">
        <v>119</v>
      </c>
      <c r="E56" s="182">
        <v>10000</v>
      </c>
      <c r="F56" s="172"/>
      <c r="G56" s="333">
        <f>G55-E56+F56</f>
        <v>44000</v>
      </c>
      <c r="H56" s="319" t="s">
        <v>135</v>
      </c>
      <c r="I56" s="175" t="s">
        <v>18</v>
      </c>
      <c r="J56" s="608" t="s">
        <v>197</v>
      </c>
      <c r="K56" s="429" t="s">
        <v>64</v>
      </c>
      <c r="L56" s="175" t="s">
        <v>45</v>
      </c>
      <c r="M56" s="175"/>
      <c r="N56" s="177" t="s">
        <v>199</v>
      </c>
    </row>
    <row r="57" spans="1:14" x14ac:dyDescent="0.25">
      <c r="A57" s="194">
        <v>44873</v>
      </c>
      <c r="B57" s="177" t="s">
        <v>123</v>
      </c>
      <c r="C57" s="177" t="s">
        <v>124</v>
      </c>
      <c r="D57" s="203" t="s">
        <v>119</v>
      </c>
      <c r="E57" s="201">
        <v>20000</v>
      </c>
      <c r="F57" s="531"/>
      <c r="G57" s="647">
        <f t="shared" ref="G57:G61" si="3">G56-E57+F57</f>
        <v>24000</v>
      </c>
      <c r="H57" s="648" t="s">
        <v>135</v>
      </c>
      <c r="I57" s="649" t="s">
        <v>18</v>
      </c>
      <c r="J57" s="608" t="s">
        <v>197</v>
      </c>
      <c r="K57" s="650" t="s">
        <v>64</v>
      </c>
      <c r="L57" s="649" t="s">
        <v>45</v>
      </c>
      <c r="M57" s="649"/>
      <c r="N57" s="646" t="s">
        <v>200</v>
      </c>
    </row>
    <row r="58" spans="1:14" x14ac:dyDescent="0.25">
      <c r="A58" s="194">
        <v>44873</v>
      </c>
      <c r="B58" s="177" t="s">
        <v>123</v>
      </c>
      <c r="C58" s="177" t="s">
        <v>124</v>
      </c>
      <c r="D58" s="203" t="s">
        <v>119</v>
      </c>
      <c r="E58" s="182">
        <v>7000</v>
      </c>
      <c r="F58" s="172"/>
      <c r="G58" s="333">
        <f t="shared" si="3"/>
        <v>17000</v>
      </c>
      <c r="H58" s="319" t="s">
        <v>135</v>
      </c>
      <c r="I58" s="175" t="s">
        <v>18</v>
      </c>
      <c r="J58" s="608" t="s">
        <v>197</v>
      </c>
      <c r="K58" s="429" t="s">
        <v>64</v>
      </c>
      <c r="L58" s="175" t="s">
        <v>45</v>
      </c>
      <c r="M58" s="175"/>
      <c r="N58" s="177" t="s">
        <v>127</v>
      </c>
    </row>
    <row r="59" spans="1:14" x14ac:dyDescent="0.25">
      <c r="A59" s="194">
        <v>44873</v>
      </c>
      <c r="B59" s="177" t="s">
        <v>122</v>
      </c>
      <c r="C59" s="177" t="s">
        <v>122</v>
      </c>
      <c r="D59" s="203" t="s">
        <v>119</v>
      </c>
      <c r="E59" s="182">
        <v>5000</v>
      </c>
      <c r="F59" s="172"/>
      <c r="G59" s="333">
        <f>G58-E59+F59</f>
        <v>12000</v>
      </c>
      <c r="H59" s="319" t="s">
        <v>135</v>
      </c>
      <c r="I59" s="175" t="s">
        <v>18</v>
      </c>
      <c r="J59" s="608" t="s">
        <v>197</v>
      </c>
      <c r="K59" s="429" t="s">
        <v>64</v>
      </c>
      <c r="L59" s="175" t="s">
        <v>45</v>
      </c>
      <c r="M59" s="175"/>
      <c r="N59" s="177"/>
    </row>
    <row r="60" spans="1:14" x14ac:dyDescent="0.25">
      <c r="A60" s="194">
        <v>44873</v>
      </c>
      <c r="B60" s="177" t="s">
        <v>122</v>
      </c>
      <c r="C60" s="177" t="s">
        <v>122</v>
      </c>
      <c r="D60" s="203" t="s">
        <v>119</v>
      </c>
      <c r="E60" s="182">
        <v>5000</v>
      </c>
      <c r="F60" s="172"/>
      <c r="G60" s="333">
        <f t="shared" si="3"/>
        <v>7000</v>
      </c>
      <c r="H60" s="212" t="s">
        <v>135</v>
      </c>
      <c r="I60" s="175" t="s">
        <v>18</v>
      </c>
      <c r="J60" s="608" t="s">
        <v>197</v>
      </c>
      <c r="K60" s="429" t="s">
        <v>64</v>
      </c>
      <c r="L60" s="175" t="s">
        <v>45</v>
      </c>
      <c r="M60" s="175"/>
      <c r="N60" s="177"/>
    </row>
    <row r="61" spans="1:14" x14ac:dyDescent="0.25">
      <c r="A61" s="194">
        <v>44874</v>
      </c>
      <c r="B61" s="177" t="s">
        <v>162</v>
      </c>
      <c r="C61" s="177" t="s">
        <v>49</v>
      </c>
      <c r="D61" s="203" t="s">
        <v>119</v>
      </c>
      <c r="E61" s="182"/>
      <c r="F61" s="172">
        <v>-5000</v>
      </c>
      <c r="G61" s="333">
        <f t="shared" si="3"/>
        <v>2000</v>
      </c>
      <c r="H61" s="212" t="s">
        <v>135</v>
      </c>
      <c r="I61" s="175" t="s">
        <v>18</v>
      </c>
      <c r="J61" s="608" t="s">
        <v>197</v>
      </c>
      <c r="K61" s="429" t="s">
        <v>64</v>
      </c>
      <c r="L61" s="175" t="s">
        <v>45</v>
      </c>
      <c r="M61" s="175"/>
      <c r="N61" s="177"/>
    </row>
    <row r="62" spans="1:14" x14ac:dyDescent="0.25">
      <c r="A62" s="651">
        <v>44874</v>
      </c>
      <c r="B62" s="573" t="s">
        <v>115</v>
      </c>
      <c r="C62" s="573" t="s">
        <v>49</v>
      </c>
      <c r="D62" s="575" t="s">
        <v>119</v>
      </c>
      <c r="E62" s="590"/>
      <c r="F62" s="634">
        <v>75000</v>
      </c>
      <c r="G62" s="563">
        <f t="shared" si="0"/>
        <v>77000</v>
      </c>
      <c r="H62" s="593" t="s">
        <v>135</v>
      </c>
      <c r="I62" s="565" t="s">
        <v>18</v>
      </c>
      <c r="J62" s="660" t="s">
        <v>213</v>
      </c>
      <c r="K62" s="560" t="s">
        <v>64</v>
      </c>
      <c r="L62" s="565" t="s">
        <v>45</v>
      </c>
      <c r="M62" s="565"/>
      <c r="N62" s="573"/>
    </row>
    <row r="63" spans="1:14" x14ac:dyDescent="0.25">
      <c r="A63" s="645">
        <v>44874</v>
      </c>
      <c r="B63" s="177" t="s">
        <v>123</v>
      </c>
      <c r="C63" s="177" t="s">
        <v>124</v>
      </c>
      <c r="D63" s="203" t="s">
        <v>119</v>
      </c>
      <c r="E63" s="172">
        <v>8000</v>
      </c>
      <c r="F63" s="172"/>
      <c r="G63" s="333">
        <f t="shared" si="0"/>
        <v>69000</v>
      </c>
      <c r="H63" s="212" t="s">
        <v>135</v>
      </c>
      <c r="I63" s="175" t="s">
        <v>18</v>
      </c>
      <c r="J63" s="608" t="s">
        <v>213</v>
      </c>
      <c r="K63" s="429" t="s">
        <v>64</v>
      </c>
      <c r="L63" s="175" t="s">
        <v>45</v>
      </c>
      <c r="M63" s="175"/>
      <c r="N63" s="177" t="s">
        <v>126</v>
      </c>
    </row>
    <row r="64" spans="1:14" x14ac:dyDescent="0.25">
      <c r="A64" s="645">
        <v>44874</v>
      </c>
      <c r="B64" s="177" t="s">
        <v>123</v>
      </c>
      <c r="C64" s="177" t="s">
        <v>124</v>
      </c>
      <c r="D64" s="203" t="s">
        <v>119</v>
      </c>
      <c r="E64" s="190">
        <v>15000</v>
      </c>
      <c r="F64" s="530"/>
      <c r="G64" s="333">
        <f t="shared" si="0"/>
        <v>54000</v>
      </c>
      <c r="H64" s="212" t="s">
        <v>135</v>
      </c>
      <c r="I64" s="175" t="s">
        <v>18</v>
      </c>
      <c r="J64" s="608" t="s">
        <v>213</v>
      </c>
      <c r="K64" s="429" t="s">
        <v>64</v>
      </c>
      <c r="L64" s="175" t="s">
        <v>45</v>
      </c>
      <c r="M64" s="175"/>
      <c r="N64" s="177" t="s">
        <v>176</v>
      </c>
    </row>
    <row r="65" spans="1:14" x14ac:dyDescent="0.25">
      <c r="A65" s="645">
        <v>44874</v>
      </c>
      <c r="B65" s="177" t="s">
        <v>123</v>
      </c>
      <c r="C65" s="177" t="s">
        <v>124</v>
      </c>
      <c r="D65" s="203" t="s">
        <v>119</v>
      </c>
      <c r="E65" s="190">
        <v>14000</v>
      </c>
      <c r="F65" s="425"/>
      <c r="G65" s="333">
        <f t="shared" si="0"/>
        <v>40000</v>
      </c>
      <c r="H65" s="212" t="s">
        <v>135</v>
      </c>
      <c r="I65" s="175" t="s">
        <v>18</v>
      </c>
      <c r="J65" s="608" t="s">
        <v>213</v>
      </c>
      <c r="K65" s="429" t="s">
        <v>64</v>
      </c>
      <c r="L65" s="175" t="s">
        <v>45</v>
      </c>
      <c r="M65" s="175"/>
      <c r="N65" s="177" t="s">
        <v>214</v>
      </c>
    </row>
    <row r="66" spans="1:14" x14ac:dyDescent="0.25">
      <c r="A66" s="645">
        <v>44874</v>
      </c>
      <c r="B66" s="177" t="s">
        <v>123</v>
      </c>
      <c r="C66" s="177" t="s">
        <v>124</v>
      </c>
      <c r="D66" s="203" t="s">
        <v>119</v>
      </c>
      <c r="E66" s="190">
        <v>10000</v>
      </c>
      <c r="F66" s="425"/>
      <c r="G66" s="333">
        <f t="shared" si="0"/>
        <v>30000</v>
      </c>
      <c r="H66" s="212" t="s">
        <v>135</v>
      </c>
      <c r="I66" s="175" t="s">
        <v>18</v>
      </c>
      <c r="J66" s="608" t="s">
        <v>213</v>
      </c>
      <c r="K66" s="429" t="s">
        <v>64</v>
      </c>
      <c r="L66" s="175" t="s">
        <v>45</v>
      </c>
      <c r="M66" s="175"/>
      <c r="N66" s="177" t="s">
        <v>215</v>
      </c>
    </row>
    <row r="67" spans="1:14" x14ac:dyDescent="0.25">
      <c r="A67" s="645">
        <v>44874</v>
      </c>
      <c r="B67" s="177" t="s">
        <v>123</v>
      </c>
      <c r="C67" s="177" t="s">
        <v>124</v>
      </c>
      <c r="D67" s="203" t="s">
        <v>119</v>
      </c>
      <c r="E67" s="190">
        <v>5000</v>
      </c>
      <c r="F67" s="425"/>
      <c r="G67" s="333">
        <f t="shared" si="0"/>
        <v>25000</v>
      </c>
      <c r="H67" s="212" t="s">
        <v>135</v>
      </c>
      <c r="I67" s="175" t="s">
        <v>18</v>
      </c>
      <c r="J67" s="608" t="s">
        <v>213</v>
      </c>
      <c r="K67" s="429" t="s">
        <v>64</v>
      </c>
      <c r="L67" s="175" t="s">
        <v>45</v>
      </c>
      <c r="M67" s="175"/>
      <c r="N67" s="177" t="s">
        <v>216</v>
      </c>
    </row>
    <row r="68" spans="1:14" x14ac:dyDescent="0.25">
      <c r="A68" s="645">
        <v>44874</v>
      </c>
      <c r="B68" s="177" t="s">
        <v>123</v>
      </c>
      <c r="C68" s="177" t="s">
        <v>124</v>
      </c>
      <c r="D68" s="203" t="s">
        <v>119</v>
      </c>
      <c r="E68" s="190">
        <v>12000</v>
      </c>
      <c r="F68" s="425"/>
      <c r="G68" s="333">
        <f t="shared" si="0"/>
        <v>13000</v>
      </c>
      <c r="H68" s="212" t="s">
        <v>135</v>
      </c>
      <c r="I68" s="175" t="s">
        <v>18</v>
      </c>
      <c r="J68" s="608" t="s">
        <v>213</v>
      </c>
      <c r="K68" s="429" t="s">
        <v>64</v>
      </c>
      <c r="L68" s="175" t="s">
        <v>45</v>
      </c>
      <c r="M68" s="175"/>
      <c r="N68" s="177" t="s">
        <v>154</v>
      </c>
    </row>
    <row r="69" spans="1:14" x14ac:dyDescent="0.25">
      <c r="A69" s="645">
        <v>44874</v>
      </c>
      <c r="B69" s="177" t="s">
        <v>122</v>
      </c>
      <c r="C69" s="177" t="s">
        <v>122</v>
      </c>
      <c r="D69" s="203" t="s">
        <v>119</v>
      </c>
      <c r="E69" s="190">
        <v>5000</v>
      </c>
      <c r="F69" s="425"/>
      <c r="G69" s="333">
        <f t="shared" si="0"/>
        <v>8000</v>
      </c>
      <c r="H69" s="212" t="s">
        <v>135</v>
      </c>
      <c r="I69" s="175" t="s">
        <v>18</v>
      </c>
      <c r="J69" s="608" t="s">
        <v>213</v>
      </c>
      <c r="K69" s="429" t="s">
        <v>64</v>
      </c>
      <c r="L69" s="175" t="s">
        <v>45</v>
      </c>
      <c r="M69" s="175"/>
      <c r="N69" s="177"/>
    </row>
    <row r="70" spans="1:14" x14ac:dyDescent="0.25">
      <c r="A70" s="645">
        <v>44874</v>
      </c>
      <c r="B70" s="177" t="s">
        <v>122</v>
      </c>
      <c r="C70" s="177" t="s">
        <v>122</v>
      </c>
      <c r="D70" s="203" t="s">
        <v>119</v>
      </c>
      <c r="E70" s="190">
        <v>5000</v>
      </c>
      <c r="F70" s="425"/>
      <c r="G70" s="333">
        <f t="shared" si="0"/>
        <v>3000</v>
      </c>
      <c r="H70" s="212" t="s">
        <v>135</v>
      </c>
      <c r="I70" s="175" t="s">
        <v>18</v>
      </c>
      <c r="J70" s="608" t="s">
        <v>213</v>
      </c>
      <c r="K70" s="429" t="s">
        <v>64</v>
      </c>
      <c r="L70" s="175" t="s">
        <v>45</v>
      </c>
      <c r="M70" s="175"/>
      <c r="N70" s="177"/>
    </row>
    <row r="71" spans="1:14" x14ac:dyDescent="0.25">
      <c r="A71" s="645">
        <v>44875</v>
      </c>
      <c r="B71" s="177" t="s">
        <v>162</v>
      </c>
      <c r="C71" s="177" t="s">
        <v>49</v>
      </c>
      <c r="D71" s="203" t="s">
        <v>119</v>
      </c>
      <c r="E71" s="190"/>
      <c r="F71" s="425">
        <v>-1000</v>
      </c>
      <c r="G71" s="333">
        <f t="shared" si="0"/>
        <v>2000</v>
      </c>
      <c r="H71" s="212" t="s">
        <v>135</v>
      </c>
      <c r="I71" s="175" t="s">
        <v>18</v>
      </c>
      <c r="J71" s="608" t="s">
        <v>213</v>
      </c>
      <c r="K71" s="429" t="s">
        <v>64</v>
      </c>
      <c r="L71" s="175" t="s">
        <v>45</v>
      </c>
      <c r="M71" s="175"/>
      <c r="N71" s="177"/>
    </row>
    <row r="72" spans="1:14" x14ac:dyDescent="0.25">
      <c r="A72" s="559">
        <v>44875</v>
      </c>
      <c r="B72" s="573" t="s">
        <v>115</v>
      </c>
      <c r="C72" s="573" t="s">
        <v>49</v>
      </c>
      <c r="D72" s="575" t="s">
        <v>119</v>
      </c>
      <c r="E72" s="568"/>
      <c r="F72" s="595">
        <v>75000</v>
      </c>
      <c r="G72" s="563">
        <f t="shared" si="0"/>
        <v>77000</v>
      </c>
      <c r="H72" s="593" t="s">
        <v>135</v>
      </c>
      <c r="I72" s="565" t="s">
        <v>18</v>
      </c>
      <c r="J72" s="660" t="s">
        <v>228</v>
      </c>
      <c r="K72" s="560" t="s">
        <v>64</v>
      </c>
      <c r="L72" s="565" t="s">
        <v>45</v>
      </c>
      <c r="M72" s="565"/>
      <c r="N72" s="573"/>
    </row>
    <row r="73" spans="1:14" x14ac:dyDescent="0.25">
      <c r="A73" s="194">
        <v>44875</v>
      </c>
      <c r="B73" s="177" t="s">
        <v>123</v>
      </c>
      <c r="C73" s="177" t="s">
        <v>124</v>
      </c>
      <c r="D73" s="203" t="s">
        <v>119</v>
      </c>
      <c r="E73" s="425">
        <v>8000</v>
      </c>
      <c r="F73" s="425"/>
      <c r="G73" s="333">
        <f t="shared" ref="G73:G136" si="4">G72-E73+F73</f>
        <v>69000</v>
      </c>
      <c r="H73" s="212" t="s">
        <v>135</v>
      </c>
      <c r="I73" s="175" t="s">
        <v>18</v>
      </c>
      <c r="J73" s="608" t="s">
        <v>228</v>
      </c>
      <c r="K73" s="429" t="s">
        <v>64</v>
      </c>
      <c r="L73" s="175" t="s">
        <v>45</v>
      </c>
      <c r="M73" s="175"/>
      <c r="N73" s="177" t="s">
        <v>126</v>
      </c>
    </row>
    <row r="74" spans="1:14" x14ac:dyDescent="0.25">
      <c r="A74" s="194">
        <v>44875</v>
      </c>
      <c r="B74" s="177" t="s">
        <v>123</v>
      </c>
      <c r="C74" s="177" t="s">
        <v>124</v>
      </c>
      <c r="D74" s="203" t="s">
        <v>119</v>
      </c>
      <c r="E74" s="190">
        <v>17000</v>
      </c>
      <c r="F74" s="425"/>
      <c r="G74" s="333">
        <f t="shared" si="4"/>
        <v>52000</v>
      </c>
      <c r="H74" s="212" t="s">
        <v>135</v>
      </c>
      <c r="I74" s="175" t="s">
        <v>18</v>
      </c>
      <c r="J74" s="608" t="s">
        <v>228</v>
      </c>
      <c r="K74" s="429" t="s">
        <v>64</v>
      </c>
      <c r="L74" s="175" t="s">
        <v>45</v>
      </c>
      <c r="M74" s="175"/>
      <c r="N74" s="177" t="s">
        <v>230</v>
      </c>
    </row>
    <row r="75" spans="1:14" x14ac:dyDescent="0.25">
      <c r="A75" s="194">
        <v>44875</v>
      </c>
      <c r="B75" s="177" t="s">
        <v>123</v>
      </c>
      <c r="C75" s="177" t="s">
        <v>124</v>
      </c>
      <c r="D75" s="203" t="s">
        <v>119</v>
      </c>
      <c r="E75" s="190">
        <v>15000</v>
      </c>
      <c r="F75" s="425"/>
      <c r="G75" s="333">
        <f t="shared" si="4"/>
        <v>37000</v>
      </c>
      <c r="H75" s="212" t="s">
        <v>135</v>
      </c>
      <c r="I75" s="175" t="s">
        <v>18</v>
      </c>
      <c r="J75" s="608" t="s">
        <v>228</v>
      </c>
      <c r="K75" s="429" t="s">
        <v>64</v>
      </c>
      <c r="L75" s="175" t="s">
        <v>45</v>
      </c>
      <c r="M75" s="175"/>
      <c r="N75" s="177" t="s">
        <v>231</v>
      </c>
    </row>
    <row r="76" spans="1:14" x14ac:dyDescent="0.25">
      <c r="A76" s="194">
        <v>44875</v>
      </c>
      <c r="B76" s="177" t="s">
        <v>123</v>
      </c>
      <c r="C76" s="177" t="s">
        <v>124</v>
      </c>
      <c r="D76" s="203" t="s">
        <v>119</v>
      </c>
      <c r="E76" s="425">
        <v>20000</v>
      </c>
      <c r="F76" s="425"/>
      <c r="G76" s="333">
        <f t="shared" si="4"/>
        <v>17000</v>
      </c>
      <c r="H76" s="212" t="s">
        <v>135</v>
      </c>
      <c r="I76" s="175" t="s">
        <v>18</v>
      </c>
      <c r="J76" s="608" t="s">
        <v>228</v>
      </c>
      <c r="K76" s="429" t="s">
        <v>64</v>
      </c>
      <c r="L76" s="175" t="s">
        <v>45</v>
      </c>
      <c r="M76" s="175"/>
      <c r="N76" s="177" t="s">
        <v>232</v>
      </c>
    </row>
    <row r="77" spans="1:14" x14ac:dyDescent="0.25">
      <c r="A77" s="194">
        <v>44875</v>
      </c>
      <c r="B77" s="177" t="s">
        <v>123</v>
      </c>
      <c r="C77" s="177" t="s">
        <v>124</v>
      </c>
      <c r="D77" s="203" t="s">
        <v>119</v>
      </c>
      <c r="E77" s="425">
        <v>5000</v>
      </c>
      <c r="F77" s="425"/>
      <c r="G77" s="333">
        <f t="shared" si="4"/>
        <v>12000</v>
      </c>
      <c r="H77" s="212" t="s">
        <v>135</v>
      </c>
      <c r="I77" s="175" t="s">
        <v>18</v>
      </c>
      <c r="J77" s="608" t="s">
        <v>228</v>
      </c>
      <c r="K77" s="429" t="s">
        <v>64</v>
      </c>
      <c r="L77" s="175" t="s">
        <v>45</v>
      </c>
      <c r="M77" s="175"/>
      <c r="N77" s="177"/>
    </row>
    <row r="78" spans="1:14" x14ac:dyDescent="0.25">
      <c r="A78" s="194">
        <v>44875</v>
      </c>
      <c r="B78" s="177" t="s">
        <v>123</v>
      </c>
      <c r="C78" s="177" t="s">
        <v>124</v>
      </c>
      <c r="D78" s="203" t="s">
        <v>119</v>
      </c>
      <c r="E78" s="425">
        <v>5000</v>
      </c>
      <c r="F78" s="425"/>
      <c r="G78" s="333">
        <f t="shared" si="4"/>
        <v>7000</v>
      </c>
      <c r="H78" s="212" t="s">
        <v>135</v>
      </c>
      <c r="I78" s="175" t="s">
        <v>18</v>
      </c>
      <c r="J78" s="608" t="s">
        <v>228</v>
      </c>
      <c r="K78" s="429" t="s">
        <v>64</v>
      </c>
      <c r="L78" s="175" t="s">
        <v>45</v>
      </c>
      <c r="M78" s="175"/>
      <c r="N78" s="177"/>
    </row>
    <row r="79" spans="1:14" x14ac:dyDescent="0.25">
      <c r="A79" s="194">
        <v>44876</v>
      </c>
      <c r="B79" s="175" t="s">
        <v>162</v>
      </c>
      <c r="C79" s="175" t="s">
        <v>49</v>
      </c>
      <c r="D79" s="175" t="s">
        <v>119</v>
      </c>
      <c r="E79" s="425"/>
      <c r="F79" s="425">
        <v>-7000</v>
      </c>
      <c r="G79" s="333">
        <f t="shared" si="4"/>
        <v>0</v>
      </c>
      <c r="H79" s="212" t="s">
        <v>135</v>
      </c>
      <c r="I79" s="175" t="s">
        <v>18</v>
      </c>
      <c r="J79" s="608" t="s">
        <v>228</v>
      </c>
      <c r="K79" s="429" t="s">
        <v>64</v>
      </c>
      <c r="L79" s="175" t="s">
        <v>45</v>
      </c>
      <c r="M79" s="175"/>
      <c r="N79" s="177"/>
    </row>
    <row r="80" spans="1:14" x14ac:dyDescent="0.25">
      <c r="A80" s="594">
        <v>44876</v>
      </c>
      <c r="B80" s="565" t="s">
        <v>115</v>
      </c>
      <c r="C80" s="565" t="s">
        <v>49</v>
      </c>
      <c r="D80" s="565" t="s">
        <v>119</v>
      </c>
      <c r="E80" s="595"/>
      <c r="F80" s="595">
        <v>80000</v>
      </c>
      <c r="G80" s="563">
        <f t="shared" si="4"/>
        <v>80000</v>
      </c>
      <c r="H80" s="593" t="s">
        <v>135</v>
      </c>
      <c r="I80" s="565" t="s">
        <v>18</v>
      </c>
      <c r="J80" s="660" t="s">
        <v>229</v>
      </c>
      <c r="K80" s="560" t="s">
        <v>64</v>
      </c>
      <c r="L80" s="565" t="s">
        <v>45</v>
      </c>
      <c r="M80" s="565"/>
      <c r="N80" s="573"/>
    </row>
    <row r="81" spans="1:14" x14ac:dyDescent="0.25">
      <c r="A81" s="180">
        <v>44876</v>
      </c>
      <c r="B81" s="175" t="s">
        <v>123</v>
      </c>
      <c r="C81" s="175" t="s">
        <v>124</v>
      </c>
      <c r="D81" s="175" t="s">
        <v>119</v>
      </c>
      <c r="E81" s="425">
        <v>10000</v>
      </c>
      <c r="F81" s="425"/>
      <c r="G81" s="333">
        <f t="shared" si="4"/>
        <v>70000</v>
      </c>
      <c r="H81" s="212" t="s">
        <v>135</v>
      </c>
      <c r="I81" s="175" t="s">
        <v>18</v>
      </c>
      <c r="J81" s="608" t="s">
        <v>229</v>
      </c>
      <c r="K81" s="429" t="s">
        <v>64</v>
      </c>
      <c r="L81" s="175" t="s">
        <v>45</v>
      </c>
      <c r="M81" s="175"/>
      <c r="N81" s="177"/>
    </row>
    <row r="82" spans="1:14" x14ac:dyDescent="0.25">
      <c r="A82" s="180">
        <v>44876</v>
      </c>
      <c r="B82" s="175" t="s">
        <v>123</v>
      </c>
      <c r="C82" s="175" t="s">
        <v>124</v>
      </c>
      <c r="D82" s="175" t="s">
        <v>119</v>
      </c>
      <c r="E82" s="425">
        <v>15000</v>
      </c>
      <c r="F82" s="425"/>
      <c r="G82" s="333">
        <f t="shared" si="4"/>
        <v>55000</v>
      </c>
      <c r="H82" s="212" t="s">
        <v>135</v>
      </c>
      <c r="I82" s="175" t="s">
        <v>18</v>
      </c>
      <c r="J82" s="608" t="s">
        <v>229</v>
      </c>
      <c r="K82" s="429" t="s">
        <v>64</v>
      </c>
      <c r="L82" s="175" t="s">
        <v>45</v>
      </c>
      <c r="M82" s="175"/>
      <c r="N82" s="177"/>
    </row>
    <row r="83" spans="1:14" x14ac:dyDescent="0.25">
      <c r="A83" s="180">
        <v>44876</v>
      </c>
      <c r="B83" s="175" t="s">
        <v>123</v>
      </c>
      <c r="C83" s="175" t="s">
        <v>124</v>
      </c>
      <c r="D83" s="175" t="s">
        <v>119</v>
      </c>
      <c r="E83" s="425">
        <v>20000</v>
      </c>
      <c r="F83" s="425"/>
      <c r="G83" s="333">
        <f t="shared" si="4"/>
        <v>35000</v>
      </c>
      <c r="H83" s="212" t="s">
        <v>135</v>
      </c>
      <c r="I83" s="175" t="s">
        <v>18</v>
      </c>
      <c r="J83" s="608" t="s">
        <v>229</v>
      </c>
      <c r="K83" s="429" t="s">
        <v>64</v>
      </c>
      <c r="L83" s="175" t="s">
        <v>45</v>
      </c>
      <c r="M83" s="175"/>
      <c r="N83" s="177"/>
    </row>
    <row r="84" spans="1:14" x14ac:dyDescent="0.25">
      <c r="A84" s="180">
        <v>44876</v>
      </c>
      <c r="B84" s="175" t="s">
        <v>123</v>
      </c>
      <c r="C84" s="175" t="s">
        <v>124</v>
      </c>
      <c r="D84" s="175" t="s">
        <v>119</v>
      </c>
      <c r="E84" s="425">
        <v>15000</v>
      </c>
      <c r="F84" s="425"/>
      <c r="G84" s="333">
        <f t="shared" si="4"/>
        <v>20000</v>
      </c>
      <c r="H84" s="212" t="s">
        <v>135</v>
      </c>
      <c r="I84" s="175" t="s">
        <v>18</v>
      </c>
      <c r="J84" s="608" t="s">
        <v>229</v>
      </c>
      <c r="K84" s="429" t="s">
        <v>64</v>
      </c>
      <c r="L84" s="175" t="s">
        <v>45</v>
      </c>
      <c r="M84" s="175"/>
      <c r="N84" s="177"/>
    </row>
    <row r="85" spans="1:14" x14ac:dyDescent="0.25">
      <c r="A85" s="180">
        <v>44876</v>
      </c>
      <c r="B85" s="175" t="s">
        <v>123</v>
      </c>
      <c r="C85" s="175" t="s">
        <v>124</v>
      </c>
      <c r="D85" s="175" t="s">
        <v>119</v>
      </c>
      <c r="E85" s="425">
        <v>10000</v>
      </c>
      <c r="F85" s="425"/>
      <c r="G85" s="333">
        <f t="shared" si="4"/>
        <v>10000</v>
      </c>
      <c r="H85" s="212" t="s">
        <v>135</v>
      </c>
      <c r="I85" s="175" t="s">
        <v>18</v>
      </c>
      <c r="J85" s="608" t="s">
        <v>229</v>
      </c>
      <c r="K85" s="429" t="s">
        <v>64</v>
      </c>
      <c r="L85" s="175" t="s">
        <v>45</v>
      </c>
      <c r="M85" s="175"/>
      <c r="N85" s="177"/>
    </row>
    <row r="86" spans="1:14" x14ac:dyDescent="0.25">
      <c r="A86" s="180">
        <v>44876</v>
      </c>
      <c r="B86" s="175" t="s">
        <v>122</v>
      </c>
      <c r="C86" s="175" t="s">
        <v>122</v>
      </c>
      <c r="D86" s="175" t="s">
        <v>119</v>
      </c>
      <c r="E86" s="425">
        <v>5000</v>
      </c>
      <c r="F86" s="425"/>
      <c r="G86" s="333">
        <f t="shared" si="4"/>
        <v>5000</v>
      </c>
      <c r="H86" s="212" t="s">
        <v>135</v>
      </c>
      <c r="I86" s="175" t="s">
        <v>18</v>
      </c>
      <c r="J86" s="608" t="s">
        <v>229</v>
      </c>
      <c r="K86" s="429" t="s">
        <v>64</v>
      </c>
      <c r="L86" s="175" t="s">
        <v>45</v>
      </c>
      <c r="M86" s="175"/>
      <c r="N86" s="177"/>
    </row>
    <row r="87" spans="1:14" x14ac:dyDescent="0.25">
      <c r="A87" s="180">
        <v>44876</v>
      </c>
      <c r="B87" s="175" t="s">
        <v>122</v>
      </c>
      <c r="C87" s="175" t="s">
        <v>122</v>
      </c>
      <c r="D87" s="175" t="s">
        <v>119</v>
      </c>
      <c r="E87" s="190">
        <v>5000</v>
      </c>
      <c r="F87" s="549"/>
      <c r="G87" s="333">
        <f t="shared" si="4"/>
        <v>0</v>
      </c>
      <c r="H87" s="212" t="s">
        <v>135</v>
      </c>
      <c r="I87" s="175" t="s">
        <v>18</v>
      </c>
      <c r="J87" s="608" t="s">
        <v>229</v>
      </c>
      <c r="K87" s="429" t="s">
        <v>64</v>
      </c>
      <c r="L87" s="175" t="s">
        <v>45</v>
      </c>
      <c r="M87" s="175"/>
      <c r="N87" s="177"/>
    </row>
    <row r="88" spans="1:14" x14ac:dyDescent="0.25">
      <c r="A88" s="180">
        <v>44876</v>
      </c>
      <c r="B88" s="175" t="s">
        <v>123</v>
      </c>
      <c r="C88" s="175" t="s">
        <v>124</v>
      </c>
      <c r="D88" s="175" t="s">
        <v>119</v>
      </c>
      <c r="E88" s="190">
        <v>16000</v>
      </c>
      <c r="F88" s="425"/>
      <c r="G88" s="333">
        <f t="shared" si="4"/>
        <v>-16000</v>
      </c>
      <c r="H88" s="212" t="s">
        <v>135</v>
      </c>
      <c r="I88" s="175" t="s">
        <v>18</v>
      </c>
      <c r="J88" s="608" t="s">
        <v>244</v>
      </c>
      <c r="K88" s="429" t="s">
        <v>64</v>
      </c>
      <c r="L88" s="175" t="s">
        <v>45</v>
      </c>
      <c r="M88" s="175"/>
      <c r="N88" s="177"/>
    </row>
    <row r="89" spans="1:14" x14ac:dyDescent="0.25">
      <c r="A89" s="594">
        <v>44877</v>
      </c>
      <c r="B89" s="565" t="s">
        <v>115</v>
      </c>
      <c r="C89" s="565" t="s">
        <v>49</v>
      </c>
      <c r="D89" s="565" t="s">
        <v>119</v>
      </c>
      <c r="E89" s="568"/>
      <c r="F89" s="595">
        <v>60000</v>
      </c>
      <c r="G89" s="563">
        <f t="shared" si="4"/>
        <v>44000</v>
      </c>
      <c r="H89" s="593" t="s">
        <v>135</v>
      </c>
      <c r="I89" s="565" t="s">
        <v>18</v>
      </c>
      <c r="J89" s="660" t="s">
        <v>252</v>
      </c>
      <c r="K89" s="560" t="s">
        <v>64</v>
      </c>
      <c r="L89" s="565" t="s">
        <v>45</v>
      </c>
      <c r="M89" s="565"/>
      <c r="N89" s="573"/>
    </row>
    <row r="90" spans="1:14" x14ac:dyDescent="0.25">
      <c r="A90" s="180">
        <v>44877</v>
      </c>
      <c r="B90" s="175" t="s">
        <v>123</v>
      </c>
      <c r="C90" s="175" t="s">
        <v>124</v>
      </c>
      <c r="D90" s="175" t="s">
        <v>119</v>
      </c>
      <c r="E90" s="190">
        <v>8000</v>
      </c>
      <c r="F90" s="425"/>
      <c r="G90" s="333">
        <f t="shared" si="4"/>
        <v>36000</v>
      </c>
      <c r="H90" s="212" t="s">
        <v>135</v>
      </c>
      <c r="I90" s="175" t="s">
        <v>18</v>
      </c>
      <c r="J90" s="608" t="s">
        <v>252</v>
      </c>
      <c r="K90" s="429" t="s">
        <v>64</v>
      </c>
      <c r="L90" s="175" t="s">
        <v>45</v>
      </c>
      <c r="M90" s="175"/>
      <c r="N90" s="177" t="s">
        <v>126</v>
      </c>
    </row>
    <row r="91" spans="1:14" x14ac:dyDescent="0.25">
      <c r="A91" s="180">
        <v>44877</v>
      </c>
      <c r="B91" s="175" t="s">
        <v>123</v>
      </c>
      <c r="C91" s="175" t="s">
        <v>124</v>
      </c>
      <c r="D91" s="175" t="s">
        <v>119</v>
      </c>
      <c r="E91" s="190">
        <v>20000</v>
      </c>
      <c r="F91" s="425"/>
      <c r="G91" s="333">
        <f t="shared" si="4"/>
        <v>16000</v>
      </c>
      <c r="H91" s="212" t="s">
        <v>135</v>
      </c>
      <c r="I91" s="175" t="s">
        <v>18</v>
      </c>
      <c r="J91" s="608" t="s">
        <v>252</v>
      </c>
      <c r="K91" s="429" t="s">
        <v>64</v>
      </c>
      <c r="L91" s="175" t="s">
        <v>45</v>
      </c>
      <c r="M91" s="175"/>
      <c r="N91" s="177" t="s">
        <v>250</v>
      </c>
    </row>
    <row r="92" spans="1:14" x14ac:dyDescent="0.25">
      <c r="A92" s="180">
        <v>44877</v>
      </c>
      <c r="B92" s="175" t="s">
        <v>123</v>
      </c>
      <c r="C92" s="175" t="s">
        <v>124</v>
      </c>
      <c r="D92" s="175" t="s">
        <v>119</v>
      </c>
      <c r="E92" s="190">
        <v>20000</v>
      </c>
      <c r="F92" s="425"/>
      <c r="G92" s="333">
        <f t="shared" si="4"/>
        <v>-4000</v>
      </c>
      <c r="H92" s="212" t="s">
        <v>135</v>
      </c>
      <c r="I92" s="175" t="s">
        <v>18</v>
      </c>
      <c r="J92" s="608" t="s">
        <v>252</v>
      </c>
      <c r="K92" s="429" t="s">
        <v>64</v>
      </c>
      <c r="L92" s="175" t="s">
        <v>45</v>
      </c>
      <c r="M92" s="175"/>
      <c r="N92" s="177" t="s">
        <v>251</v>
      </c>
    </row>
    <row r="93" spans="1:14" x14ac:dyDescent="0.25">
      <c r="A93" s="180">
        <v>44877</v>
      </c>
      <c r="B93" s="175" t="s">
        <v>122</v>
      </c>
      <c r="C93" s="175" t="s">
        <v>122</v>
      </c>
      <c r="D93" s="175" t="s">
        <v>119</v>
      </c>
      <c r="E93" s="190">
        <v>5000</v>
      </c>
      <c r="F93" s="425"/>
      <c r="G93" s="333">
        <f t="shared" si="4"/>
        <v>-9000</v>
      </c>
      <c r="H93" s="212" t="s">
        <v>135</v>
      </c>
      <c r="I93" s="175" t="s">
        <v>18</v>
      </c>
      <c r="J93" s="608" t="s">
        <v>252</v>
      </c>
      <c r="K93" s="429" t="s">
        <v>64</v>
      </c>
      <c r="L93" s="175" t="s">
        <v>45</v>
      </c>
      <c r="M93" s="175"/>
      <c r="N93" s="177"/>
    </row>
    <row r="94" spans="1:14" x14ac:dyDescent="0.25">
      <c r="A94" s="180">
        <v>44877</v>
      </c>
      <c r="B94" s="175" t="s">
        <v>122</v>
      </c>
      <c r="C94" s="175" t="s">
        <v>122</v>
      </c>
      <c r="D94" s="175" t="s">
        <v>119</v>
      </c>
      <c r="E94" s="190">
        <v>2000</v>
      </c>
      <c r="F94" s="425"/>
      <c r="G94" s="333">
        <f t="shared" si="4"/>
        <v>-11000</v>
      </c>
      <c r="H94" s="212" t="s">
        <v>135</v>
      </c>
      <c r="I94" s="175" t="s">
        <v>18</v>
      </c>
      <c r="J94" s="608" t="s">
        <v>252</v>
      </c>
      <c r="K94" s="429" t="s">
        <v>64</v>
      </c>
      <c r="L94" s="175" t="s">
        <v>45</v>
      </c>
      <c r="M94" s="175"/>
      <c r="N94" s="177"/>
    </row>
    <row r="95" spans="1:14" x14ac:dyDescent="0.25">
      <c r="A95" s="180">
        <v>44877</v>
      </c>
      <c r="B95" s="175" t="s">
        <v>162</v>
      </c>
      <c r="C95" s="175" t="s">
        <v>49</v>
      </c>
      <c r="D95" s="175" t="s">
        <v>119</v>
      </c>
      <c r="E95" s="190"/>
      <c r="F95" s="425">
        <v>16000</v>
      </c>
      <c r="G95" s="333">
        <f t="shared" si="4"/>
        <v>5000</v>
      </c>
      <c r="H95" s="212" t="s">
        <v>135</v>
      </c>
      <c r="I95" s="175" t="s">
        <v>18</v>
      </c>
      <c r="J95" s="608" t="s">
        <v>244</v>
      </c>
      <c r="K95" s="429" t="s">
        <v>64</v>
      </c>
      <c r="L95" s="175" t="s">
        <v>45</v>
      </c>
      <c r="M95" s="175"/>
      <c r="N95" s="177"/>
    </row>
    <row r="96" spans="1:14" x14ac:dyDescent="0.25">
      <c r="A96" s="180">
        <v>44879</v>
      </c>
      <c r="B96" s="175" t="s">
        <v>245</v>
      </c>
      <c r="C96" s="175" t="s">
        <v>49</v>
      </c>
      <c r="D96" s="175" t="s">
        <v>119</v>
      </c>
      <c r="E96" s="190"/>
      <c r="F96" s="425">
        <v>-5000</v>
      </c>
      <c r="G96" s="333">
        <f t="shared" si="4"/>
        <v>0</v>
      </c>
      <c r="H96" s="212" t="s">
        <v>135</v>
      </c>
      <c r="I96" s="175" t="s">
        <v>18</v>
      </c>
      <c r="J96" s="608" t="s">
        <v>252</v>
      </c>
      <c r="K96" s="429" t="s">
        <v>64</v>
      </c>
      <c r="L96" s="175" t="s">
        <v>45</v>
      </c>
      <c r="M96" s="175"/>
      <c r="N96" s="177"/>
    </row>
    <row r="97" spans="1:14" ht="15" customHeight="1" x14ac:dyDescent="0.25">
      <c r="A97" s="594">
        <v>44879</v>
      </c>
      <c r="B97" s="565" t="s">
        <v>115</v>
      </c>
      <c r="C97" s="565" t="s">
        <v>49</v>
      </c>
      <c r="D97" s="565" t="s">
        <v>119</v>
      </c>
      <c r="E97" s="686"/>
      <c r="F97" s="687">
        <v>75000</v>
      </c>
      <c r="G97" s="584">
        <f t="shared" si="4"/>
        <v>75000</v>
      </c>
      <c r="H97" s="688" t="s">
        <v>135</v>
      </c>
      <c r="I97" s="571" t="s">
        <v>18</v>
      </c>
      <c r="J97" s="660" t="s">
        <v>257</v>
      </c>
      <c r="K97" s="572" t="s">
        <v>64</v>
      </c>
      <c r="L97" s="571" t="s">
        <v>45</v>
      </c>
      <c r="M97" s="571"/>
      <c r="N97" s="585"/>
    </row>
    <row r="98" spans="1:14" x14ac:dyDescent="0.25">
      <c r="A98" s="180">
        <v>44879</v>
      </c>
      <c r="B98" s="177" t="s">
        <v>123</v>
      </c>
      <c r="C98" s="177" t="s">
        <v>124</v>
      </c>
      <c r="D98" s="203" t="s">
        <v>119</v>
      </c>
      <c r="E98" s="190">
        <v>8000</v>
      </c>
      <c r="F98" s="425"/>
      <c r="G98" s="333">
        <f t="shared" si="4"/>
        <v>67000</v>
      </c>
      <c r="H98" s="212" t="s">
        <v>135</v>
      </c>
      <c r="I98" s="175" t="s">
        <v>18</v>
      </c>
      <c r="J98" s="608" t="s">
        <v>257</v>
      </c>
      <c r="K98" s="429" t="s">
        <v>64</v>
      </c>
      <c r="L98" s="175" t="s">
        <v>45</v>
      </c>
      <c r="M98" s="175"/>
      <c r="N98" s="177" t="s">
        <v>151</v>
      </c>
    </row>
    <row r="99" spans="1:14" ht="14.25" customHeight="1" x14ac:dyDescent="0.25">
      <c r="A99" s="180">
        <v>44879</v>
      </c>
      <c r="B99" s="177" t="s">
        <v>123</v>
      </c>
      <c r="C99" s="177" t="s">
        <v>124</v>
      </c>
      <c r="D99" s="203" t="s">
        <v>119</v>
      </c>
      <c r="E99" s="190">
        <v>12000</v>
      </c>
      <c r="F99" s="425"/>
      <c r="G99" s="333">
        <f t="shared" si="4"/>
        <v>55000</v>
      </c>
      <c r="H99" s="212" t="s">
        <v>135</v>
      </c>
      <c r="I99" s="175" t="s">
        <v>18</v>
      </c>
      <c r="J99" s="608" t="s">
        <v>257</v>
      </c>
      <c r="K99" s="429" t="s">
        <v>64</v>
      </c>
      <c r="L99" s="175" t="s">
        <v>45</v>
      </c>
      <c r="M99" s="175"/>
      <c r="N99" s="177" t="s">
        <v>253</v>
      </c>
    </row>
    <row r="100" spans="1:14" x14ac:dyDescent="0.25">
      <c r="A100" s="180">
        <v>44879</v>
      </c>
      <c r="B100" s="177" t="s">
        <v>123</v>
      </c>
      <c r="C100" s="177" t="s">
        <v>124</v>
      </c>
      <c r="D100" s="203" t="s">
        <v>119</v>
      </c>
      <c r="E100" s="425">
        <v>18000</v>
      </c>
      <c r="F100" s="425"/>
      <c r="G100" s="333">
        <f t="shared" si="4"/>
        <v>37000</v>
      </c>
      <c r="H100" s="212" t="s">
        <v>135</v>
      </c>
      <c r="I100" s="175" t="s">
        <v>18</v>
      </c>
      <c r="J100" s="608" t="s">
        <v>257</v>
      </c>
      <c r="K100" s="429" t="s">
        <v>64</v>
      </c>
      <c r="L100" s="175" t="s">
        <v>45</v>
      </c>
      <c r="M100" s="175"/>
      <c r="N100" s="177" t="s">
        <v>254</v>
      </c>
    </row>
    <row r="101" spans="1:14" x14ac:dyDescent="0.25">
      <c r="A101" s="180">
        <v>44879</v>
      </c>
      <c r="B101" s="177" t="s">
        <v>123</v>
      </c>
      <c r="C101" s="177" t="s">
        <v>124</v>
      </c>
      <c r="D101" s="203" t="s">
        <v>119</v>
      </c>
      <c r="E101" s="544">
        <v>12000</v>
      </c>
      <c r="F101" s="544"/>
      <c r="G101" s="333">
        <f t="shared" si="4"/>
        <v>25000</v>
      </c>
      <c r="H101" s="212" t="s">
        <v>135</v>
      </c>
      <c r="I101" s="175" t="s">
        <v>18</v>
      </c>
      <c r="J101" s="608" t="s">
        <v>257</v>
      </c>
      <c r="K101" s="429" t="s">
        <v>64</v>
      </c>
      <c r="L101" s="175" t="s">
        <v>45</v>
      </c>
      <c r="M101" s="175"/>
      <c r="N101" s="177" t="s">
        <v>255</v>
      </c>
    </row>
    <row r="102" spans="1:14" x14ac:dyDescent="0.25">
      <c r="A102" s="180">
        <v>44879</v>
      </c>
      <c r="B102" s="177" t="s">
        <v>123</v>
      </c>
      <c r="C102" s="177" t="s">
        <v>124</v>
      </c>
      <c r="D102" s="203" t="s">
        <v>119</v>
      </c>
      <c r="E102" s="544">
        <v>15000</v>
      </c>
      <c r="F102" s="425"/>
      <c r="G102" s="333">
        <f t="shared" si="4"/>
        <v>10000</v>
      </c>
      <c r="H102" s="212" t="s">
        <v>135</v>
      </c>
      <c r="I102" s="175" t="s">
        <v>18</v>
      </c>
      <c r="J102" s="608" t="s">
        <v>257</v>
      </c>
      <c r="K102" s="429" t="s">
        <v>64</v>
      </c>
      <c r="L102" s="175" t="s">
        <v>45</v>
      </c>
      <c r="M102" s="175"/>
      <c r="N102" s="177" t="s">
        <v>256</v>
      </c>
    </row>
    <row r="103" spans="1:14" x14ac:dyDescent="0.25">
      <c r="A103" s="180">
        <v>44879</v>
      </c>
      <c r="B103" s="177" t="s">
        <v>122</v>
      </c>
      <c r="C103" s="177" t="s">
        <v>122</v>
      </c>
      <c r="D103" s="203" t="s">
        <v>119</v>
      </c>
      <c r="E103" s="425">
        <v>5000</v>
      </c>
      <c r="F103" s="425"/>
      <c r="G103" s="333">
        <f t="shared" si="4"/>
        <v>5000</v>
      </c>
      <c r="H103" s="212" t="s">
        <v>135</v>
      </c>
      <c r="I103" s="175" t="s">
        <v>18</v>
      </c>
      <c r="J103" s="608" t="s">
        <v>257</v>
      </c>
      <c r="K103" s="429" t="s">
        <v>64</v>
      </c>
      <c r="L103" s="175" t="s">
        <v>45</v>
      </c>
      <c r="M103" s="175"/>
      <c r="N103" s="177"/>
    </row>
    <row r="104" spans="1:14" x14ac:dyDescent="0.25">
      <c r="A104" s="180">
        <v>44879</v>
      </c>
      <c r="B104" s="177" t="s">
        <v>122</v>
      </c>
      <c r="C104" s="177" t="s">
        <v>122</v>
      </c>
      <c r="D104" s="203" t="s">
        <v>119</v>
      </c>
      <c r="E104" s="425">
        <v>5000</v>
      </c>
      <c r="F104" s="425"/>
      <c r="G104" s="333">
        <f t="shared" si="4"/>
        <v>0</v>
      </c>
      <c r="H104" s="212" t="s">
        <v>135</v>
      </c>
      <c r="I104" s="175" t="s">
        <v>18</v>
      </c>
      <c r="J104" s="608" t="s">
        <v>257</v>
      </c>
      <c r="K104" s="429" t="s">
        <v>64</v>
      </c>
      <c r="L104" s="175" t="s">
        <v>45</v>
      </c>
      <c r="M104" s="175"/>
      <c r="N104" s="177"/>
    </row>
    <row r="105" spans="1:14" x14ac:dyDescent="0.25">
      <c r="A105" s="559">
        <v>44880</v>
      </c>
      <c r="B105" s="573" t="s">
        <v>115</v>
      </c>
      <c r="C105" s="573" t="s">
        <v>49</v>
      </c>
      <c r="D105" s="575" t="s">
        <v>119</v>
      </c>
      <c r="E105" s="595"/>
      <c r="F105" s="595">
        <v>40000</v>
      </c>
      <c r="G105" s="563">
        <f t="shared" si="4"/>
        <v>40000</v>
      </c>
      <c r="H105" s="593" t="s">
        <v>135</v>
      </c>
      <c r="I105" s="565" t="s">
        <v>18</v>
      </c>
      <c r="J105" s="660" t="s">
        <v>258</v>
      </c>
      <c r="K105" s="560" t="s">
        <v>64</v>
      </c>
      <c r="L105" s="565" t="s">
        <v>45</v>
      </c>
      <c r="M105" s="565"/>
      <c r="N105" s="573"/>
    </row>
    <row r="106" spans="1:14" x14ac:dyDescent="0.25">
      <c r="A106" s="194">
        <v>44880</v>
      </c>
      <c r="B106" s="177" t="s">
        <v>123</v>
      </c>
      <c r="C106" s="177" t="s">
        <v>124</v>
      </c>
      <c r="D106" s="203" t="s">
        <v>119</v>
      </c>
      <c r="E106" s="425">
        <v>10000</v>
      </c>
      <c r="F106" s="425"/>
      <c r="G106" s="333">
        <f t="shared" si="4"/>
        <v>30000</v>
      </c>
      <c r="H106" s="212" t="s">
        <v>135</v>
      </c>
      <c r="I106" s="175" t="s">
        <v>18</v>
      </c>
      <c r="J106" s="608" t="s">
        <v>258</v>
      </c>
      <c r="K106" s="429" t="s">
        <v>64</v>
      </c>
      <c r="L106" s="175" t="s">
        <v>45</v>
      </c>
      <c r="M106" s="175"/>
      <c r="N106" s="177" t="s">
        <v>126</v>
      </c>
    </row>
    <row r="107" spans="1:14" x14ac:dyDescent="0.25">
      <c r="A107" s="194">
        <v>44880</v>
      </c>
      <c r="B107" s="177" t="s">
        <v>123</v>
      </c>
      <c r="C107" s="177" t="s">
        <v>124</v>
      </c>
      <c r="D107" s="203" t="s">
        <v>119</v>
      </c>
      <c r="E107" s="425">
        <v>7000</v>
      </c>
      <c r="F107" s="425"/>
      <c r="G107" s="333">
        <f t="shared" si="4"/>
        <v>23000</v>
      </c>
      <c r="H107" s="212" t="s">
        <v>135</v>
      </c>
      <c r="I107" s="175" t="s">
        <v>18</v>
      </c>
      <c r="J107" s="608" t="s">
        <v>258</v>
      </c>
      <c r="K107" s="429" t="s">
        <v>64</v>
      </c>
      <c r="L107" s="175" t="s">
        <v>45</v>
      </c>
      <c r="M107" s="175"/>
      <c r="N107" s="177" t="s">
        <v>273</v>
      </c>
    </row>
    <row r="108" spans="1:14" x14ac:dyDescent="0.25">
      <c r="A108" s="194">
        <v>44880</v>
      </c>
      <c r="B108" s="177" t="s">
        <v>123</v>
      </c>
      <c r="C108" s="177" t="s">
        <v>124</v>
      </c>
      <c r="D108" s="203" t="s">
        <v>119</v>
      </c>
      <c r="E108" s="425">
        <v>10000</v>
      </c>
      <c r="F108" s="425"/>
      <c r="G108" s="333">
        <f t="shared" si="4"/>
        <v>13000</v>
      </c>
      <c r="H108" s="212" t="s">
        <v>135</v>
      </c>
      <c r="I108" s="175" t="s">
        <v>18</v>
      </c>
      <c r="J108" s="608" t="s">
        <v>258</v>
      </c>
      <c r="K108" s="429" t="s">
        <v>64</v>
      </c>
      <c r="L108" s="175" t="s">
        <v>45</v>
      </c>
      <c r="M108" s="175"/>
      <c r="N108" s="177" t="s">
        <v>274</v>
      </c>
    </row>
    <row r="109" spans="1:14" x14ac:dyDescent="0.25">
      <c r="A109" s="194">
        <v>44880</v>
      </c>
      <c r="B109" s="177" t="s">
        <v>122</v>
      </c>
      <c r="C109" s="177" t="s">
        <v>122</v>
      </c>
      <c r="D109" s="203" t="s">
        <v>119</v>
      </c>
      <c r="E109" s="425">
        <v>3000</v>
      </c>
      <c r="F109" s="425"/>
      <c r="G109" s="333">
        <f t="shared" si="4"/>
        <v>10000</v>
      </c>
      <c r="H109" s="212" t="s">
        <v>135</v>
      </c>
      <c r="I109" s="175" t="s">
        <v>18</v>
      </c>
      <c r="J109" s="608" t="s">
        <v>258</v>
      </c>
      <c r="K109" s="429" t="s">
        <v>64</v>
      </c>
      <c r="L109" s="175" t="s">
        <v>45</v>
      </c>
      <c r="M109" s="175"/>
      <c r="N109" s="177"/>
    </row>
    <row r="110" spans="1:14" x14ac:dyDescent="0.25">
      <c r="A110" s="194">
        <v>44881</v>
      </c>
      <c r="B110" s="177" t="s">
        <v>125</v>
      </c>
      <c r="C110" s="177" t="s">
        <v>49</v>
      </c>
      <c r="D110" s="203" t="s">
        <v>119</v>
      </c>
      <c r="E110" s="425"/>
      <c r="F110" s="425">
        <v>-6000</v>
      </c>
      <c r="G110" s="333">
        <f t="shared" si="4"/>
        <v>4000</v>
      </c>
      <c r="H110" s="212" t="s">
        <v>135</v>
      </c>
      <c r="I110" s="175" t="s">
        <v>18</v>
      </c>
      <c r="J110" s="608" t="s">
        <v>258</v>
      </c>
      <c r="K110" s="429" t="s">
        <v>64</v>
      </c>
      <c r="L110" s="175" t="s">
        <v>45</v>
      </c>
      <c r="M110" s="175"/>
      <c r="N110" s="177"/>
    </row>
    <row r="111" spans="1:14" x14ac:dyDescent="0.25">
      <c r="A111" s="559">
        <v>44881</v>
      </c>
      <c r="B111" s="573" t="s">
        <v>115</v>
      </c>
      <c r="C111" s="573" t="s">
        <v>49</v>
      </c>
      <c r="D111" s="575" t="s">
        <v>119</v>
      </c>
      <c r="E111" s="595"/>
      <c r="F111" s="595">
        <v>80000</v>
      </c>
      <c r="G111" s="563">
        <f t="shared" si="4"/>
        <v>84000</v>
      </c>
      <c r="H111" s="593" t="s">
        <v>135</v>
      </c>
      <c r="I111" s="565" t="s">
        <v>18</v>
      </c>
      <c r="J111" s="660" t="s">
        <v>283</v>
      </c>
      <c r="K111" s="560" t="s">
        <v>64</v>
      </c>
      <c r="L111" s="565" t="s">
        <v>45</v>
      </c>
      <c r="M111" s="565"/>
      <c r="N111" s="573"/>
    </row>
    <row r="112" spans="1:14" x14ac:dyDescent="0.25">
      <c r="A112" s="194">
        <v>44881</v>
      </c>
      <c r="B112" s="177" t="s">
        <v>123</v>
      </c>
      <c r="C112" s="177" t="s">
        <v>124</v>
      </c>
      <c r="D112" s="203" t="s">
        <v>119</v>
      </c>
      <c r="E112" s="425">
        <v>8000</v>
      </c>
      <c r="F112" s="425"/>
      <c r="G112" s="333">
        <f t="shared" si="4"/>
        <v>76000</v>
      </c>
      <c r="H112" s="212" t="s">
        <v>135</v>
      </c>
      <c r="I112" s="175" t="s">
        <v>18</v>
      </c>
      <c r="J112" s="608" t="s">
        <v>283</v>
      </c>
      <c r="K112" s="429" t="s">
        <v>64</v>
      </c>
      <c r="L112" s="175" t="s">
        <v>45</v>
      </c>
      <c r="M112" s="175"/>
      <c r="N112" s="177" t="s">
        <v>126</v>
      </c>
    </row>
    <row r="113" spans="1:14" x14ac:dyDescent="0.25">
      <c r="A113" s="194">
        <v>44881</v>
      </c>
      <c r="B113" s="177" t="s">
        <v>123</v>
      </c>
      <c r="C113" s="177" t="s">
        <v>124</v>
      </c>
      <c r="D113" s="203" t="s">
        <v>119</v>
      </c>
      <c r="E113" s="425">
        <v>20000</v>
      </c>
      <c r="F113" s="425"/>
      <c r="G113" s="333">
        <f t="shared" si="4"/>
        <v>56000</v>
      </c>
      <c r="H113" s="212" t="s">
        <v>135</v>
      </c>
      <c r="I113" s="175" t="s">
        <v>18</v>
      </c>
      <c r="J113" s="608" t="s">
        <v>283</v>
      </c>
      <c r="K113" s="429" t="s">
        <v>64</v>
      </c>
      <c r="L113" s="175" t="s">
        <v>45</v>
      </c>
      <c r="M113" s="175"/>
      <c r="N113" s="177" t="s">
        <v>284</v>
      </c>
    </row>
    <row r="114" spans="1:14" x14ac:dyDescent="0.25">
      <c r="A114" s="194">
        <v>44881</v>
      </c>
      <c r="B114" s="177" t="s">
        <v>123</v>
      </c>
      <c r="C114" s="177" t="s">
        <v>124</v>
      </c>
      <c r="D114" s="203" t="s">
        <v>119</v>
      </c>
      <c r="E114" s="425">
        <v>16000</v>
      </c>
      <c r="F114" s="425"/>
      <c r="G114" s="333">
        <f t="shared" si="4"/>
        <v>40000</v>
      </c>
      <c r="H114" s="212" t="s">
        <v>135</v>
      </c>
      <c r="I114" s="175" t="s">
        <v>18</v>
      </c>
      <c r="J114" s="608" t="s">
        <v>283</v>
      </c>
      <c r="K114" s="429" t="s">
        <v>64</v>
      </c>
      <c r="L114" s="175" t="s">
        <v>45</v>
      </c>
      <c r="M114" s="175"/>
      <c r="N114" s="177" t="s">
        <v>285</v>
      </c>
    </row>
    <row r="115" spans="1:14" x14ac:dyDescent="0.25">
      <c r="A115" s="194">
        <v>44881</v>
      </c>
      <c r="B115" s="177" t="s">
        <v>123</v>
      </c>
      <c r="C115" s="177" t="s">
        <v>124</v>
      </c>
      <c r="D115" s="203" t="s">
        <v>119</v>
      </c>
      <c r="E115" s="425">
        <v>10000</v>
      </c>
      <c r="F115" s="425"/>
      <c r="G115" s="333">
        <f t="shared" si="4"/>
        <v>30000</v>
      </c>
      <c r="H115" s="212" t="s">
        <v>135</v>
      </c>
      <c r="I115" s="175" t="s">
        <v>18</v>
      </c>
      <c r="J115" s="608" t="s">
        <v>283</v>
      </c>
      <c r="K115" s="429" t="s">
        <v>64</v>
      </c>
      <c r="L115" s="175" t="s">
        <v>45</v>
      </c>
      <c r="M115" s="175"/>
      <c r="N115" s="177" t="s">
        <v>199</v>
      </c>
    </row>
    <row r="116" spans="1:14" x14ac:dyDescent="0.25">
      <c r="A116" s="194">
        <v>44881</v>
      </c>
      <c r="B116" s="177" t="s">
        <v>123</v>
      </c>
      <c r="C116" s="177" t="s">
        <v>124</v>
      </c>
      <c r="D116" s="203" t="s">
        <v>119</v>
      </c>
      <c r="E116" s="425">
        <v>15000</v>
      </c>
      <c r="F116" s="425"/>
      <c r="G116" s="333">
        <f t="shared" si="4"/>
        <v>15000</v>
      </c>
      <c r="H116" s="212" t="s">
        <v>135</v>
      </c>
      <c r="I116" s="175" t="s">
        <v>18</v>
      </c>
      <c r="J116" s="608" t="s">
        <v>283</v>
      </c>
      <c r="K116" s="429" t="s">
        <v>64</v>
      </c>
      <c r="L116" s="175" t="s">
        <v>45</v>
      </c>
      <c r="M116" s="175"/>
      <c r="N116" s="177" t="s">
        <v>286</v>
      </c>
    </row>
    <row r="117" spans="1:14" x14ac:dyDescent="0.25">
      <c r="A117" s="194">
        <v>44881</v>
      </c>
      <c r="B117" s="177" t="s">
        <v>122</v>
      </c>
      <c r="C117" s="177" t="s">
        <v>122</v>
      </c>
      <c r="D117" s="203" t="s">
        <v>119</v>
      </c>
      <c r="E117" s="425">
        <v>5000</v>
      </c>
      <c r="F117" s="425"/>
      <c r="G117" s="333">
        <f t="shared" si="4"/>
        <v>10000</v>
      </c>
      <c r="H117" s="212" t="s">
        <v>135</v>
      </c>
      <c r="I117" s="175" t="s">
        <v>18</v>
      </c>
      <c r="J117" s="608" t="s">
        <v>283</v>
      </c>
      <c r="K117" s="429" t="s">
        <v>64</v>
      </c>
      <c r="L117" s="175" t="s">
        <v>45</v>
      </c>
      <c r="M117" s="175"/>
      <c r="N117" s="177"/>
    </row>
    <row r="118" spans="1:14" x14ac:dyDescent="0.25">
      <c r="A118" s="194">
        <v>44881</v>
      </c>
      <c r="B118" s="177" t="s">
        <v>122</v>
      </c>
      <c r="C118" s="177" t="s">
        <v>122</v>
      </c>
      <c r="D118" s="203" t="s">
        <v>119</v>
      </c>
      <c r="E118" s="425">
        <v>5000</v>
      </c>
      <c r="F118" s="425"/>
      <c r="G118" s="333">
        <f t="shared" si="4"/>
        <v>5000</v>
      </c>
      <c r="H118" s="212" t="s">
        <v>135</v>
      </c>
      <c r="I118" s="175" t="s">
        <v>18</v>
      </c>
      <c r="J118" s="608" t="s">
        <v>283</v>
      </c>
      <c r="K118" s="429" t="s">
        <v>64</v>
      </c>
      <c r="L118" s="175" t="s">
        <v>45</v>
      </c>
      <c r="M118" s="175"/>
      <c r="N118" s="177"/>
    </row>
    <row r="119" spans="1:14" x14ac:dyDescent="0.25">
      <c r="A119" s="194">
        <v>44882</v>
      </c>
      <c r="B119" s="177" t="s">
        <v>125</v>
      </c>
      <c r="C119" s="177" t="s">
        <v>49</v>
      </c>
      <c r="D119" s="203" t="s">
        <v>119</v>
      </c>
      <c r="E119" s="425"/>
      <c r="F119" s="425">
        <v>-1000</v>
      </c>
      <c r="G119" s="333">
        <f t="shared" si="4"/>
        <v>4000</v>
      </c>
      <c r="H119" s="212" t="s">
        <v>135</v>
      </c>
      <c r="I119" s="175" t="s">
        <v>18</v>
      </c>
      <c r="J119" s="608" t="s">
        <v>283</v>
      </c>
      <c r="K119" s="429" t="s">
        <v>64</v>
      </c>
      <c r="L119" s="175" t="s">
        <v>45</v>
      </c>
      <c r="M119" s="175"/>
      <c r="N119" s="177"/>
    </row>
    <row r="120" spans="1:14" x14ac:dyDescent="0.25">
      <c r="A120" s="559">
        <v>44882</v>
      </c>
      <c r="B120" s="573" t="s">
        <v>115</v>
      </c>
      <c r="C120" s="573" t="s">
        <v>49</v>
      </c>
      <c r="D120" s="575" t="s">
        <v>119</v>
      </c>
      <c r="E120" s="595"/>
      <c r="F120" s="595">
        <v>80000</v>
      </c>
      <c r="G120" s="563">
        <f t="shared" si="4"/>
        <v>84000</v>
      </c>
      <c r="H120" s="593" t="s">
        <v>135</v>
      </c>
      <c r="I120" s="565" t="s">
        <v>18</v>
      </c>
      <c r="J120" s="660" t="s">
        <v>298</v>
      </c>
      <c r="K120" s="560" t="s">
        <v>64</v>
      </c>
      <c r="L120" s="565" t="s">
        <v>45</v>
      </c>
      <c r="M120" s="565"/>
      <c r="N120" s="573"/>
    </row>
    <row r="121" spans="1:14" x14ac:dyDescent="0.25">
      <c r="A121" s="194">
        <v>44882</v>
      </c>
      <c r="B121" s="177" t="s">
        <v>123</v>
      </c>
      <c r="C121" s="177" t="s">
        <v>124</v>
      </c>
      <c r="D121" s="203" t="s">
        <v>119</v>
      </c>
      <c r="E121" s="425">
        <v>8000</v>
      </c>
      <c r="F121" s="425"/>
      <c r="G121" s="333">
        <f t="shared" si="4"/>
        <v>76000</v>
      </c>
      <c r="H121" s="212" t="s">
        <v>135</v>
      </c>
      <c r="I121" s="175" t="s">
        <v>18</v>
      </c>
      <c r="J121" s="608" t="s">
        <v>298</v>
      </c>
      <c r="K121" s="429" t="s">
        <v>64</v>
      </c>
      <c r="L121" s="175" t="s">
        <v>45</v>
      </c>
      <c r="M121" s="175"/>
      <c r="N121" s="177" t="s">
        <v>126</v>
      </c>
    </row>
    <row r="122" spans="1:14" x14ac:dyDescent="0.25">
      <c r="A122" s="194">
        <v>44882</v>
      </c>
      <c r="B122" s="177" t="s">
        <v>123</v>
      </c>
      <c r="C122" s="177" t="s">
        <v>124</v>
      </c>
      <c r="D122" s="203" t="s">
        <v>119</v>
      </c>
      <c r="E122" s="425">
        <v>18000</v>
      </c>
      <c r="F122" s="425"/>
      <c r="G122" s="333">
        <f t="shared" si="4"/>
        <v>58000</v>
      </c>
      <c r="H122" s="212" t="s">
        <v>135</v>
      </c>
      <c r="I122" s="175" t="s">
        <v>18</v>
      </c>
      <c r="J122" s="608" t="s">
        <v>298</v>
      </c>
      <c r="K122" s="429" t="s">
        <v>64</v>
      </c>
      <c r="L122" s="175" t="s">
        <v>45</v>
      </c>
      <c r="M122" s="175"/>
      <c r="N122" s="177" t="s">
        <v>230</v>
      </c>
    </row>
    <row r="123" spans="1:14" x14ac:dyDescent="0.25">
      <c r="A123" s="194">
        <v>44882</v>
      </c>
      <c r="B123" s="177" t="s">
        <v>123</v>
      </c>
      <c r="C123" s="177" t="s">
        <v>124</v>
      </c>
      <c r="D123" s="203" t="s">
        <v>119</v>
      </c>
      <c r="E123" s="425">
        <v>10000</v>
      </c>
      <c r="F123" s="425"/>
      <c r="G123" s="333">
        <f t="shared" si="4"/>
        <v>48000</v>
      </c>
      <c r="H123" s="212" t="s">
        <v>135</v>
      </c>
      <c r="I123" s="175" t="s">
        <v>18</v>
      </c>
      <c r="J123" s="608" t="s">
        <v>298</v>
      </c>
      <c r="K123" s="429" t="s">
        <v>64</v>
      </c>
      <c r="L123" s="175" t="s">
        <v>45</v>
      </c>
      <c r="M123" s="175"/>
      <c r="N123" s="177" t="s">
        <v>299</v>
      </c>
    </row>
    <row r="124" spans="1:14" ht="17.25" customHeight="1" x14ac:dyDescent="0.25">
      <c r="A124" s="194">
        <v>44882</v>
      </c>
      <c r="B124" s="177" t="s">
        <v>123</v>
      </c>
      <c r="C124" s="177" t="s">
        <v>124</v>
      </c>
      <c r="D124" s="203" t="s">
        <v>119</v>
      </c>
      <c r="E124" s="425">
        <v>10000</v>
      </c>
      <c r="F124" s="425"/>
      <c r="G124" s="333">
        <f t="shared" si="4"/>
        <v>38000</v>
      </c>
      <c r="H124" s="212" t="s">
        <v>135</v>
      </c>
      <c r="I124" s="175" t="s">
        <v>18</v>
      </c>
      <c r="J124" s="608" t="s">
        <v>298</v>
      </c>
      <c r="K124" s="429" t="s">
        <v>64</v>
      </c>
      <c r="L124" s="175" t="s">
        <v>45</v>
      </c>
      <c r="M124" s="175"/>
      <c r="N124" s="177" t="s">
        <v>300</v>
      </c>
    </row>
    <row r="125" spans="1:14" x14ac:dyDescent="0.25">
      <c r="A125" s="194">
        <v>44882</v>
      </c>
      <c r="B125" s="177" t="s">
        <v>123</v>
      </c>
      <c r="C125" s="177" t="s">
        <v>124</v>
      </c>
      <c r="D125" s="203" t="s">
        <v>119</v>
      </c>
      <c r="E125" s="425">
        <v>15000</v>
      </c>
      <c r="F125" s="425"/>
      <c r="G125" s="333">
        <f t="shared" si="4"/>
        <v>23000</v>
      </c>
      <c r="H125" s="212" t="s">
        <v>135</v>
      </c>
      <c r="I125" s="175" t="s">
        <v>18</v>
      </c>
      <c r="J125" s="608" t="s">
        <v>298</v>
      </c>
      <c r="K125" s="429" t="s">
        <v>64</v>
      </c>
      <c r="L125" s="175" t="s">
        <v>45</v>
      </c>
      <c r="M125" s="175"/>
      <c r="N125" s="177" t="s">
        <v>301</v>
      </c>
    </row>
    <row r="126" spans="1:14" x14ac:dyDescent="0.25">
      <c r="A126" s="194">
        <v>44882</v>
      </c>
      <c r="B126" s="177" t="s">
        <v>123</v>
      </c>
      <c r="C126" s="177" t="s">
        <v>124</v>
      </c>
      <c r="D126" s="203" t="s">
        <v>119</v>
      </c>
      <c r="E126" s="425">
        <v>10000</v>
      </c>
      <c r="F126" s="425"/>
      <c r="G126" s="333">
        <f t="shared" si="4"/>
        <v>13000</v>
      </c>
      <c r="H126" s="212" t="s">
        <v>135</v>
      </c>
      <c r="I126" s="175" t="s">
        <v>18</v>
      </c>
      <c r="J126" s="608" t="s">
        <v>298</v>
      </c>
      <c r="K126" s="429" t="s">
        <v>64</v>
      </c>
      <c r="L126" s="175" t="s">
        <v>45</v>
      </c>
      <c r="M126" s="175"/>
      <c r="N126" s="177" t="s">
        <v>302</v>
      </c>
    </row>
    <row r="127" spans="1:14" x14ac:dyDescent="0.25">
      <c r="A127" s="194">
        <v>44882</v>
      </c>
      <c r="B127" s="177" t="s">
        <v>122</v>
      </c>
      <c r="C127" s="177" t="s">
        <v>122</v>
      </c>
      <c r="D127" s="203" t="s">
        <v>119</v>
      </c>
      <c r="E127" s="425">
        <v>5000</v>
      </c>
      <c r="F127" s="425"/>
      <c r="G127" s="333">
        <f t="shared" si="4"/>
        <v>8000</v>
      </c>
      <c r="H127" s="212" t="s">
        <v>135</v>
      </c>
      <c r="I127" s="175" t="s">
        <v>18</v>
      </c>
      <c r="J127" s="608" t="s">
        <v>298</v>
      </c>
      <c r="K127" s="429" t="s">
        <v>64</v>
      </c>
      <c r="L127" s="175" t="s">
        <v>45</v>
      </c>
      <c r="M127" s="175"/>
      <c r="N127" s="177"/>
    </row>
    <row r="128" spans="1:14" x14ac:dyDescent="0.25">
      <c r="A128" s="194">
        <v>44882</v>
      </c>
      <c r="B128" s="177" t="s">
        <v>122</v>
      </c>
      <c r="C128" s="177" t="s">
        <v>122</v>
      </c>
      <c r="D128" s="203" t="s">
        <v>119</v>
      </c>
      <c r="E128" s="425">
        <v>5000</v>
      </c>
      <c r="F128" s="425"/>
      <c r="G128" s="333">
        <f t="shared" si="4"/>
        <v>3000</v>
      </c>
      <c r="H128" s="212" t="s">
        <v>135</v>
      </c>
      <c r="I128" s="175" t="s">
        <v>18</v>
      </c>
      <c r="J128" s="608" t="s">
        <v>298</v>
      </c>
      <c r="K128" s="429" t="s">
        <v>64</v>
      </c>
      <c r="L128" s="175" t="s">
        <v>45</v>
      </c>
      <c r="M128" s="175"/>
      <c r="N128" s="177"/>
    </row>
    <row r="129" spans="1:14" x14ac:dyDescent="0.25">
      <c r="A129" s="194">
        <v>44883</v>
      </c>
      <c r="B129" s="177" t="s">
        <v>245</v>
      </c>
      <c r="C129" s="177" t="s">
        <v>49</v>
      </c>
      <c r="D129" s="203" t="s">
        <v>119</v>
      </c>
      <c r="E129" s="425"/>
      <c r="F129" s="425">
        <v>1000</v>
      </c>
      <c r="G129" s="333">
        <f t="shared" si="4"/>
        <v>4000</v>
      </c>
      <c r="H129" s="212" t="s">
        <v>135</v>
      </c>
      <c r="I129" s="175" t="s">
        <v>18</v>
      </c>
      <c r="J129" s="608" t="s">
        <v>298</v>
      </c>
      <c r="K129" s="429" t="s">
        <v>64</v>
      </c>
      <c r="L129" s="175" t="s">
        <v>45</v>
      </c>
      <c r="M129" s="175"/>
      <c r="N129" s="177"/>
    </row>
    <row r="130" spans="1:14" x14ac:dyDescent="0.25">
      <c r="A130" s="559">
        <v>44883</v>
      </c>
      <c r="B130" s="573" t="s">
        <v>115</v>
      </c>
      <c r="C130" s="573" t="s">
        <v>49</v>
      </c>
      <c r="D130" s="575" t="s">
        <v>119</v>
      </c>
      <c r="E130" s="691"/>
      <c r="F130" s="691">
        <v>75000</v>
      </c>
      <c r="G130" s="563">
        <f t="shared" si="4"/>
        <v>79000</v>
      </c>
      <c r="H130" s="593" t="s">
        <v>135</v>
      </c>
      <c r="I130" s="565" t="s">
        <v>18</v>
      </c>
      <c r="J130" s="660" t="s">
        <v>315</v>
      </c>
      <c r="K130" s="560" t="s">
        <v>64</v>
      </c>
      <c r="L130" s="565" t="s">
        <v>45</v>
      </c>
      <c r="M130" s="565"/>
      <c r="N130" s="573"/>
    </row>
    <row r="131" spans="1:14" x14ac:dyDescent="0.25">
      <c r="A131" s="194">
        <v>44883</v>
      </c>
      <c r="B131" s="177" t="s">
        <v>123</v>
      </c>
      <c r="C131" s="177" t="s">
        <v>124</v>
      </c>
      <c r="D131" s="203" t="s">
        <v>119</v>
      </c>
      <c r="E131" s="544">
        <v>8000</v>
      </c>
      <c r="F131" s="425"/>
      <c r="G131" s="333">
        <f t="shared" si="4"/>
        <v>71000</v>
      </c>
      <c r="H131" s="212" t="s">
        <v>135</v>
      </c>
      <c r="I131" s="175" t="s">
        <v>18</v>
      </c>
      <c r="J131" s="608" t="s">
        <v>315</v>
      </c>
      <c r="K131" s="429" t="s">
        <v>64</v>
      </c>
      <c r="L131" s="175" t="s">
        <v>45</v>
      </c>
      <c r="M131" s="175"/>
      <c r="N131" s="177" t="s">
        <v>126</v>
      </c>
    </row>
    <row r="132" spans="1:14" x14ac:dyDescent="0.25">
      <c r="A132" s="194">
        <v>44883</v>
      </c>
      <c r="B132" s="177" t="s">
        <v>123</v>
      </c>
      <c r="C132" s="177" t="s">
        <v>124</v>
      </c>
      <c r="D132" s="203" t="s">
        <v>119</v>
      </c>
      <c r="E132" s="425">
        <v>16000</v>
      </c>
      <c r="F132" s="425"/>
      <c r="G132" s="333">
        <f t="shared" si="4"/>
        <v>55000</v>
      </c>
      <c r="H132" s="212" t="s">
        <v>135</v>
      </c>
      <c r="I132" s="175" t="s">
        <v>18</v>
      </c>
      <c r="J132" s="608" t="s">
        <v>315</v>
      </c>
      <c r="K132" s="429" t="s">
        <v>64</v>
      </c>
      <c r="L132" s="175" t="s">
        <v>45</v>
      </c>
      <c r="M132" s="175"/>
      <c r="N132" s="177" t="s">
        <v>198</v>
      </c>
    </row>
    <row r="133" spans="1:14" x14ac:dyDescent="0.25">
      <c r="A133" s="194">
        <v>44883</v>
      </c>
      <c r="B133" s="177" t="s">
        <v>123</v>
      </c>
      <c r="C133" s="177" t="s">
        <v>124</v>
      </c>
      <c r="D133" s="203" t="s">
        <v>119</v>
      </c>
      <c r="E133" s="425">
        <v>2000</v>
      </c>
      <c r="F133" s="425"/>
      <c r="G133" s="333">
        <f t="shared" si="4"/>
        <v>53000</v>
      </c>
      <c r="H133" s="212" t="s">
        <v>135</v>
      </c>
      <c r="I133" s="175" t="s">
        <v>18</v>
      </c>
      <c r="J133" s="608" t="s">
        <v>315</v>
      </c>
      <c r="K133" s="429" t="s">
        <v>64</v>
      </c>
      <c r="L133" s="175" t="s">
        <v>45</v>
      </c>
      <c r="M133" s="175"/>
      <c r="N133" s="177" t="s">
        <v>316</v>
      </c>
    </row>
    <row r="134" spans="1:14" x14ac:dyDescent="0.25">
      <c r="A134" s="194">
        <v>44883</v>
      </c>
      <c r="B134" s="177" t="s">
        <v>123</v>
      </c>
      <c r="C134" s="177" t="s">
        <v>124</v>
      </c>
      <c r="D134" s="203" t="s">
        <v>119</v>
      </c>
      <c r="E134" s="425">
        <v>2000</v>
      </c>
      <c r="F134" s="425"/>
      <c r="G134" s="333">
        <f t="shared" si="4"/>
        <v>51000</v>
      </c>
      <c r="H134" s="212" t="s">
        <v>135</v>
      </c>
      <c r="I134" s="175" t="s">
        <v>18</v>
      </c>
      <c r="J134" s="608" t="s">
        <v>315</v>
      </c>
      <c r="K134" s="429" t="s">
        <v>64</v>
      </c>
      <c r="L134" s="175" t="s">
        <v>45</v>
      </c>
      <c r="M134" s="175"/>
      <c r="N134" s="177" t="s">
        <v>317</v>
      </c>
    </row>
    <row r="135" spans="1:14" x14ac:dyDescent="0.25">
      <c r="A135" s="194">
        <v>44883</v>
      </c>
      <c r="B135" s="177" t="s">
        <v>123</v>
      </c>
      <c r="C135" s="177" t="s">
        <v>124</v>
      </c>
      <c r="D135" s="203" t="s">
        <v>119</v>
      </c>
      <c r="E135" s="425">
        <v>2000</v>
      </c>
      <c r="F135" s="425"/>
      <c r="G135" s="333">
        <f t="shared" si="4"/>
        <v>49000</v>
      </c>
      <c r="H135" s="212" t="s">
        <v>135</v>
      </c>
      <c r="I135" s="175" t="s">
        <v>18</v>
      </c>
      <c r="J135" s="608" t="s">
        <v>315</v>
      </c>
      <c r="K135" s="429" t="s">
        <v>64</v>
      </c>
      <c r="L135" s="175" t="s">
        <v>45</v>
      </c>
      <c r="M135" s="175"/>
      <c r="N135" s="177" t="s">
        <v>318</v>
      </c>
    </row>
    <row r="136" spans="1:14" x14ac:dyDescent="0.25">
      <c r="A136" s="194">
        <v>44883</v>
      </c>
      <c r="B136" s="177" t="s">
        <v>123</v>
      </c>
      <c r="C136" s="177" t="s">
        <v>124</v>
      </c>
      <c r="D136" s="203" t="s">
        <v>119</v>
      </c>
      <c r="E136" s="425">
        <v>3000</v>
      </c>
      <c r="F136" s="425"/>
      <c r="G136" s="333">
        <f t="shared" si="4"/>
        <v>46000</v>
      </c>
      <c r="H136" s="212" t="s">
        <v>135</v>
      </c>
      <c r="I136" s="175" t="s">
        <v>18</v>
      </c>
      <c r="J136" s="608" t="s">
        <v>315</v>
      </c>
      <c r="K136" s="429" t="s">
        <v>64</v>
      </c>
      <c r="L136" s="175" t="s">
        <v>45</v>
      </c>
      <c r="M136" s="175"/>
      <c r="N136" s="177" t="s">
        <v>319</v>
      </c>
    </row>
    <row r="137" spans="1:14" x14ac:dyDescent="0.25">
      <c r="A137" s="194">
        <v>44883</v>
      </c>
      <c r="B137" s="177" t="s">
        <v>123</v>
      </c>
      <c r="C137" s="177" t="s">
        <v>124</v>
      </c>
      <c r="D137" s="203" t="s">
        <v>119</v>
      </c>
      <c r="E137" s="425">
        <v>3000</v>
      </c>
      <c r="F137" s="425"/>
      <c r="G137" s="333">
        <f t="shared" ref="G137:G218" si="5">G136-E137+F137</f>
        <v>43000</v>
      </c>
      <c r="H137" s="212" t="s">
        <v>135</v>
      </c>
      <c r="I137" s="175" t="s">
        <v>18</v>
      </c>
      <c r="J137" s="608" t="s">
        <v>315</v>
      </c>
      <c r="K137" s="429" t="s">
        <v>64</v>
      </c>
      <c r="L137" s="175" t="s">
        <v>45</v>
      </c>
      <c r="M137" s="175"/>
      <c r="N137" s="177" t="s">
        <v>320</v>
      </c>
    </row>
    <row r="138" spans="1:14" x14ac:dyDescent="0.25">
      <c r="A138" s="194">
        <v>44883</v>
      </c>
      <c r="B138" s="177" t="s">
        <v>123</v>
      </c>
      <c r="C138" s="177" t="s">
        <v>124</v>
      </c>
      <c r="D138" s="203" t="s">
        <v>119</v>
      </c>
      <c r="E138" s="425">
        <v>10000</v>
      </c>
      <c r="F138" s="425"/>
      <c r="G138" s="333">
        <f t="shared" si="5"/>
        <v>33000</v>
      </c>
      <c r="H138" s="212" t="s">
        <v>135</v>
      </c>
      <c r="I138" s="175" t="s">
        <v>18</v>
      </c>
      <c r="J138" s="608" t="s">
        <v>315</v>
      </c>
      <c r="K138" s="429" t="s">
        <v>64</v>
      </c>
      <c r="L138" s="175" t="s">
        <v>45</v>
      </c>
      <c r="M138" s="175"/>
      <c r="N138" s="177" t="s">
        <v>321</v>
      </c>
    </row>
    <row r="139" spans="1:14" x14ac:dyDescent="0.25">
      <c r="A139" s="194">
        <v>44883</v>
      </c>
      <c r="B139" s="177" t="s">
        <v>123</v>
      </c>
      <c r="C139" s="177" t="s">
        <v>124</v>
      </c>
      <c r="D139" s="203" t="s">
        <v>119</v>
      </c>
      <c r="E139" s="425">
        <v>10000</v>
      </c>
      <c r="F139" s="425"/>
      <c r="G139" s="333">
        <f t="shared" si="5"/>
        <v>23000</v>
      </c>
      <c r="H139" s="212" t="s">
        <v>135</v>
      </c>
      <c r="I139" s="175" t="s">
        <v>18</v>
      </c>
      <c r="J139" s="608" t="s">
        <v>315</v>
      </c>
      <c r="K139" s="429" t="s">
        <v>64</v>
      </c>
      <c r="L139" s="175" t="s">
        <v>45</v>
      </c>
      <c r="M139" s="175"/>
      <c r="N139" s="177" t="s">
        <v>322</v>
      </c>
    </row>
    <row r="140" spans="1:14" x14ac:dyDescent="0.25">
      <c r="A140" s="194">
        <v>44883</v>
      </c>
      <c r="B140" s="177" t="s">
        <v>123</v>
      </c>
      <c r="C140" s="177" t="s">
        <v>124</v>
      </c>
      <c r="D140" s="203" t="s">
        <v>119</v>
      </c>
      <c r="E140" s="425">
        <v>2000</v>
      </c>
      <c r="F140" s="425"/>
      <c r="G140" s="333">
        <f t="shared" si="5"/>
        <v>21000</v>
      </c>
      <c r="H140" s="212" t="s">
        <v>135</v>
      </c>
      <c r="I140" s="175" t="s">
        <v>18</v>
      </c>
      <c r="J140" s="608" t="s">
        <v>315</v>
      </c>
      <c r="K140" s="429" t="s">
        <v>64</v>
      </c>
      <c r="L140" s="175" t="s">
        <v>45</v>
      </c>
      <c r="M140" s="175"/>
      <c r="N140" s="177" t="s">
        <v>323</v>
      </c>
    </row>
    <row r="141" spans="1:14" x14ac:dyDescent="0.25">
      <c r="A141" s="194">
        <v>44883</v>
      </c>
      <c r="B141" s="177" t="s">
        <v>123</v>
      </c>
      <c r="C141" s="177" t="s">
        <v>124</v>
      </c>
      <c r="D141" s="203" t="s">
        <v>119</v>
      </c>
      <c r="E141" s="425">
        <v>3000</v>
      </c>
      <c r="F141" s="425"/>
      <c r="G141" s="333">
        <f t="shared" si="5"/>
        <v>18000</v>
      </c>
      <c r="H141" s="212" t="s">
        <v>135</v>
      </c>
      <c r="I141" s="175" t="s">
        <v>18</v>
      </c>
      <c r="J141" s="608" t="s">
        <v>315</v>
      </c>
      <c r="K141" s="429" t="s">
        <v>64</v>
      </c>
      <c r="L141" s="175" t="s">
        <v>45</v>
      </c>
      <c r="M141" s="175"/>
      <c r="N141" s="177" t="s">
        <v>324</v>
      </c>
    </row>
    <row r="142" spans="1:14" x14ac:dyDescent="0.25">
      <c r="A142" s="194">
        <v>44883</v>
      </c>
      <c r="B142" s="177" t="s">
        <v>123</v>
      </c>
      <c r="C142" s="177" t="s">
        <v>124</v>
      </c>
      <c r="D142" s="203" t="s">
        <v>119</v>
      </c>
      <c r="E142" s="425">
        <v>15000</v>
      </c>
      <c r="F142" s="425"/>
      <c r="G142" s="333">
        <f t="shared" si="5"/>
        <v>3000</v>
      </c>
      <c r="H142" s="212" t="s">
        <v>135</v>
      </c>
      <c r="I142" s="175" t="s">
        <v>18</v>
      </c>
      <c r="J142" s="608" t="s">
        <v>315</v>
      </c>
      <c r="K142" s="429" t="s">
        <v>64</v>
      </c>
      <c r="L142" s="175" t="s">
        <v>45</v>
      </c>
      <c r="M142" s="175"/>
      <c r="N142" s="177" t="s">
        <v>325</v>
      </c>
    </row>
    <row r="143" spans="1:14" x14ac:dyDescent="0.25">
      <c r="A143" s="559">
        <v>44886</v>
      </c>
      <c r="B143" s="573" t="s">
        <v>115</v>
      </c>
      <c r="C143" s="573" t="s">
        <v>49</v>
      </c>
      <c r="D143" s="575" t="s">
        <v>119</v>
      </c>
      <c r="E143" s="595"/>
      <c r="F143" s="595">
        <v>75000</v>
      </c>
      <c r="G143" s="563">
        <f t="shared" si="5"/>
        <v>78000</v>
      </c>
      <c r="H143" s="593" t="s">
        <v>135</v>
      </c>
      <c r="I143" s="565" t="s">
        <v>18</v>
      </c>
      <c r="J143" s="660" t="s">
        <v>329</v>
      </c>
      <c r="K143" s="560" t="s">
        <v>64</v>
      </c>
      <c r="L143" s="565" t="s">
        <v>45</v>
      </c>
      <c r="M143" s="565"/>
      <c r="N143" s="573"/>
    </row>
    <row r="144" spans="1:14" x14ac:dyDescent="0.25">
      <c r="A144" s="194">
        <v>44886</v>
      </c>
      <c r="B144" s="177" t="s">
        <v>123</v>
      </c>
      <c r="C144" s="177" t="s">
        <v>124</v>
      </c>
      <c r="D144" s="203" t="s">
        <v>119</v>
      </c>
      <c r="E144" s="425">
        <v>10000</v>
      </c>
      <c r="F144" s="425"/>
      <c r="G144" s="333">
        <f t="shared" si="5"/>
        <v>68000</v>
      </c>
      <c r="H144" s="212" t="s">
        <v>135</v>
      </c>
      <c r="I144" s="175" t="s">
        <v>18</v>
      </c>
      <c r="J144" s="608" t="s">
        <v>329</v>
      </c>
      <c r="K144" s="429" t="s">
        <v>64</v>
      </c>
      <c r="L144" s="175" t="s">
        <v>45</v>
      </c>
      <c r="M144" s="175"/>
      <c r="N144" s="177" t="s">
        <v>126</v>
      </c>
    </row>
    <row r="145" spans="1:14" x14ac:dyDescent="0.25">
      <c r="A145" s="194">
        <v>44886</v>
      </c>
      <c r="B145" s="177" t="s">
        <v>123</v>
      </c>
      <c r="C145" s="177" t="s">
        <v>124</v>
      </c>
      <c r="D145" s="203" t="s">
        <v>119</v>
      </c>
      <c r="E145" s="425">
        <v>7000</v>
      </c>
      <c r="F145" s="425"/>
      <c r="G145" s="333">
        <f t="shared" si="5"/>
        <v>61000</v>
      </c>
      <c r="H145" s="212" t="s">
        <v>135</v>
      </c>
      <c r="I145" s="175" t="s">
        <v>18</v>
      </c>
      <c r="J145" s="608" t="s">
        <v>329</v>
      </c>
      <c r="K145" s="429" t="s">
        <v>64</v>
      </c>
      <c r="L145" s="175" t="s">
        <v>45</v>
      </c>
      <c r="M145" s="175"/>
      <c r="N145" s="177" t="s">
        <v>273</v>
      </c>
    </row>
    <row r="146" spans="1:14" x14ac:dyDescent="0.25">
      <c r="A146" s="194">
        <v>44886</v>
      </c>
      <c r="B146" s="177" t="s">
        <v>123</v>
      </c>
      <c r="C146" s="177" t="s">
        <v>124</v>
      </c>
      <c r="D146" s="203" t="s">
        <v>119</v>
      </c>
      <c r="E146" s="425">
        <v>10000</v>
      </c>
      <c r="F146" s="425"/>
      <c r="G146" s="333">
        <f t="shared" si="5"/>
        <v>51000</v>
      </c>
      <c r="H146" s="212" t="s">
        <v>135</v>
      </c>
      <c r="I146" s="175" t="s">
        <v>18</v>
      </c>
      <c r="J146" s="608" t="s">
        <v>329</v>
      </c>
      <c r="K146" s="429" t="s">
        <v>64</v>
      </c>
      <c r="L146" s="175" t="s">
        <v>45</v>
      </c>
      <c r="M146" s="175"/>
      <c r="N146" s="177" t="s">
        <v>330</v>
      </c>
    </row>
    <row r="147" spans="1:14" x14ac:dyDescent="0.25">
      <c r="A147" s="194">
        <v>44886</v>
      </c>
      <c r="B147" s="177" t="s">
        <v>123</v>
      </c>
      <c r="C147" s="177" t="s">
        <v>124</v>
      </c>
      <c r="D147" s="203" t="s">
        <v>119</v>
      </c>
      <c r="E147" s="425">
        <v>10000</v>
      </c>
      <c r="F147" s="425"/>
      <c r="G147" s="333">
        <f t="shared" si="5"/>
        <v>41000</v>
      </c>
      <c r="H147" s="212" t="s">
        <v>135</v>
      </c>
      <c r="I147" s="175" t="s">
        <v>18</v>
      </c>
      <c r="J147" s="608" t="s">
        <v>329</v>
      </c>
      <c r="K147" s="429" t="s">
        <v>64</v>
      </c>
      <c r="L147" s="175" t="s">
        <v>45</v>
      </c>
      <c r="M147" s="175"/>
      <c r="N147" s="177" t="s">
        <v>331</v>
      </c>
    </row>
    <row r="148" spans="1:14" x14ac:dyDescent="0.25">
      <c r="A148" s="194">
        <v>44886</v>
      </c>
      <c r="B148" s="177" t="s">
        <v>123</v>
      </c>
      <c r="C148" s="177" t="s">
        <v>124</v>
      </c>
      <c r="D148" s="203" t="s">
        <v>119</v>
      </c>
      <c r="E148" s="425">
        <v>15000</v>
      </c>
      <c r="F148" s="425"/>
      <c r="G148" s="333">
        <f t="shared" si="5"/>
        <v>26000</v>
      </c>
      <c r="H148" s="212" t="s">
        <v>135</v>
      </c>
      <c r="I148" s="175" t="s">
        <v>18</v>
      </c>
      <c r="J148" s="608" t="s">
        <v>329</v>
      </c>
      <c r="K148" s="429" t="s">
        <v>64</v>
      </c>
      <c r="L148" s="175" t="s">
        <v>45</v>
      </c>
      <c r="M148" s="175"/>
      <c r="N148" s="177" t="s">
        <v>332</v>
      </c>
    </row>
    <row r="149" spans="1:14" x14ac:dyDescent="0.25">
      <c r="A149" s="194">
        <v>44886</v>
      </c>
      <c r="B149" s="177" t="s">
        <v>123</v>
      </c>
      <c r="C149" s="177" t="s">
        <v>124</v>
      </c>
      <c r="D149" s="203" t="s">
        <v>119</v>
      </c>
      <c r="E149" s="425">
        <v>8000</v>
      </c>
      <c r="F149" s="425"/>
      <c r="G149" s="333">
        <f t="shared" si="5"/>
        <v>18000</v>
      </c>
      <c r="H149" s="212" t="s">
        <v>135</v>
      </c>
      <c r="I149" s="175" t="s">
        <v>18</v>
      </c>
      <c r="J149" s="608" t="s">
        <v>329</v>
      </c>
      <c r="K149" s="429" t="s">
        <v>64</v>
      </c>
      <c r="L149" s="175" t="s">
        <v>45</v>
      </c>
      <c r="M149" s="175"/>
      <c r="N149" s="177" t="s">
        <v>140</v>
      </c>
    </row>
    <row r="150" spans="1:14" x14ac:dyDescent="0.25">
      <c r="A150" s="194">
        <v>44886</v>
      </c>
      <c r="B150" s="177" t="s">
        <v>122</v>
      </c>
      <c r="C150" s="177" t="s">
        <v>124</v>
      </c>
      <c r="D150" s="203" t="s">
        <v>119</v>
      </c>
      <c r="E150" s="425">
        <v>5000</v>
      </c>
      <c r="F150" s="425"/>
      <c r="G150" s="333">
        <f t="shared" si="5"/>
        <v>13000</v>
      </c>
      <c r="H150" s="212" t="s">
        <v>135</v>
      </c>
      <c r="I150" s="175" t="s">
        <v>18</v>
      </c>
      <c r="J150" s="608" t="s">
        <v>329</v>
      </c>
      <c r="K150" s="429" t="s">
        <v>64</v>
      </c>
      <c r="L150" s="175" t="s">
        <v>45</v>
      </c>
      <c r="M150" s="175"/>
      <c r="N150" s="177"/>
    </row>
    <row r="151" spans="1:14" x14ac:dyDescent="0.25">
      <c r="A151" s="194">
        <v>44886</v>
      </c>
      <c r="B151" s="177" t="s">
        <v>122</v>
      </c>
      <c r="C151" s="177" t="s">
        <v>124</v>
      </c>
      <c r="D151" s="203" t="s">
        <v>119</v>
      </c>
      <c r="E151" s="425">
        <v>5000</v>
      </c>
      <c r="F151" s="425"/>
      <c r="G151" s="333">
        <f t="shared" si="5"/>
        <v>8000</v>
      </c>
      <c r="H151" s="212" t="s">
        <v>135</v>
      </c>
      <c r="I151" s="175" t="s">
        <v>18</v>
      </c>
      <c r="J151" s="608" t="s">
        <v>329</v>
      </c>
      <c r="K151" s="429" t="s">
        <v>64</v>
      </c>
      <c r="L151" s="175" t="s">
        <v>45</v>
      </c>
      <c r="M151" s="175"/>
      <c r="N151" s="177"/>
    </row>
    <row r="152" spans="1:14" x14ac:dyDescent="0.25">
      <c r="A152" s="194">
        <v>44887</v>
      </c>
      <c r="B152" s="177" t="s">
        <v>125</v>
      </c>
      <c r="C152" s="177" t="s">
        <v>49</v>
      </c>
      <c r="D152" s="203" t="s">
        <v>119</v>
      </c>
      <c r="E152" s="425"/>
      <c r="F152" s="425">
        <v>-5000</v>
      </c>
      <c r="G152" s="333">
        <f t="shared" si="5"/>
        <v>3000</v>
      </c>
      <c r="H152" s="212" t="s">
        <v>135</v>
      </c>
      <c r="I152" s="175" t="s">
        <v>18</v>
      </c>
      <c r="J152" s="608" t="s">
        <v>329</v>
      </c>
      <c r="K152" s="429" t="s">
        <v>64</v>
      </c>
      <c r="L152" s="175" t="s">
        <v>45</v>
      </c>
      <c r="M152" s="175"/>
      <c r="N152" s="177"/>
    </row>
    <row r="153" spans="1:14" x14ac:dyDescent="0.25">
      <c r="A153" s="559">
        <v>44887</v>
      </c>
      <c r="B153" s="573" t="s">
        <v>115</v>
      </c>
      <c r="C153" s="573" t="s">
        <v>49</v>
      </c>
      <c r="D153" s="575" t="s">
        <v>119</v>
      </c>
      <c r="E153" s="595"/>
      <c r="F153" s="595">
        <v>75000</v>
      </c>
      <c r="G153" s="563">
        <f t="shared" si="5"/>
        <v>78000</v>
      </c>
      <c r="H153" s="593" t="s">
        <v>135</v>
      </c>
      <c r="I153" s="565" t="s">
        <v>18</v>
      </c>
      <c r="J153" s="660" t="s">
        <v>336</v>
      </c>
      <c r="K153" s="560" t="s">
        <v>64</v>
      </c>
      <c r="L153" s="565" t="s">
        <v>45</v>
      </c>
      <c r="M153" s="565"/>
      <c r="N153" s="573"/>
    </row>
    <row r="154" spans="1:14" x14ac:dyDescent="0.25">
      <c r="A154" s="194">
        <v>44887</v>
      </c>
      <c r="B154" s="177" t="s">
        <v>123</v>
      </c>
      <c r="C154" s="177" t="s">
        <v>124</v>
      </c>
      <c r="D154" s="203" t="s">
        <v>119</v>
      </c>
      <c r="E154" s="425">
        <v>8000</v>
      </c>
      <c r="F154" s="425"/>
      <c r="G154" s="333">
        <f t="shared" si="5"/>
        <v>70000</v>
      </c>
      <c r="H154" s="212" t="s">
        <v>135</v>
      </c>
      <c r="I154" s="175" t="s">
        <v>18</v>
      </c>
      <c r="J154" s="608" t="s">
        <v>336</v>
      </c>
      <c r="K154" s="429" t="s">
        <v>64</v>
      </c>
      <c r="L154" s="175" t="s">
        <v>45</v>
      </c>
      <c r="M154" s="175"/>
      <c r="N154" s="177" t="s">
        <v>126</v>
      </c>
    </row>
    <row r="155" spans="1:14" x14ac:dyDescent="0.25">
      <c r="A155" s="194">
        <v>44887</v>
      </c>
      <c r="B155" s="177" t="s">
        <v>123</v>
      </c>
      <c r="C155" s="177" t="s">
        <v>124</v>
      </c>
      <c r="D155" s="203" t="s">
        <v>119</v>
      </c>
      <c r="E155" s="425">
        <v>15000</v>
      </c>
      <c r="F155" s="425"/>
      <c r="G155" s="333">
        <f t="shared" si="5"/>
        <v>55000</v>
      </c>
      <c r="H155" s="212" t="s">
        <v>135</v>
      </c>
      <c r="I155" s="175" t="s">
        <v>18</v>
      </c>
      <c r="J155" s="608" t="s">
        <v>336</v>
      </c>
      <c r="K155" s="429" t="s">
        <v>64</v>
      </c>
      <c r="L155" s="175" t="s">
        <v>45</v>
      </c>
      <c r="M155" s="175"/>
      <c r="N155" s="177" t="s">
        <v>198</v>
      </c>
    </row>
    <row r="156" spans="1:14" x14ac:dyDescent="0.25">
      <c r="A156" s="194">
        <v>44887</v>
      </c>
      <c r="B156" s="177" t="s">
        <v>123</v>
      </c>
      <c r="C156" s="177" t="s">
        <v>124</v>
      </c>
      <c r="D156" s="203" t="s">
        <v>119</v>
      </c>
      <c r="E156" s="425">
        <v>8000</v>
      </c>
      <c r="F156" s="425"/>
      <c r="G156" s="333">
        <f t="shared" si="5"/>
        <v>47000</v>
      </c>
      <c r="H156" s="212" t="s">
        <v>135</v>
      </c>
      <c r="I156" s="175" t="s">
        <v>18</v>
      </c>
      <c r="J156" s="608" t="s">
        <v>336</v>
      </c>
      <c r="K156" s="429" t="s">
        <v>64</v>
      </c>
      <c r="L156" s="175" t="s">
        <v>45</v>
      </c>
      <c r="M156" s="175"/>
      <c r="N156" s="177" t="s">
        <v>199</v>
      </c>
    </row>
    <row r="157" spans="1:14" x14ac:dyDescent="0.25">
      <c r="A157" s="194">
        <v>44887</v>
      </c>
      <c r="B157" s="177" t="s">
        <v>123</v>
      </c>
      <c r="C157" s="177" t="s">
        <v>124</v>
      </c>
      <c r="D157" s="203" t="s">
        <v>119</v>
      </c>
      <c r="E157" s="425">
        <v>17000</v>
      </c>
      <c r="F157" s="425"/>
      <c r="G157" s="333">
        <f t="shared" si="5"/>
        <v>30000</v>
      </c>
      <c r="H157" s="212" t="s">
        <v>135</v>
      </c>
      <c r="I157" s="175" t="s">
        <v>18</v>
      </c>
      <c r="J157" s="608" t="s">
        <v>336</v>
      </c>
      <c r="K157" s="429" t="s">
        <v>64</v>
      </c>
      <c r="L157" s="175" t="s">
        <v>45</v>
      </c>
      <c r="M157" s="175"/>
      <c r="N157" s="177" t="s">
        <v>337</v>
      </c>
    </row>
    <row r="158" spans="1:14" x14ac:dyDescent="0.25">
      <c r="A158" s="194">
        <v>44887</v>
      </c>
      <c r="B158" s="177" t="s">
        <v>123</v>
      </c>
      <c r="C158" s="177" t="s">
        <v>124</v>
      </c>
      <c r="D158" s="203" t="s">
        <v>119</v>
      </c>
      <c r="E158" s="425">
        <v>15000</v>
      </c>
      <c r="F158" s="425"/>
      <c r="G158" s="333">
        <f t="shared" si="5"/>
        <v>15000</v>
      </c>
      <c r="H158" s="212" t="s">
        <v>135</v>
      </c>
      <c r="I158" s="175" t="s">
        <v>18</v>
      </c>
      <c r="J158" s="608" t="s">
        <v>336</v>
      </c>
      <c r="K158" s="429" t="s">
        <v>64</v>
      </c>
      <c r="L158" s="175" t="s">
        <v>45</v>
      </c>
      <c r="M158" s="175"/>
      <c r="N158" s="177" t="s">
        <v>338</v>
      </c>
    </row>
    <row r="159" spans="1:14" x14ac:dyDescent="0.25">
      <c r="A159" s="194">
        <v>44887</v>
      </c>
      <c r="B159" s="177" t="s">
        <v>122</v>
      </c>
      <c r="C159" s="177" t="s">
        <v>124</v>
      </c>
      <c r="D159" s="203" t="s">
        <v>119</v>
      </c>
      <c r="E159" s="425">
        <v>5000</v>
      </c>
      <c r="F159" s="425"/>
      <c r="G159" s="333">
        <f t="shared" si="5"/>
        <v>10000</v>
      </c>
      <c r="H159" s="212" t="s">
        <v>135</v>
      </c>
      <c r="I159" s="175" t="s">
        <v>18</v>
      </c>
      <c r="J159" s="608" t="s">
        <v>336</v>
      </c>
      <c r="K159" s="429" t="s">
        <v>64</v>
      </c>
      <c r="L159" s="175" t="s">
        <v>45</v>
      </c>
      <c r="M159" s="175"/>
      <c r="N159" s="177"/>
    </row>
    <row r="160" spans="1:14" x14ac:dyDescent="0.25">
      <c r="A160" s="194">
        <v>44887</v>
      </c>
      <c r="B160" s="177" t="s">
        <v>122</v>
      </c>
      <c r="C160" s="177" t="s">
        <v>124</v>
      </c>
      <c r="D160" s="203" t="s">
        <v>119</v>
      </c>
      <c r="E160" s="425">
        <v>5000</v>
      </c>
      <c r="F160" s="425"/>
      <c r="G160" s="333">
        <f t="shared" si="5"/>
        <v>5000</v>
      </c>
      <c r="H160" s="212" t="s">
        <v>135</v>
      </c>
      <c r="I160" s="175" t="s">
        <v>18</v>
      </c>
      <c r="J160" s="608" t="s">
        <v>336</v>
      </c>
      <c r="K160" s="429" t="s">
        <v>64</v>
      </c>
      <c r="L160" s="175" t="s">
        <v>45</v>
      </c>
      <c r="M160" s="175"/>
      <c r="N160" s="177"/>
    </row>
    <row r="161" spans="1:14" x14ac:dyDescent="0.25">
      <c r="A161" s="194">
        <v>44888</v>
      </c>
      <c r="B161" s="177" t="s">
        <v>125</v>
      </c>
      <c r="C161" s="177" t="s">
        <v>49</v>
      </c>
      <c r="D161" s="203" t="s">
        <v>119</v>
      </c>
      <c r="E161" s="425"/>
      <c r="F161" s="425">
        <v>-2000</v>
      </c>
      <c r="G161" s="333">
        <f t="shared" si="5"/>
        <v>3000</v>
      </c>
      <c r="H161" s="212" t="s">
        <v>135</v>
      </c>
      <c r="I161" s="175" t="s">
        <v>18</v>
      </c>
      <c r="J161" s="608" t="s">
        <v>336</v>
      </c>
      <c r="K161" s="429" t="s">
        <v>64</v>
      </c>
      <c r="L161" s="175" t="s">
        <v>45</v>
      </c>
      <c r="M161" s="175"/>
      <c r="N161" s="177"/>
    </row>
    <row r="162" spans="1:14" x14ac:dyDescent="0.25">
      <c r="A162" s="559">
        <v>44888</v>
      </c>
      <c r="B162" s="573" t="s">
        <v>115</v>
      </c>
      <c r="C162" s="573" t="s">
        <v>49</v>
      </c>
      <c r="D162" s="575" t="s">
        <v>119</v>
      </c>
      <c r="E162" s="595"/>
      <c r="F162" s="595">
        <v>80000</v>
      </c>
      <c r="G162" s="563">
        <f t="shared" si="5"/>
        <v>83000</v>
      </c>
      <c r="H162" s="593" t="s">
        <v>135</v>
      </c>
      <c r="I162" s="565" t="s">
        <v>18</v>
      </c>
      <c r="J162" s="660" t="s">
        <v>342</v>
      </c>
      <c r="K162" s="560" t="s">
        <v>64</v>
      </c>
      <c r="L162" s="565" t="s">
        <v>45</v>
      </c>
      <c r="M162" s="565"/>
      <c r="N162" s="573"/>
    </row>
    <row r="163" spans="1:14" x14ac:dyDescent="0.25">
      <c r="A163" s="194">
        <v>44888</v>
      </c>
      <c r="B163" s="177" t="s">
        <v>123</v>
      </c>
      <c r="C163" s="177" t="s">
        <v>124</v>
      </c>
      <c r="D163" s="203" t="s">
        <v>119</v>
      </c>
      <c r="E163" s="425">
        <v>8000</v>
      </c>
      <c r="F163" s="425"/>
      <c r="G163" s="333">
        <f t="shared" si="5"/>
        <v>75000</v>
      </c>
      <c r="H163" s="212" t="s">
        <v>135</v>
      </c>
      <c r="I163" s="175" t="s">
        <v>18</v>
      </c>
      <c r="J163" s="608" t="s">
        <v>342</v>
      </c>
      <c r="K163" s="429" t="s">
        <v>64</v>
      </c>
      <c r="L163" s="175" t="s">
        <v>45</v>
      </c>
      <c r="M163" s="175"/>
      <c r="N163" s="177" t="s">
        <v>126</v>
      </c>
    </row>
    <row r="164" spans="1:14" x14ac:dyDescent="0.25">
      <c r="A164" s="194">
        <v>44888</v>
      </c>
      <c r="B164" s="177" t="s">
        <v>123</v>
      </c>
      <c r="C164" s="177" t="s">
        <v>124</v>
      </c>
      <c r="D164" s="203" t="s">
        <v>119</v>
      </c>
      <c r="E164" s="425">
        <v>20000</v>
      </c>
      <c r="F164" s="425"/>
      <c r="G164" s="333">
        <f t="shared" si="5"/>
        <v>55000</v>
      </c>
      <c r="H164" s="212" t="s">
        <v>135</v>
      </c>
      <c r="I164" s="175" t="s">
        <v>18</v>
      </c>
      <c r="J164" s="608" t="s">
        <v>342</v>
      </c>
      <c r="K164" s="429" t="s">
        <v>64</v>
      </c>
      <c r="L164" s="175" t="s">
        <v>45</v>
      </c>
      <c r="M164" s="175"/>
      <c r="N164" s="177" t="s">
        <v>284</v>
      </c>
    </row>
    <row r="165" spans="1:14" x14ac:dyDescent="0.25">
      <c r="A165" s="194">
        <v>44888</v>
      </c>
      <c r="B165" s="177" t="s">
        <v>123</v>
      </c>
      <c r="C165" s="177" t="s">
        <v>124</v>
      </c>
      <c r="D165" s="203" t="s">
        <v>119</v>
      </c>
      <c r="E165" s="425">
        <v>20000</v>
      </c>
      <c r="F165" s="425"/>
      <c r="G165" s="333">
        <f t="shared" si="5"/>
        <v>35000</v>
      </c>
      <c r="H165" s="212" t="s">
        <v>135</v>
      </c>
      <c r="I165" s="175" t="s">
        <v>18</v>
      </c>
      <c r="J165" s="608" t="s">
        <v>342</v>
      </c>
      <c r="K165" s="429" t="s">
        <v>64</v>
      </c>
      <c r="L165" s="175" t="s">
        <v>45</v>
      </c>
      <c r="M165" s="175"/>
      <c r="N165" s="177" t="s">
        <v>343</v>
      </c>
    </row>
    <row r="166" spans="1:14" x14ac:dyDescent="0.25">
      <c r="A166" s="194">
        <v>44888</v>
      </c>
      <c r="B166" s="177" t="s">
        <v>123</v>
      </c>
      <c r="C166" s="177" t="s">
        <v>124</v>
      </c>
      <c r="D166" s="203" t="s">
        <v>119</v>
      </c>
      <c r="E166" s="425">
        <v>20000</v>
      </c>
      <c r="F166" s="425"/>
      <c r="G166" s="333">
        <f t="shared" si="5"/>
        <v>15000</v>
      </c>
      <c r="H166" s="212" t="s">
        <v>135</v>
      </c>
      <c r="I166" s="175" t="s">
        <v>18</v>
      </c>
      <c r="J166" s="608" t="s">
        <v>342</v>
      </c>
      <c r="K166" s="429" t="s">
        <v>64</v>
      </c>
      <c r="L166" s="175" t="s">
        <v>45</v>
      </c>
      <c r="M166" s="175"/>
      <c r="N166" s="177" t="s">
        <v>343</v>
      </c>
    </row>
    <row r="167" spans="1:14" x14ac:dyDescent="0.25">
      <c r="A167" s="194">
        <v>44888</v>
      </c>
      <c r="B167" s="177" t="s">
        <v>122</v>
      </c>
      <c r="C167" s="177" t="s">
        <v>122</v>
      </c>
      <c r="D167" s="203" t="s">
        <v>119</v>
      </c>
      <c r="E167" s="425">
        <v>5000</v>
      </c>
      <c r="F167" s="425"/>
      <c r="G167" s="333">
        <f t="shared" si="5"/>
        <v>10000</v>
      </c>
      <c r="H167" s="212" t="s">
        <v>135</v>
      </c>
      <c r="I167" s="175" t="s">
        <v>18</v>
      </c>
      <c r="J167" s="608" t="s">
        <v>342</v>
      </c>
      <c r="K167" s="429" t="s">
        <v>64</v>
      </c>
      <c r="L167" s="175" t="s">
        <v>45</v>
      </c>
      <c r="M167" s="175"/>
      <c r="N167" s="177"/>
    </row>
    <row r="168" spans="1:14" x14ac:dyDescent="0.25">
      <c r="A168" s="194">
        <v>44888</v>
      </c>
      <c r="B168" s="177" t="s">
        <v>122</v>
      </c>
      <c r="C168" s="177" t="s">
        <v>122</v>
      </c>
      <c r="D168" s="203" t="s">
        <v>119</v>
      </c>
      <c r="E168" s="425">
        <v>4000</v>
      </c>
      <c r="F168" s="425"/>
      <c r="G168" s="333">
        <f t="shared" si="5"/>
        <v>6000</v>
      </c>
      <c r="H168" s="212" t="s">
        <v>135</v>
      </c>
      <c r="I168" s="175" t="s">
        <v>18</v>
      </c>
      <c r="J168" s="608" t="s">
        <v>342</v>
      </c>
      <c r="K168" s="429" t="s">
        <v>64</v>
      </c>
      <c r="L168" s="175" t="s">
        <v>45</v>
      </c>
      <c r="M168" s="175"/>
      <c r="N168" s="177"/>
    </row>
    <row r="169" spans="1:14" x14ac:dyDescent="0.25">
      <c r="A169" s="194">
        <v>44889</v>
      </c>
      <c r="B169" s="177" t="s">
        <v>125</v>
      </c>
      <c r="C169" s="177" t="s">
        <v>49</v>
      </c>
      <c r="D169" s="203" t="s">
        <v>119</v>
      </c>
      <c r="E169" s="425"/>
      <c r="F169" s="425">
        <v>-3000</v>
      </c>
      <c r="G169" s="333">
        <f t="shared" si="5"/>
        <v>3000</v>
      </c>
      <c r="H169" s="212" t="s">
        <v>135</v>
      </c>
      <c r="I169" s="175" t="s">
        <v>18</v>
      </c>
      <c r="J169" s="608" t="s">
        <v>342</v>
      </c>
      <c r="K169" s="429" t="s">
        <v>64</v>
      </c>
      <c r="L169" s="175" t="s">
        <v>45</v>
      </c>
      <c r="M169" s="175"/>
      <c r="N169" s="177"/>
    </row>
    <row r="170" spans="1:14" x14ac:dyDescent="0.25">
      <c r="A170" s="194">
        <v>44888</v>
      </c>
      <c r="B170" s="177" t="s">
        <v>123</v>
      </c>
      <c r="C170" s="177" t="s">
        <v>124</v>
      </c>
      <c r="D170" s="203" t="s">
        <v>119</v>
      </c>
      <c r="E170" s="425">
        <v>20000</v>
      </c>
      <c r="F170" s="425"/>
      <c r="G170" s="333">
        <f t="shared" si="5"/>
        <v>-17000</v>
      </c>
      <c r="H170" s="212" t="s">
        <v>135</v>
      </c>
      <c r="I170" s="175" t="s">
        <v>18</v>
      </c>
      <c r="J170" s="608" t="s">
        <v>344</v>
      </c>
      <c r="K170" s="429" t="s">
        <v>64</v>
      </c>
      <c r="L170" s="175" t="s">
        <v>45</v>
      </c>
      <c r="M170" s="175"/>
      <c r="N170" s="177" t="s">
        <v>345</v>
      </c>
    </row>
    <row r="171" spans="1:14" x14ac:dyDescent="0.25">
      <c r="A171" s="194">
        <v>44888</v>
      </c>
      <c r="B171" s="177" t="s">
        <v>123</v>
      </c>
      <c r="C171" s="177" t="s">
        <v>124</v>
      </c>
      <c r="D171" s="203" t="s">
        <v>119</v>
      </c>
      <c r="E171" s="425">
        <v>23000</v>
      </c>
      <c r="F171" s="425"/>
      <c r="G171" s="333">
        <f t="shared" si="5"/>
        <v>-40000</v>
      </c>
      <c r="H171" s="212" t="s">
        <v>135</v>
      </c>
      <c r="I171" s="175" t="s">
        <v>18</v>
      </c>
      <c r="J171" s="608" t="s">
        <v>344</v>
      </c>
      <c r="K171" s="429" t="s">
        <v>64</v>
      </c>
      <c r="L171" s="175" t="s">
        <v>45</v>
      </c>
      <c r="M171" s="175"/>
      <c r="N171" s="177" t="s">
        <v>346</v>
      </c>
    </row>
    <row r="172" spans="1:14" x14ac:dyDescent="0.25">
      <c r="A172" s="559">
        <v>44889</v>
      </c>
      <c r="B172" s="573" t="s">
        <v>115</v>
      </c>
      <c r="C172" s="573" t="s">
        <v>49</v>
      </c>
      <c r="D172" s="575" t="s">
        <v>119</v>
      </c>
      <c r="E172" s="595"/>
      <c r="F172" s="595">
        <v>30000</v>
      </c>
      <c r="G172" s="563">
        <f t="shared" si="5"/>
        <v>-10000</v>
      </c>
      <c r="H172" s="593" t="s">
        <v>135</v>
      </c>
      <c r="I172" s="565" t="s">
        <v>18</v>
      </c>
      <c r="J172" s="660" t="s">
        <v>344</v>
      </c>
      <c r="K172" s="560" t="s">
        <v>64</v>
      </c>
      <c r="L172" s="565" t="s">
        <v>45</v>
      </c>
      <c r="M172" s="565"/>
      <c r="N172" s="573"/>
    </row>
    <row r="173" spans="1:14" x14ac:dyDescent="0.25">
      <c r="A173" s="194">
        <v>44889</v>
      </c>
      <c r="B173" s="177" t="s">
        <v>245</v>
      </c>
      <c r="C173" s="177" t="s">
        <v>49</v>
      </c>
      <c r="D173" s="203" t="s">
        <v>119</v>
      </c>
      <c r="E173" s="425"/>
      <c r="F173" s="425">
        <v>10000</v>
      </c>
      <c r="G173" s="333">
        <f t="shared" si="5"/>
        <v>0</v>
      </c>
      <c r="H173" s="212" t="s">
        <v>135</v>
      </c>
      <c r="I173" s="175" t="s">
        <v>18</v>
      </c>
      <c r="J173" s="608" t="s">
        <v>344</v>
      </c>
      <c r="K173" s="429" t="s">
        <v>64</v>
      </c>
      <c r="L173" s="175" t="s">
        <v>45</v>
      </c>
      <c r="M173" s="175"/>
      <c r="N173" s="177"/>
    </row>
    <row r="174" spans="1:14" x14ac:dyDescent="0.25">
      <c r="A174" s="559">
        <v>44889</v>
      </c>
      <c r="B174" s="573" t="s">
        <v>115</v>
      </c>
      <c r="C174" s="573" t="s">
        <v>49</v>
      </c>
      <c r="D174" s="575" t="s">
        <v>119</v>
      </c>
      <c r="E174" s="595"/>
      <c r="F174" s="595">
        <v>75000</v>
      </c>
      <c r="G174" s="563">
        <f t="shared" si="5"/>
        <v>75000</v>
      </c>
      <c r="H174" s="593" t="s">
        <v>135</v>
      </c>
      <c r="I174" s="565" t="s">
        <v>18</v>
      </c>
      <c r="J174" s="660" t="s">
        <v>357</v>
      </c>
      <c r="K174" s="560" t="s">
        <v>64</v>
      </c>
      <c r="L174" s="565" t="s">
        <v>45</v>
      </c>
      <c r="M174" s="565"/>
      <c r="N174" s="573"/>
    </row>
    <row r="175" spans="1:14" x14ac:dyDescent="0.25">
      <c r="A175" s="194">
        <v>44889</v>
      </c>
      <c r="B175" s="177" t="s">
        <v>123</v>
      </c>
      <c r="C175" s="177" t="s">
        <v>124</v>
      </c>
      <c r="D175" s="203" t="s">
        <v>119</v>
      </c>
      <c r="E175" s="425">
        <v>20000</v>
      </c>
      <c r="F175" s="425"/>
      <c r="G175" s="333">
        <f t="shared" si="5"/>
        <v>55000</v>
      </c>
      <c r="H175" s="212" t="s">
        <v>135</v>
      </c>
      <c r="I175" s="175" t="s">
        <v>18</v>
      </c>
      <c r="J175" s="608" t="s">
        <v>357</v>
      </c>
      <c r="K175" s="429" t="s">
        <v>64</v>
      </c>
      <c r="L175" s="175" t="s">
        <v>45</v>
      </c>
      <c r="M175" s="175"/>
      <c r="N175" s="177" t="s">
        <v>358</v>
      </c>
    </row>
    <row r="176" spans="1:14" x14ac:dyDescent="0.25">
      <c r="A176" s="194">
        <v>44889</v>
      </c>
      <c r="B176" s="177" t="s">
        <v>123</v>
      </c>
      <c r="C176" s="177" t="s">
        <v>124</v>
      </c>
      <c r="D176" s="203" t="s">
        <v>119</v>
      </c>
      <c r="E176" s="425">
        <v>15000</v>
      </c>
      <c r="F176" s="425"/>
      <c r="G176" s="333">
        <f t="shared" si="5"/>
        <v>40000</v>
      </c>
      <c r="H176" s="212" t="s">
        <v>135</v>
      </c>
      <c r="I176" s="175" t="s">
        <v>18</v>
      </c>
      <c r="J176" s="608" t="s">
        <v>357</v>
      </c>
      <c r="K176" s="429" t="s">
        <v>64</v>
      </c>
      <c r="L176" s="175" t="s">
        <v>45</v>
      </c>
      <c r="M176" s="175"/>
      <c r="N176" s="177" t="s">
        <v>359</v>
      </c>
    </row>
    <row r="177" spans="1:14" x14ac:dyDescent="0.25">
      <c r="A177" s="194">
        <v>44889</v>
      </c>
      <c r="B177" s="177" t="s">
        <v>123</v>
      </c>
      <c r="C177" s="177" t="s">
        <v>124</v>
      </c>
      <c r="D177" s="203" t="s">
        <v>119</v>
      </c>
      <c r="E177" s="425">
        <v>15000</v>
      </c>
      <c r="F177" s="425"/>
      <c r="G177" s="333">
        <f t="shared" si="5"/>
        <v>25000</v>
      </c>
      <c r="H177" s="212" t="s">
        <v>135</v>
      </c>
      <c r="I177" s="175" t="s">
        <v>18</v>
      </c>
      <c r="J177" s="608" t="s">
        <v>357</v>
      </c>
      <c r="K177" s="429" t="s">
        <v>64</v>
      </c>
      <c r="L177" s="175" t="s">
        <v>45</v>
      </c>
      <c r="M177" s="175"/>
      <c r="N177" s="177" t="s">
        <v>360</v>
      </c>
    </row>
    <row r="178" spans="1:14" x14ac:dyDescent="0.25">
      <c r="A178" s="194">
        <v>44889</v>
      </c>
      <c r="B178" s="177" t="s">
        <v>123</v>
      </c>
      <c r="C178" s="177" t="s">
        <v>124</v>
      </c>
      <c r="D178" s="203" t="s">
        <v>119</v>
      </c>
      <c r="E178" s="425">
        <v>15000</v>
      </c>
      <c r="F178" s="425"/>
      <c r="G178" s="333">
        <f t="shared" si="5"/>
        <v>10000</v>
      </c>
      <c r="H178" s="212" t="s">
        <v>135</v>
      </c>
      <c r="I178" s="175" t="s">
        <v>18</v>
      </c>
      <c r="J178" s="608" t="s">
        <v>357</v>
      </c>
      <c r="K178" s="429" t="s">
        <v>64</v>
      </c>
      <c r="L178" s="175" t="s">
        <v>45</v>
      </c>
      <c r="M178" s="175"/>
      <c r="N178" s="177" t="s">
        <v>361</v>
      </c>
    </row>
    <row r="179" spans="1:14" x14ac:dyDescent="0.25">
      <c r="A179" s="194">
        <v>44889</v>
      </c>
      <c r="B179" s="177" t="s">
        <v>122</v>
      </c>
      <c r="C179" s="177" t="s">
        <v>122</v>
      </c>
      <c r="D179" s="203" t="s">
        <v>119</v>
      </c>
      <c r="E179" s="425">
        <v>5000</v>
      </c>
      <c r="F179" s="425"/>
      <c r="G179" s="333">
        <f t="shared" si="5"/>
        <v>5000</v>
      </c>
      <c r="H179" s="212" t="s">
        <v>135</v>
      </c>
      <c r="I179" s="175" t="s">
        <v>18</v>
      </c>
      <c r="J179" s="608" t="s">
        <v>357</v>
      </c>
      <c r="K179" s="429" t="s">
        <v>64</v>
      </c>
      <c r="L179" s="175" t="s">
        <v>45</v>
      </c>
      <c r="M179" s="175"/>
      <c r="N179" s="177"/>
    </row>
    <row r="180" spans="1:14" x14ac:dyDescent="0.25">
      <c r="A180" s="194">
        <v>44889</v>
      </c>
      <c r="B180" s="177" t="s">
        <v>122</v>
      </c>
      <c r="C180" s="177" t="s">
        <v>122</v>
      </c>
      <c r="D180" s="203" t="s">
        <v>119</v>
      </c>
      <c r="E180" s="530">
        <v>5000</v>
      </c>
      <c r="F180" s="530"/>
      <c r="G180" s="333">
        <f t="shared" si="5"/>
        <v>0</v>
      </c>
      <c r="H180" s="212" t="s">
        <v>135</v>
      </c>
      <c r="I180" s="175" t="s">
        <v>18</v>
      </c>
      <c r="J180" s="608" t="s">
        <v>357</v>
      </c>
      <c r="K180" s="429" t="s">
        <v>64</v>
      </c>
      <c r="L180" s="175" t="s">
        <v>45</v>
      </c>
      <c r="M180" s="175"/>
      <c r="N180" s="177"/>
    </row>
    <row r="181" spans="1:14" x14ac:dyDescent="0.25">
      <c r="A181" s="559">
        <v>44890</v>
      </c>
      <c r="B181" s="573" t="s">
        <v>115</v>
      </c>
      <c r="C181" s="573" t="s">
        <v>49</v>
      </c>
      <c r="D181" s="575" t="s">
        <v>119</v>
      </c>
      <c r="E181" s="595"/>
      <c r="F181" s="595">
        <v>75000</v>
      </c>
      <c r="G181" s="563">
        <f t="shared" si="5"/>
        <v>75000</v>
      </c>
      <c r="H181" s="565" t="s">
        <v>135</v>
      </c>
      <c r="I181" s="565" t="s">
        <v>18</v>
      </c>
      <c r="J181" s="660" t="s">
        <v>370</v>
      </c>
      <c r="K181" s="560" t="s">
        <v>64</v>
      </c>
      <c r="L181" s="565" t="s">
        <v>45</v>
      </c>
      <c r="M181" s="565"/>
      <c r="N181" s="573"/>
    </row>
    <row r="182" spans="1:14" x14ac:dyDescent="0.25">
      <c r="A182" s="194">
        <v>44890</v>
      </c>
      <c r="B182" s="177" t="s">
        <v>123</v>
      </c>
      <c r="C182" s="177" t="s">
        <v>124</v>
      </c>
      <c r="D182" s="203" t="s">
        <v>119</v>
      </c>
      <c r="E182" s="425">
        <v>8000</v>
      </c>
      <c r="F182" s="425"/>
      <c r="G182" s="333">
        <f t="shared" si="5"/>
        <v>67000</v>
      </c>
      <c r="H182" s="175" t="s">
        <v>135</v>
      </c>
      <c r="I182" s="175" t="s">
        <v>18</v>
      </c>
      <c r="J182" s="608" t="s">
        <v>370</v>
      </c>
      <c r="K182" s="429" t="s">
        <v>64</v>
      </c>
      <c r="L182" s="175" t="s">
        <v>45</v>
      </c>
      <c r="M182" s="175"/>
      <c r="N182" s="177" t="s">
        <v>126</v>
      </c>
    </row>
    <row r="183" spans="1:14" x14ac:dyDescent="0.25">
      <c r="A183" s="194">
        <v>44890</v>
      </c>
      <c r="B183" s="177" t="s">
        <v>123</v>
      </c>
      <c r="C183" s="177" t="s">
        <v>124</v>
      </c>
      <c r="D183" s="203" t="s">
        <v>119</v>
      </c>
      <c r="E183" s="654">
        <v>15000</v>
      </c>
      <c r="F183" s="665"/>
      <c r="G183" s="647">
        <f t="shared" si="5"/>
        <v>52000</v>
      </c>
      <c r="H183" s="649" t="s">
        <v>135</v>
      </c>
      <c r="I183" s="649" t="s">
        <v>18</v>
      </c>
      <c r="J183" s="608" t="s">
        <v>370</v>
      </c>
      <c r="K183" s="650" t="s">
        <v>64</v>
      </c>
      <c r="L183" s="649" t="s">
        <v>45</v>
      </c>
      <c r="M183" s="649"/>
      <c r="N183" s="646" t="s">
        <v>371</v>
      </c>
    </row>
    <row r="184" spans="1:14" x14ac:dyDescent="0.25">
      <c r="A184" s="194">
        <v>44890</v>
      </c>
      <c r="B184" s="177" t="s">
        <v>123</v>
      </c>
      <c r="C184" s="177" t="s">
        <v>124</v>
      </c>
      <c r="D184" s="203" t="s">
        <v>119</v>
      </c>
      <c r="E184" s="425">
        <v>15000</v>
      </c>
      <c r="F184" s="190"/>
      <c r="G184" s="333">
        <f t="shared" si="5"/>
        <v>37000</v>
      </c>
      <c r="H184" s="175" t="s">
        <v>135</v>
      </c>
      <c r="I184" s="175" t="s">
        <v>18</v>
      </c>
      <c r="J184" s="608" t="s">
        <v>370</v>
      </c>
      <c r="K184" s="429" t="s">
        <v>64</v>
      </c>
      <c r="L184" s="175" t="s">
        <v>45</v>
      </c>
      <c r="M184" s="175"/>
      <c r="N184" s="177" t="s">
        <v>372</v>
      </c>
    </row>
    <row r="185" spans="1:14" x14ac:dyDescent="0.25">
      <c r="A185" s="194">
        <v>44890</v>
      </c>
      <c r="B185" s="177" t="s">
        <v>123</v>
      </c>
      <c r="C185" s="177" t="s">
        <v>124</v>
      </c>
      <c r="D185" s="203" t="s">
        <v>119</v>
      </c>
      <c r="E185" s="425">
        <v>15000</v>
      </c>
      <c r="F185" s="190"/>
      <c r="G185" s="333">
        <f t="shared" si="5"/>
        <v>22000</v>
      </c>
      <c r="H185" s="175" t="s">
        <v>135</v>
      </c>
      <c r="I185" s="175" t="s">
        <v>18</v>
      </c>
      <c r="J185" s="608" t="s">
        <v>370</v>
      </c>
      <c r="K185" s="429" t="s">
        <v>64</v>
      </c>
      <c r="L185" s="175" t="s">
        <v>45</v>
      </c>
      <c r="M185" s="175"/>
      <c r="N185" s="177" t="s">
        <v>373</v>
      </c>
    </row>
    <row r="186" spans="1:14" x14ac:dyDescent="0.25">
      <c r="A186" s="194">
        <v>44890</v>
      </c>
      <c r="B186" s="177" t="s">
        <v>123</v>
      </c>
      <c r="C186" s="177" t="s">
        <v>124</v>
      </c>
      <c r="D186" s="203" t="s">
        <v>119</v>
      </c>
      <c r="E186" s="425">
        <v>4000</v>
      </c>
      <c r="F186" s="190"/>
      <c r="G186" s="333">
        <f t="shared" si="5"/>
        <v>18000</v>
      </c>
      <c r="H186" s="175" t="s">
        <v>135</v>
      </c>
      <c r="I186" s="175" t="s">
        <v>18</v>
      </c>
      <c r="J186" s="608" t="s">
        <v>370</v>
      </c>
      <c r="K186" s="429" t="s">
        <v>64</v>
      </c>
      <c r="L186" s="175" t="s">
        <v>45</v>
      </c>
      <c r="M186" s="175"/>
      <c r="N186" s="177" t="s">
        <v>374</v>
      </c>
    </row>
    <row r="187" spans="1:14" x14ac:dyDescent="0.25">
      <c r="A187" s="194">
        <v>44890</v>
      </c>
      <c r="B187" s="177" t="s">
        <v>123</v>
      </c>
      <c r="C187" s="177" t="s">
        <v>124</v>
      </c>
      <c r="D187" s="203" t="s">
        <v>119</v>
      </c>
      <c r="E187" s="654">
        <v>6000</v>
      </c>
      <c r="F187" s="665"/>
      <c r="G187" s="647">
        <f t="shared" si="5"/>
        <v>12000</v>
      </c>
      <c r="H187" s="649" t="s">
        <v>135</v>
      </c>
      <c r="I187" s="649" t="s">
        <v>18</v>
      </c>
      <c r="J187" s="608" t="s">
        <v>370</v>
      </c>
      <c r="K187" s="650" t="s">
        <v>64</v>
      </c>
      <c r="L187" s="649" t="s">
        <v>45</v>
      </c>
      <c r="M187" s="649"/>
      <c r="N187" s="646"/>
    </row>
    <row r="188" spans="1:14" x14ac:dyDescent="0.25">
      <c r="A188" s="194">
        <v>44890</v>
      </c>
      <c r="B188" s="177" t="s">
        <v>122</v>
      </c>
      <c r="C188" s="177" t="s">
        <v>122</v>
      </c>
      <c r="D188" s="203" t="s">
        <v>119</v>
      </c>
      <c r="E188" s="641">
        <v>5000</v>
      </c>
      <c r="F188" s="528"/>
      <c r="G188" s="333">
        <f t="shared" si="5"/>
        <v>7000</v>
      </c>
      <c r="H188" s="175" t="s">
        <v>135</v>
      </c>
      <c r="I188" s="175" t="s">
        <v>18</v>
      </c>
      <c r="J188" s="608" t="s">
        <v>370</v>
      </c>
      <c r="K188" s="429" t="s">
        <v>64</v>
      </c>
      <c r="L188" s="175" t="s">
        <v>45</v>
      </c>
      <c r="M188" s="175"/>
      <c r="N188" s="177"/>
    </row>
    <row r="189" spans="1:14" x14ac:dyDescent="0.25">
      <c r="A189" s="194">
        <v>44890</v>
      </c>
      <c r="B189" s="177" t="s">
        <v>122</v>
      </c>
      <c r="C189" s="177" t="s">
        <v>122</v>
      </c>
      <c r="D189" s="203" t="s">
        <v>119</v>
      </c>
      <c r="E189" s="641">
        <v>5000</v>
      </c>
      <c r="F189" s="528"/>
      <c r="G189" s="333">
        <f t="shared" si="5"/>
        <v>2000</v>
      </c>
      <c r="H189" s="175" t="s">
        <v>135</v>
      </c>
      <c r="I189" s="175" t="s">
        <v>18</v>
      </c>
      <c r="J189" s="608" t="s">
        <v>370</v>
      </c>
      <c r="K189" s="429" t="s">
        <v>64</v>
      </c>
      <c r="L189" s="175" t="s">
        <v>45</v>
      </c>
      <c r="M189" s="175"/>
      <c r="N189" s="177"/>
    </row>
    <row r="190" spans="1:14" x14ac:dyDescent="0.25">
      <c r="A190" s="194">
        <v>44891</v>
      </c>
      <c r="B190" s="177" t="s">
        <v>125</v>
      </c>
      <c r="C190" s="177" t="s">
        <v>49</v>
      </c>
      <c r="D190" s="203" t="s">
        <v>119</v>
      </c>
      <c r="E190" s="641"/>
      <c r="F190" s="528">
        <v>-2000</v>
      </c>
      <c r="G190" s="333">
        <f t="shared" si="5"/>
        <v>0</v>
      </c>
      <c r="H190" s="175" t="s">
        <v>135</v>
      </c>
      <c r="I190" s="175" t="s">
        <v>18</v>
      </c>
      <c r="J190" s="608" t="s">
        <v>370</v>
      </c>
      <c r="K190" s="429" t="s">
        <v>64</v>
      </c>
      <c r="L190" s="175" t="s">
        <v>45</v>
      </c>
      <c r="M190" s="175"/>
      <c r="N190" s="177"/>
    </row>
    <row r="191" spans="1:14" x14ac:dyDescent="0.25">
      <c r="A191" s="559">
        <v>44891</v>
      </c>
      <c r="B191" s="573" t="s">
        <v>115</v>
      </c>
      <c r="C191" s="573" t="s">
        <v>49</v>
      </c>
      <c r="D191" s="575" t="s">
        <v>119</v>
      </c>
      <c r="E191" s="693"/>
      <c r="F191" s="686">
        <v>50000</v>
      </c>
      <c r="G191" s="563">
        <f t="shared" si="5"/>
        <v>50000</v>
      </c>
      <c r="H191" s="565" t="s">
        <v>135</v>
      </c>
      <c r="I191" s="565" t="s">
        <v>18</v>
      </c>
      <c r="J191" s="660" t="s">
        <v>383</v>
      </c>
      <c r="K191" s="560" t="s">
        <v>64</v>
      </c>
      <c r="L191" s="565" t="s">
        <v>45</v>
      </c>
      <c r="M191" s="565"/>
      <c r="N191" s="573"/>
    </row>
    <row r="192" spans="1:14" x14ac:dyDescent="0.25">
      <c r="A192" s="194">
        <v>44891</v>
      </c>
      <c r="B192" s="177" t="s">
        <v>123</v>
      </c>
      <c r="C192" s="177" t="s">
        <v>124</v>
      </c>
      <c r="D192" s="203" t="s">
        <v>119</v>
      </c>
      <c r="E192" s="641">
        <v>9000</v>
      </c>
      <c r="F192" s="528"/>
      <c r="G192" s="333">
        <f t="shared" si="5"/>
        <v>41000</v>
      </c>
      <c r="H192" s="175" t="s">
        <v>135</v>
      </c>
      <c r="I192" s="175" t="s">
        <v>18</v>
      </c>
      <c r="J192" s="608" t="s">
        <v>383</v>
      </c>
      <c r="K192" s="429" t="s">
        <v>64</v>
      </c>
      <c r="L192" s="175" t="s">
        <v>45</v>
      </c>
      <c r="M192" s="175"/>
      <c r="N192" s="177" t="s">
        <v>126</v>
      </c>
    </row>
    <row r="193" spans="1:14" x14ac:dyDescent="0.25">
      <c r="A193" s="194">
        <v>44891</v>
      </c>
      <c r="B193" s="177" t="s">
        <v>123</v>
      </c>
      <c r="C193" s="177" t="s">
        <v>124</v>
      </c>
      <c r="D193" s="203" t="s">
        <v>119</v>
      </c>
      <c r="E193" s="641">
        <v>8000</v>
      </c>
      <c r="F193" s="528"/>
      <c r="G193" s="333">
        <f t="shared" si="5"/>
        <v>33000</v>
      </c>
      <c r="H193" s="175" t="s">
        <v>135</v>
      </c>
      <c r="I193" s="175" t="s">
        <v>18</v>
      </c>
      <c r="J193" s="608" t="s">
        <v>383</v>
      </c>
      <c r="K193" s="429" t="s">
        <v>64</v>
      </c>
      <c r="L193" s="175" t="s">
        <v>45</v>
      </c>
      <c r="M193" s="175"/>
      <c r="N193" s="177" t="s">
        <v>127</v>
      </c>
    </row>
    <row r="194" spans="1:14" x14ac:dyDescent="0.25">
      <c r="A194" s="194">
        <v>44891</v>
      </c>
      <c r="B194" s="177" t="s">
        <v>123</v>
      </c>
      <c r="C194" s="177" t="s">
        <v>124</v>
      </c>
      <c r="D194" s="203" t="s">
        <v>119</v>
      </c>
      <c r="E194" s="641">
        <v>8000</v>
      </c>
      <c r="F194" s="528"/>
      <c r="G194" s="333">
        <f t="shared" si="5"/>
        <v>25000</v>
      </c>
      <c r="H194" s="175" t="s">
        <v>135</v>
      </c>
      <c r="I194" s="175" t="s">
        <v>18</v>
      </c>
      <c r="J194" s="608" t="s">
        <v>383</v>
      </c>
      <c r="K194" s="429" t="s">
        <v>64</v>
      </c>
      <c r="L194" s="175" t="s">
        <v>45</v>
      </c>
      <c r="M194" s="175"/>
      <c r="N194" s="177" t="s">
        <v>384</v>
      </c>
    </row>
    <row r="195" spans="1:14" x14ac:dyDescent="0.25">
      <c r="A195" s="194">
        <v>44891</v>
      </c>
      <c r="B195" s="177" t="s">
        <v>123</v>
      </c>
      <c r="C195" s="177" t="s">
        <v>124</v>
      </c>
      <c r="D195" s="203" t="s">
        <v>119</v>
      </c>
      <c r="E195" s="641">
        <v>10000</v>
      </c>
      <c r="F195" s="528"/>
      <c r="G195" s="333">
        <f t="shared" si="5"/>
        <v>15000</v>
      </c>
      <c r="H195" s="175" t="s">
        <v>135</v>
      </c>
      <c r="I195" s="175" t="s">
        <v>18</v>
      </c>
      <c r="J195" s="608" t="s">
        <v>383</v>
      </c>
      <c r="K195" s="429" t="s">
        <v>64</v>
      </c>
      <c r="L195" s="175" t="s">
        <v>45</v>
      </c>
      <c r="M195" s="175"/>
      <c r="N195" s="177" t="s">
        <v>385</v>
      </c>
    </row>
    <row r="196" spans="1:14" x14ac:dyDescent="0.25">
      <c r="A196" s="194">
        <v>44891</v>
      </c>
      <c r="B196" s="177" t="s">
        <v>122</v>
      </c>
      <c r="C196" s="177" t="s">
        <v>122</v>
      </c>
      <c r="D196" s="203" t="s">
        <v>119</v>
      </c>
      <c r="E196" s="641">
        <v>5000</v>
      </c>
      <c r="F196" s="528"/>
      <c r="G196" s="333">
        <f t="shared" si="5"/>
        <v>10000</v>
      </c>
      <c r="H196" s="175" t="s">
        <v>135</v>
      </c>
      <c r="I196" s="175" t="s">
        <v>18</v>
      </c>
      <c r="J196" s="608" t="s">
        <v>383</v>
      </c>
      <c r="K196" s="429" t="s">
        <v>64</v>
      </c>
      <c r="L196" s="175" t="s">
        <v>45</v>
      </c>
      <c r="M196" s="175"/>
      <c r="N196" s="177"/>
    </row>
    <row r="197" spans="1:14" x14ac:dyDescent="0.25">
      <c r="A197" s="194">
        <v>44893</v>
      </c>
      <c r="B197" s="177" t="s">
        <v>125</v>
      </c>
      <c r="C197" s="177" t="s">
        <v>49</v>
      </c>
      <c r="D197" s="203" t="s">
        <v>119</v>
      </c>
      <c r="E197" s="641"/>
      <c r="F197" s="528">
        <v>-10000</v>
      </c>
      <c r="G197" s="333">
        <f t="shared" si="5"/>
        <v>0</v>
      </c>
      <c r="H197" s="175" t="s">
        <v>135</v>
      </c>
      <c r="I197" s="175" t="s">
        <v>18</v>
      </c>
      <c r="J197" s="608" t="s">
        <v>383</v>
      </c>
      <c r="K197" s="429" t="s">
        <v>64</v>
      </c>
      <c r="L197" s="175" t="s">
        <v>45</v>
      </c>
      <c r="M197" s="175"/>
      <c r="N197" s="177"/>
    </row>
    <row r="198" spans="1:14" x14ac:dyDescent="0.25">
      <c r="A198" s="559">
        <v>44893</v>
      </c>
      <c r="B198" s="573" t="s">
        <v>115</v>
      </c>
      <c r="C198" s="573" t="s">
        <v>49</v>
      </c>
      <c r="D198" s="575" t="s">
        <v>119</v>
      </c>
      <c r="E198" s="693"/>
      <c r="F198" s="686">
        <v>75000</v>
      </c>
      <c r="G198" s="563">
        <f t="shared" si="5"/>
        <v>75000</v>
      </c>
      <c r="H198" s="565" t="s">
        <v>135</v>
      </c>
      <c r="I198" s="565" t="s">
        <v>18</v>
      </c>
      <c r="J198" s="660" t="s">
        <v>392</v>
      </c>
      <c r="K198" s="560" t="s">
        <v>64</v>
      </c>
      <c r="L198" s="565" t="s">
        <v>45</v>
      </c>
      <c r="M198" s="565"/>
      <c r="N198" s="573"/>
    </row>
    <row r="199" spans="1:14" x14ac:dyDescent="0.25">
      <c r="A199" s="194">
        <v>44893</v>
      </c>
      <c r="B199" s="177" t="s">
        <v>123</v>
      </c>
      <c r="C199" s="177" t="s">
        <v>124</v>
      </c>
      <c r="D199" s="203" t="s">
        <v>119</v>
      </c>
      <c r="E199" s="641">
        <v>8000</v>
      </c>
      <c r="F199" s="528"/>
      <c r="G199" s="333">
        <f t="shared" si="5"/>
        <v>67000</v>
      </c>
      <c r="H199" s="175" t="s">
        <v>135</v>
      </c>
      <c r="I199" s="175" t="s">
        <v>18</v>
      </c>
      <c r="J199" s="608" t="s">
        <v>392</v>
      </c>
      <c r="K199" s="429" t="s">
        <v>64</v>
      </c>
      <c r="L199" s="175" t="s">
        <v>45</v>
      </c>
      <c r="M199" s="175"/>
      <c r="N199" s="177" t="s">
        <v>149</v>
      </c>
    </row>
    <row r="200" spans="1:14" x14ac:dyDescent="0.25">
      <c r="A200" s="194">
        <v>44893</v>
      </c>
      <c r="B200" s="177" t="s">
        <v>123</v>
      </c>
      <c r="C200" s="177" t="s">
        <v>124</v>
      </c>
      <c r="D200" s="203" t="s">
        <v>119</v>
      </c>
      <c r="E200" s="641">
        <v>16000</v>
      </c>
      <c r="F200" s="528"/>
      <c r="G200" s="333">
        <f t="shared" si="5"/>
        <v>51000</v>
      </c>
      <c r="H200" s="175" t="s">
        <v>135</v>
      </c>
      <c r="I200" s="175" t="s">
        <v>18</v>
      </c>
      <c r="J200" s="608" t="s">
        <v>392</v>
      </c>
      <c r="K200" s="429" t="s">
        <v>64</v>
      </c>
      <c r="L200" s="175" t="s">
        <v>45</v>
      </c>
      <c r="M200" s="175"/>
      <c r="N200" s="177" t="s">
        <v>253</v>
      </c>
    </row>
    <row r="201" spans="1:14" x14ac:dyDescent="0.25">
      <c r="A201" s="194">
        <v>44893</v>
      </c>
      <c r="B201" s="177" t="s">
        <v>123</v>
      </c>
      <c r="C201" s="177" t="s">
        <v>124</v>
      </c>
      <c r="D201" s="203" t="s">
        <v>119</v>
      </c>
      <c r="E201" s="641">
        <v>13000</v>
      </c>
      <c r="F201" s="528"/>
      <c r="G201" s="333">
        <f t="shared" si="5"/>
        <v>38000</v>
      </c>
      <c r="H201" s="175" t="s">
        <v>135</v>
      </c>
      <c r="I201" s="175" t="s">
        <v>18</v>
      </c>
      <c r="J201" s="608" t="s">
        <v>392</v>
      </c>
      <c r="K201" s="429" t="s">
        <v>64</v>
      </c>
      <c r="L201" s="175" t="s">
        <v>45</v>
      </c>
      <c r="M201" s="175"/>
      <c r="N201" s="177" t="s">
        <v>393</v>
      </c>
    </row>
    <row r="202" spans="1:14" x14ac:dyDescent="0.25">
      <c r="A202" s="194">
        <v>44893</v>
      </c>
      <c r="B202" s="177" t="s">
        <v>123</v>
      </c>
      <c r="C202" s="177" t="s">
        <v>124</v>
      </c>
      <c r="D202" s="203" t="s">
        <v>119</v>
      </c>
      <c r="E202" s="641">
        <v>10000</v>
      </c>
      <c r="F202" s="528"/>
      <c r="G202" s="333">
        <f t="shared" si="5"/>
        <v>28000</v>
      </c>
      <c r="H202" s="175" t="s">
        <v>135</v>
      </c>
      <c r="I202" s="175" t="s">
        <v>18</v>
      </c>
      <c r="J202" s="608" t="s">
        <v>392</v>
      </c>
      <c r="K202" s="429" t="s">
        <v>64</v>
      </c>
      <c r="L202" s="175" t="s">
        <v>45</v>
      </c>
      <c r="M202" s="175"/>
      <c r="N202" s="177" t="s">
        <v>394</v>
      </c>
    </row>
    <row r="203" spans="1:14" x14ac:dyDescent="0.25">
      <c r="A203" s="194">
        <v>44893</v>
      </c>
      <c r="B203" s="177" t="s">
        <v>123</v>
      </c>
      <c r="C203" s="177" t="s">
        <v>124</v>
      </c>
      <c r="D203" s="203" t="s">
        <v>119</v>
      </c>
      <c r="E203" s="641">
        <v>16000</v>
      </c>
      <c r="F203" s="528"/>
      <c r="G203" s="333">
        <f t="shared" si="5"/>
        <v>12000</v>
      </c>
      <c r="H203" s="175" t="s">
        <v>135</v>
      </c>
      <c r="I203" s="175" t="s">
        <v>18</v>
      </c>
      <c r="J203" s="608" t="s">
        <v>392</v>
      </c>
      <c r="K203" s="429" t="s">
        <v>64</v>
      </c>
      <c r="L203" s="175" t="s">
        <v>45</v>
      </c>
      <c r="M203" s="175"/>
      <c r="N203" s="177" t="s">
        <v>256</v>
      </c>
    </row>
    <row r="204" spans="1:14" x14ac:dyDescent="0.25">
      <c r="A204" s="194">
        <v>44893</v>
      </c>
      <c r="B204" s="177" t="s">
        <v>122</v>
      </c>
      <c r="C204" s="177" t="s">
        <v>122</v>
      </c>
      <c r="D204" s="203" t="s">
        <v>119</v>
      </c>
      <c r="E204" s="641">
        <v>5000</v>
      </c>
      <c r="F204" s="528"/>
      <c r="G204" s="333">
        <f t="shared" si="5"/>
        <v>7000</v>
      </c>
      <c r="H204" s="175" t="s">
        <v>135</v>
      </c>
      <c r="I204" s="175" t="s">
        <v>18</v>
      </c>
      <c r="J204" s="608" t="s">
        <v>392</v>
      </c>
      <c r="K204" s="429" t="s">
        <v>64</v>
      </c>
      <c r="L204" s="175" t="s">
        <v>45</v>
      </c>
      <c r="M204" s="175"/>
      <c r="N204" s="177"/>
    </row>
    <row r="205" spans="1:14" x14ac:dyDescent="0.25">
      <c r="A205" s="194">
        <v>44893</v>
      </c>
      <c r="B205" s="177" t="s">
        <v>122</v>
      </c>
      <c r="C205" s="177" t="s">
        <v>122</v>
      </c>
      <c r="D205" s="203" t="s">
        <v>119</v>
      </c>
      <c r="E205" s="641">
        <v>5000</v>
      </c>
      <c r="F205" s="528"/>
      <c r="G205" s="333">
        <f t="shared" si="5"/>
        <v>2000</v>
      </c>
      <c r="H205" s="175" t="s">
        <v>135</v>
      </c>
      <c r="I205" s="175" t="s">
        <v>18</v>
      </c>
      <c r="J205" s="608" t="s">
        <v>392</v>
      </c>
      <c r="K205" s="429" t="s">
        <v>64</v>
      </c>
      <c r="L205" s="175" t="s">
        <v>45</v>
      </c>
      <c r="M205" s="175"/>
      <c r="N205" s="177"/>
    </row>
    <row r="206" spans="1:14" x14ac:dyDescent="0.25">
      <c r="A206" s="194">
        <v>44894</v>
      </c>
      <c r="B206" s="177" t="s">
        <v>125</v>
      </c>
      <c r="C206" s="177" t="s">
        <v>49</v>
      </c>
      <c r="D206" s="203" t="s">
        <v>119</v>
      </c>
      <c r="E206" s="641"/>
      <c r="F206" s="528">
        <v>-2000</v>
      </c>
      <c r="G206" s="333">
        <f t="shared" si="5"/>
        <v>0</v>
      </c>
      <c r="H206" s="175" t="s">
        <v>135</v>
      </c>
      <c r="I206" s="175" t="s">
        <v>18</v>
      </c>
      <c r="J206" s="608" t="s">
        <v>392</v>
      </c>
      <c r="K206" s="429" t="s">
        <v>64</v>
      </c>
      <c r="L206" s="175" t="s">
        <v>45</v>
      </c>
      <c r="M206" s="175"/>
      <c r="N206" s="177"/>
    </row>
    <row r="207" spans="1:14" x14ac:dyDescent="0.25">
      <c r="A207" s="559">
        <v>44894</v>
      </c>
      <c r="B207" s="573" t="s">
        <v>115</v>
      </c>
      <c r="C207" s="573" t="s">
        <v>49</v>
      </c>
      <c r="D207" s="575" t="s">
        <v>119</v>
      </c>
      <c r="E207" s="693"/>
      <c r="F207" s="686">
        <v>80000</v>
      </c>
      <c r="G207" s="563">
        <f t="shared" si="5"/>
        <v>80000</v>
      </c>
      <c r="H207" s="565" t="s">
        <v>135</v>
      </c>
      <c r="I207" s="565" t="s">
        <v>18</v>
      </c>
      <c r="J207" s="660" t="s">
        <v>407</v>
      </c>
      <c r="K207" s="560" t="s">
        <v>64</v>
      </c>
      <c r="L207" s="565" t="s">
        <v>45</v>
      </c>
      <c r="M207" s="565"/>
      <c r="N207" s="573"/>
    </row>
    <row r="208" spans="1:14" x14ac:dyDescent="0.25">
      <c r="A208" s="194">
        <v>44894</v>
      </c>
      <c r="B208" s="177" t="s">
        <v>123</v>
      </c>
      <c r="C208" s="177" t="s">
        <v>124</v>
      </c>
      <c r="D208" s="203" t="s">
        <v>119</v>
      </c>
      <c r="E208" s="641">
        <v>10000</v>
      </c>
      <c r="F208" s="528"/>
      <c r="G208" s="333">
        <f t="shared" si="5"/>
        <v>70000</v>
      </c>
      <c r="H208" s="175" t="s">
        <v>135</v>
      </c>
      <c r="I208" s="175" t="s">
        <v>18</v>
      </c>
      <c r="J208" s="608" t="s">
        <v>407</v>
      </c>
      <c r="K208" s="429" t="s">
        <v>64</v>
      </c>
      <c r="L208" s="175" t="s">
        <v>45</v>
      </c>
      <c r="M208" s="175"/>
      <c r="N208" s="177" t="s">
        <v>126</v>
      </c>
    </row>
    <row r="209" spans="1:14" x14ac:dyDescent="0.25">
      <c r="A209" s="194">
        <v>44894</v>
      </c>
      <c r="B209" s="177" t="s">
        <v>123</v>
      </c>
      <c r="C209" s="177" t="s">
        <v>124</v>
      </c>
      <c r="D209" s="203" t="s">
        <v>119</v>
      </c>
      <c r="E209" s="641">
        <v>6000</v>
      </c>
      <c r="F209" s="528"/>
      <c r="G209" s="333">
        <f t="shared" si="5"/>
        <v>64000</v>
      </c>
      <c r="H209" s="175" t="s">
        <v>135</v>
      </c>
      <c r="I209" s="175" t="s">
        <v>18</v>
      </c>
      <c r="J209" s="608" t="s">
        <v>407</v>
      </c>
      <c r="K209" s="429" t="s">
        <v>64</v>
      </c>
      <c r="L209" s="175" t="s">
        <v>45</v>
      </c>
      <c r="M209" s="175"/>
      <c r="N209" s="177" t="s">
        <v>273</v>
      </c>
    </row>
    <row r="210" spans="1:14" x14ac:dyDescent="0.25">
      <c r="A210" s="194">
        <v>44894</v>
      </c>
      <c r="B210" s="177" t="s">
        <v>123</v>
      </c>
      <c r="C210" s="177" t="s">
        <v>124</v>
      </c>
      <c r="D210" s="203" t="s">
        <v>119</v>
      </c>
      <c r="E210" s="641">
        <v>25000</v>
      </c>
      <c r="F210" s="528"/>
      <c r="G210" s="333">
        <f t="shared" si="5"/>
        <v>39000</v>
      </c>
      <c r="H210" s="175" t="s">
        <v>135</v>
      </c>
      <c r="I210" s="175" t="s">
        <v>18</v>
      </c>
      <c r="J210" s="608" t="s">
        <v>407</v>
      </c>
      <c r="K210" s="429" t="s">
        <v>64</v>
      </c>
      <c r="L210" s="175" t="s">
        <v>45</v>
      </c>
      <c r="M210" s="175"/>
      <c r="N210" s="177" t="s">
        <v>408</v>
      </c>
    </row>
    <row r="211" spans="1:14" x14ac:dyDescent="0.25">
      <c r="A211" s="194">
        <v>44894</v>
      </c>
      <c r="B211" s="177" t="s">
        <v>123</v>
      </c>
      <c r="C211" s="177" t="s">
        <v>124</v>
      </c>
      <c r="D211" s="203" t="s">
        <v>119</v>
      </c>
      <c r="E211" s="641">
        <v>25000</v>
      </c>
      <c r="F211" s="528"/>
      <c r="G211" s="333">
        <f t="shared" si="5"/>
        <v>14000</v>
      </c>
      <c r="H211" s="175" t="s">
        <v>135</v>
      </c>
      <c r="I211" s="175" t="s">
        <v>18</v>
      </c>
      <c r="J211" s="608" t="s">
        <v>407</v>
      </c>
      <c r="K211" s="429" t="s">
        <v>64</v>
      </c>
      <c r="L211" s="175" t="s">
        <v>45</v>
      </c>
      <c r="M211" s="175"/>
      <c r="N211" s="177" t="s">
        <v>409</v>
      </c>
    </row>
    <row r="212" spans="1:14" x14ac:dyDescent="0.25">
      <c r="A212" s="194">
        <v>44894</v>
      </c>
      <c r="B212" s="177" t="s">
        <v>122</v>
      </c>
      <c r="C212" s="177" t="s">
        <v>122</v>
      </c>
      <c r="D212" s="203" t="s">
        <v>119</v>
      </c>
      <c r="E212" s="641">
        <v>10000</v>
      </c>
      <c r="F212" s="528"/>
      <c r="G212" s="333">
        <f t="shared" si="5"/>
        <v>4000</v>
      </c>
      <c r="H212" s="175" t="s">
        <v>135</v>
      </c>
      <c r="I212" s="175" t="s">
        <v>18</v>
      </c>
      <c r="J212" s="608" t="s">
        <v>407</v>
      </c>
      <c r="K212" s="429" t="s">
        <v>64</v>
      </c>
      <c r="L212" s="175" t="s">
        <v>45</v>
      </c>
      <c r="M212" s="175"/>
      <c r="N212" s="177"/>
    </row>
    <row r="213" spans="1:14" x14ac:dyDescent="0.25">
      <c r="A213" s="559" t="s">
        <v>411</v>
      </c>
      <c r="B213" s="573" t="s">
        <v>115</v>
      </c>
      <c r="C213" s="573" t="s">
        <v>49</v>
      </c>
      <c r="D213" s="575" t="s">
        <v>119</v>
      </c>
      <c r="E213" s="693"/>
      <c r="F213" s="686">
        <v>35000</v>
      </c>
      <c r="G213" s="563">
        <f t="shared" si="5"/>
        <v>39000</v>
      </c>
      <c r="H213" s="565" t="s">
        <v>135</v>
      </c>
      <c r="I213" s="565" t="s">
        <v>18</v>
      </c>
      <c r="J213" s="660" t="s">
        <v>412</v>
      </c>
      <c r="K213" s="560" t="s">
        <v>64</v>
      </c>
      <c r="L213" s="565" t="s">
        <v>45</v>
      </c>
      <c r="M213" s="565"/>
      <c r="N213" s="573"/>
    </row>
    <row r="214" spans="1:14" x14ac:dyDescent="0.25">
      <c r="A214" s="194">
        <v>44894</v>
      </c>
      <c r="B214" s="177" t="s">
        <v>123</v>
      </c>
      <c r="C214" s="177" t="s">
        <v>124</v>
      </c>
      <c r="D214" s="203" t="s">
        <v>119</v>
      </c>
      <c r="E214" s="641">
        <v>32000</v>
      </c>
      <c r="F214" s="528"/>
      <c r="G214" s="333">
        <f t="shared" si="5"/>
        <v>7000</v>
      </c>
      <c r="H214" s="175" t="s">
        <v>135</v>
      </c>
      <c r="I214" s="175" t="s">
        <v>18</v>
      </c>
      <c r="J214" s="608" t="s">
        <v>412</v>
      </c>
      <c r="K214" s="195" t="s">
        <v>64</v>
      </c>
      <c r="L214" s="175" t="s">
        <v>45</v>
      </c>
      <c r="M214" s="175"/>
      <c r="N214" s="177"/>
    </row>
    <row r="215" spans="1:14" ht="30" x14ac:dyDescent="0.25">
      <c r="A215" s="194">
        <v>44895</v>
      </c>
      <c r="B215" s="177" t="s">
        <v>125</v>
      </c>
      <c r="C215" s="177" t="s">
        <v>49</v>
      </c>
      <c r="D215" s="203" t="s">
        <v>119</v>
      </c>
      <c r="E215" s="641"/>
      <c r="F215" s="528">
        <v>-7000</v>
      </c>
      <c r="G215" s="333">
        <f t="shared" si="5"/>
        <v>0</v>
      </c>
      <c r="H215" s="175" t="s">
        <v>135</v>
      </c>
      <c r="I215" s="175" t="s">
        <v>18</v>
      </c>
      <c r="J215" s="608" t="s">
        <v>413</v>
      </c>
      <c r="K215" s="429" t="s">
        <v>64</v>
      </c>
      <c r="L215" s="175" t="s">
        <v>45</v>
      </c>
      <c r="M215" s="175"/>
      <c r="N215" s="177" t="s">
        <v>414</v>
      </c>
    </row>
    <row r="216" spans="1:14" x14ac:dyDescent="0.25">
      <c r="A216" s="559">
        <v>44895</v>
      </c>
      <c r="B216" s="573" t="s">
        <v>115</v>
      </c>
      <c r="C216" s="573" t="s">
        <v>49</v>
      </c>
      <c r="D216" s="575" t="s">
        <v>119</v>
      </c>
      <c r="E216" s="693"/>
      <c r="F216" s="686">
        <v>78000</v>
      </c>
      <c r="G216" s="563">
        <f t="shared" si="5"/>
        <v>78000</v>
      </c>
      <c r="H216" s="565" t="s">
        <v>135</v>
      </c>
      <c r="I216" s="565" t="s">
        <v>18</v>
      </c>
      <c r="J216" s="660" t="s">
        <v>415</v>
      </c>
      <c r="K216" s="560" t="s">
        <v>64</v>
      </c>
      <c r="L216" s="565" t="s">
        <v>45</v>
      </c>
      <c r="M216" s="565"/>
      <c r="N216" s="573"/>
    </row>
    <row r="217" spans="1:14" x14ac:dyDescent="0.25">
      <c r="A217" s="194">
        <v>44895</v>
      </c>
      <c r="B217" s="177" t="s">
        <v>123</v>
      </c>
      <c r="C217" s="177" t="s">
        <v>124</v>
      </c>
      <c r="D217" s="203" t="s">
        <v>119</v>
      </c>
      <c r="E217" s="641">
        <v>8000</v>
      </c>
      <c r="F217" s="528"/>
      <c r="G217" s="333">
        <f t="shared" si="5"/>
        <v>70000</v>
      </c>
      <c r="H217" s="175" t="s">
        <v>135</v>
      </c>
      <c r="I217" s="175" t="s">
        <v>18</v>
      </c>
      <c r="J217" s="608" t="s">
        <v>415</v>
      </c>
      <c r="K217" s="429" t="s">
        <v>64</v>
      </c>
      <c r="L217" s="175" t="s">
        <v>45</v>
      </c>
      <c r="M217" s="175"/>
      <c r="N217" s="177" t="s">
        <v>126</v>
      </c>
    </row>
    <row r="218" spans="1:14" x14ac:dyDescent="0.25">
      <c r="A218" s="194">
        <v>44895</v>
      </c>
      <c r="B218" s="177" t="s">
        <v>123</v>
      </c>
      <c r="C218" s="177" t="s">
        <v>124</v>
      </c>
      <c r="D218" s="203" t="s">
        <v>119</v>
      </c>
      <c r="E218" s="641">
        <v>20000</v>
      </c>
      <c r="F218" s="528"/>
      <c r="G218" s="333">
        <f t="shared" si="5"/>
        <v>50000</v>
      </c>
      <c r="H218" s="175" t="s">
        <v>135</v>
      </c>
      <c r="I218" s="175" t="s">
        <v>18</v>
      </c>
      <c r="J218" s="608" t="s">
        <v>415</v>
      </c>
      <c r="K218" s="429" t="s">
        <v>64</v>
      </c>
      <c r="L218" s="175" t="s">
        <v>45</v>
      </c>
      <c r="M218" s="175"/>
      <c r="N218" s="177" t="s">
        <v>416</v>
      </c>
    </row>
    <row r="219" spans="1:14" x14ac:dyDescent="0.25">
      <c r="A219" s="194">
        <v>44895</v>
      </c>
      <c r="B219" s="177" t="s">
        <v>123</v>
      </c>
      <c r="C219" s="177" t="s">
        <v>124</v>
      </c>
      <c r="D219" s="203" t="s">
        <v>119</v>
      </c>
      <c r="E219" s="641">
        <v>10000</v>
      </c>
      <c r="F219" s="528"/>
      <c r="G219" s="333">
        <f t="shared" ref="G219:G223" si="6">G218-E219+F219</f>
        <v>40000</v>
      </c>
      <c r="H219" s="175" t="s">
        <v>135</v>
      </c>
      <c r="I219" s="175" t="s">
        <v>18</v>
      </c>
      <c r="J219" s="608" t="s">
        <v>415</v>
      </c>
      <c r="K219" s="429" t="s">
        <v>64</v>
      </c>
      <c r="L219" s="175" t="s">
        <v>45</v>
      </c>
      <c r="M219" s="175"/>
      <c r="N219" s="177" t="s">
        <v>417</v>
      </c>
    </row>
    <row r="220" spans="1:14" x14ac:dyDescent="0.25">
      <c r="A220" s="194">
        <v>44895</v>
      </c>
      <c r="B220" s="177" t="s">
        <v>123</v>
      </c>
      <c r="C220" s="177" t="s">
        <v>124</v>
      </c>
      <c r="D220" s="203" t="s">
        <v>119</v>
      </c>
      <c r="E220" s="641">
        <v>20000</v>
      </c>
      <c r="F220" s="528"/>
      <c r="G220" s="333">
        <f t="shared" si="6"/>
        <v>20000</v>
      </c>
      <c r="H220" s="175" t="s">
        <v>135</v>
      </c>
      <c r="I220" s="175" t="s">
        <v>18</v>
      </c>
      <c r="J220" s="608" t="s">
        <v>415</v>
      </c>
      <c r="K220" s="429" t="s">
        <v>64</v>
      </c>
      <c r="L220" s="175" t="s">
        <v>45</v>
      </c>
      <c r="M220" s="175"/>
      <c r="N220" s="177" t="s">
        <v>418</v>
      </c>
    </row>
    <row r="221" spans="1:14" x14ac:dyDescent="0.25">
      <c r="A221" s="194">
        <v>44895</v>
      </c>
      <c r="B221" s="177" t="s">
        <v>123</v>
      </c>
      <c r="C221" s="177" t="s">
        <v>124</v>
      </c>
      <c r="D221" s="203" t="s">
        <v>119</v>
      </c>
      <c r="E221" s="641">
        <v>10000</v>
      </c>
      <c r="F221" s="528"/>
      <c r="G221" s="333">
        <f t="shared" si="6"/>
        <v>10000</v>
      </c>
      <c r="H221" s="175" t="s">
        <v>135</v>
      </c>
      <c r="I221" s="175" t="s">
        <v>18</v>
      </c>
      <c r="J221" s="608" t="s">
        <v>415</v>
      </c>
      <c r="K221" s="429" t="s">
        <v>64</v>
      </c>
      <c r="L221" s="175" t="s">
        <v>45</v>
      </c>
      <c r="M221" s="175"/>
      <c r="N221" s="177" t="s">
        <v>192</v>
      </c>
    </row>
    <row r="222" spans="1:14" x14ac:dyDescent="0.25">
      <c r="A222" s="194">
        <v>44895</v>
      </c>
      <c r="B222" s="177" t="s">
        <v>122</v>
      </c>
      <c r="C222" s="177" t="s">
        <v>122</v>
      </c>
      <c r="D222" s="203" t="s">
        <v>119</v>
      </c>
      <c r="E222" s="641">
        <v>5000</v>
      </c>
      <c r="F222" s="528"/>
      <c r="G222" s="333">
        <f t="shared" si="6"/>
        <v>5000</v>
      </c>
      <c r="H222" s="175" t="s">
        <v>135</v>
      </c>
      <c r="I222" s="175" t="s">
        <v>18</v>
      </c>
      <c r="J222" s="608" t="s">
        <v>415</v>
      </c>
      <c r="K222" s="429" t="s">
        <v>64</v>
      </c>
      <c r="L222" s="175" t="s">
        <v>45</v>
      </c>
      <c r="M222" s="175"/>
      <c r="N222" s="177"/>
    </row>
    <row r="223" spans="1:14" ht="15.75" thickBot="1" x14ac:dyDescent="0.3">
      <c r="A223" s="194">
        <v>44895</v>
      </c>
      <c r="B223" s="177" t="s">
        <v>122</v>
      </c>
      <c r="C223" s="177" t="s">
        <v>122</v>
      </c>
      <c r="D223" s="203" t="s">
        <v>119</v>
      </c>
      <c r="E223" s="641">
        <v>5000</v>
      </c>
      <c r="F223" s="528"/>
      <c r="G223" s="333">
        <f t="shared" si="6"/>
        <v>0</v>
      </c>
      <c r="H223" s="175" t="s">
        <v>135</v>
      </c>
      <c r="I223" s="175" t="s">
        <v>18</v>
      </c>
      <c r="J223" s="608" t="s">
        <v>415</v>
      </c>
      <c r="K223" s="429" t="s">
        <v>64</v>
      </c>
      <c r="L223" s="175" t="s">
        <v>45</v>
      </c>
      <c r="M223" s="175"/>
      <c r="N223" s="177"/>
    </row>
    <row r="224" spans="1:14" ht="15.75" thickBot="1" x14ac:dyDescent="0.3">
      <c r="A224" s="175"/>
      <c r="B224" s="175"/>
      <c r="C224" s="175"/>
      <c r="D224" s="187"/>
      <c r="E224" s="642">
        <f>SUM(E4:E223)</f>
        <v>1817000</v>
      </c>
      <c r="F224" s="697">
        <f>SUM(F4:F223)+G4</f>
        <v>1817000</v>
      </c>
      <c r="G224" s="547">
        <f>F224-E224</f>
        <v>0</v>
      </c>
      <c r="H224" s="189"/>
      <c r="I224" s="175"/>
      <c r="J224" s="175"/>
      <c r="K224" s="429"/>
      <c r="L224" s="175"/>
      <c r="M224" s="175"/>
      <c r="N224" s="177"/>
    </row>
    <row r="225" spans="1:14" x14ac:dyDescent="0.25">
      <c r="A225" s="175"/>
      <c r="B225" s="175"/>
      <c r="C225" s="175"/>
      <c r="D225" s="175"/>
      <c r="E225" s="672"/>
      <c r="F225" s="673"/>
      <c r="G225" s="545"/>
      <c r="H225" s="175"/>
      <c r="I225" s="175"/>
      <c r="J225" s="175"/>
      <c r="K225" s="429"/>
      <c r="L225" s="175"/>
      <c r="M225" s="175"/>
      <c r="N225" s="177"/>
    </row>
    <row r="226" spans="1:14" x14ac:dyDescent="0.25">
      <c r="A226" s="175"/>
      <c r="B226" s="175"/>
      <c r="C226" s="175"/>
      <c r="D226" s="175"/>
      <c r="E226" s="641"/>
      <c r="F226" s="528"/>
      <c r="G226" s="333"/>
      <c r="H226" s="175"/>
      <c r="I226" s="175"/>
      <c r="J226" s="175"/>
      <c r="K226" s="429"/>
      <c r="L226" s="175"/>
      <c r="M226" s="175"/>
      <c r="N226" s="177"/>
    </row>
    <row r="227" spans="1:14" x14ac:dyDescent="0.25">
      <c r="A227" s="466"/>
      <c r="B227" s="466"/>
      <c r="C227" s="466"/>
      <c r="D227" s="466"/>
      <c r="E227" s="674"/>
      <c r="F227" s="675"/>
      <c r="G227" s="676"/>
      <c r="H227" s="466"/>
      <c r="I227" s="466"/>
      <c r="J227" s="466"/>
      <c r="K227" s="466"/>
      <c r="L227" s="466"/>
      <c r="M227" s="466"/>
      <c r="N227" s="470"/>
    </row>
    <row r="228" spans="1:14" x14ac:dyDescent="0.25">
      <c r="E228" s="598"/>
      <c r="F228" s="664"/>
    </row>
    <row r="229" spans="1:14" x14ac:dyDescent="0.25">
      <c r="E229" s="598"/>
      <c r="F229" s="664"/>
    </row>
    <row r="230" spans="1:14" x14ac:dyDescent="0.25">
      <c r="E230" s="598"/>
      <c r="F230" s="664"/>
    </row>
    <row r="231" spans="1:14" x14ac:dyDescent="0.25">
      <c r="E231" s="598"/>
      <c r="F231" s="664"/>
    </row>
    <row r="232" spans="1:14" x14ac:dyDescent="0.25">
      <c r="E232" s="598"/>
      <c r="F232" s="664"/>
    </row>
    <row r="233" spans="1:14" x14ac:dyDescent="0.25">
      <c r="E233" s="598"/>
      <c r="F233" s="664"/>
    </row>
    <row r="234" spans="1:14" x14ac:dyDescent="0.25">
      <c r="E234" s="598"/>
      <c r="F234" s="664"/>
    </row>
    <row r="235" spans="1:14" x14ac:dyDescent="0.25">
      <c r="E235" s="598"/>
      <c r="F235" s="664"/>
    </row>
    <row r="236" spans="1:14" x14ac:dyDescent="0.25">
      <c r="E236" s="598"/>
      <c r="F236" s="664"/>
    </row>
    <row r="237" spans="1:14" x14ac:dyDescent="0.25">
      <c r="E237" s="598"/>
      <c r="F237" s="664"/>
    </row>
    <row r="238" spans="1:14" x14ac:dyDescent="0.25">
      <c r="E238" s="598"/>
      <c r="F238" s="664"/>
    </row>
    <row r="239" spans="1:14" x14ac:dyDescent="0.25">
      <c r="E239" s="598"/>
      <c r="F239" s="664"/>
    </row>
    <row r="240" spans="1:14" x14ac:dyDescent="0.25">
      <c r="E240" s="598"/>
      <c r="F240" s="664"/>
    </row>
    <row r="241" spans="5:5" x14ac:dyDescent="0.25">
      <c r="E241" s="598"/>
    </row>
    <row r="242" spans="5:5" x14ac:dyDescent="0.25">
      <c r="E242" s="598"/>
    </row>
    <row r="243" spans="5:5" x14ac:dyDescent="0.25">
      <c r="E243" s="598"/>
    </row>
    <row r="244" spans="5:5" x14ac:dyDescent="0.25">
      <c r="E244" s="598"/>
    </row>
    <row r="245" spans="5:5" x14ac:dyDescent="0.25">
      <c r="E245" s="598"/>
    </row>
    <row r="246" spans="5:5" x14ac:dyDescent="0.25">
      <c r="E246" s="598"/>
    </row>
    <row r="247" spans="5:5" x14ac:dyDescent="0.25">
      <c r="E247" s="598"/>
    </row>
    <row r="248" spans="5:5" x14ac:dyDescent="0.25">
      <c r="E248" s="598"/>
    </row>
    <row r="249" spans="5:5" x14ac:dyDescent="0.25">
      <c r="E249" s="598"/>
    </row>
    <row r="250" spans="5:5" x14ac:dyDescent="0.25">
      <c r="E250" s="598"/>
    </row>
    <row r="251" spans="5:5" x14ac:dyDescent="0.25">
      <c r="E251" s="598"/>
    </row>
    <row r="252" spans="5:5" x14ac:dyDescent="0.25">
      <c r="E252" s="598"/>
    </row>
    <row r="253" spans="5:5" x14ac:dyDescent="0.25">
      <c r="E253" s="598"/>
    </row>
    <row r="254" spans="5:5" x14ac:dyDescent="0.25">
      <c r="E254" s="598"/>
    </row>
    <row r="255" spans="5:5" x14ac:dyDescent="0.25">
      <c r="E255" s="598"/>
    </row>
    <row r="256" spans="5:5" x14ac:dyDescent="0.25">
      <c r="E256" s="598"/>
    </row>
    <row r="257" spans="5:5" x14ac:dyDescent="0.25">
      <c r="E257" s="598"/>
    </row>
    <row r="258" spans="5:5" x14ac:dyDescent="0.25">
      <c r="E258" s="598"/>
    </row>
    <row r="259" spans="5:5" x14ac:dyDescent="0.25">
      <c r="E259" s="598"/>
    </row>
    <row r="260" spans="5:5" x14ac:dyDescent="0.25">
      <c r="E260" s="598"/>
    </row>
    <row r="261" spans="5:5" x14ac:dyDescent="0.25">
      <c r="E261" s="598"/>
    </row>
    <row r="262" spans="5:5" x14ac:dyDescent="0.25">
      <c r="E262" s="598"/>
    </row>
    <row r="263" spans="5:5" x14ac:dyDescent="0.25">
      <c r="E263" s="598"/>
    </row>
    <row r="264" spans="5:5" x14ac:dyDescent="0.25">
      <c r="E264" s="598"/>
    </row>
    <row r="265" spans="5:5" x14ac:dyDescent="0.25">
      <c r="E265" s="598"/>
    </row>
    <row r="266" spans="5:5" x14ac:dyDescent="0.25">
      <c r="E266" s="598"/>
    </row>
    <row r="267" spans="5:5" x14ac:dyDescent="0.25">
      <c r="E267" s="598"/>
    </row>
    <row r="268" spans="5:5" x14ac:dyDescent="0.25">
      <c r="E268" s="598"/>
    </row>
    <row r="269" spans="5:5" x14ac:dyDescent="0.25">
      <c r="E269" s="598"/>
    </row>
    <row r="270" spans="5:5" x14ac:dyDescent="0.25">
      <c r="E270" s="598"/>
    </row>
    <row r="271" spans="5:5" x14ac:dyDescent="0.25">
      <c r="E271" s="598"/>
    </row>
    <row r="272" spans="5:5" x14ac:dyDescent="0.25">
      <c r="E272" s="598"/>
    </row>
    <row r="273" spans="5:5" x14ac:dyDescent="0.25">
      <c r="E273" s="598"/>
    </row>
    <row r="274" spans="5:5" x14ac:dyDescent="0.25">
      <c r="E274" s="598"/>
    </row>
    <row r="275" spans="5:5" x14ac:dyDescent="0.25">
      <c r="E275" s="598"/>
    </row>
    <row r="276" spans="5:5" x14ac:dyDescent="0.25">
      <c r="E276" s="598"/>
    </row>
    <row r="277" spans="5:5" x14ac:dyDescent="0.25">
      <c r="E277" s="598"/>
    </row>
    <row r="278" spans="5:5" x14ac:dyDescent="0.25">
      <c r="E278" s="598"/>
    </row>
    <row r="279" spans="5:5" x14ac:dyDescent="0.25">
      <c r="E279" s="598"/>
    </row>
    <row r="280" spans="5:5" x14ac:dyDescent="0.25">
      <c r="E280" s="598"/>
    </row>
    <row r="281" spans="5:5" x14ac:dyDescent="0.25">
      <c r="E281" s="598"/>
    </row>
    <row r="282" spans="5:5" x14ac:dyDescent="0.25">
      <c r="E282" s="598"/>
    </row>
    <row r="283" spans="5:5" x14ac:dyDescent="0.25">
      <c r="E283" s="598"/>
    </row>
    <row r="284" spans="5:5" x14ac:dyDescent="0.25">
      <c r="E284" s="598"/>
    </row>
    <row r="285" spans="5:5" x14ac:dyDescent="0.25">
      <c r="E285" s="598"/>
    </row>
    <row r="286" spans="5:5" x14ac:dyDescent="0.25">
      <c r="E286" s="598"/>
    </row>
    <row r="287" spans="5:5" x14ac:dyDescent="0.25">
      <c r="E287" s="598"/>
    </row>
    <row r="288" spans="5:5" x14ac:dyDescent="0.25">
      <c r="E288" s="598"/>
    </row>
    <row r="289" spans="5:5" x14ac:dyDescent="0.25">
      <c r="E289" s="598"/>
    </row>
    <row r="290" spans="5:5" x14ac:dyDescent="0.25">
      <c r="E290" s="598"/>
    </row>
    <row r="291" spans="5:5" x14ac:dyDescent="0.25">
      <c r="E291" s="598"/>
    </row>
    <row r="292" spans="5:5" x14ac:dyDescent="0.25">
      <c r="E292" s="598"/>
    </row>
    <row r="293" spans="5:5" x14ac:dyDescent="0.25">
      <c r="E293" s="598"/>
    </row>
    <row r="294" spans="5:5" x14ac:dyDescent="0.25">
      <c r="E294" s="598"/>
    </row>
    <row r="295" spans="5:5" x14ac:dyDescent="0.25">
      <c r="E295" s="598"/>
    </row>
    <row r="296" spans="5:5" x14ac:dyDescent="0.25">
      <c r="E296" s="598"/>
    </row>
    <row r="297" spans="5:5" x14ac:dyDescent="0.25">
      <c r="E297" s="598"/>
    </row>
    <row r="298" spans="5:5" x14ac:dyDescent="0.25">
      <c r="E298" s="598"/>
    </row>
    <row r="299" spans="5:5" x14ac:dyDescent="0.25">
      <c r="E299" s="598"/>
    </row>
    <row r="300" spans="5:5" x14ac:dyDescent="0.25">
      <c r="E300" s="598"/>
    </row>
    <row r="301" spans="5:5" x14ac:dyDescent="0.25">
      <c r="E301" s="598"/>
    </row>
    <row r="302" spans="5:5" x14ac:dyDescent="0.25">
      <c r="E302" s="598"/>
    </row>
    <row r="303" spans="5:5" x14ac:dyDescent="0.25">
      <c r="E303" s="598"/>
    </row>
    <row r="304" spans="5:5" x14ac:dyDescent="0.25">
      <c r="E304" s="598"/>
    </row>
    <row r="305" spans="5:5" x14ac:dyDescent="0.25">
      <c r="E305" s="598"/>
    </row>
    <row r="306" spans="5:5" x14ac:dyDescent="0.25">
      <c r="E306" s="598"/>
    </row>
    <row r="307" spans="5:5" x14ac:dyDescent="0.25">
      <c r="E307" s="598"/>
    </row>
    <row r="308" spans="5:5" x14ac:dyDescent="0.25">
      <c r="E308" s="598"/>
    </row>
    <row r="309" spans="5:5" x14ac:dyDescent="0.25">
      <c r="E309" s="598"/>
    </row>
    <row r="310" spans="5:5" x14ac:dyDescent="0.25">
      <c r="E310" s="598"/>
    </row>
    <row r="311" spans="5:5" x14ac:dyDescent="0.25">
      <c r="E311" s="598"/>
    </row>
    <row r="312" spans="5:5" x14ac:dyDescent="0.25">
      <c r="E312" s="598"/>
    </row>
    <row r="313" spans="5:5" x14ac:dyDescent="0.25">
      <c r="E313" s="598"/>
    </row>
    <row r="314" spans="5:5" x14ac:dyDescent="0.25">
      <c r="E314" s="598"/>
    </row>
    <row r="315" spans="5:5" x14ac:dyDescent="0.25">
      <c r="E315" s="598"/>
    </row>
    <row r="316" spans="5:5" x14ac:dyDescent="0.25">
      <c r="E316" s="598"/>
    </row>
    <row r="317" spans="5:5" x14ac:dyDescent="0.25">
      <c r="E317" s="598"/>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topLeftCell="A7" zoomScale="85" zoomScaleNormal="85" workbookViewId="0">
      <selection activeCell="F25" sqref="F25"/>
    </sheetView>
  </sheetViews>
  <sheetFormatPr defaultColWidth="10.85546875" defaultRowHeight="15" x14ac:dyDescent="0.25"/>
  <cols>
    <col min="1" max="1" width="13.28515625" style="26" bestFit="1" customWidth="1"/>
    <col min="2" max="2" width="37.7109375" style="26" bestFit="1" customWidth="1"/>
    <col min="3" max="3" width="18" style="26" customWidth="1"/>
    <col min="4" max="4" width="14.7109375" style="26" customWidth="1"/>
    <col min="5" max="5" width="14.7109375" style="26" bestFit="1" customWidth="1"/>
    <col min="6" max="6" width="13.7109375" style="26" customWidth="1"/>
    <col min="7" max="9" width="18.7109375" style="26" customWidth="1"/>
    <col min="10" max="10" width="21.5703125" style="26" customWidth="1"/>
    <col min="11" max="11" width="14.7109375" style="26" customWidth="1"/>
    <col min="12" max="12" width="14.42578125" style="26" customWidth="1"/>
    <col min="13" max="13" width="10.85546875" style="26"/>
    <col min="14" max="14" width="29.85546875" style="66" customWidth="1"/>
    <col min="15" max="15" width="41.140625" style="26" customWidth="1"/>
    <col min="16" max="16384" width="10.85546875" style="26"/>
  </cols>
  <sheetData>
    <row r="1" spans="1:14" s="79" customFormat="1" ht="31.5" x14ac:dyDescent="0.25">
      <c r="A1" s="739" t="s">
        <v>44</v>
      </c>
      <c r="B1" s="739"/>
      <c r="C1" s="739"/>
      <c r="D1" s="739"/>
      <c r="E1" s="739"/>
      <c r="F1" s="739"/>
      <c r="G1" s="739"/>
      <c r="H1" s="739"/>
      <c r="I1" s="739"/>
      <c r="J1" s="739"/>
      <c r="K1" s="739"/>
      <c r="L1" s="739"/>
      <c r="M1" s="739"/>
      <c r="N1" s="739"/>
    </row>
    <row r="2" spans="1:14" s="79" customFormat="1" ht="18.75" x14ac:dyDescent="0.25">
      <c r="A2" s="740" t="s">
        <v>61</v>
      </c>
      <c r="B2" s="740"/>
      <c r="C2" s="740"/>
      <c r="D2" s="740"/>
      <c r="E2" s="740"/>
      <c r="F2" s="740"/>
      <c r="G2" s="740"/>
      <c r="H2" s="740"/>
      <c r="I2" s="740"/>
      <c r="J2" s="740"/>
      <c r="K2" s="740"/>
      <c r="L2" s="740"/>
      <c r="M2" s="740"/>
      <c r="N2" s="740"/>
    </row>
    <row r="3" spans="1:14" s="79" customFormat="1" ht="45" x14ac:dyDescent="0.25">
      <c r="A3" s="431" t="s">
        <v>0</v>
      </c>
      <c r="B3" s="432" t="s">
        <v>5</v>
      </c>
      <c r="C3" s="432" t="s">
        <v>10</v>
      </c>
      <c r="D3" s="433" t="s">
        <v>8</v>
      </c>
      <c r="E3" s="433" t="s">
        <v>13</v>
      </c>
      <c r="F3" s="434" t="s">
        <v>34</v>
      </c>
      <c r="G3" s="433" t="s">
        <v>41</v>
      </c>
      <c r="H3" s="433" t="s">
        <v>2</v>
      </c>
      <c r="I3" s="433" t="s">
        <v>3</v>
      </c>
      <c r="J3" s="432" t="s">
        <v>9</v>
      </c>
      <c r="K3" s="432" t="s">
        <v>1</v>
      </c>
      <c r="L3" s="432" t="s">
        <v>4</v>
      </c>
      <c r="M3" s="432" t="s">
        <v>12</v>
      </c>
      <c r="N3" s="434" t="s">
        <v>11</v>
      </c>
    </row>
    <row r="4" spans="1:14" s="79" customFormat="1" x14ac:dyDescent="0.25">
      <c r="A4" s="207">
        <v>44866</v>
      </c>
      <c r="B4" s="191" t="s">
        <v>204</v>
      </c>
      <c r="C4" s="191"/>
      <c r="D4" s="192"/>
      <c r="E4" s="428"/>
      <c r="F4" s="490"/>
      <c r="G4" s="490">
        <v>0</v>
      </c>
      <c r="H4" s="491"/>
      <c r="I4" s="491"/>
      <c r="J4" s="492"/>
      <c r="K4" s="493"/>
      <c r="L4" s="493"/>
      <c r="M4" s="493"/>
      <c r="N4" s="494"/>
    </row>
    <row r="5" spans="1:14" s="22" customFormat="1" ht="18.75" customHeight="1" x14ac:dyDescent="0.25">
      <c r="A5" s="559">
        <v>44873</v>
      </c>
      <c r="B5" s="573" t="s">
        <v>205</v>
      </c>
      <c r="C5" s="573" t="s">
        <v>49</v>
      </c>
      <c r="D5" s="575" t="s">
        <v>14</v>
      </c>
      <c r="E5" s="568"/>
      <c r="F5" s="576">
        <v>220000</v>
      </c>
      <c r="G5" s="577">
        <f>G4-E5+F5</f>
        <v>220000</v>
      </c>
      <c r="H5" s="570"/>
      <c r="I5" s="578" t="s">
        <v>18</v>
      </c>
      <c r="J5" s="570"/>
      <c r="K5" s="579" t="s">
        <v>64</v>
      </c>
      <c r="L5" s="579" t="s">
        <v>58</v>
      </c>
      <c r="M5" s="580"/>
      <c r="N5" s="581"/>
    </row>
    <row r="6" spans="1:14" s="87" customFormat="1" x14ac:dyDescent="0.25">
      <c r="A6" s="194">
        <v>44873</v>
      </c>
      <c r="B6" s="177" t="s">
        <v>129</v>
      </c>
      <c r="C6" s="177" t="s">
        <v>138</v>
      </c>
      <c r="D6" s="203" t="s">
        <v>14</v>
      </c>
      <c r="E6" s="190">
        <v>40000</v>
      </c>
      <c r="F6" s="182"/>
      <c r="G6" s="182">
        <f t="shared" ref="G6:G21" si="0">G5-E6+F6</f>
        <v>180000</v>
      </c>
      <c r="H6" s="209" t="s">
        <v>42</v>
      </c>
      <c r="I6" s="198" t="s">
        <v>18</v>
      </c>
      <c r="J6" s="652"/>
      <c r="K6" s="177" t="s">
        <v>64</v>
      </c>
      <c r="L6" s="177" t="s">
        <v>58</v>
      </c>
      <c r="M6" s="185"/>
      <c r="N6" s="186"/>
    </row>
    <row r="7" spans="1:14" x14ac:dyDescent="0.25">
      <c r="A7" s="194">
        <v>44873</v>
      </c>
      <c r="B7" s="177" t="s">
        <v>137</v>
      </c>
      <c r="C7" s="177" t="s">
        <v>138</v>
      </c>
      <c r="D7" s="177" t="s">
        <v>119</v>
      </c>
      <c r="E7" s="201">
        <v>25000</v>
      </c>
      <c r="F7" s="182"/>
      <c r="G7" s="182">
        <f t="shared" si="0"/>
        <v>155000</v>
      </c>
      <c r="H7" s="209" t="s">
        <v>135</v>
      </c>
      <c r="I7" s="198" t="s">
        <v>18</v>
      </c>
      <c r="J7" s="652"/>
      <c r="K7" s="175" t="s">
        <v>64</v>
      </c>
      <c r="L7" s="175" t="s">
        <v>58</v>
      </c>
      <c r="M7" s="175"/>
      <c r="N7" s="177"/>
    </row>
    <row r="8" spans="1:14" x14ac:dyDescent="0.25">
      <c r="A8" s="194">
        <v>44873</v>
      </c>
      <c r="B8" s="177" t="s">
        <v>206</v>
      </c>
      <c r="C8" s="177" t="s">
        <v>138</v>
      </c>
      <c r="D8" s="177" t="s">
        <v>119</v>
      </c>
      <c r="E8" s="550">
        <v>25000</v>
      </c>
      <c r="F8" s="181"/>
      <c r="G8" s="181">
        <f t="shared" si="0"/>
        <v>130000</v>
      </c>
      <c r="H8" s="209" t="s">
        <v>159</v>
      </c>
      <c r="I8" s="198" t="s">
        <v>18</v>
      </c>
      <c r="J8" s="652"/>
      <c r="K8" s="175" t="s">
        <v>64</v>
      </c>
      <c r="L8" s="175" t="s">
        <v>58</v>
      </c>
      <c r="M8" s="175"/>
      <c r="N8" s="177"/>
    </row>
    <row r="9" spans="1:14" x14ac:dyDescent="0.25">
      <c r="A9" s="194">
        <v>44873</v>
      </c>
      <c r="B9" s="175" t="s">
        <v>207</v>
      </c>
      <c r="C9" s="177" t="s">
        <v>138</v>
      </c>
      <c r="D9" s="187" t="s">
        <v>118</v>
      </c>
      <c r="E9" s="182">
        <v>20000</v>
      </c>
      <c r="F9" s="182"/>
      <c r="G9" s="181">
        <f t="shared" si="0"/>
        <v>110000</v>
      </c>
      <c r="H9" s="189" t="s">
        <v>160</v>
      </c>
      <c r="I9" s="198" t="s">
        <v>18</v>
      </c>
      <c r="J9" s="652"/>
      <c r="K9" s="175" t="s">
        <v>64</v>
      </c>
      <c r="L9" s="175" t="s">
        <v>58</v>
      </c>
      <c r="M9" s="175"/>
      <c r="N9" s="177"/>
    </row>
    <row r="10" spans="1:14" x14ac:dyDescent="0.25">
      <c r="A10" s="194">
        <v>44879</v>
      </c>
      <c r="B10" s="177" t="s">
        <v>129</v>
      </c>
      <c r="C10" s="177" t="s">
        <v>138</v>
      </c>
      <c r="D10" s="203" t="s">
        <v>14</v>
      </c>
      <c r="E10" s="182">
        <v>40000</v>
      </c>
      <c r="F10" s="182"/>
      <c r="G10" s="181">
        <f t="shared" si="0"/>
        <v>70000</v>
      </c>
      <c r="H10" s="189" t="s">
        <v>42</v>
      </c>
      <c r="I10" s="198" t="s">
        <v>18</v>
      </c>
      <c r="J10" s="652"/>
      <c r="K10" s="175" t="s">
        <v>64</v>
      </c>
      <c r="L10" s="175" t="s">
        <v>58</v>
      </c>
      <c r="M10" s="175"/>
      <c r="N10" s="177"/>
    </row>
    <row r="11" spans="1:14" x14ac:dyDescent="0.25">
      <c r="A11" s="194">
        <v>44879</v>
      </c>
      <c r="B11" s="177" t="s">
        <v>137</v>
      </c>
      <c r="C11" s="177" t="s">
        <v>138</v>
      </c>
      <c r="D11" s="177" t="s">
        <v>119</v>
      </c>
      <c r="E11" s="182">
        <v>25000</v>
      </c>
      <c r="F11" s="182"/>
      <c r="G11" s="181">
        <f t="shared" si="0"/>
        <v>45000</v>
      </c>
      <c r="H11" s="189" t="s">
        <v>135</v>
      </c>
      <c r="I11" s="198" t="s">
        <v>18</v>
      </c>
      <c r="J11" s="652"/>
      <c r="K11" s="175" t="s">
        <v>64</v>
      </c>
      <c r="L11" s="175" t="s">
        <v>58</v>
      </c>
      <c r="M11" s="175"/>
      <c r="N11" s="177"/>
    </row>
    <row r="12" spans="1:14" x14ac:dyDescent="0.25">
      <c r="A12" s="194">
        <v>44879</v>
      </c>
      <c r="B12" s="177" t="s">
        <v>206</v>
      </c>
      <c r="C12" s="177" t="s">
        <v>138</v>
      </c>
      <c r="D12" s="177" t="s">
        <v>119</v>
      </c>
      <c r="E12" s="182">
        <v>25000</v>
      </c>
      <c r="F12" s="182"/>
      <c r="G12" s="181">
        <f t="shared" si="0"/>
        <v>20000</v>
      </c>
      <c r="H12" s="189" t="s">
        <v>159</v>
      </c>
      <c r="I12" s="198" t="s">
        <v>18</v>
      </c>
      <c r="J12" s="652"/>
      <c r="K12" s="175" t="s">
        <v>64</v>
      </c>
      <c r="L12" s="175" t="s">
        <v>58</v>
      </c>
      <c r="M12" s="175"/>
      <c r="N12" s="177"/>
    </row>
    <row r="13" spans="1:14" x14ac:dyDescent="0.25">
      <c r="A13" s="194">
        <v>44881</v>
      </c>
      <c r="B13" s="177" t="s">
        <v>129</v>
      </c>
      <c r="C13" s="177" t="s">
        <v>138</v>
      </c>
      <c r="D13" s="187" t="s">
        <v>14</v>
      </c>
      <c r="E13" s="182">
        <v>10000</v>
      </c>
      <c r="F13" s="182"/>
      <c r="G13" s="181">
        <f t="shared" si="0"/>
        <v>10000</v>
      </c>
      <c r="H13" s="189" t="s">
        <v>42</v>
      </c>
      <c r="I13" s="198" t="s">
        <v>18</v>
      </c>
      <c r="J13" s="652"/>
      <c r="K13" s="175" t="s">
        <v>64</v>
      </c>
      <c r="L13" s="175" t="s">
        <v>58</v>
      </c>
      <c r="M13" s="175"/>
      <c r="N13" s="177"/>
    </row>
    <row r="14" spans="1:14" x14ac:dyDescent="0.25">
      <c r="A14" s="559">
        <v>44887</v>
      </c>
      <c r="B14" s="565" t="s">
        <v>205</v>
      </c>
      <c r="C14" s="573" t="s">
        <v>49</v>
      </c>
      <c r="D14" s="589" t="s">
        <v>14</v>
      </c>
      <c r="E14" s="569"/>
      <c r="F14" s="569">
        <v>180000</v>
      </c>
      <c r="G14" s="590">
        <f t="shared" si="0"/>
        <v>190000</v>
      </c>
      <c r="H14" s="692"/>
      <c r="I14" s="578" t="s">
        <v>18</v>
      </c>
      <c r="J14" s="635"/>
      <c r="K14" s="565" t="s">
        <v>64</v>
      </c>
      <c r="L14" s="565" t="s">
        <v>58</v>
      </c>
      <c r="M14" s="565"/>
      <c r="N14" s="573"/>
    </row>
    <row r="15" spans="1:14" x14ac:dyDescent="0.25">
      <c r="A15" s="194">
        <v>44887</v>
      </c>
      <c r="B15" s="175" t="s">
        <v>129</v>
      </c>
      <c r="C15" s="177" t="s">
        <v>138</v>
      </c>
      <c r="D15" s="187" t="s">
        <v>14</v>
      </c>
      <c r="E15" s="182">
        <v>40000</v>
      </c>
      <c r="F15" s="182"/>
      <c r="G15" s="181">
        <f t="shared" si="0"/>
        <v>150000</v>
      </c>
      <c r="H15" s="189" t="s">
        <v>42</v>
      </c>
      <c r="I15" s="198" t="s">
        <v>18</v>
      </c>
      <c r="J15" s="557"/>
      <c r="K15" s="175" t="s">
        <v>64</v>
      </c>
      <c r="L15" s="175" t="s">
        <v>58</v>
      </c>
      <c r="M15" s="175"/>
      <c r="N15" s="177"/>
    </row>
    <row r="16" spans="1:14" x14ac:dyDescent="0.25">
      <c r="A16" s="194">
        <v>44887</v>
      </c>
      <c r="B16" s="177" t="s">
        <v>206</v>
      </c>
      <c r="C16" s="177" t="s">
        <v>138</v>
      </c>
      <c r="D16" s="187" t="s">
        <v>119</v>
      </c>
      <c r="E16" s="182">
        <v>25000</v>
      </c>
      <c r="F16" s="182"/>
      <c r="G16" s="181">
        <f t="shared" si="0"/>
        <v>125000</v>
      </c>
      <c r="H16" s="189" t="s">
        <v>159</v>
      </c>
      <c r="I16" s="614" t="s">
        <v>18</v>
      </c>
      <c r="J16" s="452"/>
      <c r="K16" s="175" t="s">
        <v>64</v>
      </c>
      <c r="L16" s="175" t="s">
        <v>58</v>
      </c>
      <c r="M16" s="175"/>
      <c r="N16" s="177"/>
    </row>
    <row r="17" spans="1:14" x14ac:dyDescent="0.25">
      <c r="A17" s="194">
        <v>44887</v>
      </c>
      <c r="B17" s="177" t="s">
        <v>137</v>
      </c>
      <c r="C17" s="177" t="s">
        <v>138</v>
      </c>
      <c r="D17" s="187" t="s">
        <v>119</v>
      </c>
      <c r="E17" s="182">
        <v>25000</v>
      </c>
      <c r="F17" s="182"/>
      <c r="G17" s="181">
        <f t="shared" si="0"/>
        <v>100000</v>
      </c>
      <c r="H17" s="189" t="s">
        <v>135</v>
      </c>
      <c r="I17" s="198" t="s">
        <v>18</v>
      </c>
      <c r="J17" s="452"/>
      <c r="K17" s="175" t="s">
        <v>64</v>
      </c>
      <c r="L17" s="175" t="s">
        <v>58</v>
      </c>
      <c r="M17" s="175"/>
      <c r="N17" s="177"/>
    </row>
    <row r="18" spans="1:14" x14ac:dyDescent="0.25">
      <c r="A18" s="194">
        <v>44893</v>
      </c>
      <c r="B18" s="177" t="s">
        <v>129</v>
      </c>
      <c r="C18" s="177" t="s">
        <v>138</v>
      </c>
      <c r="D18" s="187" t="s">
        <v>14</v>
      </c>
      <c r="E18" s="182">
        <v>40000</v>
      </c>
      <c r="F18" s="182"/>
      <c r="G18" s="181">
        <f t="shared" si="0"/>
        <v>60000</v>
      </c>
      <c r="H18" s="189" t="s">
        <v>42</v>
      </c>
      <c r="I18" s="198" t="s">
        <v>18</v>
      </c>
      <c r="J18" s="452"/>
      <c r="K18" s="175" t="s">
        <v>64</v>
      </c>
      <c r="L18" s="175" t="s">
        <v>58</v>
      </c>
      <c r="M18" s="175"/>
      <c r="N18" s="177"/>
    </row>
    <row r="19" spans="1:14" x14ac:dyDescent="0.25">
      <c r="A19" s="194">
        <v>44893</v>
      </c>
      <c r="B19" s="175" t="s">
        <v>137</v>
      </c>
      <c r="C19" s="177" t="s">
        <v>138</v>
      </c>
      <c r="D19" s="177" t="s">
        <v>119</v>
      </c>
      <c r="E19" s="182">
        <v>25000</v>
      </c>
      <c r="F19" s="182"/>
      <c r="G19" s="181">
        <f t="shared" si="0"/>
        <v>35000</v>
      </c>
      <c r="H19" s="513" t="s">
        <v>135</v>
      </c>
      <c r="I19" s="198" t="s">
        <v>18</v>
      </c>
      <c r="J19" s="452"/>
      <c r="K19" s="175" t="s">
        <v>64</v>
      </c>
      <c r="L19" s="175" t="s">
        <v>58</v>
      </c>
      <c r="M19" s="175"/>
      <c r="N19" s="177"/>
    </row>
    <row r="20" spans="1:14" x14ac:dyDescent="0.25">
      <c r="A20" s="194">
        <v>44893</v>
      </c>
      <c r="B20" s="177" t="s">
        <v>206</v>
      </c>
      <c r="C20" s="177" t="s">
        <v>138</v>
      </c>
      <c r="D20" s="187" t="s">
        <v>119</v>
      </c>
      <c r="E20" s="182">
        <v>25000</v>
      </c>
      <c r="F20" s="182"/>
      <c r="G20" s="181">
        <f t="shared" si="0"/>
        <v>10000</v>
      </c>
      <c r="H20" s="513" t="s">
        <v>159</v>
      </c>
      <c r="I20" s="198" t="s">
        <v>18</v>
      </c>
      <c r="J20" s="210"/>
      <c r="K20" s="175" t="s">
        <v>64</v>
      </c>
      <c r="L20" s="175" t="s">
        <v>58</v>
      </c>
      <c r="M20" s="175"/>
      <c r="N20" s="177"/>
    </row>
    <row r="21" spans="1:14" ht="15.75" thickBot="1" x14ac:dyDescent="0.3">
      <c r="A21" s="194">
        <v>44895</v>
      </c>
      <c r="B21" s="177" t="s">
        <v>129</v>
      </c>
      <c r="C21" s="177" t="s">
        <v>138</v>
      </c>
      <c r="D21" s="187" t="s">
        <v>14</v>
      </c>
      <c r="E21" s="182">
        <v>10000</v>
      </c>
      <c r="F21" s="182"/>
      <c r="G21" s="181">
        <f t="shared" si="0"/>
        <v>0</v>
      </c>
      <c r="H21" s="513" t="s">
        <v>42</v>
      </c>
      <c r="I21" s="198" t="s">
        <v>18</v>
      </c>
      <c r="J21" s="210"/>
      <c r="K21" s="175" t="s">
        <v>64</v>
      </c>
      <c r="L21" s="175" t="s">
        <v>58</v>
      </c>
      <c r="M21" s="175"/>
      <c r="N21" s="177"/>
    </row>
    <row r="22" spans="1:14" ht="15.75" thickBot="1" x14ac:dyDescent="0.3">
      <c r="A22" s="123"/>
      <c r="B22" s="123"/>
      <c r="C22" s="513"/>
      <c r="D22" s="591"/>
      <c r="E22" s="640">
        <f>SUM(E5:E21)</f>
        <v>400000</v>
      </c>
      <c r="F22" s="640">
        <f>SUM(F5:F21)</f>
        <v>400000</v>
      </c>
      <c r="G22" s="497">
        <f>F22-E22</f>
        <v>0</v>
      </c>
      <c r="H22" s="513"/>
      <c r="I22" s="175"/>
      <c r="J22" s="210"/>
      <c r="K22" s="175"/>
      <c r="L22" s="175"/>
      <c r="M22" s="474"/>
      <c r="N22" s="475"/>
    </row>
    <row r="23" spans="1:14" x14ac:dyDescent="0.25">
      <c r="A23"/>
      <c r="B23"/>
      <c r="C23" s="189"/>
      <c r="D23" s="187"/>
      <c r="E23" s="199"/>
      <c r="F23" s="199"/>
      <c r="G23" s="551"/>
      <c r="H23" s="189"/>
      <c r="I23" s="175"/>
      <c r="J23" s="210"/>
      <c r="K23" s="175"/>
      <c r="L23" s="175"/>
      <c r="M23" s="175"/>
      <c r="N23" s="177"/>
    </row>
    <row r="24" spans="1:14" x14ac:dyDescent="0.25">
      <c r="A24" s="472" t="s">
        <v>106</v>
      </c>
      <c r="B24" t="s">
        <v>109</v>
      </c>
      <c r="C24" s="498"/>
      <c r="D24" s="499"/>
      <c r="E24" s="500"/>
      <c r="F24" s="500"/>
      <c r="G24" s="501"/>
      <c r="H24" s="189"/>
      <c r="I24" s="474"/>
      <c r="J24" s="210"/>
      <c r="K24" s="175"/>
      <c r="L24" s="175"/>
      <c r="M24" s="474"/>
      <c r="N24" s="475"/>
    </row>
    <row r="25" spans="1:14" x14ac:dyDescent="0.25">
      <c r="A25" s="202" t="s">
        <v>135</v>
      </c>
      <c r="B25" s="473">
        <v>100000</v>
      </c>
      <c r="C25" s="189"/>
      <c r="D25" s="187"/>
      <c r="E25" s="182"/>
      <c r="F25" s="182"/>
      <c r="G25" s="181"/>
      <c r="H25" s="189"/>
      <c r="I25" s="175"/>
      <c r="J25" s="210"/>
      <c r="K25" s="175"/>
      <c r="L25" s="175"/>
      <c r="M25" s="175"/>
      <c r="N25" s="177"/>
    </row>
    <row r="26" spans="1:14" x14ac:dyDescent="0.25">
      <c r="A26" s="202" t="s">
        <v>42</v>
      </c>
      <c r="B26" s="473">
        <v>180000</v>
      </c>
      <c r="C26" s="189"/>
      <c r="D26" s="187"/>
      <c r="E26" s="182"/>
      <c r="F26" s="182"/>
      <c r="G26" s="181"/>
      <c r="H26" s="189"/>
      <c r="I26" s="175"/>
      <c r="J26" s="210"/>
      <c r="K26" s="175"/>
      <c r="L26" s="175"/>
      <c r="M26" s="175"/>
      <c r="N26" s="177"/>
    </row>
    <row r="27" spans="1:14" x14ac:dyDescent="0.25">
      <c r="A27" s="202" t="s">
        <v>107</v>
      </c>
      <c r="B27" s="473"/>
      <c r="C27" s="189"/>
      <c r="D27" s="187"/>
      <c r="E27" s="182"/>
      <c r="F27" s="182"/>
      <c r="G27" s="181"/>
      <c r="H27" s="189"/>
      <c r="I27" s="175"/>
      <c r="J27" s="210"/>
      <c r="K27" s="175"/>
      <c r="L27" s="175"/>
      <c r="M27" s="175"/>
      <c r="N27" s="177"/>
    </row>
    <row r="28" spans="1:14" x14ac:dyDescent="0.25">
      <c r="A28" s="202" t="s">
        <v>159</v>
      </c>
      <c r="B28" s="473">
        <v>100000</v>
      </c>
      <c r="C28" s="189"/>
      <c r="D28" s="187"/>
      <c r="E28" s="182"/>
      <c r="F28" s="182"/>
      <c r="G28" s="181"/>
      <c r="H28" s="189"/>
      <c r="I28" s="175"/>
      <c r="J28" s="210"/>
      <c r="K28" s="175"/>
      <c r="L28" s="175"/>
      <c r="M28" s="175"/>
      <c r="N28" s="177"/>
    </row>
    <row r="29" spans="1:14" x14ac:dyDescent="0.25">
      <c r="A29" s="202" t="s">
        <v>160</v>
      </c>
      <c r="B29" s="473">
        <v>20000</v>
      </c>
      <c r="C29" s="189"/>
      <c r="D29" s="187"/>
      <c r="E29" s="182"/>
      <c r="F29" s="182"/>
      <c r="G29" s="181"/>
      <c r="H29" s="189"/>
      <c r="I29" s="175"/>
      <c r="J29" s="210"/>
      <c r="K29" s="175"/>
      <c r="L29" s="175"/>
      <c r="M29" s="175"/>
      <c r="N29" s="177"/>
    </row>
    <row r="30" spans="1:14" x14ac:dyDescent="0.25">
      <c r="A30" s="202" t="s">
        <v>108</v>
      </c>
      <c r="B30" s="473">
        <v>400000</v>
      </c>
      <c r="C30" s="189"/>
      <c r="D30" s="187"/>
      <c r="E30" s="182"/>
      <c r="F30" s="182"/>
      <c r="G30" s="181"/>
      <c r="H30" s="189"/>
      <c r="I30" s="175"/>
      <c r="J30" s="210"/>
      <c r="K30" s="175"/>
      <c r="L30" s="175"/>
      <c r="M30" s="175"/>
      <c r="N30" s="177"/>
    </row>
    <row r="31" spans="1:14" x14ac:dyDescent="0.25">
      <c r="A31"/>
      <c r="B31"/>
      <c r="C31" s="189"/>
      <c r="D31" s="187"/>
      <c r="E31" s="182"/>
      <c r="F31" s="182"/>
      <c r="G31" s="181"/>
      <c r="H31" s="189"/>
      <c r="I31" s="175"/>
      <c r="J31" s="429"/>
      <c r="K31" s="175"/>
      <c r="L31" s="175"/>
      <c r="M31" s="175"/>
      <c r="N31" s="177"/>
    </row>
    <row r="32" spans="1:14" x14ac:dyDescent="0.25">
      <c r="A32"/>
      <c r="B32"/>
      <c r="C32" s="189"/>
      <c r="D32" s="175"/>
      <c r="E32" s="199"/>
      <c r="F32" s="199"/>
      <c r="G32" s="181"/>
      <c r="H32" s="175"/>
      <c r="I32" s="175"/>
      <c r="J32" s="429"/>
      <c r="K32" s="175"/>
      <c r="L32" s="175"/>
      <c r="M32" s="175"/>
      <c r="N32" s="177"/>
    </row>
    <row r="33" spans="1:14" x14ac:dyDescent="0.25">
      <c r="A33"/>
      <c r="B33"/>
      <c r="C33" s="189"/>
      <c r="D33" s="175"/>
      <c r="E33" s="182"/>
      <c r="F33" s="182"/>
      <c r="G33" s="181"/>
      <c r="H33" s="175"/>
      <c r="I33" s="175"/>
      <c r="J33" s="429"/>
      <c r="K33" s="175"/>
      <c r="L33" s="175"/>
      <c r="M33" s="175"/>
      <c r="N33" s="177"/>
    </row>
    <row r="34" spans="1:14" x14ac:dyDescent="0.25">
      <c r="A34"/>
      <c r="B34"/>
      <c r="C34" s="189"/>
      <c r="D34" s="175"/>
      <c r="E34" s="182"/>
      <c r="F34" s="182"/>
      <c r="G34" s="181"/>
      <c r="H34" s="175"/>
      <c r="I34" s="175"/>
      <c r="J34" s="429"/>
      <c r="K34" s="175"/>
      <c r="L34" s="175"/>
      <c r="M34" s="175"/>
      <c r="N34" s="177"/>
    </row>
    <row r="35" spans="1:14" x14ac:dyDescent="0.25">
      <c r="A35" s="202"/>
      <c r="B35" s="473"/>
      <c r="C35" s="189"/>
      <c r="D35" s="175"/>
      <c r="E35" s="182"/>
      <c r="F35" s="182"/>
      <c r="G35" s="181"/>
      <c r="H35" s="175"/>
      <c r="I35" s="175"/>
      <c r="J35" s="177"/>
      <c r="K35" s="175"/>
      <c r="L35" s="175"/>
      <c r="M35" s="175"/>
      <c r="N35" s="177"/>
    </row>
    <row r="36" spans="1:14" x14ac:dyDescent="0.25">
      <c r="A36" s="208"/>
      <c r="B36" s="175"/>
      <c r="C36" s="189"/>
      <c r="D36" s="175"/>
      <c r="E36" s="181"/>
      <c r="F36" s="181"/>
      <c r="G36" s="181"/>
      <c r="H36" s="175"/>
      <c r="I36" s="175"/>
      <c r="J36" s="177"/>
      <c r="K36" s="175"/>
      <c r="L36" s="175"/>
      <c r="M36" s="175"/>
      <c r="N36" s="177"/>
    </row>
    <row r="37" spans="1:14" x14ac:dyDescent="0.25">
      <c r="A37" s="208"/>
      <c r="B37" s="175"/>
      <c r="C37" s="189"/>
      <c r="D37" s="187"/>
      <c r="E37" s="182"/>
      <c r="F37" s="182"/>
      <c r="G37" s="181"/>
      <c r="H37" s="189"/>
      <c r="I37" s="175"/>
      <c r="J37" s="177"/>
      <c r="K37" s="175"/>
      <c r="L37" s="175"/>
      <c r="M37" s="175"/>
      <c r="N37" s="177"/>
    </row>
    <row r="38" spans="1:14" x14ac:dyDescent="0.25">
      <c r="A38" s="208"/>
      <c r="B38" s="175"/>
      <c r="C38" s="189"/>
      <c r="D38" s="187"/>
      <c r="E38" s="182"/>
      <c r="F38" s="182"/>
      <c r="G38" s="181"/>
      <c r="H38" s="189"/>
      <c r="I38" s="175"/>
      <c r="J38" s="177"/>
      <c r="K38" s="175"/>
      <c r="L38" s="175"/>
      <c r="M38" s="175"/>
      <c r="N38" s="177"/>
    </row>
    <row r="39" spans="1:14" x14ac:dyDescent="0.25">
      <c r="A39" s="208"/>
      <c r="B39" s="175"/>
      <c r="C39" s="189"/>
      <c r="D39" s="187"/>
      <c r="E39" s="182"/>
      <c r="F39" s="182"/>
      <c r="G39" s="181"/>
      <c r="H39" s="189"/>
      <c r="I39" s="175"/>
      <c r="J39" s="177"/>
      <c r="K39" s="175"/>
      <c r="L39" s="175"/>
      <c r="M39" s="175"/>
      <c r="N39" s="177"/>
    </row>
    <row r="40" spans="1:14" x14ac:dyDescent="0.25">
      <c r="A40" s="208"/>
      <c r="B40" s="175"/>
      <c r="C40" s="189"/>
      <c r="D40" s="187"/>
      <c r="E40" s="181"/>
      <c r="F40" s="181"/>
      <c r="G40" s="181"/>
      <c r="H40" s="189"/>
      <c r="I40" s="175"/>
      <c r="J40" s="177"/>
      <c r="K40" s="175"/>
      <c r="L40" s="175"/>
      <c r="M40" s="175"/>
      <c r="N40" s="177"/>
    </row>
    <row r="41" spans="1:14" x14ac:dyDescent="0.25">
      <c r="A41" s="176"/>
      <c r="B41" s="177"/>
      <c r="C41" s="177"/>
      <c r="D41" s="177"/>
      <c r="E41" s="464"/>
      <c r="F41" s="182"/>
      <c r="G41" s="181"/>
      <c r="H41" s="189"/>
      <c r="I41" s="175"/>
      <c r="J41" s="175"/>
      <c r="K41" s="175"/>
      <c r="L41" s="175"/>
      <c r="M41" s="175"/>
      <c r="N41" s="177"/>
    </row>
    <row r="42" spans="1:14" x14ac:dyDescent="0.25">
      <c r="A42" s="208"/>
      <c r="B42" s="430"/>
      <c r="C42" s="175"/>
      <c r="D42" s="175"/>
      <c r="E42" s="172"/>
      <c r="F42" s="175"/>
      <c r="G42" s="182"/>
      <c r="H42" s="175"/>
      <c r="I42" s="175"/>
      <c r="J42" s="175"/>
      <c r="K42" s="175"/>
      <c r="L42" s="175"/>
      <c r="M42" s="175"/>
      <c r="N42" s="177"/>
    </row>
    <row r="43" spans="1:14" x14ac:dyDescent="0.25">
      <c r="A43" s="208"/>
      <c r="B43" s="430"/>
      <c r="C43" s="175"/>
      <c r="D43" s="175"/>
      <c r="E43" s="172"/>
      <c r="F43" s="175"/>
      <c r="G43" s="182"/>
      <c r="H43" s="175"/>
      <c r="I43" s="175"/>
      <c r="J43" s="175"/>
      <c r="K43" s="175"/>
      <c r="L43" s="175"/>
      <c r="M43" s="175"/>
      <c r="N43" s="177"/>
    </row>
    <row r="44" spans="1:14" x14ac:dyDescent="0.25">
      <c r="A44" s="208"/>
      <c r="B44" s="430"/>
      <c r="C44" s="175"/>
      <c r="D44" s="175"/>
      <c r="E44" s="172"/>
      <c r="F44" s="175"/>
      <c r="G44" s="182"/>
      <c r="H44" s="175"/>
      <c r="I44" s="175"/>
      <c r="J44" s="175"/>
      <c r="K44" s="175"/>
      <c r="L44" s="175"/>
      <c r="M44" s="175"/>
      <c r="N44" s="177"/>
    </row>
    <row r="45" spans="1:14" ht="15.75" x14ac:dyDescent="0.25">
      <c r="A45" s="208"/>
      <c r="B45" s="462"/>
      <c r="C45" s="175"/>
      <c r="D45" s="453"/>
      <c r="E45" s="172"/>
      <c r="F45" s="175"/>
      <c r="G45" s="182"/>
      <c r="H45" s="453"/>
      <c r="I45" s="453"/>
      <c r="J45" s="453"/>
      <c r="K45" s="453"/>
      <c r="L45" s="453"/>
      <c r="M45" s="453"/>
      <c r="N45" s="454"/>
    </row>
    <row r="46" spans="1:14" x14ac:dyDescent="0.25">
      <c r="A46" s="208"/>
      <c r="B46" s="430"/>
      <c r="C46" s="175"/>
      <c r="D46" s="175"/>
      <c r="E46" s="172"/>
      <c r="F46" s="175"/>
      <c r="G46" s="182"/>
      <c r="H46" s="175"/>
      <c r="I46" s="175"/>
      <c r="J46" s="175"/>
      <c r="K46" s="175"/>
      <c r="L46" s="175"/>
      <c r="M46" s="175"/>
      <c r="N46" s="177"/>
    </row>
    <row r="47" spans="1:14" x14ac:dyDescent="0.25">
      <c r="A47" s="208"/>
      <c r="B47" s="430"/>
      <c r="C47" s="175"/>
      <c r="D47" s="175"/>
      <c r="E47" s="172"/>
      <c r="F47" s="175"/>
      <c r="G47" s="182"/>
      <c r="H47" s="175"/>
      <c r="I47" s="175"/>
      <c r="J47" s="175"/>
      <c r="K47" s="175"/>
      <c r="L47" s="175"/>
      <c r="M47" s="175"/>
      <c r="N47" s="177"/>
    </row>
    <row r="48" spans="1:14" ht="15.75" thickBot="1" x14ac:dyDescent="0.3">
      <c r="A48" s="208"/>
      <c r="B48" s="430"/>
      <c r="C48" s="175"/>
      <c r="D48" s="175"/>
      <c r="E48" s="181"/>
      <c r="F48" s="183"/>
      <c r="G48" s="181"/>
      <c r="H48" s="175"/>
      <c r="I48" s="175"/>
      <c r="J48" s="175"/>
      <c r="K48" s="175"/>
      <c r="L48" s="175"/>
      <c r="M48" s="175"/>
      <c r="N48" s="177"/>
    </row>
    <row r="49" spans="1:14" ht="15.75" thickBot="1" x14ac:dyDescent="0.3">
      <c r="A49" s="463"/>
      <c r="B49" s="463"/>
      <c r="C49" s="465"/>
      <c r="D49" s="466"/>
      <c r="E49" s="467"/>
      <c r="F49" s="468"/>
      <c r="G49" s="469"/>
      <c r="H49" s="466"/>
      <c r="I49" s="466"/>
      <c r="J49" s="466"/>
      <c r="K49" s="466"/>
      <c r="L49" s="466"/>
      <c r="M49" s="466"/>
      <c r="N49" s="470"/>
    </row>
    <row r="50" spans="1:14" x14ac:dyDescent="0.25">
      <c r="A50" s="463"/>
      <c r="B50" s="463"/>
      <c r="C50" s="465"/>
      <c r="D50" s="466"/>
      <c r="E50" s="466"/>
      <c r="F50" s="466"/>
      <c r="G50" s="471"/>
      <c r="H50" s="466"/>
      <c r="I50" s="466"/>
      <c r="J50" s="466"/>
      <c r="K50" s="466"/>
      <c r="L50" s="466"/>
      <c r="M50" s="466"/>
      <c r="N50" s="470"/>
    </row>
    <row r="51" spans="1:14" x14ac:dyDescent="0.25">
      <c r="A51"/>
      <c r="B51" s="321"/>
      <c r="C51"/>
      <c r="G51" s="444"/>
    </row>
    <row r="52" spans="1:14" x14ac:dyDescent="0.25">
      <c r="G52" s="444"/>
    </row>
    <row r="53" spans="1:14" x14ac:dyDescent="0.25">
      <c r="G53" s="444"/>
    </row>
    <row r="54" spans="1:14" x14ac:dyDescent="0.25">
      <c r="G54" s="444"/>
    </row>
    <row r="55" spans="1:14" x14ac:dyDescent="0.25">
      <c r="G55" s="444"/>
    </row>
    <row r="56" spans="1:14" x14ac:dyDescent="0.25">
      <c r="G56" s="444"/>
    </row>
    <row r="57" spans="1:14" x14ac:dyDescent="0.25">
      <c r="A57"/>
      <c r="B57"/>
      <c r="C57" s="294"/>
      <c r="G57" s="444"/>
    </row>
    <row r="58" spans="1:14" x14ac:dyDescent="0.25">
      <c r="A58"/>
      <c r="B58"/>
    </row>
    <row r="59" spans="1:14" x14ac:dyDescent="0.25">
      <c r="A59"/>
      <c r="B59"/>
    </row>
    <row r="60" spans="1:14" x14ac:dyDescent="0.25">
      <c r="A60"/>
      <c r="B60"/>
    </row>
    <row r="61" spans="1:14" x14ac:dyDescent="0.25">
      <c r="A61"/>
      <c r="B61"/>
    </row>
    <row r="62" spans="1:14" x14ac:dyDescent="0.25">
      <c r="A62"/>
      <c r="B62"/>
    </row>
    <row r="63" spans="1:14" x14ac:dyDescent="0.25">
      <c r="A63"/>
      <c r="B63"/>
    </row>
    <row r="64" spans="1:14" x14ac:dyDescent="0.25">
      <c r="A64"/>
      <c r="B64"/>
    </row>
    <row r="65" spans="1:2" x14ac:dyDescent="0.25">
      <c r="A65"/>
      <c r="B65"/>
    </row>
    <row r="66" spans="1:2" x14ac:dyDescent="0.25">
      <c r="A66"/>
      <c r="B66"/>
    </row>
    <row r="67" spans="1:2" x14ac:dyDescent="0.25">
      <c r="A67"/>
      <c r="B67"/>
    </row>
  </sheetData>
  <autoFilter ref="A1:N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Data Analysis</vt:lpstr>
      <vt:lpstr>Personal Costs</vt:lpstr>
      <vt:lpstr>Total Expenses</vt:lpstr>
      <vt:lpstr>Personal Recieved</vt:lpstr>
      <vt:lpstr>UGX Cash Box November</vt:lpstr>
      <vt:lpstr>USD-cash box November</vt:lpstr>
      <vt:lpstr>Balance UGX</vt:lpstr>
      <vt:lpstr>Balance USD</vt:lpstr>
      <vt:lpstr>Bank reconciliation USD</vt:lpstr>
      <vt:lpstr>Bank reconciliation UGX</vt:lpstr>
      <vt:lpstr>UGX-Operational Account</vt:lpstr>
      <vt:lpstr>November cashdesk closing</vt:lpstr>
      <vt:lpstr>Advances</vt:lpstr>
      <vt:lpstr>Lydia</vt:lpstr>
      <vt:lpstr>Grace</vt:lpstr>
      <vt:lpstr>Edris</vt:lpstr>
      <vt:lpstr>Atwine</vt:lpstr>
      <vt:lpstr>i35</vt:lpstr>
      <vt:lpstr>i54</vt:lpstr>
      <vt:lpstr>i73</vt:lpstr>
      <vt:lpstr>i82</vt:lpstr>
      <vt:lpstr>Airtime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2022-12-07T09:41:43Z</cp:lastPrinted>
  <dcterms:created xsi:type="dcterms:W3CDTF">2016-05-26T14:51:01Z</dcterms:created>
  <dcterms:modified xsi:type="dcterms:W3CDTF">2022-12-10T09:22:19Z</dcterms:modified>
</cp:coreProperties>
</file>