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ffice documents\Office Folders\2022\Monthly Financial Reports\Financial reports\"/>
    </mc:Choice>
  </mc:AlternateContent>
  <bookViews>
    <workbookView xWindow="8370" yWindow="0" windowWidth="20490" windowHeight="7245" tabRatio="862" activeTab="2"/>
  </bookViews>
  <sheets>
    <sheet name="Personal Costs" sheetId="259" r:id="rId1"/>
    <sheet name="Data Analysis" sheetId="260" r:id="rId2"/>
    <sheet name="Total Expenses" sheetId="49" r:id="rId3"/>
    <sheet name="UGX Cash Box September" sheetId="63" r:id="rId4"/>
    <sheet name="Personal Recieved" sheetId="258" r:id="rId5"/>
    <sheet name="USD-cash box September" sheetId="116" r:id="rId6"/>
    <sheet name="Balance UGX" sheetId="55" r:id="rId7"/>
    <sheet name="Balance USD" sheetId="143" r:id="rId8"/>
    <sheet name="Bank reconciliation USD" sheetId="52" r:id="rId9"/>
    <sheet name="Bank reconciliation UGX" sheetId="56" r:id="rId10"/>
    <sheet name="UGX-Operational Account" sheetId="221" r:id="rId11"/>
    <sheet name="September cashdesk closing" sheetId="176" r:id="rId12"/>
    <sheet name="Advances" sheetId="216" r:id="rId13"/>
    <sheet name="Lydia" sheetId="80" r:id="rId14"/>
    <sheet name="Grace" sheetId="243" r:id="rId15"/>
    <sheet name="Edris" sheetId="247" r:id="rId16"/>
    <sheet name="i35" sheetId="246" r:id="rId17"/>
    <sheet name="i54" sheetId="254" r:id="rId18"/>
    <sheet name="i82" sheetId="255" r:id="rId19"/>
    <sheet name="Airtime summary" sheetId="194" r:id="rId20"/>
  </sheets>
  <definedNames>
    <definedName name="_xlnm._FilterDatabase" localSheetId="19" hidden="1">'Airtime summary'!$A$1:$N$9</definedName>
    <definedName name="_xlnm._FilterDatabase" localSheetId="15" hidden="1">Edris!$A$1:$N$18</definedName>
    <definedName name="_xlnm._FilterDatabase" localSheetId="14" hidden="1">Grace!$A$1:$N$18</definedName>
    <definedName name="_xlnm._FilterDatabase" localSheetId="16" hidden="1">'i35'!$A$1:$N$216</definedName>
    <definedName name="_xlnm._FilterDatabase" localSheetId="17" hidden="1">'i54'!$A$1:$N$18</definedName>
    <definedName name="_xlnm._FilterDatabase" localSheetId="18" hidden="1">'i82'!$A$1:$N$18</definedName>
    <definedName name="_xlnm._FilterDatabase" localSheetId="13" hidden="1">Lydia!$A$1:$N$20</definedName>
    <definedName name="_xlnm._FilterDatabase" localSheetId="2" hidden="1">'Total Expenses'!$A$2:$N$779</definedName>
    <definedName name="_xlnm._FilterDatabase" localSheetId="3" hidden="1">'UGX Cash Box September'!$A$2:$N$186</definedName>
    <definedName name="_xlnm._FilterDatabase" localSheetId="5" hidden="1">'USD-cash box September'!$A$3:$S$4</definedName>
  </definedNames>
  <calcPr calcId="152511"/>
  <pivotCaches>
    <pivotCache cacheId="7" r:id="rId21"/>
    <pivotCache cacheId="10" r:id="rId22"/>
    <pivotCache cacheId="13" r:id="rId23"/>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21" i="52" l="1"/>
  <c r="E23" i="176" l="1"/>
  <c r="G75" i="63" l="1"/>
  <c r="G76" i="63" s="1"/>
  <c r="G77" i="63" s="1"/>
  <c r="G73" i="246" l="1"/>
  <c r="H8" i="55"/>
  <c r="F19" i="55"/>
  <c r="G13" i="55"/>
  <c r="F13" i="55"/>
  <c r="C13" i="55"/>
  <c r="G12" i="55"/>
  <c r="E704" i="49"/>
  <c r="E19" i="55"/>
  <c r="E12" i="55"/>
  <c r="E12" i="143"/>
  <c r="E13" i="55"/>
  <c r="I13" i="55" l="1"/>
  <c r="J13" i="55" s="1"/>
  <c r="G262" i="49" l="1"/>
  <c r="G261" i="49"/>
  <c r="G260" i="49"/>
  <c r="G259" i="49"/>
  <c r="G258" i="49"/>
  <c r="G60" i="247"/>
  <c r="G61" i="247"/>
  <c r="G62" i="247" s="1"/>
  <c r="G63" i="247" s="1"/>
  <c r="H6" i="55" l="1"/>
  <c r="H3" i="55"/>
  <c r="H7" i="55"/>
  <c r="G634" i="49"/>
  <c r="G635" i="49"/>
  <c r="G636" i="49"/>
  <c r="G637" i="49"/>
  <c r="G638" i="49"/>
  <c r="G639" i="49"/>
  <c r="G27" i="194"/>
  <c r="G28" i="194" s="1"/>
  <c r="G29" i="194" s="1"/>
  <c r="E186" i="63"/>
  <c r="G190" i="255"/>
  <c r="G191" i="255"/>
  <c r="G192" i="255" s="1"/>
  <c r="G193" i="255" s="1"/>
  <c r="C14" i="258"/>
  <c r="D19" i="55" s="1"/>
  <c r="G678" i="49"/>
  <c r="G677" i="49"/>
  <c r="G676" i="49"/>
  <c r="G675" i="49"/>
  <c r="G674" i="49"/>
  <c r="G673" i="49"/>
  <c r="G672" i="49"/>
  <c r="F186" i="63"/>
  <c r="E705" i="49"/>
  <c r="E779" i="49" s="1"/>
  <c r="M6" i="55"/>
  <c r="D4" i="258"/>
  <c r="M2" i="55"/>
  <c r="E7" i="55"/>
  <c r="M7" i="55"/>
  <c r="E6" i="55"/>
  <c r="D10" i="258"/>
  <c r="D9" i="258"/>
  <c r="E4" i="55"/>
  <c r="D8" i="258"/>
  <c r="E3" i="55"/>
  <c r="D7" i="258"/>
  <c r="E5" i="55"/>
  <c r="D5" i="258"/>
  <c r="E2" i="55"/>
  <c r="D6" i="258"/>
  <c r="G186" i="63" l="1"/>
  <c r="H19" i="55" s="1"/>
  <c r="D6" i="55"/>
  <c r="I6" i="55" s="1"/>
  <c r="J6" i="55" s="1"/>
  <c r="D7" i="55"/>
  <c r="D2" i="55"/>
  <c r="I7" i="55"/>
  <c r="J7" i="55" s="1"/>
  <c r="G541" i="49" l="1"/>
  <c r="G540" i="49"/>
  <c r="G539" i="49"/>
  <c r="G538" i="49"/>
  <c r="G353" i="49" l="1"/>
  <c r="G352" i="49"/>
  <c r="G351" i="49"/>
  <c r="G350" i="49"/>
  <c r="G349" i="49"/>
  <c r="G348" i="49"/>
  <c r="G488" i="49"/>
  <c r="G489" i="49"/>
  <c r="G490" i="49"/>
  <c r="G491" i="49"/>
  <c r="G492" i="49"/>
  <c r="G493" i="49"/>
  <c r="G494" i="49"/>
  <c r="G495" i="49"/>
  <c r="G496" i="49"/>
  <c r="G497" i="49"/>
  <c r="G498" i="49"/>
  <c r="G499" i="49"/>
  <c r="G500" i="49"/>
  <c r="G501" i="49"/>
  <c r="G502" i="49"/>
  <c r="G503" i="49"/>
  <c r="G504" i="49"/>
  <c r="G505" i="49"/>
  <c r="G506" i="49"/>
  <c r="G507" i="49"/>
  <c r="G508" i="49"/>
  <c r="G509" i="49"/>
  <c r="G510" i="49"/>
  <c r="G511" i="49"/>
  <c r="G512" i="49"/>
  <c r="G513" i="49"/>
  <c r="G514" i="49"/>
  <c r="G515" i="49"/>
  <c r="G516" i="49"/>
  <c r="G517" i="49"/>
  <c r="G518" i="49"/>
  <c r="G519" i="49"/>
  <c r="G520" i="49"/>
  <c r="G521" i="49"/>
  <c r="G522" i="49"/>
  <c r="G523" i="49"/>
  <c r="G524" i="49"/>
  <c r="G525" i="49"/>
  <c r="G526" i="49"/>
  <c r="G527" i="49"/>
  <c r="G528" i="49"/>
  <c r="G529" i="49"/>
  <c r="G530" i="49"/>
  <c r="G531" i="49"/>
  <c r="G532" i="49"/>
  <c r="G533" i="49"/>
  <c r="G534" i="49"/>
  <c r="G535" i="49"/>
  <c r="G536" i="49"/>
  <c r="G537" i="49"/>
  <c r="G542" i="49"/>
  <c r="G543" i="49"/>
  <c r="G544" i="49"/>
  <c r="G545" i="49"/>
  <c r="G546" i="49"/>
  <c r="G547" i="49"/>
  <c r="G548" i="49"/>
  <c r="G549" i="49"/>
  <c r="G550" i="49"/>
  <c r="G551" i="49"/>
  <c r="G552" i="49"/>
  <c r="G553" i="49"/>
  <c r="G554" i="49"/>
  <c r="G555" i="49"/>
  <c r="G556" i="49"/>
  <c r="G557" i="49"/>
  <c r="G558" i="49"/>
  <c r="G559" i="49"/>
  <c r="G560" i="49"/>
  <c r="G561" i="49"/>
  <c r="G562" i="49"/>
  <c r="G563" i="49"/>
  <c r="G564" i="49"/>
  <c r="G565" i="49"/>
  <c r="G566" i="49"/>
  <c r="G567" i="49"/>
  <c r="G568" i="49"/>
  <c r="G569" i="49"/>
  <c r="G570" i="49"/>
  <c r="G571" i="49"/>
  <c r="G572" i="49"/>
  <c r="G573" i="49"/>
  <c r="G574" i="49"/>
  <c r="G575" i="49"/>
  <c r="G576" i="49"/>
  <c r="G577" i="49"/>
  <c r="G578" i="49"/>
  <c r="G579" i="49"/>
  <c r="G580" i="49"/>
  <c r="G581" i="49"/>
  <c r="G582" i="49"/>
  <c r="G583" i="49"/>
  <c r="G584" i="49"/>
  <c r="G585" i="49"/>
  <c r="G586" i="49"/>
  <c r="G587" i="49"/>
  <c r="G588" i="49"/>
  <c r="G589" i="49"/>
  <c r="G590" i="49"/>
  <c r="G591" i="49"/>
  <c r="G592" i="49"/>
  <c r="G593" i="49"/>
  <c r="G594" i="49"/>
  <c r="G595" i="49"/>
  <c r="G596" i="49"/>
  <c r="G597" i="49"/>
  <c r="G598" i="49"/>
  <c r="G599" i="49"/>
  <c r="G600" i="49"/>
  <c r="G601" i="49"/>
  <c r="G602" i="49"/>
  <c r="G603" i="49"/>
  <c r="G604" i="49"/>
  <c r="G605" i="49"/>
  <c r="G606" i="49"/>
  <c r="G607" i="49"/>
  <c r="G608" i="49"/>
  <c r="G609" i="49"/>
  <c r="G610" i="49"/>
  <c r="G611" i="49"/>
  <c r="G612" i="49"/>
  <c r="G613" i="49"/>
  <c r="G614" i="49"/>
  <c r="G615" i="49"/>
  <c r="G616" i="49"/>
  <c r="G617" i="49"/>
  <c r="G618" i="49"/>
  <c r="G619" i="49"/>
  <c r="G620" i="49"/>
  <c r="G621" i="49"/>
  <c r="G622" i="49"/>
  <c r="G623" i="49"/>
  <c r="G624" i="49"/>
  <c r="G625" i="49"/>
  <c r="G626" i="49"/>
  <c r="G627" i="49"/>
  <c r="G628" i="49"/>
  <c r="G629" i="49"/>
  <c r="G630" i="49"/>
  <c r="G631" i="49"/>
  <c r="G632" i="49"/>
  <c r="G633" i="49"/>
  <c r="G640" i="49"/>
  <c r="G641" i="49"/>
  <c r="G642" i="49"/>
  <c r="G643" i="49"/>
  <c r="G644" i="49"/>
  <c r="G645" i="49"/>
  <c r="G646" i="49"/>
  <c r="G647" i="49"/>
  <c r="G648" i="49"/>
  <c r="G649" i="49"/>
  <c r="G650" i="49"/>
  <c r="G651" i="49"/>
  <c r="G652" i="49"/>
  <c r="G653" i="49"/>
  <c r="G654" i="49"/>
  <c r="G655" i="49"/>
  <c r="G656" i="49"/>
  <c r="G657" i="49"/>
  <c r="G658" i="49"/>
  <c r="G659" i="49"/>
  <c r="G660" i="49"/>
  <c r="G661" i="49"/>
  <c r="G662" i="49"/>
  <c r="G663" i="49"/>
  <c r="G664" i="49"/>
  <c r="G665" i="49"/>
  <c r="G666" i="49"/>
  <c r="G667" i="49"/>
  <c r="G668" i="49"/>
  <c r="G669" i="49"/>
  <c r="G670" i="49"/>
  <c r="G671" i="49"/>
  <c r="G679" i="49"/>
  <c r="G680" i="49"/>
  <c r="G681" i="49"/>
  <c r="G682" i="49"/>
  <c r="G683" i="49"/>
  <c r="G684" i="49"/>
  <c r="G685" i="49"/>
  <c r="G686" i="49"/>
  <c r="G687" i="49"/>
  <c r="G688" i="49"/>
  <c r="G689" i="49"/>
  <c r="G690" i="49"/>
  <c r="G691" i="49"/>
  <c r="G692" i="49"/>
  <c r="G693" i="49"/>
  <c r="G694" i="49"/>
  <c r="G695" i="49"/>
  <c r="G696" i="49"/>
  <c r="G697" i="49"/>
  <c r="G698" i="49"/>
  <c r="G699" i="49"/>
  <c r="G700" i="49"/>
  <c r="G701" i="49"/>
  <c r="G702" i="49"/>
  <c r="G703" i="49"/>
  <c r="G706" i="49"/>
  <c r="G707" i="49"/>
  <c r="G708" i="49"/>
  <c r="G709" i="49"/>
  <c r="G710" i="49"/>
  <c r="G711" i="49"/>
  <c r="G712" i="49"/>
  <c r="G713" i="49"/>
  <c r="G714" i="49"/>
  <c r="G715" i="49"/>
  <c r="G716" i="49"/>
  <c r="G717" i="49"/>
  <c r="G718" i="49"/>
  <c r="G719" i="49"/>
  <c r="G720" i="49"/>
  <c r="G721" i="49"/>
  <c r="G722" i="49"/>
  <c r="G723" i="49"/>
  <c r="G724" i="49"/>
  <c r="G725" i="49"/>
  <c r="G726" i="49"/>
  <c r="G727" i="49"/>
  <c r="G728" i="49"/>
  <c r="G729" i="49"/>
  <c r="G730" i="49"/>
  <c r="G731" i="49"/>
  <c r="G732" i="49"/>
  <c r="G733" i="49"/>
  <c r="G734" i="49"/>
  <c r="G735" i="49"/>
  <c r="G736" i="49"/>
  <c r="G737" i="49"/>
  <c r="G738" i="49"/>
  <c r="G739" i="49"/>
  <c r="G740" i="49"/>
  <c r="G741" i="49"/>
  <c r="G742" i="49"/>
  <c r="G743" i="49"/>
  <c r="G744" i="49"/>
  <c r="G745" i="49"/>
  <c r="G746" i="49"/>
  <c r="G747" i="49"/>
  <c r="G748" i="49"/>
  <c r="G749" i="49"/>
  <c r="G750" i="49"/>
  <c r="G751" i="49"/>
  <c r="G752" i="49"/>
  <c r="G753" i="49"/>
  <c r="G754" i="49"/>
  <c r="G755" i="49"/>
  <c r="G756" i="49"/>
  <c r="G757" i="49"/>
  <c r="G758" i="49"/>
  <c r="G759" i="49"/>
  <c r="G760" i="49"/>
  <c r="G761" i="49"/>
  <c r="G762" i="49"/>
  <c r="G763" i="49"/>
  <c r="G764" i="49"/>
  <c r="G765" i="49"/>
  <c r="G766" i="49"/>
  <c r="G767" i="49"/>
  <c r="G768" i="49"/>
  <c r="G769" i="49"/>
  <c r="G770" i="49"/>
  <c r="G771" i="49"/>
  <c r="G772" i="49"/>
  <c r="G773" i="49"/>
  <c r="G774" i="49"/>
  <c r="G775" i="49"/>
  <c r="G776" i="49"/>
  <c r="G777" i="49"/>
  <c r="G778" i="49"/>
  <c r="G467" i="49" l="1"/>
  <c r="G468" i="49"/>
  <c r="G400" i="49" l="1"/>
  <c r="G401" i="49"/>
  <c r="G402" i="49"/>
  <c r="G403" i="49"/>
  <c r="G181" i="49"/>
  <c r="G180" i="49"/>
  <c r="G214" i="49" l="1"/>
  <c r="G213" i="49"/>
  <c r="G212" i="49"/>
  <c r="G211" i="49"/>
  <c r="G210" i="49"/>
  <c r="G209" i="49"/>
  <c r="G208" i="49"/>
  <c r="G207" i="49"/>
  <c r="G206" i="49"/>
  <c r="G179" i="49" l="1"/>
  <c r="G182" i="49"/>
  <c r="G143" i="49"/>
  <c r="G142" i="49"/>
  <c r="G141" i="49"/>
  <c r="G140" i="49"/>
  <c r="G139" i="49"/>
  <c r="G138" i="49"/>
  <c r="F194" i="255" l="1"/>
  <c r="E194" i="255"/>
  <c r="G5" i="255"/>
  <c r="G6" i="255" s="1"/>
  <c r="G7" i="255" s="1"/>
  <c r="G8" i="255" s="1"/>
  <c r="G9" i="255" s="1"/>
  <c r="G10" i="255" s="1"/>
  <c r="G11" i="255" s="1"/>
  <c r="G12" i="255" s="1"/>
  <c r="G13" i="255" s="1"/>
  <c r="G14" i="255" s="1"/>
  <c r="G15" i="255" s="1"/>
  <c r="G16" i="255" s="1"/>
  <c r="G17" i="255" s="1"/>
  <c r="G18" i="255" s="1"/>
  <c r="G19" i="255" s="1"/>
  <c r="G20" i="255" s="1"/>
  <c r="G21" i="255" s="1"/>
  <c r="G22" i="255" s="1"/>
  <c r="G23" i="255" s="1"/>
  <c r="G24" i="255" s="1"/>
  <c r="G25" i="255" s="1"/>
  <c r="G26" i="255" s="1"/>
  <c r="G27" i="255" s="1"/>
  <c r="G28" i="255" s="1"/>
  <c r="G29" i="255" s="1"/>
  <c r="G30" i="255" s="1"/>
  <c r="G31" i="255" s="1"/>
  <c r="G32" i="255" s="1"/>
  <c r="G33" i="255" s="1"/>
  <c r="G34" i="255" s="1"/>
  <c r="G35" i="255" s="1"/>
  <c r="G36" i="255" s="1"/>
  <c r="G37" i="255" s="1"/>
  <c r="G38" i="255" s="1"/>
  <c r="G39" i="255" s="1"/>
  <c r="G40" i="255" s="1"/>
  <c r="G41" i="255" s="1"/>
  <c r="G42" i="255" s="1"/>
  <c r="G43" i="255" s="1"/>
  <c r="G44" i="255" s="1"/>
  <c r="G45" i="255" s="1"/>
  <c r="G46" i="255" s="1"/>
  <c r="G47" i="255" s="1"/>
  <c r="G48" i="255" s="1"/>
  <c r="G49" i="255" s="1"/>
  <c r="G50" i="255" s="1"/>
  <c r="G51" i="255" s="1"/>
  <c r="G52" i="255" s="1"/>
  <c r="G53" i="255" s="1"/>
  <c r="G54" i="255" s="1"/>
  <c r="G55" i="255" s="1"/>
  <c r="G56" i="255" s="1"/>
  <c r="G57" i="255" s="1"/>
  <c r="G58" i="255" s="1"/>
  <c r="G59" i="255" s="1"/>
  <c r="G60" i="255" s="1"/>
  <c r="G61" i="255" s="1"/>
  <c r="G62" i="255" s="1"/>
  <c r="G63" i="255" s="1"/>
  <c r="G64" i="255" s="1"/>
  <c r="G65" i="255" s="1"/>
  <c r="G66" i="255" s="1"/>
  <c r="G67" i="255" s="1"/>
  <c r="G68" i="255" s="1"/>
  <c r="G69" i="255" s="1"/>
  <c r="G70" i="255" s="1"/>
  <c r="G71" i="255" s="1"/>
  <c r="G72" i="255" s="1"/>
  <c r="G73" i="255" s="1"/>
  <c r="G74" i="255" s="1"/>
  <c r="G75" i="255" s="1"/>
  <c r="G76" i="255" s="1"/>
  <c r="G77" i="255" s="1"/>
  <c r="G78" i="255" s="1"/>
  <c r="G79" i="255" s="1"/>
  <c r="G80" i="255" s="1"/>
  <c r="G81" i="255" s="1"/>
  <c r="G82" i="255" s="1"/>
  <c r="G83" i="255" s="1"/>
  <c r="G84" i="255" s="1"/>
  <c r="G85" i="255" s="1"/>
  <c r="G86" i="255" s="1"/>
  <c r="G87" i="255" s="1"/>
  <c r="G88" i="255" s="1"/>
  <c r="G89" i="255" s="1"/>
  <c r="G90" i="255" s="1"/>
  <c r="G91" i="255" s="1"/>
  <c r="G92" i="255" s="1"/>
  <c r="G93" i="255" s="1"/>
  <c r="G94" i="255" s="1"/>
  <c r="G95" i="255" s="1"/>
  <c r="G96" i="255" s="1"/>
  <c r="G97" i="255" s="1"/>
  <c r="G98" i="255" s="1"/>
  <c r="G99" i="255" s="1"/>
  <c r="G100" i="255" s="1"/>
  <c r="G101" i="255" s="1"/>
  <c r="G102" i="255" s="1"/>
  <c r="G103" i="255" s="1"/>
  <c r="G104" i="255" s="1"/>
  <c r="G105" i="255" s="1"/>
  <c r="G106" i="255" s="1"/>
  <c r="G107" i="255" s="1"/>
  <c r="G108" i="255" s="1"/>
  <c r="G109" i="255" s="1"/>
  <c r="G110" i="255" s="1"/>
  <c r="G111" i="255" s="1"/>
  <c r="G112" i="255" s="1"/>
  <c r="G113" i="255" s="1"/>
  <c r="G114" i="255" s="1"/>
  <c r="G115" i="255" s="1"/>
  <c r="G116" i="255" s="1"/>
  <c r="G117" i="255" s="1"/>
  <c r="G118" i="255" s="1"/>
  <c r="G119" i="255" s="1"/>
  <c r="G120" i="255" s="1"/>
  <c r="G121" i="255" s="1"/>
  <c r="G122" i="255" s="1"/>
  <c r="G123" i="255" s="1"/>
  <c r="G124" i="255" s="1"/>
  <c r="G125" i="255" s="1"/>
  <c r="G126" i="255" s="1"/>
  <c r="G127" i="255" s="1"/>
  <c r="G128" i="255" s="1"/>
  <c r="G129" i="255" s="1"/>
  <c r="G130" i="255" s="1"/>
  <c r="G131" i="255" s="1"/>
  <c r="G132" i="255" s="1"/>
  <c r="G133" i="255" s="1"/>
  <c r="G134" i="255" s="1"/>
  <c r="G135" i="255" s="1"/>
  <c r="G136" i="255" s="1"/>
  <c r="G137" i="255" s="1"/>
  <c r="G138" i="255" s="1"/>
  <c r="G139" i="255" s="1"/>
  <c r="G140" i="255" s="1"/>
  <c r="G141" i="255" s="1"/>
  <c r="G142" i="255" s="1"/>
  <c r="G143" i="255" s="1"/>
  <c r="G144" i="255" s="1"/>
  <c r="G145" i="255" s="1"/>
  <c r="G146" i="255" s="1"/>
  <c r="G147" i="255" s="1"/>
  <c r="G148" i="255" s="1"/>
  <c r="G149" i="255" s="1"/>
  <c r="F164" i="254"/>
  <c r="E164" i="254"/>
  <c r="G5" i="254"/>
  <c r="G6" i="254" s="1"/>
  <c r="G7" i="254" s="1"/>
  <c r="G8" i="254" s="1"/>
  <c r="G9" i="254" s="1"/>
  <c r="G10" i="254" s="1"/>
  <c r="G11" i="254" s="1"/>
  <c r="G12" i="254" s="1"/>
  <c r="G13" i="254" s="1"/>
  <c r="G14" i="254" s="1"/>
  <c r="G15" i="254" s="1"/>
  <c r="G16" i="254" s="1"/>
  <c r="G17" i="254" s="1"/>
  <c r="G18" i="254" s="1"/>
  <c r="G19" i="254" s="1"/>
  <c r="G20" i="254" s="1"/>
  <c r="G21" i="254" s="1"/>
  <c r="G22" i="254" s="1"/>
  <c r="G23" i="254" s="1"/>
  <c r="G24" i="254" s="1"/>
  <c r="G25" i="254" s="1"/>
  <c r="G26" i="254" s="1"/>
  <c r="G27" i="254" s="1"/>
  <c r="G28" i="254" s="1"/>
  <c r="G29" i="254" s="1"/>
  <c r="G30" i="254" s="1"/>
  <c r="G31" i="254" s="1"/>
  <c r="G32" i="254" s="1"/>
  <c r="G33" i="254" s="1"/>
  <c r="G34" i="254" s="1"/>
  <c r="G35" i="254" s="1"/>
  <c r="G36" i="254" s="1"/>
  <c r="G37" i="254" s="1"/>
  <c r="G38" i="254" s="1"/>
  <c r="G39" i="254" s="1"/>
  <c r="G40" i="254" s="1"/>
  <c r="G41" i="254" s="1"/>
  <c r="G42" i="254" s="1"/>
  <c r="G43" i="254" s="1"/>
  <c r="G44" i="254" s="1"/>
  <c r="G45" i="254" s="1"/>
  <c r="G46" i="254" s="1"/>
  <c r="G47" i="254" s="1"/>
  <c r="G48" i="254" s="1"/>
  <c r="G49" i="254" s="1"/>
  <c r="G50" i="254" s="1"/>
  <c r="G51" i="254" s="1"/>
  <c r="G52" i="254" s="1"/>
  <c r="G53" i="254" s="1"/>
  <c r="G54" i="254" s="1"/>
  <c r="G55" i="254" s="1"/>
  <c r="G56" i="254" s="1"/>
  <c r="G57" i="254" s="1"/>
  <c r="G58" i="254" s="1"/>
  <c r="G59" i="254" s="1"/>
  <c r="G60" i="254" s="1"/>
  <c r="G61" i="254" s="1"/>
  <c r="G62" i="254" s="1"/>
  <c r="G63" i="254" s="1"/>
  <c r="G64" i="254" s="1"/>
  <c r="G65" i="254" s="1"/>
  <c r="G66" i="254" s="1"/>
  <c r="G67" i="254" s="1"/>
  <c r="G68" i="254" s="1"/>
  <c r="G69" i="254" s="1"/>
  <c r="G70" i="254" s="1"/>
  <c r="G71" i="254" s="1"/>
  <c r="G72" i="254" s="1"/>
  <c r="G73" i="254" s="1"/>
  <c r="G74" i="254" s="1"/>
  <c r="G75" i="254" s="1"/>
  <c r="G76" i="254" s="1"/>
  <c r="G77" i="254" s="1"/>
  <c r="G78" i="254" s="1"/>
  <c r="G79" i="254" s="1"/>
  <c r="G80" i="254" s="1"/>
  <c r="G81" i="254" s="1"/>
  <c r="G82" i="254" s="1"/>
  <c r="G83" i="254" s="1"/>
  <c r="G84" i="254" s="1"/>
  <c r="G85" i="254" s="1"/>
  <c r="G86" i="254" s="1"/>
  <c r="G87" i="254" s="1"/>
  <c r="G88" i="254" s="1"/>
  <c r="G89" i="254" s="1"/>
  <c r="G90" i="254" s="1"/>
  <c r="G91" i="254" s="1"/>
  <c r="G92" i="254" s="1"/>
  <c r="G93" i="254" s="1"/>
  <c r="G94" i="254" s="1"/>
  <c r="G95" i="254" s="1"/>
  <c r="G96" i="254" s="1"/>
  <c r="G97" i="254" s="1"/>
  <c r="G98" i="254" s="1"/>
  <c r="G99" i="254" s="1"/>
  <c r="G100" i="254" s="1"/>
  <c r="G101" i="254" s="1"/>
  <c r="G102" i="254" s="1"/>
  <c r="G103" i="254" s="1"/>
  <c r="G104" i="254" s="1"/>
  <c r="G105" i="254" s="1"/>
  <c r="G106" i="254" s="1"/>
  <c r="G107" i="254" s="1"/>
  <c r="G108" i="254" s="1"/>
  <c r="G109" i="254" s="1"/>
  <c r="G110" i="254" s="1"/>
  <c r="G111" i="254" s="1"/>
  <c r="G112" i="254" s="1"/>
  <c r="G113" i="254" s="1"/>
  <c r="G114" i="254" s="1"/>
  <c r="G115" i="254" s="1"/>
  <c r="G116" i="254" s="1"/>
  <c r="G117" i="254" s="1"/>
  <c r="G118" i="254" s="1"/>
  <c r="G119" i="254" s="1"/>
  <c r="G120" i="254" s="1"/>
  <c r="G121" i="254" s="1"/>
  <c r="G122" i="254" s="1"/>
  <c r="G123" i="254" s="1"/>
  <c r="G124" i="254" s="1"/>
  <c r="G125" i="254" s="1"/>
  <c r="G126" i="254" s="1"/>
  <c r="G127" i="254" s="1"/>
  <c r="G128" i="254" s="1"/>
  <c r="G129" i="254" s="1"/>
  <c r="G130" i="254" s="1"/>
  <c r="G131" i="254" s="1"/>
  <c r="G132" i="254" s="1"/>
  <c r="G133" i="254" s="1"/>
  <c r="G134" i="254" s="1"/>
  <c r="G135" i="254" s="1"/>
  <c r="G136" i="254" s="1"/>
  <c r="G137" i="254" s="1"/>
  <c r="G138" i="254" s="1"/>
  <c r="G139" i="254" s="1"/>
  <c r="G140" i="254" s="1"/>
  <c r="G141" i="254" s="1"/>
  <c r="G142" i="254" s="1"/>
  <c r="G143" i="254" s="1"/>
  <c r="G144" i="254" s="1"/>
  <c r="G145" i="254" s="1"/>
  <c r="G146" i="254" s="1"/>
  <c r="G147" i="254" s="1"/>
  <c r="G148" i="254" s="1"/>
  <c r="G149" i="254" s="1"/>
  <c r="G150" i="254" s="1"/>
  <c r="G151" i="254" s="1"/>
  <c r="G152" i="254" s="1"/>
  <c r="G153" i="254" s="1"/>
  <c r="G154" i="254" s="1"/>
  <c r="G155" i="254" s="1"/>
  <c r="G156" i="254" s="1"/>
  <c r="G157" i="254" s="1"/>
  <c r="G158" i="254" s="1"/>
  <c r="G159" i="254" s="1"/>
  <c r="G160" i="254" s="1"/>
  <c r="G161" i="254" s="1"/>
  <c r="G162" i="254" s="1"/>
  <c r="G163" i="254" s="1"/>
  <c r="G150" i="255" l="1"/>
  <c r="G151" i="255" s="1"/>
  <c r="G152" i="255" s="1"/>
  <c r="G153" i="255" s="1"/>
  <c r="G154" i="255" s="1"/>
  <c r="G155" i="255" s="1"/>
  <c r="G156" i="255" s="1"/>
  <c r="G157" i="255" s="1"/>
  <c r="G158" i="255" s="1"/>
  <c r="G159" i="255" s="1"/>
  <c r="G160" i="255" s="1"/>
  <c r="G161" i="255" s="1"/>
  <c r="G162" i="255" s="1"/>
  <c r="G163" i="255" s="1"/>
  <c r="G164" i="255" s="1"/>
  <c r="G165" i="255" s="1"/>
  <c r="G166" i="255" s="1"/>
  <c r="G167" i="255" s="1"/>
  <c r="G168" i="255" s="1"/>
  <c r="G169" i="255" s="1"/>
  <c r="G170" i="255" s="1"/>
  <c r="G171" i="255" s="1"/>
  <c r="G172" i="255" s="1"/>
  <c r="G173" i="255" s="1"/>
  <c r="G174" i="255" s="1"/>
  <c r="G175" i="255" s="1"/>
  <c r="G176" i="255" s="1"/>
  <c r="G177" i="255" s="1"/>
  <c r="G178" i="255" s="1"/>
  <c r="G179" i="255" s="1"/>
  <c r="G180" i="255" s="1"/>
  <c r="G181" i="255" s="1"/>
  <c r="G182" i="255" s="1"/>
  <c r="G183" i="255" s="1"/>
  <c r="G184" i="255" s="1"/>
  <c r="G185" i="255" s="1"/>
  <c r="G186" i="255" s="1"/>
  <c r="G187" i="255" s="1"/>
  <c r="G188" i="255" s="1"/>
  <c r="G189" i="255" s="1"/>
  <c r="G194" i="255"/>
  <c r="G164" i="254"/>
  <c r="G27" i="49" l="1"/>
  <c r="G347" i="49" l="1"/>
  <c r="D35" i="221" l="1"/>
  <c r="G470" i="49"/>
  <c r="G319" i="49"/>
  <c r="G318" i="49"/>
  <c r="G233" i="49"/>
  <c r="G193" i="49"/>
  <c r="G192" i="49"/>
  <c r="G147" i="49"/>
  <c r="E31" i="194"/>
  <c r="C5" i="55"/>
  <c r="C4" i="55"/>
  <c r="C3" i="55"/>
  <c r="C2" i="55"/>
  <c r="M5" i="55"/>
  <c r="M3" i="55"/>
  <c r="M4" i="55"/>
  <c r="D4" i="55" l="1"/>
  <c r="D5" i="55"/>
  <c r="D3" i="55"/>
  <c r="G452" i="49"/>
  <c r="G453" i="49"/>
  <c r="G454" i="49"/>
  <c r="G455" i="49"/>
  <c r="G456" i="49"/>
  <c r="G457" i="49"/>
  <c r="G458" i="49"/>
  <c r="G459" i="49"/>
  <c r="G460" i="49"/>
  <c r="G461" i="49"/>
  <c r="G462" i="49"/>
  <c r="G463" i="49"/>
  <c r="G464" i="49"/>
  <c r="G465" i="49"/>
  <c r="G466" i="49"/>
  <c r="G471" i="49"/>
  <c r="G472" i="49"/>
  <c r="G473" i="49"/>
  <c r="G474" i="49"/>
  <c r="G475" i="49"/>
  <c r="G476" i="49"/>
  <c r="G477" i="49"/>
  <c r="G478" i="49"/>
  <c r="G479" i="49"/>
  <c r="G480" i="49"/>
  <c r="G481" i="49"/>
  <c r="G482" i="49"/>
  <c r="G483" i="49"/>
  <c r="G484" i="49"/>
  <c r="G485" i="49"/>
  <c r="G486" i="49"/>
  <c r="G487" i="49"/>
  <c r="G450" i="49" l="1"/>
  <c r="G4" i="49"/>
  <c r="G5" i="49"/>
  <c r="G6" i="49"/>
  <c r="G7" i="49"/>
  <c r="G8" i="49"/>
  <c r="G9" i="49"/>
  <c r="G10" i="49"/>
  <c r="G11" i="49"/>
  <c r="G12" i="49"/>
  <c r="G13" i="49"/>
  <c r="G14" i="49"/>
  <c r="G15" i="49"/>
  <c r="G16" i="49"/>
  <c r="G17" i="49"/>
  <c r="G18" i="49"/>
  <c r="G19" i="49"/>
  <c r="G20" i="49"/>
  <c r="G21" i="49"/>
  <c r="G22" i="49"/>
  <c r="G23" i="49"/>
  <c r="G24" i="49"/>
  <c r="G25" i="49"/>
  <c r="G26"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57" i="49"/>
  <c r="G58" i="49"/>
  <c r="G59" i="49"/>
  <c r="G60" i="49"/>
  <c r="G61" i="49"/>
  <c r="G62" i="49"/>
  <c r="G63" i="49"/>
  <c r="G64" i="49"/>
  <c r="G65" i="49"/>
  <c r="G66" i="49"/>
  <c r="G67" i="49"/>
  <c r="G68" i="49"/>
  <c r="G69" i="49"/>
  <c r="G70" i="49"/>
  <c r="G71" i="49"/>
  <c r="G72" i="49"/>
  <c r="G73" i="49"/>
  <c r="G74" i="49"/>
  <c r="G75" i="49"/>
  <c r="G76" i="49"/>
  <c r="G77" i="49"/>
  <c r="G78" i="49"/>
  <c r="G79" i="49"/>
  <c r="G80" i="49"/>
  <c r="G81" i="49"/>
  <c r="G82" i="49"/>
  <c r="G83" i="49"/>
  <c r="G84" i="49"/>
  <c r="G85" i="49"/>
  <c r="G86" i="49"/>
  <c r="G87" i="49"/>
  <c r="G88" i="49"/>
  <c r="G89" i="49"/>
  <c r="G90" i="49"/>
  <c r="G91" i="49"/>
  <c r="G92" i="49"/>
  <c r="G93" i="49"/>
  <c r="G94" i="49"/>
  <c r="G95" i="49"/>
  <c r="G96" i="49"/>
  <c r="G97" i="49"/>
  <c r="G98" i="49"/>
  <c r="G99" i="49"/>
  <c r="G100" i="49"/>
  <c r="G101" i="49"/>
  <c r="G102" i="49"/>
  <c r="G103" i="49"/>
  <c r="G104" i="49"/>
  <c r="G105" i="49"/>
  <c r="G106" i="49"/>
  <c r="G107" i="49"/>
  <c r="G108" i="49"/>
  <c r="G109" i="49"/>
  <c r="G110" i="49"/>
  <c r="G111" i="49"/>
  <c r="G112" i="49"/>
  <c r="G113" i="49"/>
  <c r="G114" i="49"/>
  <c r="G115" i="49"/>
  <c r="G116" i="49"/>
  <c r="G117" i="49"/>
  <c r="G118" i="49"/>
  <c r="G119" i="49"/>
  <c r="G120" i="49"/>
  <c r="G121" i="49"/>
  <c r="G122" i="49"/>
  <c r="G123" i="49"/>
  <c r="G124" i="49"/>
  <c r="G125" i="49"/>
  <c r="G126" i="49"/>
  <c r="G127" i="49"/>
  <c r="G128" i="49"/>
  <c r="G129" i="49"/>
  <c r="G130" i="49"/>
  <c r="G131" i="49"/>
  <c r="G132" i="49"/>
  <c r="G133" i="49"/>
  <c r="G134" i="49"/>
  <c r="G135" i="49"/>
  <c r="G136" i="49"/>
  <c r="G137" i="49"/>
  <c r="G144" i="49"/>
  <c r="G145" i="49"/>
  <c r="G146"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83" i="49"/>
  <c r="G184" i="49"/>
  <c r="G185" i="49"/>
  <c r="G186" i="49"/>
  <c r="G187" i="49"/>
  <c r="G188" i="49"/>
  <c r="G189" i="49"/>
  <c r="G190" i="49"/>
  <c r="G191" i="49"/>
  <c r="G194" i="49"/>
  <c r="G195" i="49"/>
  <c r="G196" i="49"/>
  <c r="G197" i="49"/>
  <c r="G198" i="49"/>
  <c r="G199" i="49"/>
  <c r="G200" i="49"/>
  <c r="G201" i="49"/>
  <c r="G202" i="49"/>
  <c r="G203" i="49"/>
  <c r="G204" i="49"/>
  <c r="G205" i="49"/>
  <c r="G215" i="49"/>
  <c r="G216" i="49"/>
  <c r="G217" i="49"/>
  <c r="G218" i="49"/>
  <c r="G219" i="49"/>
  <c r="G220" i="49"/>
  <c r="G221" i="49"/>
  <c r="G222" i="49"/>
  <c r="G223" i="49"/>
  <c r="G224" i="49"/>
  <c r="G225" i="49"/>
  <c r="G226" i="49"/>
  <c r="G227" i="49"/>
  <c r="G228" i="49"/>
  <c r="G229" i="49"/>
  <c r="G230" i="49"/>
  <c r="G231" i="49"/>
  <c r="G232" i="49"/>
  <c r="G234" i="49"/>
  <c r="G235" i="49"/>
  <c r="G236" i="49"/>
  <c r="G237" i="49"/>
  <c r="G238" i="49"/>
  <c r="G239" i="49"/>
  <c r="G240" i="49"/>
  <c r="G241" i="49"/>
  <c r="G242" i="49"/>
  <c r="G243" i="49"/>
  <c r="G244" i="49"/>
  <c r="G245" i="49"/>
  <c r="G246" i="49"/>
  <c r="G247" i="49"/>
  <c r="G248" i="49"/>
  <c r="G249" i="49"/>
  <c r="G250" i="49"/>
  <c r="G251" i="49"/>
  <c r="G252" i="49"/>
  <c r="G253" i="49"/>
  <c r="G254" i="49"/>
  <c r="G255" i="49"/>
  <c r="G256" i="49"/>
  <c r="G257" i="49"/>
  <c r="G263" i="49"/>
  <c r="G264" i="49"/>
  <c r="G265" i="49"/>
  <c r="G266" i="49"/>
  <c r="G267" i="49"/>
  <c r="G268" i="49"/>
  <c r="G269" i="49"/>
  <c r="G270" i="49"/>
  <c r="G271" i="49"/>
  <c r="G272" i="49"/>
  <c r="G273" i="49"/>
  <c r="G274" i="49"/>
  <c r="G275" i="49"/>
  <c r="G276" i="49"/>
  <c r="G277" i="49"/>
  <c r="G278" i="49"/>
  <c r="G279" i="49"/>
  <c r="G280" i="49"/>
  <c r="G281" i="49"/>
  <c r="G282" i="49"/>
  <c r="G283" i="49"/>
  <c r="G284" i="49"/>
  <c r="G285" i="49"/>
  <c r="G286" i="49"/>
  <c r="G287" i="49"/>
  <c r="G288" i="49"/>
  <c r="G289" i="49"/>
  <c r="G290" i="49"/>
  <c r="G291" i="49"/>
  <c r="G292" i="49"/>
  <c r="G293" i="49"/>
  <c r="G294" i="49"/>
  <c r="G295" i="49"/>
  <c r="G296" i="49"/>
  <c r="G297" i="49"/>
  <c r="G298" i="49"/>
  <c r="G299" i="49"/>
  <c r="G300" i="49"/>
  <c r="G301" i="49"/>
  <c r="G302" i="49"/>
  <c r="G303" i="49"/>
  <c r="G304" i="49"/>
  <c r="G305" i="49"/>
  <c r="G306" i="49"/>
  <c r="G307" i="49"/>
  <c r="G308" i="49"/>
  <c r="G309" i="49"/>
  <c r="G310" i="49"/>
  <c r="G311" i="49"/>
  <c r="G312" i="49"/>
  <c r="G313" i="49"/>
  <c r="G314" i="49"/>
  <c r="G315" i="49"/>
  <c r="G316" i="49"/>
  <c r="G317" i="49"/>
  <c r="G320" i="49"/>
  <c r="G321" i="49"/>
  <c r="G322" i="49"/>
  <c r="G323" i="49"/>
  <c r="G324" i="49"/>
  <c r="G325" i="49"/>
  <c r="G326" i="49"/>
  <c r="G327" i="49"/>
  <c r="G328" i="49"/>
  <c r="G329" i="49"/>
  <c r="G330" i="49"/>
  <c r="G331" i="49"/>
  <c r="G332" i="49"/>
  <c r="G333" i="49"/>
  <c r="G334" i="49"/>
  <c r="G335" i="49"/>
  <c r="G336" i="49"/>
  <c r="G337" i="49"/>
  <c r="G338" i="49"/>
  <c r="G339" i="49"/>
  <c r="G340" i="49"/>
  <c r="G341" i="49"/>
  <c r="G342" i="49"/>
  <c r="G343" i="49"/>
  <c r="G344" i="49"/>
  <c r="G345" i="49"/>
  <c r="G346" i="49"/>
  <c r="G354" i="49"/>
  <c r="G355" i="49"/>
  <c r="G356" i="49"/>
  <c r="G357" i="49"/>
  <c r="G358" i="49"/>
  <c r="G359" i="49"/>
  <c r="G360" i="49"/>
  <c r="G361" i="49"/>
  <c r="G362" i="49"/>
  <c r="G363" i="49"/>
  <c r="G364" i="49"/>
  <c r="G365" i="49"/>
  <c r="G366" i="49"/>
  <c r="G367" i="49"/>
  <c r="G368" i="49"/>
  <c r="G369" i="49"/>
  <c r="G370" i="49"/>
  <c r="G371" i="49"/>
  <c r="G372" i="49"/>
  <c r="G373" i="49"/>
  <c r="G374" i="49"/>
  <c r="G375" i="49"/>
  <c r="G376" i="49"/>
  <c r="G377" i="49"/>
  <c r="G378" i="49"/>
  <c r="G379" i="49"/>
  <c r="G380" i="49"/>
  <c r="G381" i="49"/>
  <c r="G382" i="49"/>
  <c r="G383" i="49"/>
  <c r="G384" i="49"/>
  <c r="G385" i="49"/>
  <c r="G386" i="49"/>
  <c r="G387" i="49"/>
  <c r="G388" i="49"/>
  <c r="G389" i="49"/>
  <c r="G390" i="49"/>
  <c r="G391" i="49"/>
  <c r="G392" i="49"/>
  <c r="G393" i="49"/>
  <c r="G394" i="49"/>
  <c r="G395" i="49"/>
  <c r="G398" i="49"/>
  <c r="G399" i="49"/>
  <c r="G404" i="49"/>
  <c r="G405" i="49"/>
  <c r="G406" i="49"/>
  <c r="G407" i="49"/>
  <c r="G408" i="49"/>
  <c r="G409" i="49"/>
  <c r="G410" i="49"/>
  <c r="G411" i="49"/>
  <c r="G412" i="49"/>
  <c r="G413" i="49"/>
  <c r="G414" i="49"/>
  <c r="G415" i="49"/>
  <c r="G416" i="49"/>
  <c r="G417" i="49"/>
  <c r="G418" i="49"/>
  <c r="G419" i="49"/>
  <c r="G420" i="49"/>
  <c r="G421" i="49"/>
  <c r="G422" i="49"/>
  <c r="G423" i="49"/>
  <c r="G424" i="49"/>
  <c r="G425" i="49"/>
  <c r="G426" i="49"/>
  <c r="G427" i="49"/>
  <c r="G428" i="49"/>
  <c r="G429" i="49"/>
  <c r="G430" i="49"/>
  <c r="G431" i="49"/>
  <c r="G432" i="49"/>
  <c r="G433" i="49"/>
  <c r="G434" i="49"/>
  <c r="G435" i="49"/>
  <c r="G436" i="49"/>
  <c r="G437" i="49"/>
  <c r="G438" i="49"/>
  <c r="G439" i="49"/>
  <c r="G440" i="49"/>
  <c r="G441" i="49"/>
  <c r="G442" i="49"/>
  <c r="G443" i="49"/>
  <c r="G444" i="49"/>
  <c r="G445" i="49"/>
  <c r="G446" i="49"/>
  <c r="G447" i="49"/>
  <c r="G448" i="49"/>
  <c r="G449" i="49"/>
  <c r="G451" i="49"/>
  <c r="G3" i="49"/>
  <c r="G5" i="246"/>
  <c r="G6" i="246" s="1"/>
  <c r="G7" i="246" s="1"/>
  <c r="G8" i="246" s="1"/>
  <c r="G9" i="246" s="1"/>
  <c r="G10" i="246" s="1"/>
  <c r="G11" i="246" s="1"/>
  <c r="G12" i="246" s="1"/>
  <c r="G13" i="246" s="1"/>
  <c r="G14" i="246" s="1"/>
  <c r="G15" i="246" s="1"/>
  <c r="G16" i="246" s="1"/>
  <c r="G17" i="246" s="1"/>
  <c r="G18" i="246" s="1"/>
  <c r="G19" i="246" s="1"/>
  <c r="G20" i="246" s="1"/>
  <c r="G21" i="246" s="1"/>
  <c r="G22" i="246" s="1"/>
  <c r="G23" i="246" s="1"/>
  <c r="G24" i="246" s="1"/>
  <c r="G25" i="246" s="1"/>
  <c r="G26" i="246" s="1"/>
  <c r="G27" i="246" s="1"/>
  <c r="G28" i="246" s="1"/>
  <c r="G29" i="246" s="1"/>
  <c r="G30" i="246" s="1"/>
  <c r="G31" i="246" s="1"/>
  <c r="G32" i="246" s="1"/>
  <c r="G33" i="246" s="1"/>
  <c r="G34" i="246" s="1"/>
  <c r="G35" i="246" s="1"/>
  <c r="G36" i="246" s="1"/>
  <c r="G37" i="246" s="1"/>
  <c r="G38" i="246" s="1"/>
  <c r="G39" i="246" s="1"/>
  <c r="G40" i="246" s="1"/>
  <c r="G41" i="246" s="1"/>
  <c r="G42" i="246" s="1"/>
  <c r="G43" i="246" s="1"/>
  <c r="G44" i="246" s="1"/>
  <c r="G45" i="246" s="1"/>
  <c r="G46" i="246" s="1"/>
  <c r="G47" i="246" s="1"/>
  <c r="G48" i="246" s="1"/>
  <c r="G49" i="246" s="1"/>
  <c r="G50" i="246" s="1"/>
  <c r="G51" i="246" s="1"/>
  <c r="G52" i="246" s="1"/>
  <c r="G53" i="246" s="1"/>
  <c r="G54" i="246" s="1"/>
  <c r="G55" i="246" s="1"/>
  <c r="G56" i="246" s="1"/>
  <c r="G57" i="246" s="1"/>
  <c r="G58" i="246" s="1"/>
  <c r="G59" i="246" s="1"/>
  <c r="G60" i="246" s="1"/>
  <c r="G61" i="246" s="1"/>
  <c r="G62" i="246" s="1"/>
  <c r="G63" i="246" s="1"/>
  <c r="G64" i="246" s="1"/>
  <c r="G65" i="246" s="1"/>
  <c r="G66" i="246" s="1"/>
  <c r="G67" i="246" s="1"/>
  <c r="G68" i="246" s="1"/>
  <c r="G69" i="246" s="1"/>
  <c r="G70" i="246" s="1"/>
  <c r="G71" i="246" s="1"/>
  <c r="G72" i="246" s="1"/>
  <c r="G74" i="246" s="1"/>
  <c r="G75" i="246" s="1"/>
  <c r="G76" i="246" s="1"/>
  <c r="G77" i="246" s="1"/>
  <c r="G78" i="246" s="1"/>
  <c r="G79" i="246" s="1"/>
  <c r="G80" i="246" s="1"/>
  <c r="G81" i="246" s="1"/>
  <c r="G82" i="246" s="1"/>
  <c r="G83" i="246" s="1"/>
  <c r="G84" i="246" s="1"/>
  <c r="G85" i="246" s="1"/>
  <c r="G86" i="246" s="1"/>
  <c r="G87" i="246" s="1"/>
  <c r="G88" i="246" s="1"/>
  <c r="G89" i="246" s="1"/>
  <c r="G90" i="246" s="1"/>
  <c r="G91" i="246" s="1"/>
  <c r="G92" i="246" s="1"/>
  <c r="G93" i="246" s="1"/>
  <c r="G94" i="246" s="1"/>
  <c r="G95" i="246" s="1"/>
  <c r="G96" i="246" s="1"/>
  <c r="G97" i="246" s="1"/>
  <c r="G98" i="246" s="1"/>
  <c r="G99" i="246" s="1"/>
  <c r="G100" i="246" s="1"/>
  <c r="G101" i="246" s="1"/>
  <c r="G102" i="246" s="1"/>
  <c r="G103" i="246" s="1"/>
  <c r="G104" i="246" s="1"/>
  <c r="G105" i="246" s="1"/>
  <c r="G106" i="246" s="1"/>
  <c r="G107" i="246" s="1"/>
  <c r="G108" i="246" s="1"/>
  <c r="G109" i="246" s="1"/>
  <c r="G110" i="246" s="1"/>
  <c r="G111" i="246" s="1"/>
  <c r="G112" i="246" s="1"/>
  <c r="G113" i="246" s="1"/>
  <c r="G114" i="246" s="1"/>
  <c r="G115" i="246" s="1"/>
  <c r="G116" i="246" s="1"/>
  <c r="G117" i="246" s="1"/>
  <c r="G118" i="246" s="1"/>
  <c r="G119" i="246" s="1"/>
  <c r="G120" i="246" s="1"/>
  <c r="G121" i="246" s="1"/>
  <c r="G122" i="246" s="1"/>
  <c r="G123" i="246" s="1"/>
  <c r="G124" i="246" s="1"/>
  <c r="G125" i="246" s="1"/>
  <c r="G126" i="246" s="1"/>
  <c r="G127" i="246" s="1"/>
  <c r="G128" i="246" s="1"/>
  <c r="G129" i="246" s="1"/>
  <c r="G130" i="246" s="1"/>
  <c r="G131" i="246" s="1"/>
  <c r="G132" i="246" s="1"/>
  <c r="G133" i="246" s="1"/>
  <c r="G134" i="246" s="1"/>
  <c r="G135" i="246" s="1"/>
  <c r="G136" i="246" s="1"/>
  <c r="G137" i="246" s="1"/>
  <c r="G138" i="246" s="1"/>
  <c r="G139" i="246" s="1"/>
  <c r="G140" i="246" s="1"/>
  <c r="G141" i="246" s="1"/>
  <c r="G142" i="246" s="1"/>
  <c r="G143" i="246" s="1"/>
  <c r="G144" i="246" s="1"/>
  <c r="G145" i="246" s="1"/>
  <c r="G146" i="246" s="1"/>
  <c r="G147" i="246" s="1"/>
  <c r="G148" i="246" s="1"/>
  <c r="G149" i="246" s="1"/>
  <c r="F31" i="194"/>
  <c r="F149" i="247"/>
  <c r="E149" i="247"/>
  <c r="F14" i="55"/>
  <c r="D23" i="55"/>
  <c r="G22" i="143"/>
  <c r="J3" i="143"/>
  <c r="J4" i="143"/>
  <c r="J5" i="143"/>
  <c r="J6" i="143"/>
  <c r="J7" i="143"/>
  <c r="J8" i="143"/>
  <c r="J2" i="143"/>
  <c r="I3" i="143"/>
  <c r="I4" i="143"/>
  <c r="I5" i="143"/>
  <c r="I6" i="143"/>
  <c r="I7" i="143"/>
  <c r="I8" i="143"/>
  <c r="I2" i="143"/>
  <c r="F216" i="246"/>
  <c r="F126" i="243"/>
  <c r="E126" i="243"/>
  <c r="E216" i="246"/>
  <c r="H13" i="55"/>
  <c r="G5" i="247"/>
  <c r="G6" i="247" s="1"/>
  <c r="G7" i="247" s="1"/>
  <c r="G8" i="247" s="1"/>
  <c r="G9" i="247" s="1"/>
  <c r="G10" i="247" s="1"/>
  <c r="G11" i="247" s="1"/>
  <c r="G12" i="247" s="1"/>
  <c r="G13" i="247" s="1"/>
  <c r="G14" i="247" s="1"/>
  <c r="G15" i="247" s="1"/>
  <c r="G16" i="247" s="1"/>
  <c r="G17" i="247" s="1"/>
  <c r="G18" i="247" s="1"/>
  <c r="G19" i="247" s="1"/>
  <c r="G20" i="247" s="1"/>
  <c r="G21" i="247" s="1"/>
  <c r="G22" i="247" s="1"/>
  <c r="G23" i="247" s="1"/>
  <c r="G24" i="247" s="1"/>
  <c r="G25" i="247" s="1"/>
  <c r="G26" i="247" s="1"/>
  <c r="G27" i="247" s="1"/>
  <c r="G28" i="247" s="1"/>
  <c r="G29" i="247" s="1"/>
  <c r="G30" i="247" s="1"/>
  <c r="G31" i="247" s="1"/>
  <c r="G32" i="247" s="1"/>
  <c r="G33" i="247" s="1"/>
  <c r="G34" i="247" s="1"/>
  <c r="G35" i="247" s="1"/>
  <c r="G36" i="247" s="1"/>
  <c r="G37" i="247" s="1"/>
  <c r="G38" i="247" s="1"/>
  <c r="G39" i="247" s="1"/>
  <c r="G40" i="247" s="1"/>
  <c r="G41" i="247" s="1"/>
  <c r="G42" i="247" s="1"/>
  <c r="G43" i="247" s="1"/>
  <c r="G5" i="243"/>
  <c r="G6" i="243" s="1"/>
  <c r="G7" i="243" s="1"/>
  <c r="G8" i="243" s="1"/>
  <c r="G9" i="243" s="1"/>
  <c r="G10" i="243" s="1"/>
  <c r="G11" i="243" s="1"/>
  <c r="G12" i="243" s="1"/>
  <c r="G13" i="243" s="1"/>
  <c r="G14" i="243" s="1"/>
  <c r="G15" i="243" s="1"/>
  <c r="G16" i="243" s="1"/>
  <c r="G17" i="243" s="1"/>
  <c r="G18" i="243" s="1"/>
  <c r="G19" i="243" s="1"/>
  <c r="G20" i="243" s="1"/>
  <c r="G21" i="243" s="1"/>
  <c r="G22" i="243" s="1"/>
  <c r="G23" i="243" s="1"/>
  <c r="G24" i="243" s="1"/>
  <c r="G25" i="243" s="1"/>
  <c r="G26" i="243" s="1"/>
  <c r="G27" i="243" s="1"/>
  <c r="G28" i="243" s="1"/>
  <c r="G29" i="243" s="1"/>
  <c r="G30" i="243" s="1"/>
  <c r="G31" i="243" s="1"/>
  <c r="G32" i="243" s="1"/>
  <c r="G33" i="243" s="1"/>
  <c r="G34" i="243" s="1"/>
  <c r="G35" i="243" s="1"/>
  <c r="G36" i="243" s="1"/>
  <c r="G37" i="243" s="1"/>
  <c r="G38" i="243" s="1"/>
  <c r="G39" i="243" s="1"/>
  <c r="G40" i="243" s="1"/>
  <c r="G41" i="243" s="1"/>
  <c r="G42" i="243" s="1"/>
  <c r="G43" i="243" s="1"/>
  <c r="G44" i="243" s="1"/>
  <c r="G45" i="243" s="1"/>
  <c r="G46" i="243" s="1"/>
  <c r="G47" i="243" s="1"/>
  <c r="G48" i="243" s="1"/>
  <c r="G49" i="243" s="1"/>
  <c r="G50" i="243" s="1"/>
  <c r="G51" i="243" s="1"/>
  <c r="G52" i="243" s="1"/>
  <c r="G53" i="243" s="1"/>
  <c r="G54" i="243" s="1"/>
  <c r="G55" i="243" s="1"/>
  <c r="E92" i="80"/>
  <c r="C12" i="55"/>
  <c r="F92" i="80"/>
  <c r="K21" i="52"/>
  <c r="C18" i="143"/>
  <c r="H18" i="143"/>
  <c r="C12" i="143"/>
  <c r="C13" i="143" s="1"/>
  <c r="C22" i="143" s="1"/>
  <c r="C19" i="55"/>
  <c r="G4" i="63"/>
  <c r="G5" i="63" s="1"/>
  <c r="G6" i="63" s="1"/>
  <c r="G7" i="63" s="1"/>
  <c r="G8" i="63" s="1"/>
  <c r="G9" i="63" s="1"/>
  <c r="G10" i="63" s="1"/>
  <c r="G11" i="63" s="1"/>
  <c r="G12" i="63" s="1"/>
  <c r="G13" i="63" s="1"/>
  <c r="G14" i="63" s="1"/>
  <c r="K40" i="216"/>
  <c r="L40" i="216"/>
  <c r="J40" i="216"/>
  <c r="I40" i="216"/>
  <c r="G5" i="80"/>
  <c r="G6" i="80" s="1"/>
  <c r="G7" i="80" s="1"/>
  <c r="G8" i="80" s="1"/>
  <c r="G9" i="80" s="1"/>
  <c r="G10" i="80" s="1"/>
  <c r="G11" i="80" s="1"/>
  <c r="G12" i="80" s="1"/>
  <c r="G13" i="80" s="1"/>
  <c r="G14" i="80" s="1"/>
  <c r="G15" i="80" s="1"/>
  <c r="G16" i="80" s="1"/>
  <c r="G17" i="80" s="1"/>
  <c r="G18" i="80" s="1"/>
  <c r="G19" i="80" s="1"/>
  <c r="G20" i="80" s="1"/>
  <c r="G21" i="80" s="1"/>
  <c r="G22" i="80" s="1"/>
  <c r="G23" i="80" s="1"/>
  <c r="G24" i="80" s="1"/>
  <c r="G25" i="80" s="1"/>
  <c r="G26" i="80" s="1"/>
  <c r="G27" i="80" s="1"/>
  <c r="G28" i="80" s="1"/>
  <c r="G29" i="80" s="1"/>
  <c r="G30" i="80" s="1"/>
  <c r="G6" i="194"/>
  <c r="G7" i="194" s="1"/>
  <c r="G8" i="194" s="1"/>
  <c r="G9" i="194" s="1"/>
  <c r="G10" i="194" s="1"/>
  <c r="G11" i="194" s="1"/>
  <c r="G12" i="194" s="1"/>
  <c r="G13" i="194" s="1"/>
  <c r="G14" i="194" s="1"/>
  <c r="G15" i="194" s="1"/>
  <c r="G16" i="194" s="1"/>
  <c r="G17" i="194" s="1"/>
  <c r="G18" i="194" s="1"/>
  <c r="K19" i="56"/>
  <c r="D19" i="56"/>
  <c r="H12" i="55" s="1"/>
  <c r="C8" i="55"/>
  <c r="G6" i="116"/>
  <c r="F6" i="116"/>
  <c r="E6" i="116"/>
  <c r="E15" i="176"/>
  <c r="E14" i="176"/>
  <c r="E6" i="176"/>
  <c r="E7" i="176"/>
  <c r="E8" i="176"/>
  <c r="E9" i="176"/>
  <c r="E17" i="176"/>
  <c r="E10" i="176"/>
  <c r="E11" i="176"/>
  <c r="E16" i="176"/>
  <c r="K35" i="221"/>
  <c r="C10" i="143"/>
  <c r="E10" i="143"/>
  <c r="H10" i="143"/>
  <c r="K20" i="143"/>
  <c r="F13" i="143"/>
  <c r="F14" i="143"/>
  <c r="K10" i="176"/>
  <c r="K6" i="176"/>
  <c r="K7" i="176"/>
  <c r="K8" i="176"/>
  <c r="K9" i="176"/>
  <c r="K20" i="176"/>
  <c r="K22" i="176"/>
  <c r="K23" i="176"/>
  <c r="K24" i="176"/>
  <c r="I18" i="143"/>
  <c r="J18" i="143"/>
  <c r="M39" i="216"/>
  <c r="M40" i="216"/>
  <c r="I10" i="143"/>
  <c r="J10" i="143"/>
  <c r="D10" i="143"/>
  <c r="G14" i="55"/>
  <c r="G150" i="246" l="1"/>
  <c r="G151" i="246" s="1"/>
  <c r="G152" i="246" s="1"/>
  <c r="G153" i="246" s="1"/>
  <c r="G154" i="246" s="1"/>
  <c r="G155" i="246" s="1"/>
  <c r="G156" i="246" s="1"/>
  <c r="G157" i="246" s="1"/>
  <c r="G158" i="246" s="1"/>
  <c r="G159" i="246" s="1"/>
  <c r="G160" i="246" s="1"/>
  <c r="G161" i="246" s="1"/>
  <c r="G162" i="246" s="1"/>
  <c r="G163" i="246" s="1"/>
  <c r="G164" i="246" s="1"/>
  <c r="G165" i="246" s="1"/>
  <c r="G166" i="246" s="1"/>
  <c r="G167" i="246" s="1"/>
  <c r="G168" i="246" s="1"/>
  <c r="G169" i="246" s="1"/>
  <c r="G170" i="246" s="1"/>
  <c r="G171" i="246" s="1"/>
  <c r="G172" i="246" s="1"/>
  <c r="G173" i="246" s="1"/>
  <c r="G174" i="246" s="1"/>
  <c r="G175" i="246" s="1"/>
  <c r="G176" i="246" s="1"/>
  <c r="G177" i="246" s="1"/>
  <c r="G178" i="246" s="1"/>
  <c r="G179" i="246" s="1"/>
  <c r="G180" i="246" s="1"/>
  <c r="G181" i="246" s="1"/>
  <c r="G182" i="246" s="1"/>
  <c r="G183" i="246" s="1"/>
  <c r="G184" i="246" s="1"/>
  <c r="G185" i="246" s="1"/>
  <c r="G186" i="246" s="1"/>
  <c r="G187" i="246" s="1"/>
  <c r="G779" i="49"/>
  <c r="G44" i="247"/>
  <c r="G45" i="247" s="1"/>
  <c r="G46" i="247" s="1"/>
  <c r="G56" i="243"/>
  <c r="G57" i="243" s="1"/>
  <c r="G58" i="243" s="1"/>
  <c r="G59" i="243" s="1"/>
  <c r="G60" i="243" s="1"/>
  <c r="G61" i="243" s="1"/>
  <c r="G62" i="243" s="1"/>
  <c r="G63" i="243" s="1"/>
  <c r="G64" i="243" s="1"/>
  <c r="G65" i="243" s="1"/>
  <c r="G66" i="243" s="1"/>
  <c r="G67" i="243" s="1"/>
  <c r="G68" i="243" s="1"/>
  <c r="G69" i="243" s="1"/>
  <c r="G70" i="243" s="1"/>
  <c r="G71" i="243" s="1"/>
  <c r="G72" i="243" s="1"/>
  <c r="G73" i="243" s="1"/>
  <c r="G74" i="243" s="1"/>
  <c r="G75" i="243" s="1"/>
  <c r="G76" i="243" s="1"/>
  <c r="G77" i="243" s="1"/>
  <c r="G78" i="243" s="1"/>
  <c r="G79" i="243" s="1"/>
  <c r="G80" i="243" s="1"/>
  <c r="G81" i="243" s="1"/>
  <c r="G82" i="243" s="1"/>
  <c r="G83" i="243" s="1"/>
  <c r="G84" i="243" s="1"/>
  <c r="G85" i="243" s="1"/>
  <c r="G86" i="243" s="1"/>
  <c r="G87" i="243" s="1"/>
  <c r="G88" i="243" s="1"/>
  <c r="G89" i="243" s="1"/>
  <c r="G90" i="243" s="1"/>
  <c r="G91" i="243" s="1"/>
  <c r="G92" i="243" s="1"/>
  <c r="G31" i="80"/>
  <c r="G32" i="80" s="1"/>
  <c r="G33" i="80" s="1"/>
  <c r="G34" i="80" s="1"/>
  <c r="G35" i="80" s="1"/>
  <c r="G36" i="80" s="1"/>
  <c r="G37" i="80" s="1"/>
  <c r="G38" i="80" s="1"/>
  <c r="G39" i="80" s="1"/>
  <c r="G40" i="80" s="1"/>
  <c r="G41" i="80" s="1"/>
  <c r="G42" i="80" s="1"/>
  <c r="G43" i="80" s="1"/>
  <c r="G44" i="80" s="1"/>
  <c r="G45" i="80" s="1"/>
  <c r="G46" i="80" s="1"/>
  <c r="G47" i="80" s="1"/>
  <c r="G48" i="80" s="1"/>
  <c r="G49" i="80" s="1"/>
  <c r="G50" i="80" s="1"/>
  <c r="G51" i="80" s="1"/>
  <c r="G52" i="80" s="1"/>
  <c r="G53" i="80" s="1"/>
  <c r="G54" i="80" s="1"/>
  <c r="G55" i="80" s="1"/>
  <c r="G56" i="80" s="1"/>
  <c r="G57" i="80" s="1"/>
  <c r="G58" i="80" s="1"/>
  <c r="G59" i="80" s="1"/>
  <c r="G60" i="80" s="1"/>
  <c r="G61" i="80" s="1"/>
  <c r="G62" i="80" s="1"/>
  <c r="G63" i="80" s="1"/>
  <c r="G64" i="80" s="1"/>
  <c r="G65" i="80" s="1"/>
  <c r="G66" i="80" s="1"/>
  <c r="G67" i="80" s="1"/>
  <c r="G68" i="80" s="1"/>
  <c r="G69" i="80" s="1"/>
  <c r="G70" i="80" s="1"/>
  <c r="G15" i="63"/>
  <c r="G16" i="63" s="1"/>
  <c r="G17" i="63" s="1"/>
  <c r="G18" i="63" s="1"/>
  <c r="G19" i="63" s="1"/>
  <c r="G20" i="63" s="1"/>
  <c r="G21" i="63" s="1"/>
  <c r="G22" i="63" s="1"/>
  <c r="G23" i="63" s="1"/>
  <c r="G92" i="80"/>
  <c r="H2" i="55" s="1"/>
  <c r="E20" i="176"/>
  <c r="E22" i="176" s="1"/>
  <c r="H14" i="55"/>
  <c r="C14" i="55"/>
  <c r="D14" i="55"/>
  <c r="G13" i="143"/>
  <c r="G14" i="143" s="1"/>
  <c r="I4" i="55"/>
  <c r="I3" i="55"/>
  <c r="I5" i="55"/>
  <c r="G31" i="194"/>
  <c r="I8" i="55" s="1"/>
  <c r="G19" i="194"/>
  <c r="G20" i="194" s="1"/>
  <c r="G21" i="194" s="1"/>
  <c r="G22" i="194" s="1"/>
  <c r="G23" i="194" s="1"/>
  <c r="G24" i="194" s="1"/>
  <c r="G25" i="194" s="1"/>
  <c r="G26" i="194" s="1"/>
  <c r="G30" i="194" s="1"/>
  <c r="G216" i="246"/>
  <c r="H5" i="55" s="1"/>
  <c r="M9" i="55"/>
  <c r="E10" i="55"/>
  <c r="I19" i="55"/>
  <c r="E13" i="143"/>
  <c r="E16" i="143" s="1"/>
  <c r="E22" i="143" s="1"/>
  <c r="E14" i="55"/>
  <c r="I12" i="55"/>
  <c r="G126" i="243"/>
  <c r="G149" i="247"/>
  <c r="H4" i="55" s="1"/>
  <c r="C10" i="55"/>
  <c r="H10" i="55" l="1"/>
  <c r="G188" i="246"/>
  <c r="G189" i="246" s="1"/>
  <c r="G190" i="246" s="1"/>
  <c r="G191" i="246" s="1"/>
  <c r="G192" i="246" s="1"/>
  <c r="G193" i="246" s="1"/>
  <c r="G194" i="246" s="1"/>
  <c r="G195" i="246" s="1"/>
  <c r="G196" i="246" s="1"/>
  <c r="G197" i="246" s="1"/>
  <c r="G198" i="246" s="1"/>
  <c r="G199" i="246" s="1"/>
  <c r="G200" i="246" s="1"/>
  <c r="G201" i="246" s="1"/>
  <c r="G202" i="246" s="1"/>
  <c r="G203" i="246" s="1"/>
  <c r="G204" i="246" s="1"/>
  <c r="G205" i="246" s="1"/>
  <c r="G206" i="246" s="1"/>
  <c r="G207" i="246" s="1"/>
  <c r="G93" i="243"/>
  <c r="G94" i="243" s="1"/>
  <c r="G95" i="243" s="1"/>
  <c r="G96" i="243" s="1"/>
  <c r="G97" i="243" s="1"/>
  <c r="G98" i="243" s="1"/>
  <c r="G99" i="243" s="1"/>
  <c r="G100" i="243" s="1"/>
  <c r="G101" i="243" s="1"/>
  <c r="G102" i="243" s="1"/>
  <c r="G103" i="243" s="1"/>
  <c r="G104" i="243" s="1"/>
  <c r="G105" i="243" s="1"/>
  <c r="G106" i="243" s="1"/>
  <c r="G107" i="243" s="1"/>
  <c r="G108" i="243" s="1"/>
  <c r="G109" i="243" s="1"/>
  <c r="G110" i="243" s="1"/>
  <c r="G111" i="243" s="1"/>
  <c r="G112" i="243" s="1"/>
  <c r="G113" i="243" s="1"/>
  <c r="G114" i="243" s="1"/>
  <c r="G47" i="247"/>
  <c r="G48" i="247" s="1"/>
  <c r="G49" i="247" s="1"/>
  <c r="G50" i="247" s="1"/>
  <c r="G51" i="247" s="1"/>
  <c r="G52" i="247" s="1"/>
  <c r="G53" i="247" s="1"/>
  <c r="G54" i="247" s="1"/>
  <c r="G55" i="247" s="1"/>
  <c r="G56" i="247" s="1"/>
  <c r="G57" i="247" s="1"/>
  <c r="G58" i="247" s="1"/>
  <c r="G59" i="247" s="1"/>
  <c r="G64" i="247" s="1"/>
  <c r="G65" i="247" s="1"/>
  <c r="G66" i="247" s="1"/>
  <c r="G67" i="247" s="1"/>
  <c r="G68" i="247" s="1"/>
  <c r="G69" i="247" s="1"/>
  <c r="G70" i="247" s="1"/>
  <c r="G71" i="247" s="1"/>
  <c r="G72" i="247" s="1"/>
  <c r="G73" i="247" s="1"/>
  <c r="G74" i="247" s="1"/>
  <c r="G75" i="247" s="1"/>
  <c r="G76" i="247" s="1"/>
  <c r="G77" i="247" s="1"/>
  <c r="G78" i="247" s="1"/>
  <c r="G79" i="247" s="1"/>
  <c r="G80" i="247" s="1"/>
  <c r="G81" i="247" s="1"/>
  <c r="G82" i="247" s="1"/>
  <c r="G83" i="247" s="1"/>
  <c r="G84" i="247" s="1"/>
  <c r="G85" i="247" s="1"/>
  <c r="G86" i="247" s="1"/>
  <c r="G87" i="247" s="1"/>
  <c r="G88" i="247" s="1"/>
  <c r="G89" i="247" s="1"/>
  <c r="G90" i="247" s="1"/>
  <c r="G91" i="247" s="1"/>
  <c r="G92" i="247" s="1"/>
  <c r="G93" i="247" s="1"/>
  <c r="G94" i="247" s="1"/>
  <c r="G95" i="247" s="1"/>
  <c r="G96" i="247" s="1"/>
  <c r="G97" i="247" s="1"/>
  <c r="G98" i="247" s="1"/>
  <c r="G99" i="247" s="1"/>
  <c r="G100" i="247" s="1"/>
  <c r="G101" i="247" s="1"/>
  <c r="G102" i="247" s="1"/>
  <c r="G103" i="247" s="1"/>
  <c r="G104" i="247" s="1"/>
  <c r="G105" i="247" s="1"/>
  <c r="G106" i="247" s="1"/>
  <c r="G107" i="247" s="1"/>
  <c r="G108" i="247" s="1"/>
  <c r="G109" i="247" s="1"/>
  <c r="G110" i="247" s="1"/>
  <c r="G111" i="247" s="1"/>
  <c r="G112" i="247" s="1"/>
  <c r="G113" i="247" s="1"/>
  <c r="G114" i="247" s="1"/>
  <c r="G115" i="247" s="1"/>
  <c r="G116" i="247" s="1"/>
  <c r="G117" i="247" s="1"/>
  <c r="G118" i="247" s="1"/>
  <c r="G119" i="247" s="1"/>
  <c r="G120" i="247" s="1"/>
  <c r="G121" i="247" s="1"/>
  <c r="G122" i="247" s="1"/>
  <c r="G123" i="247" s="1"/>
  <c r="G124" i="247" s="1"/>
  <c r="G125" i="247" s="1"/>
  <c r="G126" i="247" s="1"/>
  <c r="G127" i="247" s="1"/>
  <c r="G128" i="247" s="1"/>
  <c r="G129" i="247" s="1"/>
  <c r="G130" i="247" s="1"/>
  <c r="G131" i="247" s="1"/>
  <c r="J8" i="55"/>
  <c r="G24" i="63"/>
  <c r="G25" i="63" s="1"/>
  <c r="G26" i="63" s="1"/>
  <c r="G27" i="63" s="1"/>
  <c r="G28" i="63" s="1"/>
  <c r="G29" i="63" s="1"/>
  <c r="G30" i="63" s="1"/>
  <c r="C23" i="55"/>
  <c r="G71" i="80"/>
  <c r="G72" i="80" s="1"/>
  <c r="G73" i="80" s="1"/>
  <c r="G74" i="80" s="1"/>
  <c r="G75" i="80" s="1"/>
  <c r="G76" i="80" s="1"/>
  <c r="G77" i="80" s="1"/>
  <c r="G78" i="80" s="1"/>
  <c r="G79" i="80" s="1"/>
  <c r="G80" i="80" s="1"/>
  <c r="G81" i="80" s="1"/>
  <c r="G82" i="80" s="1"/>
  <c r="G83" i="80" s="1"/>
  <c r="G84" i="80" s="1"/>
  <c r="G85" i="80" s="1"/>
  <c r="G86" i="80" s="1"/>
  <c r="G87" i="80" s="1"/>
  <c r="G88" i="80" s="1"/>
  <c r="G89" i="80" s="1"/>
  <c r="G90" i="80" s="1"/>
  <c r="G91" i="80" s="1"/>
  <c r="J3" i="55"/>
  <c r="J5" i="55"/>
  <c r="D10" i="55"/>
  <c r="I2" i="55"/>
  <c r="I14" i="55"/>
  <c r="J14" i="55" s="1"/>
  <c r="J12" i="55"/>
  <c r="E17" i="55"/>
  <c r="E23" i="55" s="1"/>
  <c r="J4" i="55"/>
  <c r="G208" i="246" l="1"/>
  <c r="G209" i="246" s="1"/>
  <c r="G210" i="246" s="1"/>
  <c r="G211" i="246" s="1"/>
  <c r="G212" i="246" s="1"/>
  <c r="G213" i="246" s="1"/>
  <c r="G214" i="246" s="1"/>
  <c r="G215" i="246" s="1"/>
  <c r="G31" i="63"/>
  <c r="G32" i="63" s="1"/>
  <c r="G33" i="63" s="1"/>
  <c r="G34" i="63" s="1"/>
  <c r="G35" i="63" s="1"/>
  <c r="G36" i="63" s="1"/>
  <c r="G37" i="63" s="1"/>
  <c r="G38" i="63" s="1"/>
  <c r="G39" i="63" s="1"/>
  <c r="G40" i="63" s="1"/>
  <c r="G41" i="63" s="1"/>
  <c r="G42" i="63" s="1"/>
  <c r="G43" i="63" s="1"/>
  <c r="G44" i="63" s="1"/>
  <c r="G45" i="63" s="1"/>
  <c r="G46" i="63" s="1"/>
  <c r="I23" i="55"/>
  <c r="G115" i="243"/>
  <c r="G132" i="247"/>
  <c r="G133" i="247" s="1"/>
  <c r="G134" i="247" s="1"/>
  <c r="G135" i="247" s="1"/>
  <c r="J2" i="55"/>
  <c r="I10" i="55"/>
  <c r="J10" i="55" s="1"/>
  <c r="G116" i="243" l="1"/>
  <c r="G117" i="243" s="1"/>
  <c r="G118" i="243" s="1"/>
  <c r="G119" i="243" s="1"/>
  <c r="G120" i="243" s="1"/>
  <c r="G121" i="243" s="1"/>
  <c r="G122" i="243" s="1"/>
  <c r="G123" i="243" s="1"/>
  <c r="G124" i="243" s="1"/>
  <c r="G125" i="243" s="1"/>
  <c r="G47" i="63"/>
  <c r="G136" i="247"/>
  <c r="G137" i="247" s="1"/>
  <c r="G138" i="247" s="1"/>
  <c r="G139" i="247" s="1"/>
  <c r="G140" i="247" s="1"/>
  <c r="G141" i="247" s="1"/>
  <c r="G142" i="247" s="1"/>
  <c r="G143" i="247" s="1"/>
  <c r="G144" i="247" s="1"/>
  <c r="G145" i="247" s="1"/>
  <c r="G146" i="247" s="1"/>
  <c r="G147" i="247" s="1"/>
  <c r="G148" i="247" s="1"/>
  <c r="G48" i="63" l="1"/>
  <c r="G49" i="63" l="1"/>
  <c r="G50" i="63" l="1"/>
  <c r="G51" i="63" s="1"/>
  <c r="G52" i="63" s="1"/>
  <c r="G53" i="63" s="1"/>
  <c r="G54" i="63" s="1"/>
  <c r="G55" i="63" l="1"/>
  <c r="G56" i="63" s="1"/>
  <c r="G57" i="63" l="1"/>
  <c r="G58" i="63" l="1"/>
  <c r="G59" i="63" s="1"/>
  <c r="G60" i="63" s="1"/>
  <c r="G61" i="63" s="1"/>
  <c r="G62" i="63" s="1"/>
  <c r="G63" i="63" s="1"/>
  <c r="G64" i="63" s="1"/>
  <c r="G65" i="63" s="1"/>
  <c r="G66" i="63" s="1"/>
  <c r="G67" i="63" s="1"/>
  <c r="G68" i="63" s="1"/>
  <c r="G69" i="63" l="1"/>
  <c r="G70" i="63" s="1"/>
  <c r="G71" i="63" s="1"/>
  <c r="G72" i="63" s="1"/>
  <c r="G73" i="63" s="1"/>
  <c r="G74" i="63" l="1"/>
  <c r="G78" i="63" s="1"/>
  <c r="G79" i="63" s="1"/>
  <c r="G80" i="63" s="1"/>
  <c r="G81" i="63" s="1"/>
  <c r="G82" i="63" l="1"/>
  <c r="G83" i="63" s="1"/>
  <c r="G84" i="63" s="1"/>
  <c r="G85" i="63" s="1"/>
  <c r="G86" i="63" s="1"/>
  <c r="G87" i="63" s="1"/>
  <c r="G88" i="63" l="1"/>
  <c r="G89" i="63" s="1"/>
  <c r="G90" i="63" s="1"/>
  <c r="G91" i="63" s="1"/>
  <c r="G92" i="63" s="1"/>
  <c r="G93" i="63" s="1"/>
  <c r="G94" i="63" s="1"/>
  <c r="G95" i="63" s="1"/>
  <c r="G96" i="63" s="1"/>
  <c r="G97" i="63" l="1"/>
  <c r="G98" i="63" s="1"/>
  <c r="G99" i="63" s="1"/>
  <c r="G100" i="63" s="1"/>
  <c r="G101" i="63" s="1"/>
  <c r="G102" i="63" s="1"/>
  <c r="G103" i="63" l="1"/>
  <c r="G104" i="63" s="1"/>
  <c r="G105" i="63" s="1"/>
  <c r="G106" i="63" s="1"/>
  <c r="G107" i="63" s="1"/>
  <c r="G108" i="63" s="1"/>
  <c r="G109" i="63" l="1"/>
  <c r="G110" i="63" s="1"/>
  <c r="G111" i="63" s="1"/>
  <c r="G112" i="63" s="1"/>
  <c r="G113" i="63" s="1"/>
  <c r="G114" i="63" s="1"/>
  <c r="G115" i="63" s="1"/>
  <c r="G116" i="63" l="1"/>
  <c r="G117" i="63" s="1"/>
  <c r="G118" i="63" s="1"/>
  <c r="G119" i="63" s="1"/>
  <c r="G120" i="63" s="1"/>
  <c r="G121" i="63" s="1"/>
  <c r="G122" i="63" s="1"/>
  <c r="G123" i="63" s="1"/>
  <c r="G124" i="63" s="1"/>
  <c r="G125" i="63" s="1"/>
  <c r="G126" i="63" l="1"/>
  <c r="G127" i="63" l="1"/>
  <c r="G128" i="63" s="1"/>
  <c r="G129" i="63" s="1"/>
  <c r="G130" i="63" s="1"/>
  <c r="G131" i="63" l="1"/>
  <c r="G132" i="63" s="1"/>
  <c r="G133" i="63" s="1"/>
  <c r="G134" i="63" s="1"/>
  <c r="G135" i="63" s="1"/>
  <c r="G136" i="63" s="1"/>
  <c r="G137" i="63" s="1"/>
  <c r="G138" i="63" s="1"/>
  <c r="G139" i="63" s="1"/>
  <c r="G140" i="63" s="1"/>
  <c r="G141" i="63" l="1"/>
  <c r="G142" i="63" s="1"/>
  <c r="G143" i="63" s="1"/>
  <c r="G144" i="63" s="1"/>
  <c r="G145" i="63" s="1"/>
  <c r="G146" i="63" s="1"/>
  <c r="G147" i="63" s="1"/>
  <c r="G148" i="63" s="1"/>
  <c r="G149" i="63" s="1"/>
  <c r="G150" i="63" s="1"/>
  <c r="G151" i="63" s="1"/>
  <c r="G152" i="63" s="1"/>
  <c r="G153" i="63" l="1"/>
  <c r="G154" i="63" s="1"/>
  <c r="G155" i="63" s="1"/>
  <c r="G156" i="63" s="1"/>
  <c r="G157" i="63" s="1"/>
  <c r="G158" i="63" s="1"/>
  <c r="G159" i="63" s="1"/>
  <c r="G160" i="63" s="1"/>
  <c r="G161" i="63" s="1"/>
  <c r="G162" i="63" s="1"/>
  <c r="G163" i="63" s="1"/>
  <c r="G164" i="63" s="1"/>
  <c r="H23" i="55"/>
  <c r="J23" i="55" s="1"/>
  <c r="E24" i="176"/>
  <c r="J19" i="55"/>
  <c r="G165" i="63" l="1"/>
  <c r="G166" i="63" s="1"/>
  <c r="G167" i="63" s="1"/>
  <c r="G168" i="63" s="1"/>
  <c r="G169" i="63" s="1"/>
  <c r="G170" i="63" s="1"/>
  <c r="G171" i="63" s="1"/>
  <c r="G172" i="63" s="1"/>
  <c r="G173" i="63" s="1"/>
  <c r="G174" i="63" s="1"/>
  <c r="G175" i="63" s="1"/>
  <c r="G176" i="63" s="1"/>
  <c r="G177" i="63" s="1"/>
  <c r="G178" i="63" s="1"/>
  <c r="G179" i="63" s="1"/>
  <c r="G180" i="63" s="1"/>
  <c r="G181" i="63" s="1"/>
  <c r="G182" i="63" s="1"/>
  <c r="G183" i="63" s="1"/>
  <c r="G184" i="63" s="1"/>
  <c r="G185" i="63" s="1"/>
  <c r="H12" i="143"/>
  <c r="H13" i="143" s="1"/>
  <c r="D12" i="143"/>
  <c r="I12" i="143" s="1"/>
  <c r="I13" i="143" s="1"/>
  <c r="D13" i="143"/>
  <c r="D22" i="143" s="1"/>
  <c r="I22" i="143" s="1"/>
  <c r="H22" i="143" l="1"/>
  <c r="J22" i="143" s="1"/>
  <c r="J13" i="143"/>
  <c r="J12" i="143"/>
</calcChain>
</file>

<file path=xl/sharedStrings.xml><?xml version="1.0" encoding="utf-8"?>
<sst xmlns="http://schemas.openxmlformats.org/spreadsheetml/2006/main" count="16238" uniqueCount="763">
  <si>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</si>
  <si>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</si>
  <si>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</si>
  <si>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</si>
  <si>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</si>
  <si>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</si>
  <si>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</si>
  <si>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</si>
  <si>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</si>
  <si>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</si>
  <si>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</si>
  <si>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</si>
  <si>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</si>
  <si>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</si>
  <si>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</si>
  <si>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</si>
  <si>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</si>
  <si>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</si>
  <si>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</si>
  <si>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</si>
  <si>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</si>
  <si>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</si>
  <si>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</si>
  <si>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</si>
  <si>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</si>
  <si>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</si>
  <si>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</si>
  <si>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</si>
  <si>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</si>
  <si>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</si>
  <si>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</si>
  <si>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</si>
  <si>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</si>
  <si>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</si>
  <si>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</si>
  <si>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</si>
  <si>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</si>
  <si>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</si>
  <si>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</si>
  <si>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</si>
  <si>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</si>
  <si>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</si>
  <si>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</si>
  <si>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</si>
  <si>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</si>
  <si>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</si>
  <si>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</si>
  <si>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</si>
  <si>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</si>
  <si>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</si>
  <si>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</si>
  <si>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</si>
  <si>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</si>
  <si>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</si>
  <si>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</si>
  <si>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</si>
  <si>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</si>
  <si>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</si>
  <si>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</si>
  <si>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</si>
  <si>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</si>
  <si>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</si>
  <si>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</si>
  <si>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</si>
  <si>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RUFFORD</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</si>
  <si>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</si>
  <si>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</si>
  <si>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</si>
  <si>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</si>
  <si>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</si>
  <si>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</si>
  <si>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</si>
  <si>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</si>
  <si>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</si>
  <si>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</si>
  <si>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</si>
  <si>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</si>
  <si>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</si>
  <si>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</si>
  <si>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</si>
  <si>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</si>
  <si>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</si>
  <si>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</si>
  <si>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</si>
  <si>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</si>
  <si>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</si>
  <si>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</si>
  <si>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</si>
  <si>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</si>
  <si>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</si>
  <si>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</si>
  <si>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</si>
  <si>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</si>
  <si>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</si>
  <si>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</si>
  <si>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</si>
  <si>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</si>
  <si>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</si>
  <si>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</si>
  <si>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</si>
  <si>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</si>
  <si>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</si>
  <si>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</si>
  <si>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</si>
  <si>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</si>
  <si>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</si>
  <si>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</si>
  <si>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</si>
  <si>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</si>
  <si>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</si>
  <si>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</si>
  <si>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</si>
  <si>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Sum of Received</t>
  </si>
  <si>
    <t>Sum of spent in national currency (Ugx)</t>
  </si>
  <si>
    <t>PROJECT</t>
  </si>
  <si>
    <t>Mission Budget for 1 day</t>
  </si>
  <si>
    <t>List Of advanced salaries EAGLE Uganda 2022</t>
  </si>
  <si>
    <t>List Of Personal Financial Report Balances salaries EAGLE Uganda 2022</t>
  </si>
  <si>
    <t>Legal</t>
  </si>
  <si>
    <t>Investigations</t>
  </si>
  <si>
    <t>Grace</t>
  </si>
  <si>
    <t>i35</t>
  </si>
  <si>
    <t>Trust Building</t>
  </si>
  <si>
    <t>Local Transport</t>
  </si>
  <si>
    <t>Transport</t>
  </si>
  <si>
    <t>Reimbursement to the project</t>
  </si>
  <si>
    <t>Personal balance Grace-Legal</t>
  </si>
  <si>
    <t>Home/Office</t>
  </si>
  <si>
    <t>Office/Home</t>
  </si>
  <si>
    <t>Personal balance i35</t>
  </si>
  <si>
    <t>Airtime for Lydia</t>
  </si>
  <si>
    <t>Airtime for Grace</t>
  </si>
  <si>
    <t>Bank Charges</t>
  </si>
  <si>
    <t>Bank Fees</t>
  </si>
  <si>
    <t>Bank charges</t>
  </si>
  <si>
    <t>Bank UGX</t>
  </si>
  <si>
    <t>Edris</t>
  </si>
  <si>
    <t>Personnel</t>
  </si>
  <si>
    <t>Personal balance Edris-Legal</t>
  </si>
  <si>
    <t>Team Building</t>
  </si>
  <si>
    <t>*</t>
  </si>
  <si>
    <t>Airtime for Edris</t>
  </si>
  <si>
    <t>Office/Bank</t>
  </si>
  <si>
    <t>Bank/Nakawa</t>
  </si>
  <si>
    <t>Nakawa/Office 2 bikes</t>
  </si>
  <si>
    <t>Office Materials</t>
  </si>
  <si>
    <t>Services</t>
  </si>
  <si>
    <t>Nabweru/Office</t>
  </si>
  <si>
    <t>Cash box August . 22</t>
  </si>
  <si>
    <t>September Cash Box 2022</t>
  </si>
  <si>
    <t>Balance from previous month August</t>
  </si>
  <si>
    <t xml:space="preserve">Mission Budget for 1 day </t>
  </si>
  <si>
    <t>Sept_i35_V1</t>
  </si>
  <si>
    <t>Office/Nansana</t>
  </si>
  <si>
    <t>Nansana/Natete</t>
  </si>
  <si>
    <t>Natete/Sheraton</t>
  </si>
  <si>
    <t>Sheraton/home</t>
  </si>
  <si>
    <t>Balance from previous monthAugust. 22</t>
  </si>
  <si>
    <t>Sept_G_V1</t>
  </si>
  <si>
    <t>Office/UBC</t>
  </si>
  <si>
    <t>UBC/Nabweru</t>
  </si>
  <si>
    <t>Balance from previous month August 22</t>
  </si>
  <si>
    <t>Sept_E_V1</t>
  </si>
  <si>
    <t>Sept_G_V2</t>
  </si>
  <si>
    <t>Replacement of phone battrey</t>
  </si>
  <si>
    <t>Reimbursement to Grace</t>
  </si>
  <si>
    <t>Sept_G_R1</t>
  </si>
  <si>
    <t>Sept_L_V1</t>
  </si>
  <si>
    <t>Sept_L_V2</t>
  </si>
  <si>
    <t>Sept_L_V3</t>
  </si>
  <si>
    <t>10 file folders@9000</t>
  </si>
  <si>
    <t>2 compound brooms</t>
  </si>
  <si>
    <t>10 stick notes @3000</t>
  </si>
  <si>
    <t>3 bottles of rwenzori drinking water@13,000</t>
  </si>
  <si>
    <t>Sept_L_R1</t>
  </si>
  <si>
    <t>Cash withdraw chq:199</t>
  </si>
  <si>
    <t>Internal Transfer</t>
  </si>
  <si>
    <t>Sept_L_R2</t>
  </si>
  <si>
    <t>September</t>
  </si>
  <si>
    <t>Bank withdraw charges</t>
  </si>
  <si>
    <t>Lydia's August salary chq:199</t>
  </si>
  <si>
    <t>Cash withdraw chq: 198</t>
  </si>
  <si>
    <t>Lydia's August salary Chq:199</t>
  </si>
  <si>
    <t>5 stick notes @3000</t>
  </si>
  <si>
    <t>Sept_L_R3</t>
  </si>
  <si>
    <t>Sept_E_V2</t>
  </si>
  <si>
    <t>Office/Naguru</t>
  </si>
  <si>
    <t>Naguru/Natete</t>
  </si>
  <si>
    <t>Natete/Office</t>
  </si>
  <si>
    <t>Sept_G_V3</t>
  </si>
  <si>
    <t>August salary for office &amp; compound cleaner</t>
  </si>
  <si>
    <t>Sept_L_V4</t>
  </si>
  <si>
    <t>Sept_i35_V2</t>
  </si>
  <si>
    <t>Sept_i35_V3</t>
  </si>
  <si>
    <t>Sept_i35_V4</t>
  </si>
  <si>
    <t>Office/Nakassajja</t>
  </si>
  <si>
    <t>Nakasajja/Kikoni</t>
  </si>
  <si>
    <t>Kikoni/Speke apartments</t>
  </si>
  <si>
    <t>Speke apartments/Home</t>
  </si>
  <si>
    <t>Sept_i35_V5</t>
  </si>
  <si>
    <t>Sept_i35_V6</t>
  </si>
  <si>
    <t>Office/Owino</t>
  </si>
  <si>
    <t>Owino/Entebbe</t>
  </si>
  <si>
    <t>Entebbe/Mengo</t>
  </si>
  <si>
    <t>Mengo/Home</t>
  </si>
  <si>
    <t>Rimbursed to the project</t>
  </si>
  <si>
    <t>Matugga/Owino</t>
  </si>
  <si>
    <t>Owino/Matugga</t>
  </si>
  <si>
    <t>Contribution towards security(Bugolobi LC1 office)</t>
  </si>
  <si>
    <t>Sept_L_V5</t>
  </si>
  <si>
    <t>Sept_L_R4</t>
  </si>
  <si>
    <t>Sept_G_V4</t>
  </si>
  <si>
    <t>Sept_G_V5</t>
  </si>
  <si>
    <t>Office/Rubaga</t>
  </si>
  <si>
    <t>Rubaga/NTV</t>
  </si>
  <si>
    <t>NTV/ Siimba Radio</t>
  </si>
  <si>
    <t>Siimba/Office</t>
  </si>
  <si>
    <t>Sept_E_V3</t>
  </si>
  <si>
    <t>Owino/Kitutuzi</t>
  </si>
  <si>
    <t>Kitutuzi/Kikubo</t>
  </si>
  <si>
    <t>Kikubo/Home</t>
  </si>
  <si>
    <t>Sept_E_V4</t>
  </si>
  <si>
    <t>Office/Mengo</t>
  </si>
  <si>
    <t>Mengo/Ntinda</t>
  </si>
  <si>
    <t>Ntinda/UBC</t>
  </si>
  <si>
    <t>office/mengo</t>
  </si>
  <si>
    <t>UBC/Office</t>
  </si>
  <si>
    <t>Personal balance i54</t>
  </si>
  <si>
    <t>Personal balance i82</t>
  </si>
  <si>
    <t>i82</t>
  </si>
  <si>
    <t>Sept_i82_V1</t>
  </si>
  <si>
    <t>Sept_i82_V2</t>
  </si>
  <si>
    <t>Sept_i82_V3</t>
  </si>
  <si>
    <t>Sept_i82_V4</t>
  </si>
  <si>
    <t>Office/Town</t>
  </si>
  <si>
    <t>Town/Home</t>
  </si>
  <si>
    <t>i54</t>
  </si>
  <si>
    <t>Sept_i54_V1</t>
  </si>
  <si>
    <t>Office/Kampala</t>
  </si>
  <si>
    <t>Kampala/Home</t>
  </si>
  <si>
    <t>Transfer to the Operational Account</t>
  </si>
  <si>
    <t>Transfer charges</t>
  </si>
  <si>
    <t>Sept_i35_V7</t>
  </si>
  <si>
    <t>Office/Mukono</t>
  </si>
  <si>
    <t>Mukono/Kiwatule</t>
  </si>
  <si>
    <t>Kiwatule/Kamwokya</t>
  </si>
  <si>
    <t>Kamwokya/Home</t>
  </si>
  <si>
    <t>Kisubi/Mukono</t>
  </si>
  <si>
    <t>Mukono/Kisubi</t>
  </si>
  <si>
    <t>Sept_L_V6</t>
  </si>
  <si>
    <t>Sept_E_V6</t>
  </si>
  <si>
    <t>Sept_G_V6</t>
  </si>
  <si>
    <t>Cash withdraw chq:202</t>
  </si>
  <si>
    <t>Transfer from the UGX Account</t>
  </si>
  <si>
    <t>Cash withdraw chq: 202</t>
  </si>
  <si>
    <t>Withdraw charges</t>
  </si>
  <si>
    <t>Opp UGX</t>
  </si>
  <si>
    <t>Sept_L_V7</t>
  </si>
  <si>
    <t>Reimbursemment to the project</t>
  </si>
  <si>
    <t>Office/Ggaba</t>
  </si>
  <si>
    <t>Ggaba/Nsambya</t>
  </si>
  <si>
    <t>Nsambya/Town</t>
  </si>
  <si>
    <t>Town/Wandegeya</t>
  </si>
  <si>
    <t>Home/Offi+N10:AQ57ce</t>
  </si>
  <si>
    <t>Wandegeya/town</t>
  </si>
  <si>
    <t>Tpwn/home</t>
  </si>
  <si>
    <t>Sept_i54_V2</t>
  </si>
  <si>
    <t>Home/office</t>
  </si>
  <si>
    <t>Office/Nakasero</t>
  </si>
  <si>
    <t>Nakasero/Old kampala</t>
  </si>
  <si>
    <t>Kampala/Nasser road</t>
  </si>
  <si>
    <t>Nasser road/home</t>
  </si>
  <si>
    <t>Sept_E_V5</t>
  </si>
  <si>
    <t>Office/Makindye</t>
  </si>
  <si>
    <t>Makindye/Natete</t>
  </si>
  <si>
    <t>Office/Court</t>
  </si>
  <si>
    <t>Court/Utilities</t>
  </si>
  <si>
    <t>Utilities/Mengo</t>
  </si>
  <si>
    <t>Mengo/Office</t>
  </si>
  <si>
    <t>Sept_G_V7</t>
  </si>
  <si>
    <t>Office/ACC</t>
  </si>
  <si>
    <t>ACC/Utilities court</t>
  </si>
  <si>
    <t>Sept_i35_V8</t>
  </si>
  <si>
    <t>Office/Bugema</t>
  </si>
  <si>
    <t>Bugema/Kikubo</t>
  </si>
  <si>
    <t>Kikubo/Ndeba</t>
  </si>
  <si>
    <t>Ndeba/Home</t>
  </si>
  <si>
    <t>Office/Kasanga</t>
  </si>
  <si>
    <t>Kasanga/Muyenga</t>
  </si>
  <si>
    <t>Muyenga/Buziga</t>
  </si>
  <si>
    <t>Buziga/Makindye</t>
  </si>
  <si>
    <t>Makindye/Salam</t>
  </si>
  <si>
    <t>Salama/Nankulabye</t>
  </si>
  <si>
    <t>Nankulabye/Kasubi</t>
  </si>
  <si>
    <t>Kasubi/Lusaze</t>
  </si>
  <si>
    <t>Lusaze/Makerere</t>
  </si>
  <si>
    <t>Makerere/Home</t>
  </si>
  <si>
    <t>Sept_i54_V3</t>
  </si>
  <si>
    <t>Office/Komaboga</t>
  </si>
  <si>
    <t>Komaboga/Wapewo</t>
  </si>
  <si>
    <t>Wapewo/Nansana</t>
  </si>
  <si>
    <t>Nansana/home</t>
  </si>
  <si>
    <t>Sept_i54_V4</t>
  </si>
  <si>
    <t>Office/Mulago</t>
  </si>
  <si>
    <t>Mulago/Arua</t>
  </si>
  <si>
    <t>Arua/Ndeeba</t>
  </si>
  <si>
    <t>Ndeeba/home</t>
  </si>
  <si>
    <t>Kasanga/Nsambya</t>
  </si>
  <si>
    <t>Nsambya/Makindye</t>
  </si>
  <si>
    <t>Makindye/Kibuye</t>
  </si>
  <si>
    <t>Kibuye/Mengo</t>
  </si>
  <si>
    <t>Sept_i35_V9</t>
  </si>
  <si>
    <t>Mukono/Wantony</t>
  </si>
  <si>
    <t>Wantony/Nakifuma</t>
  </si>
  <si>
    <t>Nakifuma/Home</t>
  </si>
  <si>
    <t>Sept_i35_V10</t>
  </si>
  <si>
    <t>Office/Nakifuma</t>
  </si>
  <si>
    <t>Nakifuma/Papa sam</t>
  </si>
  <si>
    <t>papa sam/home</t>
  </si>
  <si>
    <t>Sept_G_V9</t>
  </si>
  <si>
    <t>Mission Budget fror 1 day</t>
  </si>
  <si>
    <t>Sept_E_V8</t>
  </si>
  <si>
    <t>Office/home</t>
  </si>
  <si>
    <t>Phone screen replacement</t>
  </si>
  <si>
    <t xml:space="preserve">Personnel </t>
  </si>
  <si>
    <t>Sept_E_V9</t>
  </si>
  <si>
    <t>Sept_E_R1</t>
  </si>
  <si>
    <t>Sept_i82_V5</t>
  </si>
  <si>
    <t>Sept_i54_V5</t>
  </si>
  <si>
    <t>Sept_i35_V11</t>
  </si>
  <si>
    <t>Office/Gayaza</t>
  </si>
  <si>
    <t>Gayaza/Kiwatuule</t>
  </si>
  <si>
    <t>Kiwatuule/Kamwokya</t>
  </si>
  <si>
    <t>Sept_i82_V6</t>
  </si>
  <si>
    <t>Kasanga/Makindye</t>
  </si>
  <si>
    <t>Makindye/Mengo</t>
  </si>
  <si>
    <t>Mengo/Munyonyo</t>
  </si>
  <si>
    <t>Munyonyo/Home</t>
  </si>
  <si>
    <t>Sept_i54_V6</t>
  </si>
  <si>
    <t>Office/Ndeba</t>
  </si>
  <si>
    <t>Ndeba/Busega</t>
  </si>
  <si>
    <t>Busega/Kyengera</t>
  </si>
  <si>
    <t>Kyengera/Home</t>
  </si>
  <si>
    <t>Balance from August .2022</t>
  </si>
  <si>
    <t>Airtine for i35</t>
  </si>
  <si>
    <t>Airtime for i54</t>
  </si>
  <si>
    <t>Airtime for i82</t>
  </si>
  <si>
    <t>Telephone</t>
  </si>
  <si>
    <t>1kg of sugar</t>
  </si>
  <si>
    <t>Sept_G_V10</t>
  </si>
  <si>
    <t>Office/CBS</t>
  </si>
  <si>
    <t>CBS/WCU</t>
  </si>
  <si>
    <t>WCU/Office</t>
  </si>
  <si>
    <t>August Gabagge collection Rcpt no 36310</t>
  </si>
  <si>
    <t>Sept_i35_V12</t>
  </si>
  <si>
    <t>Office/Buganda Rd</t>
  </si>
  <si>
    <t>Buganda Rd/Entebbe</t>
  </si>
  <si>
    <t>Entebbe/Kalerwe</t>
  </si>
  <si>
    <t>Kalerwe/Home</t>
  </si>
  <si>
    <t>Sept_i82_V7</t>
  </si>
  <si>
    <t>Mukono/Kisoga</t>
  </si>
  <si>
    <t>Kisoga/Bumbajja</t>
  </si>
  <si>
    <t>Bumbajja/Town</t>
  </si>
  <si>
    <t>Sept_i54_V7</t>
  </si>
  <si>
    <t>Office/Portbell</t>
  </si>
  <si>
    <t>Portbell/AAV</t>
  </si>
  <si>
    <t>AAV/Arua park</t>
  </si>
  <si>
    <t>Arua park/Kalerwe</t>
  </si>
  <si>
    <t>Office/Park(Uganda Railways)</t>
  </si>
  <si>
    <t>Park/Entebbe town</t>
  </si>
  <si>
    <t>Entebbe town/Entebbe cargo terminal</t>
  </si>
  <si>
    <t>Cargo terminal/Entebbe town</t>
  </si>
  <si>
    <t>Entebbe town/Ndeeba</t>
  </si>
  <si>
    <t>Ndeeba/Office</t>
  </si>
  <si>
    <t>Sept_E_V11</t>
  </si>
  <si>
    <t>Town/Entebbe</t>
  </si>
  <si>
    <t>Entebbe/Airport</t>
  </si>
  <si>
    <t>Airport/Entebbe</t>
  </si>
  <si>
    <t>Entebbe/UWEC</t>
  </si>
  <si>
    <t>UWEC/Entebbe</t>
  </si>
  <si>
    <t>Entebbe/Kampala</t>
  </si>
  <si>
    <t>Sept_G_V11</t>
  </si>
  <si>
    <t>Sept_G_V8</t>
  </si>
  <si>
    <t>Natete/Kiira Rd</t>
  </si>
  <si>
    <t>Sept_E_V7</t>
  </si>
  <si>
    <t>Kirra Rd/home</t>
  </si>
  <si>
    <t>Sept_i82_V8</t>
  </si>
  <si>
    <t>Makindye/Kasanga</t>
  </si>
  <si>
    <t>Kasanga/Home</t>
  </si>
  <si>
    <t>Kasanga/Busaabala</t>
  </si>
  <si>
    <t>Busaabala/Munyonyo</t>
  </si>
  <si>
    <t>Munyonyo/Salaama</t>
  </si>
  <si>
    <t>Salaama/Mkindye</t>
  </si>
  <si>
    <t>Sept_i54_V8</t>
  </si>
  <si>
    <t>Office/Kiira</t>
  </si>
  <si>
    <t>Kiira/Najjera</t>
  </si>
  <si>
    <t>Najjera/Kalerwe</t>
  </si>
  <si>
    <t>Kalerwe/Busega</t>
  </si>
  <si>
    <t>Busega/Home</t>
  </si>
  <si>
    <t>Sept_i35_V13</t>
  </si>
  <si>
    <t>Office/Bulenga</t>
  </si>
  <si>
    <t>Bulenga/Kamwokya</t>
  </si>
  <si>
    <t>Kamwokya/Owion</t>
  </si>
  <si>
    <t>Owino/Home</t>
  </si>
  <si>
    <t>Sept_E_V12</t>
  </si>
  <si>
    <t>Office/URA</t>
  </si>
  <si>
    <t>URA/CBS</t>
  </si>
  <si>
    <t>Sept_G_V12</t>
  </si>
  <si>
    <t>Purchase of prepaid electricty</t>
  </si>
  <si>
    <t>Rent &amp; Utilities</t>
  </si>
  <si>
    <t>Sept_i54_V9</t>
  </si>
  <si>
    <t>Office/Kibli</t>
  </si>
  <si>
    <t>Kibuli/Namayiba</t>
  </si>
  <si>
    <t>Namayiba/Art gallery</t>
  </si>
  <si>
    <t>art G/Kawempe</t>
  </si>
  <si>
    <t>Kawempe/Home</t>
  </si>
  <si>
    <t>Sept_i35_V14</t>
  </si>
  <si>
    <t>Owino/Nansana</t>
  </si>
  <si>
    <t>Nansana/Sheraton</t>
  </si>
  <si>
    <t>Sheraton/Home</t>
  </si>
  <si>
    <t>Sept_E_V13</t>
  </si>
  <si>
    <t>Office/WCS</t>
  </si>
  <si>
    <t>WCS/UWA</t>
  </si>
  <si>
    <t>UWA/WWF</t>
  </si>
  <si>
    <t>WWF/Office</t>
  </si>
  <si>
    <t>Sept_G_V13</t>
  </si>
  <si>
    <t>Sept_i82_V9</t>
  </si>
  <si>
    <t>Office/Nasser Rd</t>
  </si>
  <si>
    <t>Nasser Rd/Nansana</t>
  </si>
  <si>
    <t>Nansana/Nabweru</t>
  </si>
  <si>
    <t>Nabweru/Kawempe</t>
  </si>
  <si>
    <t>2 pairs of kitchen rolls @9000</t>
  </si>
  <si>
    <t>2 packets of toilet paper@12,000</t>
  </si>
  <si>
    <t>1packet of tea bags</t>
  </si>
  <si>
    <t>1 packet of Elgon pride coffee</t>
  </si>
  <si>
    <t>5pocket size detol liqud sanitizers@5,200</t>
  </si>
  <si>
    <t>Kericho coffee</t>
  </si>
  <si>
    <t>Carrying bag</t>
  </si>
  <si>
    <t>September Internet Subscription</t>
  </si>
  <si>
    <t>Internet</t>
  </si>
  <si>
    <t>Bank/Game Lugogo</t>
  </si>
  <si>
    <t>Lugogo/Office</t>
  </si>
  <si>
    <t>Sept_i35_V15</t>
  </si>
  <si>
    <t>Office/Munyonyo</t>
  </si>
  <si>
    <t>Munyonyo/Lweza</t>
  </si>
  <si>
    <t>Lweza/Gayaza</t>
  </si>
  <si>
    <t>Gayaza/home</t>
  </si>
  <si>
    <t>Sept_i82_V10</t>
  </si>
  <si>
    <t>Nasser Rd/Salaama Road</t>
  </si>
  <si>
    <t>Salaama/Ggaba</t>
  </si>
  <si>
    <t>Ggaba/Home</t>
  </si>
  <si>
    <t>Office/Kireka</t>
  </si>
  <si>
    <t>Kireka/Kyaliwajala</t>
  </si>
  <si>
    <t>Kyaliwajala/Kalerwe</t>
  </si>
  <si>
    <t>Kalerwe/Namayiba</t>
  </si>
  <si>
    <t>Namayiba/Home</t>
  </si>
  <si>
    <t>Sept_E_V14</t>
  </si>
  <si>
    <t>Office/Taxi park</t>
  </si>
  <si>
    <t>Entebbe/Cargo terminal</t>
  </si>
  <si>
    <t>Cargo Terminal/Airport</t>
  </si>
  <si>
    <t>Airport/UWEC</t>
  </si>
  <si>
    <t>UWEC/Entebbe Town</t>
  </si>
  <si>
    <t>Town/Kampala</t>
  </si>
  <si>
    <t>Sept_G_V14</t>
  </si>
  <si>
    <t>Sept_i35_V16</t>
  </si>
  <si>
    <t>Home/Nakifuma</t>
  </si>
  <si>
    <t>August security bill payment:  Buka SS</t>
  </si>
  <si>
    <t>BankCharges</t>
  </si>
  <si>
    <t>August Lydia PAYE to URA</t>
  </si>
  <si>
    <t>August PAYE for Lydia: chq no</t>
  </si>
  <si>
    <t>Sept_i35_V17</t>
  </si>
  <si>
    <t>Nansana/Owino</t>
  </si>
  <si>
    <t>Owino/Kiwatule</t>
  </si>
  <si>
    <t>Kiwatule/Home</t>
  </si>
  <si>
    <t>Sept_E_V15</t>
  </si>
  <si>
    <t>Office/Interpol</t>
  </si>
  <si>
    <t>Interpol/salt media</t>
  </si>
  <si>
    <t>salt media/Office</t>
  </si>
  <si>
    <t>Sept_i82_V11</t>
  </si>
  <si>
    <t>Nasser rd/Kyengera</t>
  </si>
  <si>
    <t>Kyengera/Nsangi</t>
  </si>
  <si>
    <t>Nsangi/Namayiba</t>
  </si>
  <si>
    <t>Namayiba/home</t>
  </si>
  <si>
    <t>Cash withdraw chq:206</t>
  </si>
  <si>
    <t>Sept_i54_V10</t>
  </si>
  <si>
    <t>Sept_G_V15</t>
  </si>
  <si>
    <t>Interpol/Salt TV</t>
  </si>
  <si>
    <t>Salt TV/Office</t>
  </si>
  <si>
    <t>Nansana/Bulenga</t>
  </si>
  <si>
    <t>Bulenga/Busega</t>
  </si>
  <si>
    <t>Busega/Namayiba</t>
  </si>
  <si>
    <t>Sept_i35_V18</t>
  </si>
  <si>
    <t>Sept_i35_V19</t>
  </si>
  <si>
    <t>Owino/Ggaba</t>
  </si>
  <si>
    <t>Ggaba/Kikoni</t>
  </si>
  <si>
    <t>Kikoni/Home</t>
  </si>
  <si>
    <t>Office/Kyemgera</t>
  </si>
  <si>
    <t>Kigo/home</t>
  </si>
  <si>
    <t>Kyengera/Joan-s shop</t>
  </si>
  <si>
    <t>Shop/Nsangi</t>
  </si>
  <si>
    <t>Nsangi/kigo</t>
  </si>
  <si>
    <t>Sept_i82_V12</t>
  </si>
  <si>
    <t>Sept_i54_V11</t>
  </si>
  <si>
    <t>Office/Namayiba</t>
  </si>
  <si>
    <t>Namayiba/Bwaise</t>
  </si>
  <si>
    <t>Bwaise/Maganjo</t>
  </si>
  <si>
    <t>Maganjo/home</t>
  </si>
  <si>
    <t>Sept_E_V16</t>
  </si>
  <si>
    <t>cash withdraw</t>
  </si>
  <si>
    <t>Sept_i82_V13</t>
  </si>
  <si>
    <t>Office/Kigo</t>
  </si>
  <si>
    <t>Kigo/Kajjansi</t>
  </si>
  <si>
    <t xml:space="preserve">Kajjansi/Kitende </t>
  </si>
  <si>
    <t>Kitende/Makindye</t>
  </si>
  <si>
    <t>Makindye/Home</t>
  </si>
  <si>
    <t>Sept_i54_V12</t>
  </si>
  <si>
    <t>Office/Kisasi</t>
  </si>
  <si>
    <t>Kisasi/Kumbuzi</t>
  </si>
  <si>
    <t>Kumbuzi/Mpererwe</t>
  </si>
  <si>
    <t>Mpererwe/Kyebando</t>
  </si>
  <si>
    <t>Kyebando/Home</t>
  </si>
  <si>
    <t>2 Mosquito repellants</t>
  </si>
  <si>
    <t>2kgs of sugar@ 5,500</t>
  </si>
  <si>
    <t>Nakawa/Office</t>
  </si>
  <si>
    <t>Bank/Home</t>
  </si>
  <si>
    <t>Sept_i35_V20</t>
  </si>
  <si>
    <t>Office/Nakasajja</t>
  </si>
  <si>
    <t>Nakasajja/Gayaza</t>
  </si>
  <si>
    <t>Gayaza/Home</t>
  </si>
  <si>
    <t>Sept_i82_V14</t>
  </si>
  <si>
    <t>Mukono/Katosi</t>
  </si>
  <si>
    <t>Katosi/Kireka</t>
  </si>
  <si>
    <t>Kireka/Home</t>
  </si>
  <si>
    <t>Sept_i35_V21</t>
  </si>
  <si>
    <t>Office/Kitutuzi</t>
  </si>
  <si>
    <t>Kitutuzi/Wakaliga</t>
  </si>
  <si>
    <t>Wakaliga/Uganda house</t>
  </si>
  <si>
    <t>Uganda house/home</t>
  </si>
  <si>
    <t>Sept_i54_V13</t>
  </si>
  <si>
    <t>Office/Ndeeba</t>
  </si>
  <si>
    <t>Ndeeba/Nalukolongo</t>
  </si>
  <si>
    <t>Nalukolongo/Kiteebi</t>
  </si>
  <si>
    <t>Kiteebi/Kiira</t>
  </si>
  <si>
    <t>Kiira/Home</t>
  </si>
  <si>
    <t>Mission Budget for 2 days</t>
  </si>
  <si>
    <t>Sept_E_V17</t>
  </si>
  <si>
    <t>Sept_i35_V22</t>
  </si>
  <si>
    <t>Sept_i35_V23</t>
  </si>
  <si>
    <t>Nakasajja/Kamwokya</t>
  </si>
  <si>
    <t>Kamwokya/Mengo</t>
  </si>
  <si>
    <t>Mengo/home</t>
  </si>
  <si>
    <t>Sept_i82_V15</t>
  </si>
  <si>
    <t>Nasser Rd/Kigo</t>
  </si>
  <si>
    <t>Kigo/Nsambya</t>
  </si>
  <si>
    <t>Nsambya/Home</t>
  </si>
  <si>
    <t>Sept_i54_V14</t>
  </si>
  <si>
    <t>Office/Gaba</t>
  </si>
  <si>
    <t>Gaba/Mulungu</t>
  </si>
  <si>
    <t>Mulungu/Katwe</t>
  </si>
  <si>
    <t>Katwe/Home</t>
  </si>
  <si>
    <t>Office/Bajjaji center</t>
  </si>
  <si>
    <t>Bajjaji/Ndeeba</t>
  </si>
  <si>
    <t>2 Head gears/Helments</t>
  </si>
  <si>
    <t>Equipment</t>
  </si>
  <si>
    <t>August water bi;;</t>
  </si>
  <si>
    <t>Transfer Fees</t>
  </si>
  <si>
    <t>August NSSF-Lydia</t>
  </si>
  <si>
    <t>August 2022 NSSF-Lydia</t>
  </si>
  <si>
    <t>Sept_G_V16</t>
  </si>
  <si>
    <t>Court/UNODC</t>
  </si>
  <si>
    <t>UNODC/Office</t>
  </si>
  <si>
    <t>Sept_E_V18</t>
  </si>
  <si>
    <t>Office/Kikoni</t>
  </si>
  <si>
    <t>Kikoni/Mukono</t>
  </si>
  <si>
    <t>Mukono/Kiwatuule</t>
  </si>
  <si>
    <t>Kiwatuule/Kigowa</t>
  </si>
  <si>
    <t>Kigowa/Home</t>
  </si>
  <si>
    <t>Sept_i54_V15</t>
  </si>
  <si>
    <t>Home/Ofice</t>
  </si>
  <si>
    <t>Office/Mpererwe</t>
  </si>
  <si>
    <t>Mperwerwe/Kalerwe</t>
  </si>
  <si>
    <t>Sept_i82_V16</t>
  </si>
  <si>
    <t>Sept_G_V17</t>
  </si>
  <si>
    <t>Natete/Ntinda</t>
  </si>
  <si>
    <t>Ntinda/Home</t>
  </si>
  <si>
    <t>Sept_E_V19</t>
  </si>
  <si>
    <t>Office/Kabalagala</t>
  </si>
  <si>
    <t>Kabalagala/Mengo</t>
  </si>
  <si>
    <t>Mengo/Naguru</t>
  </si>
  <si>
    <t>Sept_i82_V17</t>
  </si>
  <si>
    <t>Sept_i82_V18</t>
  </si>
  <si>
    <t>Kigo/Makindye</t>
  </si>
  <si>
    <t>Sept_i82_V16&amp;147</t>
  </si>
  <si>
    <t>Sept_i54_V16</t>
  </si>
  <si>
    <t>Munyonyo/Katwe</t>
  </si>
  <si>
    <t>Katwe/Katanga</t>
  </si>
  <si>
    <t>Katanga/Home</t>
  </si>
  <si>
    <t>Office/Kyengera</t>
  </si>
  <si>
    <t>Nsangi/Makindye</t>
  </si>
  <si>
    <t>Sept_i35_V24</t>
  </si>
  <si>
    <t>Sept_E_V20</t>
  </si>
  <si>
    <t>Office/NFA</t>
  </si>
  <si>
    <t>NFA/WCU</t>
  </si>
  <si>
    <t>WCU/Town</t>
  </si>
  <si>
    <t>Entebbe/NAS</t>
  </si>
  <si>
    <t>NAS/Entebbe</t>
  </si>
  <si>
    <t>Entebbe/Town</t>
  </si>
  <si>
    <t>Sept_G_V18</t>
  </si>
  <si>
    <t>Town/Entbb</t>
  </si>
  <si>
    <t>Entbb/NAS</t>
  </si>
  <si>
    <t>NAS/Entbb</t>
  </si>
  <si>
    <t>Entbb/Town</t>
  </si>
  <si>
    <t>September salary-Lydia</t>
  </si>
  <si>
    <t>Sept_G_V19</t>
  </si>
  <si>
    <t>Sept_G_V20</t>
  </si>
  <si>
    <t>Sept_G_V21</t>
  </si>
  <si>
    <t>Sept_G_V22</t>
  </si>
  <si>
    <t>Office/Parliamentary forum</t>
  </si>
  <si>
    <t>Parliamentary forum/UNODC</t>
  </si>
  <si>
    <t>Sept_E_V21</t>
  </si>
  <si>
    <t>Office/Parliament</t>
  </si>
  <si>
    <t>Parliament/UNODC</t>
  </si>
  <si>
    <t>Kasanga/Kigo</t>
  </si>
  <si>
    <t>Sept_i54_V17</t>
  </si>
  <si>
    <t>Office/Kasokoso</t>
  </si>
  <si>
    <t>Kasokoso/Kireka</t>
  </si>
  <si>
    <t>Kireka/NGD</t>
  </si>
  <si>
    <t>NGD/Home</t>
  </si>
  <si>
    <t>Lunch for Lydia during interviews</t>
  </si>
  <si>
    <t>Travel Subsistence</t>
  </si>
  <si>
    <t>6 sackets of milk@12,000/-</t>
  </si>
  <si>
    <t>2 kgs of milk@6500</t>
  </si>
  <si>
    <t>October Grants Transfer</t>
  </si>
  <si>
    <t>Bank Transfer charges</t>
  </si>
  <si>
    <t>Bank USD</t>
  </si>
  <si>
    <t>Sept_i82_V19</t>
  </si>
  <si>
    <t>Office/Kawempe</t>
  </si>
  <si>
    <t>Kawempe/Kagoma</t>
  </si>
  <si>
    <t>Kagoma/Kawanda</t>
  </si>
  <si>
    <t>Kawanda/Town</t>
  </si>
  <si>
    <t>Sept_G_V23</t>
  </si>
  <si>
    <t>Town/&lt;pererwe</t>
  </si>
  <si>
    <t>Mpererwe/Office</t>
  </si>
  <si>
    <t>Sept_E_V22</t>
  </si>
  <si>
    <t>Town/Mpererwe</t>
  </si>
  <si>
    <t>Sept_i54_V18</t>
  </si>
  <si>
    <t>Office/Kisenyi</t>
  </si>
  <si>
    <t>Kisenyi/Wandegeya</t>
  </si>
  <si>
    <t>Wandegeya/Kisasi</t>
  </si>
  <si>
    <t>Kisasi/Home</t>
  </si>
  <si>
    <t>Sept_i35_V26</t>
  </si>
  <si>
    <t>Buganda Rd/Mukono</t>
  </si>
  <si>
    <t>Mukono/Speke apartments</t>
  </si>
  <si>
    <t>Speke/Home</t>
  </si>
  <si>
    <t>September Gabagge collection: Globe clean</t>
  </si>
  <si>
    <t>September salary-Grace</t>
  </si>
  <si>
    <t>Sept_G_V24</t>
  </si>
  <si>
    <t>Parliament/Arcode</t>
  </si>
  <si>
    <t>Arcod/Home</t>
  </si>
  <si>
    <t>Sept_E_V23</t>
  </si>
  <si>
    <t>Parliament/Acode</t>
  </si>
  <si>
    <t>Acode/Office</t>
  </si>
  <si>
    <t>Sept_i35_V27</t>
  </si>
  <si>
    <t>Sept_i35_V28</t>
  </si>
  <si>
    <t>Office/Kimbejja</t>
  </si>
  <si>
    <t>Kimbejja/Bugema</t>
  </si>
  <si>
    <t>Kikubo/home</t>
  </si>
  <si>
    <t>Owino/kibemja</t>
  </si>
  <si>
    <t>Kimbenja/Owino</t>
  </si>
  <si>
    <t>Sept_i82_V20</t>
  </si>
  <si>
    <t>Office/kasanga</t>
  </si>
  <si>
    <t>Kasanga/Ggaba</t>
  </si>
  <si>
    <t>Sept_i54_V19</t>
  </si>
  <si>
    <t>Makindye/mengo</t>
  </si>
  <si>
    <t xml:space="preserve">Mengo/Kampala </t>
  </si>
  <si>
    <t>Kampala/home</t>
  </si>
  <si>
    <t>Compound maintenance &amp; slashing</t>
  </si>
  <si>
    <t>September salary_Peninah(office &amp; cpd cleaner)</t>
  </si>
  <si>
    <t>5 chicken briyani</t>
  </si>
  <si>
    <t>Shea paste</t>
  </si>
  <si>
    <t>8 chapattis</t>
  </si>
  <si>
    <t>Airtime for i35</t>
  </si>
  <si>
    <t>Cashbox September -2022 USD</t>
  </si>
  <si>
    <t>EAGLE UGANDA FINANCIAL REPORT SEPTEMBER 2022</t>
  </si>
  <si>
    <t>Cash Box August 2022</t>
  </si>
  <si>
    <t>01.09.2022  Balance and advance</t>
  </si>
  <si>
    <t>30.09.2022  Balance and advance</t>
  </si>
  <si>
    <t>Lydia's September salary: Chq209</t>
  </si>
  <si>
    <t>Sept_E_V10</t>
  </si>
  <si>
    <t>Interbank transfer charges</t>
  </si>
  <si>
    <t>Interbank Transfer charges</t>
  </si>
  <si>
    <t>1.09.2022  Balance and advance</t>
  </si>
  <si>
    <t>FINANCIAL POSITION AT 1/09/2022</t>
  </si>
  <si>
    <t>FINANCIAL POSITION AT 30/09/2022</t>
  </si>
  <si>
    <t>Grace's September salary:chq 208</t>
  </si>
  <si>
    <t>Sept_BS_1</t>
  </si>
  <si>
    <t>Sept_BS_2</t>
  </si>
  <si>
    <t>Sept_BS_3</t>
  </si>
  <si>
    <t>Sept_BS_4</t>
  </si>
  <si>
    <t>Sept_BS_5</t>
  </si>
  <si>
    <t>Sept_BS_6</t>
  </si>
  <si>
    <t>Sept_BS_9</t>
  </si>
  <si>
    <t>Sept_BS_7</t>
  </si>
  <si>
    <t>Sept_BS_8</t>
  </si>
  <si>
    <t>Sept_BS_10</t>
  </si>
  <si>
    <t>Sept_BS_11</t>
  </si>
  <si>
    <t>Sept_BS_12</t>
  </si>
  <si>
    <t>Sept_Inv_1</t>
  </si>
  <si>
    <t>Bank/Office</t>
  </si>
  <si>
    <t>Sept_L_R5</t>
  </si>
  <si>
    <t>Sept_Inv_2</t>
  </si>
  <si>
    <t>Sept_R_R6</t>
  </si>
  <si>
    <t>Sept_L_R6</t>
  </si>
  <si>
    <t>Sept_L_V8</t>
  </si>
  <si>
    <t>sept_L_R7</t>
  </si>
  <si>
    <t>August security services chq:201</t>
  </si>
  <si>
    <t>Sept_L_V9</t>
  </si>
  <si>
    <t>Sept_L_R9</t>
  </si>
  <si>
    <t>Sept_L_R8</t>
  </si>
  <si>
    <t>Sept_L_R10</t>
  </si>
  <si>
    <t>Sept_L_V10</t>
  </si>
  <si>
    <t>Sept_L_V11</t>
  </si>
  <si>
    <t>Sept_L-V10</t>
  </si>
  <si>
    <t>Sept_L_R11</t>
  </si>
  <si>
    <t>Sept_L_V12</t>
  </si>
  <si>
    <t>Sept_L_V13</t>
  </si>
  <si>
    <t>Sept_L_R12</t>
  </si>
  <si>
    <t>Sept_L_R13</t>
  </si>
  <si>
    <t>Sept_L_R14</t>
  </si>
  <si>
    <t>Sept_L_V14</t>
  </si>
  <si>
    <t>Sept_L_V15</t>
  </si>
  <si>
    <t>Sept_L_V16</t>
  </si>
  <si>
    <t>Sept_L_V17</t>
  </si>
  <si>
    <t>Sept_L_V18</t>
  </si>
  <si>
    <t>Sept_L_R16</t>
  </si>
  <si>
    <t>Sept_L_R15</t>
  </si>
  <si>
    <t>Sept_L_R17</t>
  </si>
  <si>
    <t>Sept_L_R18</t>
  </si>
  <si>
    <t>Sept_i35_V25</t>
  </si>
  <si>
    <t>Sept_L_V19</t>
  </si>
  <si>
    <t>Sept_L_V20</t>
  </si>
  <si>
    <t>Sept_L_R19</t>
  </si>
  <si>
    <t>Sept_L_R20</t>
  </si>
  <si>
    <t>Sept_L_R21</t>
  </si>
  <si>
    <t>Sept_I82_V20</t>
  </si>
  <si>
    <t>Sept_L_R22</t>
  </si>
  <si>
    <t>Sept_L_R23</t>
  </si>
  <si>
    <t>Sept_L_V23</t>
  </si>
  <si>
    <t>Sept_L_V21</t>
  </si>
  <si>
    <t>Sept_L_V22</t>
  </si>
  <si>
    <t>Sept_L_V24</t>
  </si>
  <si>
    <t>Sept_L_R24</t>
  </si>
  <si>
    <t>Sept_L_Inv_4</t>
  </si>
  <si>
    <t>Sept_L_R25</t>
  </si>
  <si>
    <t>Sept_BS_13</t>
  </si>
  <si>
    <t>Sept_i35_V29</t>
  </si>
  <si>
    <t>Sept_i35_V30</t>
  </si>
  <si>
    <t>Sept_i82_V21</t>
  </si>
  <si>
    <t>Sept_i54_V20</t>
  </si>
  <si>
    <t>Sept_L_V25</t>
  </si>
  <si>
    <t>Sept_L_R26</t>
  </si>
  <si>
    <t>Column Labels</t>
  </si>
  <si>
    <t>30th September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</si>
</sst>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6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sz val="11"/>
      <color indexed="8"/>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s>
  <fills count="26">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0070C0"/>
        <bgColor indexed="64"/>
      </patternFill>
    </fill>
    <fill>
      <patternFill patternType="solid">
        <fgColor theme="4"/>
        <bgColor indexed="64"/>
      </patternFill>
    </fill>
  </fills>
  <borders count="48">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auto="1"/>
      </left>
      <right style="thin">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855">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16" fillId="0" borderId="0" xfId="0" applyFont="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49" fontId="15" fillId="0" borderId="0" xfId="0" applyNumberFormat="1"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21" fillId="0" borderId="0" xfId="0" applyNumberFormat="1" applyFont="1" applyAlignment="1">
      <alignment horizontal="center" vertical="center"/>
    </xf>
    <xf numFmtId="165" fontId="14" fillId="0" borderId="0" xfId="0" applyNumberFormat="1" applyFont="1" applyAlignment="1">
      <alignment vertical="center"/>
    </xf>
    <xf numFmtId="165" fontId="15" fillId="0" borderId="0" xfId="0" applyNumberFormat="1" applyFont="1" applyAlignment="1">
      <alignment horizontal="right" vertical="center"/>
    </xf>
    <xf numFmtId="165" fontId="15" fillId="0" borderId="0" xfId="0" applyNumberFormat="1" applyFont="1" applyAlignment="1">
      <alignmen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0" fontId="2" fillId="0" borderId="19" xfId="0" applyFont="1" applyBorder="1" applyAlignment="1">
      <alignment horizontal="left"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65" fontId="15" fillId="11" borderId="19" xfId="0" applyNumberFormat="1" applyFont="1" applyFill="1" applyBorder="1" applyAlignment="1">
      <alignment horizontal="center" vertical="center"/>
    </xf>
    <xf numFmtId="165" fontId="15" fillId="11" borderId="14" xfId="0" applyNumberFormat="1" applyFont="1" applyFill="1" applyBorder="1" applyAlignment="1">
      <alignment horizontal="center" vertical="center"/>
    </xf>
    <xf numFmtId="0" fontId="20" fillId="11" borderId="23" xfId="0" applyFont="1" applyFill="1" applyBorder="1" applyAlignment="1">
      <alignment vertical="center"/>
    </xf>
    <xf numFmtId="0" fontId="20" fillId="11" borderId="19" xfId="0" applyFont="1" applyFill="1" applyBorder="1" applyAlignment="1">
      <alignment vertical="center"/>
    </xf>
    <xf numFmtId="165" fontId="20" fillId="11" borderId="19" xfId="0" applyNumberFormat="1" applyFont="1" applyFill="1" applyBorder="1" applyAlignment="1">
      <alignment vertical="center"/>
    </xf>
    <xf numFmtId="165" fontId="20" fillId="11" borderId="14" xfId="0" applyNumberFormat="1" applyFont="1" applyFill="1" applyBorder="1" applyAlignment="1">
      <alignment vertical="center"/>
    </xf>
    <xf numFmtId="0" fontId="15" fillId="11" borderId="23" xfId="0" applyFont="1" applyFill="1" applyBorder="1" applyAlignment="1">
      <alignment horizontal="center" vertical="center"/>
    </xf>
    <xf numFmtId="0" fontId="15" fillId="11" borderId="19" xfId="0" applyFont="1" applyFill="1" applyBorder="1" applyAlignment="1">
      <alignment horizontal="center"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4"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4"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4" fontId="0" fillId="6" borderId="19" xfId="0" applyNumberFormat="1" applyFont="1" applyFill="1" applyBorder="1" applyAlignment="1">
      <alignment horizontal="left" vertical="center"/>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42"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64" fontId="41" fillId="0" borderId="19" xfId="2" applyFont="1" applyFill="1" applyBorder="1" applyAlignment="1">
      <alignment horizontal="righ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3" fontId="4" fillId="6" borderId="11" xfId="1" applyNumberFormat="1" applyFont="1" applyFill="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0" fontId="0" fillId="0" borderId="19" xfId="0" applyFont="1" applyBorder="1" applyAlignment="1">
      <alignment horizontal="left" vertical="center" wrapText="1"/>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65" fontId="4" fillId="6" borderId="9" xfId="40" applyNumberFormat="1" applyFont="1" applyFill="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6" fillId="13" borderId="20" xfId="0" applyFont="1" applyFill="1" applyBorder="1"/>
    <xf numFmtId="165" fontId="46" fillId="13" borderId="21" xfId="0" applyNumberFormat="1" applyFont="1" applyFill="1" applyBorder="1"/>
    <xf numFmtId="0" fontId="47" fillId="8" borderId="22" xfId="0" applyFont="1" applyFill="1" applyBorder="1"/>
    <xf numFmtId="0" fontId="47" fillId="13" borderId="23" xfId="0" applyFont="1" applyFill="1" applyBorder="1" applyAlignment="1">
      <alignment wrapText="1"/>
    </xf>
    <xf numFmtId="165" fontId="46" fillId="13" borderId="19" xfId="0" applyNumberFormat="1" applyFont="1" applyFill="1" applyBorder="1" applyAlignment="1">
      <alignment wrapText="1"/>
    </xf>
    <xf numFmtId="0" fontId="47" fillId="8" borderId="14" xfId="0" applyFont="1" applyFill="1" applyBorder="1" applyAlignment="1">
      <alignment wrapText="1"/>
    </xf>
    <xf numFmtId="0" fontId="46" fillId="14" borderId="24" xfId="0" applyFont="1" applyFill="1" applyBorder="1" applyAlignment="1">
      <alignment wrapText="1"/>
    </xf>
    <xf numFmtId="165" fontId="46" fillId="14" borderId="25" xfId="0" applyNumberFormat="1" applyFont="1" applyFill="1" applyBorder="1"/>
    <xf numFmtId="165" fontId="47"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8"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9" fillId="0" borderId="19" xfId="2" applyNumberFormat="1" applyFont="1" applyBorder="1"/>
    <xf numFmtId="165" fontId="49" fillId="0" borderId="6" xfId="2" applyNumberFormat="1" applyFont="1" applyBorder="1"/>
    <xf numFmtId="165" fontId="48"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50"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8"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1" fillId="0" borderId="19" xfId="0" applyFont="1" applyBorder="1"/>
    <xf numFmtId="165" fontId="51" fillId="0" borderId="19" xfId="0" applyNumberFormat="1" applyFont="1" applyBorder="1"/>
    <xf numFmtId="165" fontId="51" fillId="0" borderId="19" xfId="2" applyNumberFormat="1" applyFont="1" applyBorder="1"/>
    <xf numFmtId="165" fontId="51"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8" fillId="16" borderId="19" xfId="2" applyNumberFormat="1" applyFont="1" applyFill="1" applyBorder="1"/>
    <xf numFmtId="0" fontId="52" fillId="0" borderId="16" xfId="0" applyFont="1" applyBorder="1"/>
    <xf numFmtId="165" fontId="53" fillId="0" borderId="16" xfId="0" applyNumberFormat="1" applyFont="1" applyBorder="1"/>
    <xf numFmtId="165" fontId="53" fillId="0" borderId="33" xfId="0" applyNumberFormat="1" applyFont="1" applyBorder="1"/>
    <xf numFmtId="165" fontId="54"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8"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7" fillId="6" borderId="0" xfId="0" applyFont="1" applyFill="1" applyBorder="1"/>
    <xf numFmtId="0" fontId="47" fillId="6" borderId="0" xfId="0" applyFont="1" applyFill="1" applyBorder="1" applyAlignment="1">
      <alignment wrapText="1"/>
    </xf>
    <xf numFmtId="165" fontId="47" fillId="6" borderId="0" xfId="0" applyNumberFormat="1" applyFont="1" applyFill="1" applyBorder="1"/>
    <xf numFmtId="165" fontId="46" fillId="13" borderId="34" xfId="0" applyNumberFormat="1" applyFont="1" applyFill="1" applyBorder="1"/>
    <xf numFmtId="0" fontId="47"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1"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3" fillId="11" borderId="5" xfId="0" applyNumberFormat="1" applyFont="1" applyFill="1" applyBorder="1"/>
    <xf numFmtId="0" fontId="41" fillId="19" borderId="10" xfId="0" applyFont="1" applyFill="1" applyBorder="1"/>
    <xf numFmtId="3" fontId="56" fillId="19" borderId="16" xfId="0" applyNumberFormat="1" applyFont="1" applyFill="1" applyBorder="1"/>
    <xf numFmtId="3" fontId="43" fillId="19" borderId="16" xfId="0" applyNumberFormat="1" applyFont="1" applyFill="1" applyBorder="1"/>
    <xf numFmtId="3" fontId="41" fillId="19" borderId="16" xfId="0" applyNumberFormat="1" applyFont="1" applyFill="1" applyBorder="1"/>
    <xf numFmtId="0" fontId="43" fillId="20" borderId="0" xfId="0" applyFont="1" applyFill="1"/>
    <xf numFmtId="3" fontId="19" fillId="20" borderId="5" xfId="0" applyNumberFormat="1" applyFont="1" applyFill="1" applyBorder="1"/>
    <xf numFmtId="0" fontId="41" fillId="12" borderId="4" xfId="0" applyFont="1" applyFill="1" applyBorder="1"/>
    <xf numFmtId="3" fontId="57" fillId="12" borderId="3" xfId="0" applyNumberFormat="1" applyFont="1" applyFill="1" applyBorder="1"/>
    <xf numFmtId="3" fontId="43" fillId="12" borderId="3" xfId="0" applyNumberFormat="1" applyFont="1" applyFill="1" applyBorder="1"/>
    <xf numFmtId="0" fontId="41" fillId="19" borderId="0" xfId="0" applyFont="1" applyFill="1"/>
    <xf numFmtId="3" fontId="43" fillId="19" borderId="5" xfId="0" applyNumberFormat="1" applyFont="1" applyFill="1" applyBorder="1"/>
    <xf numFmtId="3" fontId="41" fillId="19" borderId="5" xfId="0" applyNumberFormat="1" applyFont="1" applyFill="1" applyBorder="1"/>
    <xf numFmtId="0" fontId="0" fillId="0" borderId="33" xfId="0" applyBorder="1"/>
    <xf numFmtId="0" fontId="41" fillId="13" borderId="12" xfId="0" applyFont="1" applyFill="1" applyBorder="1"/>
    <xf numFmtId="0" fontId="41" fillId="13" borderId="33" xfId="0" applyFont="1" applyFill="1" applyBorder="1"/>
    <xf numFmtId="0" fontId="43"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3"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8"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65" fontId="0" fillId="0" borderId="19" xfId="0" applyNumberFormat="1" applyBorder="1" applyAlignment="1">
      <alignment horizontal="left" vertical="center"/>
    </xf>
    <xf numFmtId="14" fontId="1" fillId="0" borderId="19" xfId="0" applyNumberFormat="1" applyFont="1" applyBorder="1" applyAlignment="1">
      <alignment horizontal="left" vertical="center" wrapText="1"/>
    </xf>
    <xf numFmtId="0" fontId="46" fillId="14" borderId="35" xfId="0" applyFont="1" applyFill="1" applyBorder="1" applyAlignment="1">
      <alignment wrapText="1"/>
    </xf>
    <xf numFmtId="165" fontId="46"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49" fontId="62" fillId="0" borderId="0" xfId="0" applyNumberFormat="1" applyFont="1" applyAlignment="1">
      <alignment vertical="center"/>
    </xf>
    <xf numFmtId="0" fontId="60" fillId="11" borderId="23" xfId="0" applyFont="1" applyFill="1" applyBorder="1" applyAlignment="1">
      <alignment vertical="center"/>
    </xf>
    <xf numFmtId="0" fontId="60" fillId="11" borderId="19" xfId="0" applyFont="1" applyFill="1" applyBorder="1" applyAlignment="1">
      <alignment vertical="center"/>
    </xf>
    <xf numFmtId="0" fontId="60" fillId="11" borderId="14" xfId="0" applyFont="1" applyFill="1" applyBorder="1" applyAlignment="1">
      <alignment vertical="center"/>
    </xf>
    <xf numFmtId="0" fontId="62" fillId="11" borderId="23" xfId="0" applyFont="1" applyFill="1" applyBorder="1" applyAlignment="1">
      <alignment horizontal="center" vertical="center"/>
    </xf>
    <xf numFmtId="0" fontId="62" fillId="11" borderId="19" xfId="0" applyFont="1" applyFill="1" applyBorder="1" applyAlignment="1">
      <alignment horizontal="center" vertical="center"/>
    </xf>
    <xf numFmtId="0" fontId="62" fillId="11" borderId="14" xfId="0" applyFont="1" applyFill="1" applyBorder="1" applyAlignment="1">
      <alignment horizontal="center" vertical="center"/>
    </xf>
    <xf numFmtId="0" fontId="63" fillId="0" borderId="0" xfId="0" applyFont="1" applyAlignment="1">
      <alignment horizontal="center" vertical="center"/>
    </xf>
    <xf numFmtId="3" fontId="64" fillId="0" borderId="0" xfId="0" applyNumberFormat="1" applyFont="1" applyAlignment="1">
      <alignment vertical="center"/>
    </xf>
    <xf numFmtId="0" fontId="61" fillId="0" borderId="0" xfId="0" applyFont="1"/>
    <xf numFmtId="3" fontId="61" fillId="0" borderId="0" xfId="0" applyNumberFormat="1" applyFont="1"/>
    <xf numFmtId="0" fontId="60" fillId="0" borderId="0" xfId="0" applyFont="1"/>
    <xf numFmtId="165" fontId="0" fillId="6" borderId="19" xfId="0" applyNumberFormat="1" applyFont="1" applyFill="1" applyBorder="1" applyAlignment="1">
      <alignment horizontal="left" vertical="center"/>
    </xf>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0" fontId="1" fillId="0" borderId="19" xfId="0" applyFont="1" applyFill="1" applyBorder="1" applyAlignment="1">
      <alignment horizontal="center" vertical="center" wrapText="1"/>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0" fontId="17" fillId="0" borderId="19" xfId="0" applyFont="1" applyBorder="1" applyAlignment="1">
      <alignment horizontal="center"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1" fillId="6" borderId="19" xfId="0" applyNumberFormat="1" applyFont="1" applyFill="1" applyBorder="1" applyAlignment="1">
      <alignment horizontal="left" vertical="center"/>
    </xf>
    <xf numFmtId="0" fontId="61" fillId="6" borderId="19" xfId="0" applyFont="1" applyFill="1" applyBorder="1" applyAlignment="1">
      <alignment horizontal="center" vertical="center" wrapText="1"/>
    </xf>
    <xf numFmtId="0" fontId="63" fillId="6" borderId="19" xfId="0" applyFont="1" applyFill="1" applyBorder="1" applyAlignment="1">
      <alignment vertical="center"/>
    </xf>
    <xf numFmtId="3" fontId="64" fillId="6" borderId="19" xfId="0" applyNumberFormat="1" applyFont="1" applyFill="1" applyBorder="1" applyAlignment="1">
      <alignment vertical="center"/>
    </xf>
    <xf numFmtId="0" fontId="14" fillId="6" borderId="19" xfId="0" applyFont="1" applyFill="1" applyBorder="1"/>
    <xf numFmtId="0" fontId="64" fillId="6" borderId="19" xfId="0" applyFont="1" applyFill="1" applyBorder="1" applyAlignment="1">
      <alignment horizontal="center" vertical="center"/>
    </xf>
    <xf numFmtId="14" fontId="62" fillId="6" borderId="19" xfId="0" applyNumberFormat="1" applyFont="1" applyFill="1" applyBorder="1" applyAlignment="1">
      <alignment horizontal="left" vertical="center"/>
    </xf>
    <xf numFmtId="0" fontId="62" fillId="6" borderId="19" xfId="0" applyFont="1" applyFill="1" applyBorder="1" applyAlignment="1">
      <alignment vertical="center"/>
    </xf>
    <xf numFmtId="3" fontId="62" fillId="6" borderId="19" xfId="0" applyNumberFormat="1" applyFont="1" applyFill="1" applyBorder="1" applyAlignment="1">
      <alignment vertical="center"/>
    </xf>
    <xf numFmtId="3" fontId="61" fillId="6" borderId="19" xfId="0" applyNumberFormat="1" applyFont="1" applyFill="1" applyBorder="1" applyAlignment="1">
      <alignment vertical="center"/>
    </xf>
    <xf numFmtId="0" fontId="61" fillId="6" borderId="19" xfId="0" applyFont="1" applyFill="1" applyBorder="1" applyAlignment="1">
      <alignment vertical="center"/>
    </xf>
    <xf numFmtId="3" fontId="60" fillId="6" borderId="19" xfId="0" applyNumberFormat="1" applyFont="1" applyFill="1" applyBorder="1" applyAlignment="1">
      <alignment vertical="center"/>
    </xf>
    <xf numFmtId="3" fontId="63" fillId="6" borderId="19" xfId="0" applyNumberFormat="1" applyFont="1" applyFill="1" applyBorder="1" applyAlignment="1">
      <alignment vertical="center"/>
    </xf>
    <xf numFmtId="0" fontId="63" fillId="6" borderId="19" xfId="0" applyFont="1" applyFill="1" applyBorder="1"/>
    <xf numFmtId="0" fontId="65" fillId="6" borderId="19" xfId="0" applyFont="1" applyFill="1" applyBorder="1" applyAlignment="1">
      <alignment vertical="center"/>
    </xf>
    <xf numFmtId="14" fontId="62" fillId="6" borderId="19" xfId="0" applyNumberFormat="1" applyFont="1" applyFill="1" applyBorder="1" applyAlignment="1">
      <alignment horizontal="center" vertical="center"/>
    </xf>
    <xf numFmtId="3" fontId="67" fillId="6" borderId="19" xfId="0" applyNumberFormat="1" applyFont="1" applyFill="1" applyBorder="1" applyAlignment="1">
      <alignment vertical="center"/>
    </xf>
    <xf numFmtId="0" fontId="66" fillId="6" borderId="19" xfId="0" applyFont="1" applyFill="1" applyBorder="1" applyAlignment="1">
      <alignment vertical="center"/>
    </xf>
    <xf numFmtId="14" fontId="66" fillId="6" borderId="19" xfId="0" applyNumberFormat="1" applyFont="1" applyFill="1" applyBorder="1" applyAlignment="1">
      <alignment horizontal="center" vertical="center"/>
    </xf>
    <xf numFmtId="0" fontId="24" fillId="6" borderId="19" xfId="0" applyFont="1" applyFill="1" applyBorder="1"/>
    <xf numFmtId="0" fontId="61" fillId="6" borderId="19" xfId="0" applyFont="1" applyFill="1" applyBorder="1"/>
    <xf numFmtId="0" fontId="60" fillId="6" borderId="19" xfId="0" applyFont="1" applyFill="1" applyBorder="1" applyAlignment="1">
      <alignment horizontal="center"/>
    </xf>
    <xf numFmtId="3" fontId="60" fillId="6" borderId="19" xfId="0" applyNumberFormat="1" applyFont="1" applyFill="1" applyBorder="1"/>
    <xf numFmtId="3" fontId="61" fillId="6" borderId="19" xfId="0" applyNumberFormat="1" applyFont="1" applyFill="1" applyBorder="1"/>
    <xf numFmtId="14" fontId="61" fillId="6" borderId="19" xfId="0" applyNumberFormat="1" applyFont="1" applyFill="1" applyBorder="1"/>
    <xf numFmtId="14" fontId="14" fillId="0" borderId="19" xfId="0" applyNumberFormat="1" applyFont="1" applyBorder="1" applyAlignment="1">
      <alignment horizontal="center" vertical="center"/>
    </xf>
    <xf numFmtId="0" fontId="14" fillId="0" borderId="37" xfId="0" applyFont="1" applyBorder="1" applyAlignment="1">
      <alignment vertical="center"/>
    </xf>
    <xf numFmtId="0" fontId="14" fillId="0" borderId="5" xfId="0" applyFont="1" applyBorder="1" applyAlignment="1">
      <alignment vertical="center"/>
    </xf>
    <xf numFmtId="165" fontId="14" fillId="0" borderId="5" xfId="0" applyNumberFormat="1" applyFont="1" applyBorder="1" applyAlignment="1">
      <alignment vertical="center"/>
    </xf>
    <xf numFmtId="165" fontId="16" fillId="0" borderId="31" xfId="0" applyNumberFormat="1" applyFont="1" applyBorder="1" applyAlignment="1">
      <alignment vertical="center"/>
    </xf>
    <xf numFmtId="3" fontId="15" fillId="7" borderId="14" xfId="0" applyNumberFormat="1" applyFont="1" applyFill="1" applyBorder="1" applyAlignment="1">
      <alignment vertical="center"/>
    </xf>
    <xf numFmtId="165" fontId="0" fillId="6" borderId="19" xfId="0" applyNumberFormat="1" applyFont="1" applyFill="1" applyBorder="1" applyAlignment="1">
      <alignment horizontal="righ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2" fillId="0" borderId="0" xfId="0" applyFont="1" applyAlignment="1">
      <alignment horizontal="center" vertical="center"/>
    </xf>
    <xf numFmtId="0" fontId="30" fillId="0" borderId="3" xfId="0" applyFont="1" applyBorder="1"/>
    <xf numFmtId="165" fontId="53" fillId="6" borderId="16" xfId="0" applyNumberFormat="1" applyFont="1" applyFill="1" applyBorder="1"/>
    <xf numFmtId="165" fontId="26" fillId="7" borderId="19" xfId="0" applyNumberFormat="1" applyFont="1" applyFill="1" applyBorder="1"/>
    <xf numFmtId="164" fontId="14" fillId="0" borderId="14" xfId="2" applyFont="1" applyBorder="1" applyAlignment="1">
      <alignment horizontal="right" wrapText="1"/>
    </xf>
    <xf numFmtId="3" fontId="15" fillId="7" borderId="14" xfId="0" applyNumberFormat="1" applyFont="1" applyFill="1" applyBorder="1" applyAlignment="1">
      <alignment horizontal="right" vertical="center" wrapText="1"/>
    </xf>
    <xf numFmtId="3" fontId="16" fillId="0" borderId="26" xfId="0" applyNumberFormat="1" applyFont="1" applyBorder="1" applyAlignment="1">
      <alignment horizontal="right" vertical="center" wrapText="1"/>
    </xf>
    <xf numFmtId="0" fontId="16" fillId="0" borderId="0" xfId="0" applyFont="1" applyAlignment="1">
      <alignment horizontal="right" vertical="center" wrapText="1"/>
    </xf>
    <xf numFmtId="165" fontId="4" fillId="6" borderId="19" xfId="40" applyNumberFormat="1" applyFont="1" applyFill="1" applyBorder="1" applyAlignment="1">
      <alignment horizontal="left" wrapText="1"/>
    </xf>
    <xf numFmtId="43" fontId="0" fillId="0" borderId="0" xfId="0" applyNumberFormat="1" applyAlignment="1">
      <alignment horizontal="left" vertical="center"/>
    </xf>
    <xf numFmtId="0" fontId="0" fillId="0" borderId="6" xfId="0" applyFont="1" applyBorder="1" applyAlignment="1">
      <alignment horizontal="left" vertical="center" wrapText="1"/>
    </xf>
    <xf numFmtId="165" fontId="0" fillId="0" borderId="19" xfId="0" applyNumberFormat="1" applyFont="1" applyBorder="1" applyAlignment="1">
      <alignment horizontal="left" vertical="center" wrapText="1"/>
    </xf>
    <xf numFmtId="14" fontId="0" fillId="0" borderId="9" xfId="0" applyNumberFormat="1" applyFont="1" applyBorder="1" applyAlignment="1">
      <alignment horizontal="left" vertical="center" wrapText="1"/>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0" fillId="0" borderId="19" xfId="0" applyNumberFormat="1" applyFon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8" fillId="6" borderId="19" xfId="0" applyFont="1" applyFill="1" applyBorder="1" applyAlignment="1">
      <alignment horizontal="left" vertical="center"/>
    </xf>
    <xf numFmtId="0" fontId="68"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65" fontId="1" fillId="6" borderId="19" xfId="0" applyNumberFormat="1" applyFont="1" applyFill="1" applyBorder="1" applyAlignment="1">
      <alignment horizontal="right" vertical="center"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0" fontId="68"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61" fillId="0" borderId="0" xfId="0" applyFont="1" applyBorder="1"/>
    <xf numFmtId="3" fontId="61" fillId="0" borderId="0" xfId="0" applyNumberFormat="1" applyFont="1" applyBorder="1"/>
    <xf numFmtId="0" fontId="60"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5"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164" fontId="14" fillId="0" borderId="14" xfId="2" applyFont="1" applyBorder="1" applyAlignment="1">
      <alignment horizontal="right" vertical="center" wrapText="1"/>
    </xf>
    <xf numFmtId="3" fontId="43" fillId="12" borderId="5" xfId="0" applyNumberFormat="1" applyFont="1" applyFill="1" applyBorder="1"/>
    <xf numFmtId="3" fontId="41" fillId="0" borderId="29"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64" fontId="41" fillId="6" borderId="27" xfId="2" applyFont="1" applyFill="1" applyBorder="1" applyAlignment="1">
      <alignment horizontal="right" wrapText="1"/>
    </xf>
    <xf numFmtId="0" fontId="0" fillId="6" borderId="9" xfId="0" pivotButton="1" applyFont="1" applyFill="1" applyBorder="1" applyAlignment="1">
      <alignment horizontal="left" vertical="center"/>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0" fontId="41" fillId="6" borderId="19" xfId="0" applyFont="1" applyFill="1" applyBorder="1"/>
    <xf numFmtId="3" fontId="43"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8" xfId="40" applyNumberFormat="1" applyFont="1" applyBorder="1" applyAlignment="1">
      <alignment horizontal="left" vertical="center" wrapText="1"/>
    </xf>
    <xf numFmtId="3" fontId="9" fillId="0" borderId="39" xfId="1" applyNumberFormat="1" applyFont="1" applyBorder="1" applyAlignment="1">
      <alignment horizontal="left" vertical="center" wrapText="1"/>
    </xf>
    <xf numFmtId="3" fontId="9" fillId="0" borderId="32"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40" xfId="0" applyNumberFormat="1" applyFont="1" applyBorder="1" applyAlignment="1">
      <alignment horizontal="left" vertical="center" wrapText="1"/>
    </xf>
    <xf numFmtId="0" fontId="0" fillId="6" borderId="2" xfId="0" applyFont="1" applyFill="1" applyBorder="1" applyAlignment="1">
      <alignment horizontal="left" vertical="center"/>
    </xf>
    <xf numFmtId="14" fontId="61" fillId="0" borderId="23" xfId="0" applyNumberFormat="1" applyFont="1" applyBorder="1" applyAlignment="1">
      <alignment horizontal="center" vertical="center"/>
    </xf>
    <xf numFmtId="0" fontId="61" fillId="0" borderId="19" xfId="0" applyFont="1" applyBorder="1" applyAlignment="1">
      <alignment vertical="center"/>
    </xf>
    <xf numFmtId="165" fontId="61" fillId="0" borderId="19" xfId="0" applyNumberFormat="1" applyFont="1" applyBorder="1" applyAlignment="1">
      <alignment vertical="center"/>
    </xf>
    <xf numFmtId="165" fontId="61" fillId="0" borderId="14" xfId="0" applyNumberFormat="1" applyFont="1" applyBorder="1" applyAlignment="1">
      <alignment vertical="center"/>
    </xf>
    <xf numFmtId="14" fontId="60" fillId="0" borderId="18" xfId="0" applyNumberFormat="1" applyFont="1" applyBorder="1" applyAlignment="1">
      <alignment horizontal="center" vertical="center"/>
    </xf>
    <xf numFmtId="0" fontId="61" fillId="0" borderId="15" xfId="0" applyFont="1" applyBorder="1" applyAlignment="1">
      <alignment vertical="center"/>
    </xf>
    <xf numFmtId="0" fontId="67" fillId="0" borderId="15" xfId="0" applyFont="1" applyBorder="1" applyAlignment="1">
      <alignment vertical="center"/>
    </xf>
    <xf numFmtId="40" fontId="60" fillId="0" borderId="30" xfId="0" applyNumberFormat="1" applyFont="1" applyBorder="1" applyAlignment="1">
      <alignment vertical="center"/>
    </xf>
    <xf numFmtId="165" fontId="60" fillId="0" borderId="27" xfId="0" applyNumberFormat="1" applyFont="1" applyBorder="1" applyAlignment="1">
      <alignment vertical="center"/>
    </xf>
    <xf numFmtId="0" fontId="61" fillId="0" borderId="28" xfId="0" applyFont="1" applyBorder="1" applyAlignment="1">
      <alignment vertical="center"/>
    </xf>
    <xf numFmtId="165" fontId="0" fillId="6" borderId="6" xfId="1" applyNumberFormat="1" applyFont="1" applyFill="1" applyBorder="1" applyAlignment="1">
      <alignment horizontal="left" vertical="center" wrapText="1"/>
    </xf>
    <xf numFmtId="14" fontId="14" fillId="0" borderId="9" xfId="0" applyNumberFormat="1" applyFont="1" applyBorder="1" applyAlignment="1">
      <alignment horizontal="left" vertical="center"/>
    </xf>
    <xf numFmtId="0" fontId="62" fillId="0" borderId="0" xfId="0" applyFont="1" applyAlignment="1">
      <alignment horizontal="left" vertical="center"/>
    </xf>
    <xf numFmtId="0" fontId="15" fillId="0" borderId="0" xfId="0" applyFont="1" applyAlignment="1">
      <alignment horizontal="left" vertical="center"/>
    </xf>
    <xf numFmtId="165" fontId="0" fillId="6" borderId="19" xfId="0" applyNumberFormat="1" applyFont="1" applyFill="1" applyBorder="1" applyAlignment="1">
      <alignment horizontal="right" wrapText="1"/>
    </xf>
    <xf numFmtId="14" fontId="3" fillId="0" borderId="19" xfId="0" applyNumberFormat="1" applyFont="1" applyBorder="1" applyAlignment="1">
      <alignment horizontal="left" vertical="center"/>
    </xf>
    <xf numFmtId="165" fontId="0" fillId="6" borderId="3" xfId="0" applyNumberFormat="1" applyFont="1" applyFill="1" applyBorder="1" applyAlignment="1">
      <alignment horizontal="right" vertical="center"/>
    </xf>
    <xf numFmtId="164" fontId="19" fillId="6" borderId="19" xfId="2" applyFont="1" applyFill="1" applyBorder="1" applyAlignment="1">
      <alignment horizontal="right" vertical="center" wrapText="1"/>
    </xf>
    <xf numFmtId="165" fontId="0" fillId="6" borderId="19" xfId="1" applyNumberFormat="1" applyFont="1" applyFill="1" applyBorder="1" applyAlignment="1">
      <alignment horizontal="left" wrapText="1"/>
    </xf>
    <xf numFmtId="0" fontId="0" fillId="6" borderId="19" xfId="0" applyFont="1" applyFill="1" applyBorder="1" applyAlignment="1">
      <alignment horizontal="left" wrapText="1"/>
    </xf>
    <xf numFmtId="14" fontId="0" fillId="6" borderId="19" xfId="1" applyNumberFormat="1" applyFont="1" applyFill="1" applyBorder="1" applyAlignment="1">
      <alignment horizontal="left" vertical="center" wrapText="1"/>
    </xf>
    <xf numFmtId="4" fontId="4" fillId="6" borderId="16" xfId="1" applyNumberFormat="1" applyFont="1" applyFill="1" applyBorder="1" applyAlignment="1">
      <alignment horizontal="right" wrapText="1"/>
    </xf>
    <xf numFmtId="14" fontId="61" fillId="0" borderId="35" xfId="0" applyNumberFormat="1" applyFont="1" applyBorder="1" applyAlignment="1">
      <alignment horizontal="center" vertical="center"/>
    </xf>
    <xf numFmtId="0" fontId="61" fillId="0" borderId="16" xfId="0" applyFont="1" applyBorder="1" applyAlignment="1">
      <alignment vertical="center"/>
    </xf>
    <xf numFmtId="165" fontId="61" fillId="0" borderId="16" xfId="0" applyNumberFormat="1" applyFont="1" applyBorder="1" applyAlignment="1">
      <alignment vertical="center"/>
    </xf>
    <xf numFmtId="165" fontId="61" fillId="0" borderId="36" xfId="0" applyNumberFormat="1" applyFont="1" applyBorder="1" applyAlignment="1">
      <alignment vertical="center"/>
    </xf>
    <xf numFmtId="0" fontId="61" fillId="0" borderId="8" xfId="0" applyFont="1" applyBorder="1" applyAlignment="1">
      <alignment vertical="center"/>
    </xf>
    <xf numFmtId="3" fontId="3" fillId="0" borderId="19" xfId="0" applyNumberFormat="1" applyFont="1" applyBorder="1" applyAlignment="1">
      <alignment horizontal="left" wrapText="1"/>
    </xf>
    <xf numFmtId="3" fontId="1" fillId="0" borderId="19" xfId="0" applyNumberFormat="1" applyFont="1" applyBorder="1" applyAlignment="1">
      <alignment horizontal="left" wrapText="1"/>
    </xf>
    <xf numFmtId="4" fontId="3" fillId="0" borderId="19" xfId="0" applyNumberFormat="1" applyFont="1" applyBorder="1" applyAlignment="1">
      <alignment horizontal="left" wrapText="1"/>
    </xf>
    <xf numFmtId="165" fontId="1" fillId="0" borderId="19" xfId="0" applyNumberFormat="1" applyFont="1" applyBorder="1" applyAlignment="1">
      <alignment horizontal="left" vertical="center"/>
    </xf>
    <xf numFmtId="165" fontId="0" fillId="6" borderId="16" xfId="0" applyNumberFormat="1" applyFont="1" applyFill="1" applyBorder="1" applyAlignment="1">
      <alignment horizontal="right" vertical="center"/>
    </xf>
    <xf numFmtId="165" fontId="4" fillId="6" borderId="3" xfId="2" applyNumberFormat="1" applyFont="1" applyFill="1" applyBorder="1" applyAlignment="1">
      <alignment horizontal="right" vertical="center" wrapText="1"/>
    </xf>
    <xf numFmtId="165" fontId="41" fillId="6" borderId="15" xfId="0" applyNumberFormat="1" applyFont="1" applyFill="1" applyBorder="1" applyAlignment="1">
      <alignment horizontal="right" vertical="center"/>
    </xf>
    <xf numFmtId="165" fontId="41" fillId="6" borderId="27" xfId="2" applyNumberFormat="1" applyFont="1" applyFill="1" applyBorder="1" applyAlignment="1">
      <alignment horizontal="right" vertical="center" wrapText="1"/>
    </xf>
    <xf numFmtId="168" fontId="14" fillId="0" borderId="14" xfId="2" applyNumberFormat="1" applyFont="1" applyBorder="1" applyAlignment="1">
      <alignment horizontal="right" vertical="center" wrapText="1"/>
    </xf>
    <xf numFmtId="165" fontId="0" fillId="6" borderId="19" xfId="0" applyNumberFormat="1" applyFont="1" applyFill="1" applyBorder="1" applyAlignment="1">
      <alignment vertical="center"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3" fillId="0" borderId="19" xfId="0" applyNumberFormat="1" applyFont="1" applyBorder="1" applyAlignment="1">
      <alignment horizontal="left"/>
    </xf>
    <xf numFmtId="165" fontId="1" fillId="0" borderId="19" xfId="0" applyNumberFormat="1" applyFont="1" applyBorder="1" applyAlignment="1">
      <alignment horizontal="left"/>
    </xf>
    <xf numFmtId="165" fontId="4" fillId="6" borderId="19" xfId="1" applyNumberFormat="1" applyFont="1" applyFill="1" applyBorder="1" applyAlignment="1">
      <alignment horizontal="left" vertical="center"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3" fontId="4" fillId="6" borderId="16" xfId="1" applyNumberFormat="1" applyFont="1" applyFill="1" applyBorder="1" applyAlignment="1">
      <alignment horizontal="left" vertical="center" wrapText="1"/>
    </xf>
    <xf numFmtId="165" fontId="0" fillId="6" borderId="19" xfId="4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3" fontId="43" fillId="22" borderId="11" xfId="1" applyNumberFormat="1" applyFont="1" applyFill="1" applyBorder="1" applyAlignment="1">
      <alignment horizontal="left" wrapText="1"/>
    </xf>
    <xf numFmtId="4" fontId="41" fillId="22" borderId="19" xfId="0" applyNumberFormat="1" applyFont="1" applyFill="1" applyBorder="1" applyAlignment="1">
      <alignment horizontal="left" vertical="center" wrapText="1"/>
    </xf>
    <xf numFmtId="165" fontId="41" fillId="22" borderId="19" xfId="0" applyNumberFormat="1" applyFont="1" applyFill="1" applyBorder="1" applyAlignment="1">
      <alignment horizontal="right" vertical="center" wrapText="1"/>
    </xf>
    <xf numFmtId="164" fontId="41" fillId="22" borderId="19" xfId="2" applyFont="1" applyFill="1" applyBorder="1" applyAlignment="1">
      <alignment horizontal="right" wrapText="1"/>
    </xf>
    <xf numFmtId="165" fontId="41" fillId="22" borderId="19" xfId="40" applyNumberFormat="1" applyFont="1" applyFill="1" applyBorder="1" applyAlignment="1">
      <alignment horizontal="left" wrapText="1"/>
    </xf>
    <xf numFmtId="0" fontId="41" fillId="22" borderId="19" xfId="0" applyFont="1" applyFill="1" applyBorder="1" applyAlignment="1">
      <alignment horizontal="left"/>
    </xf>
    <xf numFmtId="3" fontId="41" fillId="22" borderId="19" xfId="1" applyNumberFormat="1" applyFont="1" applyFill="1" applyBorder="1" applyAlignment="1">
      <alignment horizontal="left" wrapText="1"/>
    </xf>
    <xf numFmtId="0" fontId="41" fillId="22" borderId="19" xfId="0"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0" fontId="41" fillId="22" borderId="6" xfId="0" applyFont="1" applyFill="1" applyBorder="1" applyAlignment="1">
      <alignment horizontal="left" vertical="center" wrapText="1"/>
    </xf>
    <xf numFmtId="164" fontId="43" fillId="22" borderId="19" xfId="2" applyFont="1" applyFill="1" applyBorder="1" applyAlignment="1">
      <alignment horizontal="right" wrapText="1"/>
    </xf>
    <xf numFmtId="164" fontId="43" fillId="22" borderId="16" xfId="2" applyFont="1" applyFill="1" applyBorder="1" applyAlignment="1">
      <alignment horizontal="right" wrapText="1"/>
    </xf>
    <xf numFmtId="3" fontId="41" fillId="22" borderId="11" xfId="1" applyNumberFormat="1" applyFont="1" applyFill="1" applyBorder="1" applyAlignment="1">
      <alignment horizontal="left" vertical="center" wrapText="1"/>
    </xf>
    <xf numFmtId="3" fontId="41" fillId="22" borderId="19" xfId="0" applyNumberFormat="1" applyFont="1" applyFill="1" applyBorder="1" applyAlignment="1">
      <alignment horizontal="left"/>
    </xf>
    <xf numFmtId="3" fontId="41" fillId="22" borderId="19" xfId="0" applyNumberFormat="1" applyFont="1" applyFill="1" applyBorder="1" applyAlignment="1">
      <alignment horizontal="left" wrapText="1"/>
    </xf>
    <xf numFmtId="4" fontId="41" fillId="22" borderId="19" xfId="0" applyNumberFormat="1" applyFont="1" applyFill="1" applyBorder="1" applyAlignment="1">
      <alignment horizontal="left" wrapText="1"/>
    </xf>
    <xf numFmtId="165" fontId="41" fillId="22" borderId="6" xfId="1" applyNumberFormat="1" applyFont="1" applyFill="1" applyBorder="1" applyAlignment="1">
      <alignment horizontal="left" vertical="center" wrapText="1"/>
    </xf>
    <xf numFmtId="165" fontId="41" fillId="22" borderId="19" xfId="1" applyNumberFormat="1" applyFont="1" applyFill="1" applyBorder="1" applyAlignment="1">
      <alignment horizontal="left" wrapText="1"/>
    </xf>
    <xf numFmtId="165" fontId="41" fillId="22" borderId="19" xfId="2" applyNumberFormat="1" applyFont="1" applyFill="1" applyBorder="1" applyAlignment="1">
      <alignment horizontal="right" wrapText="1"/>
    </xf>
    <xf numFmtId="0" fontId="41" fillId="22" borderId="19" xfId="0" applyFont="1" applyFill="1" applyBorder="1" applyAlignment="1">
      <alignment horizontal="left" wrapText="1"/>
    </xf>
    <xf numFmtId="165" fontId="41" fillId="22" borderId="19" xfId="0" applyNumberFormat="1" applyFont="1" applyFill="1" applyBorder="1" applyAlignment="1">
      <alignment horizontal="right" wrapText="1"/>
    </xf>
    <xf numFmtId="165" fontId="0" fillId="6" borderId="16" xfId="0" applyNumberFormat="1" applyFont="1" applyFill="1" applyBorder="1" applyAlignment="1">
      <alignment horizontal="right" vertical="center" wrapText="1"/>
    </xf>
    <xf numFmtId="165" fontId="4" fillId="6" borderId="16" xfId="2" applyNumberFormat="1" applyFont="1" applyFill="1" applyBorder="1" applyAlignment="1">
      <alignment horizontal="right" vertical="center" wrapText="1"/>
    </xf>
    <xf numFmtId="165" fontId="41" fillId="6" borderId="18" xfId="0" applyNumberFormat="1" applyFont="1" applyFill="1" applyBorder="1" applyAlignment="1">
      <alignment horizontal="right" vertical="center"/>
    </xf>
    <xf numFmtId="0" fontId="41" fillId="22" borderId="6" xfId="0" applyFont="1" applyFill="1" applyBorder="1" applyAlignment="1">
      <alignment horizontal="left" vertical="center"/>
    </xf>
    <xf numFmtId="164" fontId="41" fillId="22" borderId="16" xfId="2" applyFont="1" applyFill="1" applyBorder="1" applyAlignment="1">
      <alignment horizontal="right" wrapText="1"/>
    </xf>
    <xf numFmtId="0" fontId="41" fillId="22" borderId="9" xfId="0" applyFont="1" applyFill="1" applyBorder="1" applyAlignment="1">
      <alignment horizontal="left" vertical="center"/>
    </xf>
    <xf numFmtId="0" fontId="0" fillId="6" borderId="13" xfId="0" applyFont="1" applyFill="1" applyBorder="1" applyAlignment="1">
      <alignment horizontal="left" vertical="center"/>
    </xf>
    <xf numFmtId="165" fontId="0" fillId="6" borderId="9" xfId="40" applyNumberFormat="1" applyFont="1" applyFill="1" applyBorder="1" applyAlignment="1">
      <alignment horizontal="left" vertical="center" wrapText="1"/>
    </xf>
    <xf numFmtId="165" fontId="41" fillId="22" borderId="9" xfId="40" applyNumberFormat="1" applyFont="1" applyFill="1" applyBorder="1" applyAlignment="1">
      <alignment horizontal="left" vertical="center" wrapText="1"/>
    </xf>
    <xf numFmtId="14" fontId="41" fillId="22" borderId="19" xfId="0" applyNumberFormat="1" applyFont="1" applyFill="1" applyBorder="1" applyAlignment="1">
      <alignment horizontal="left" vertical="center"/>
    </xf>
    <xf numFmtId="165" fontId="41" fillId="22" borderId="19" xfId="0" applyNumberFormat="1" applyFont="1" applyFill="1" applyBorder="1" applyAlignment="1">
      <alignment horizontal="right" vertical="center"/>
    </xf>
    <xf numFmtId="165" fontId="4" fillId="6" borderId="16" xfId="2" applyNumberFormat="1" applyFont="1" applyFill="1" applyBorder="1" applyAlignment="1">
      <alignment horizontal="right" wrapText="1"/>
    </xf>
    <xf numFmtId="14" fontId="4" fillId="6" borderId="19" xfId="1" applyNumberFormat="1" applyFont="1" applyFill="1" applyBorder="1" applyAlignment="1">
      <alignment horizontal="left" wrapText="1"/>
    </xf>
    <xf numFmtId="165" fontId="0" fillId="6" borderId="6" xfId="1" applyNumberFormat="1" applyFont="1" applyFill="1" applyBorder="1" applyAlignment="1">
      <alignment horizontal="left" wrapText="1"/>
    </xf>
    <xf numFmtId="3" fontId="1" fillId="0" borderId="19" xfId="0" applyNumberFormat="1" applyFont="1" applyBorder="1" applyAlignment="1">
      <alignment horizontal="left" vertical="center"/>
    </xf>
    <xf numFmtId="165" fontId="0" fillId="0" borderId="19" xfId="0" applyNumberFormat="1" applyBorder="1" applyAlignment="1">
      <alignment horizontal="right" vertical="center"/>
    </xf>
    <xf numFmtId="165" fontId="0" fillId="0" borderId="0" xfId="0" applyNumberFormat="1" applyAlignment="1">
      <alignment horizontal="right" vertical="center"/>
    </xf>
    <xf numFmtId="165" fontId="41" fillId="6" borderId="19" xfId="2" applyNumberFormat="1" applyFont="1" applyFill="1" applyBorder="1" applyAlignment="1">
      <alignment horizontal="right" vertical="center" wrapText="1"/>
    </xf>
    <xf numFmtId="165" fontId="1" fillId="0" borderId="0" xfId="0" applyNumberFormat="1" applyFont="1" applyAlignment="1">
      <alignment horizontal="left" vertical="center"/>
    </xf>
    <xf numFmtId="165" fontId="0" fillId="0" borderId="19" xfId="0" applyNumberFormat="1" applyBorder="1" applyAlignment="1">
      <alignment wrapText="1"/>
    </xf>
    <xf numFmtId="165" fontId="1" fillId="0" borderId="6" xfId="0" applyNumberFormat="1" applyFont="1" applyBorder="1" applyAlignment="1">
      <alignment horizontal="left" vertical="center"/>
    </xf>
    <xf numFmtId="165" fontId="41" fillId="6" borderId="19" xfId="0" applyNumberFormat="1" applyFont="1" applyFill="1" applyBorder="1" applyAlignment="1">
      <alignment horizontal="right" vertical="center"/>
    </xf>
    <xf numFmtId="165" fontId="0" fillId="6" borderId="3" xfId="0" applyNumberFormat="1" applyFont="1" applyFill="1" applyBorder="1" applyAlignment="1">
      <alignment horizontal="right" vertical="center" wrapText="1"/>
    </xf>
    <xf numFmtId="164" fontId="41" fillId="6" borderId="18" xfId="2" applyFont="1" applyFill="1" applyBorder="1" applyAlignment="1">
      <alignment horizontal="right" wrapText="1"/>
    </xf>
    <xf numFmtId="164" fontId="41" fillId="6" borderId="15" xfId="2" applyFont="1" applyFill="1" applyBorder="1" applyAlignment="1">
      <alignment horizontal="right" wrapText="1"/>
    </xf>
    <xf numFmtId="0" fontId="0" fillId="0" borderId="6" xfId="0" applyBorder="1" applyAlignment="1">
      <alignment horizontal="left" vertical="center"/>
    </xf>
    <xf numFmtId="0" fontId="0" fillId="0" borderId="9" xfId="0" applyBorder="1" applyAlignment="1">
      <alignment horizontal="left" vertical="center"/>
    </xf>
    <xf numFmtId="165" fontId="0" fillId="0" borderId="3" xfId="0" applyNumberFormat="1" applyBorder="1" applyAlignment="1">
      <alignment wrapText="1"/>
    </xf>
    <xf numFmtId="3" fontId="19" fillId="6" borderId="19" xfId="1" applyNumberFormat="1" applyFont="1" applyFill="1" applyBorder="1" applyAlignment="1">
      <alignment horizontal="left" wrapText="1"/>
    </xf>
    <xf numFmtId="0" fontId="0" fillId="6" borderId="16" xfId="0" applyFont="1" applyFill="1" applyBorder="1" applyAlignment="1">
      <alignment horizontal="left" vertical="center" wrapText="1"/>
    </xf>
    <xf numFmtId="165" fontId="4" fillId="6" borderId="16" xfId="40" applyNumberFormat="1" applyFont="1" applyFill="1" applyBorder="1" applyAlignment="1">
      <alignment horizontal="left" vertical="center" wrapText="1"/>
    </xf>
    <xf numFmtId="0" fontId="0" fillId="6" borderId="3" xfId="0" applyFont="1" applyFill="1" applyBorder="1" applyAlignment="1">
      <alignment horizontal="left" vertical="center" wrapText="1"/>
    </xf>
    <xf numFmtId="165" fontId="0" fillId="6" borderId="3" xfId="40" applyNumberFormat="1" applyFont="1" applyFill="1" applyBorder="1" applyAlignment="1">
      <alignment horizontal="left" vertical="center" wrapText="1"/>
    </xf>
    <xf numFmtId="0" fontId="0" fillId="6" borderId="3" xfId="0" applyFont="1" applyFill="1" applyBorder="1" applyAlignment="1">
      <alignment horizontal="left" vertical="center"/>
    </xf>
    <xf numFmtId="3" fontId="4" fillId="6" borderId="3" xfId="1" applyNumberFormat="1" applyFont="1" applyFill="1" applyBorder="1" applyAlignment="1">
      <alignment horizontal="left" vertical="center" wrapText="1"/>
    </xf>
    <xf numFmtId="3" fontId="0" fillId="6" borderId="11" xfId="1" applyNumberFormat="1" applyFont="1" applyFill="1" applyBorder="1" applyAlignment="1">
      <alignment horizontal="left" vertical="center" wrapText="1"/>
    </xf>
    <xf numFmtId="14" fontId="0" fillId="0" borderId="9" xfId="0" applyNumberFormat="1" applyBorder="1" applyAlignment="1">
      <alignment horizontal="left" vertical="center" wrapText="1"/>
    </xf>
    <xf numFmtId="165" fontId="46" fillId="14" borderId="33" xfId="0" applyNumberFormat="1" applyFont="1" applyFill="1" applyBorder="1"/>
    <xf numFmtId="0" fontId="47" fillId="8" borderId="36" xfId="0" applyFont="1" applyFill="1" applyBorder="1" applyAlignment="1">
      <alignment wrapText="1"/>
    </xf>
    <xf numFmtId="0" fontId="0" fillId="0" borderId="3" xfId="0" applyBorder="1"/>
    <xf numFmtId="169" fontId="20" fillId="8" borderId="29" xfId="0" applyNumberFormat="1" applyFont="1" applyFill="1" applyBorder="1" applyAlignment="1">
      <alignment horizontal="right"/>
    </xf>
    <xf numFmtId="0" fontId="62" fillId="6" borderId="0" xfId="0" applyFont="1" applyFill="1" applyAlignment="1">
      <alignment horizontal="center" vertical="center"/>
    </xf>
    <xf numFmtId="0" fontId="61" fillId="6" borderId="0" xfId="0" applyFont="1" applyFill="1" applyAlignment="1">
      <alignment vertical="center"/>
    </xf>
    <xf numFmtId="0" fontId="63" fillId="6" borderId="0" xfId="0" applyFont="1" applyFill="1" applyAlignment="1">
      <alignment horizontal="center" vertical="center"/>
    </xf>
    <xf numFmtId="3" fontId="64" fillId="6" borderId="0" xfId="0" applyNumberFormat="1" applyFont="1" applyFill="1" applyAlignment="1">
      <alignment vertical="center"/>
    </xf>
    <xf numFmtId="0" fontId="60" fillId="11" borderId="9" xfId="0" applyFont="1" applyFill="1" applyBorder="1" applyAlignment="1">
      <alignment vertical="center"/>
    </xf>
    <xf numFmtId="0" fontId="62" fillId="11" borderId="9" xfId="0" applyFont="1" applyFill="1" applyBorder="1" applyAlignment="1">
      <alignment horizontal="center" vertical="center"/>
    </xf>
    <xf numFmtId="0" fontId="14" fillId="0" borderId="9" xfId="0" applyFont="1" applyBorder="1" applyAlignment="1">
      <alignment horizontal="center" vertical="center"/>
    </xf>
    <xf numFmtId="0" fontId="1" fillId="0" borderId="9" xfId="0" applyFont="1" applyFill="1" applyBorder="1" applyAlignment="1">
      <alignment horizontal="center" vertical="center" wrapText="1"/>
    </xf>
    <xf numFmtId="0" fontId="16" fillId="7" borderId="9" xfId="0" applyFont="1" applyFill="1" applyBorder="1" applyAlignment="1">
      <alignment vertical="center"/>
    </xf>
    <xf numFmtId="0" fontId="14" fillId="0" borderId="41" xfId="0" applyFont="1" applyBorder="1" applyAlignment="1">
      <alignment vertical="center"/>
    </xf>
    <xf numFmtId="0" fontId="60" fillId="11" borderId="42" xfId="0" applyFont="1" applyFill="1" applyBorder="1" applyAlignment="1">
      <alignment vertical="center"/>
    </xf>
    <xf numFmtId="0" fontId="62" fillId="11" borderId="43" xfId="0" applyFont="1" applyFill="1" applyBorder="1" applyAlignment="1">
      <alignment horizontal="center" vertical="center"/>
    </xf>
    <xf numFmtId="14" fontId="14" fillId="0" borderId="43" xfId="0" applyNumberFormat="1" applyFont="1" applyBorder="1" applyAlignment="1">
      <alignment horizontal="left" vertical="center"/>
    </xf>
    <xf numFmtId="14" fontId="15" fillId="7" borderId="43" xfId="0" applyNumberFormat="1" applyFont="1" applyFill="1" applyBorder="1" applyAlignment="1">
      <alignment horizontal="left" vertical="center"/>
    </xf>
    <xf numFmtId="0" fontId="14" fillId="0" borderId="44" xfId="0" applyFont="1" applyBorder="1" applyAlignment="1">
      <alignment vertical="center"/>
    </xf>
    <xf numFmtId="165" fontId="1" fillId="0" borderId="11" xfId="0" applyNumberFormat="1" applyFont="1" applyBorder="1" applyAlignment="1">
      <alignment horizontal="left" vertical="center"/>
    </xf>
    <xf numFmtId="165" fontId="1" fillId="6" borderId="11" xfId="0" applyNumberFormat="1" applyFont="1" applyFill="1" applyBorder="1" applyAlignment="1">
      <alignment horizontal="left" vertical="center"/>
    </xf>
    <xf numFmtId="3" fontId="1" fillId="6" borderId="19" xfId="0" applyNumberFormat="1" applyFont="1" applyFill="1" applyBorder="1" applyAlignment="1">
      <alignment horizontal="left" wrapText="1"/>
    </xf>
    <xf numFmtId="165" fontId="41" fillId="22" borderId="16" xfId="0" applyNumberFormat="1" applyFont="1" applyFill="1" applyBorder="1" applyAlignment="1">
      <alignment horizontal="right" vertical="center" wrapText="1"/>
    </xf>
    <xf numFmtId="164" fontId="41" fillId="22" borderId="16" xfId="2" applyFont="1" applyFill="1" applyBorder="1" applyAlignment="1">
      <alignment horizontal="right" vertical="center" wrapText="1"/>
    </xf>
    <xf numFmtId="165" fontId="41" fillId="22" borderId="16" xfId="2" applyNumberFormat="1" applyFont="1" applyFill="1" applyBorder="1" applyAlignment="1">
      <alignment horizontal="right" vertical="center" wrapText="1"/>
    </xf>
    <xf numFmtId="165" fontId="41" fillId="22" borderId="16" xfId="40" applyNumberFormat="1" applyFont="1" applyFill="1" applyBorder="1" applyAlignment="1">
      <alignment horizontal="left" vertical="center" wrapText="1"/>
    </xf>
    <xf numFmtId="0" fontId="41" fillId="22" borderId="16" xfId="0" applyFont="1" applyFill="1" applyBorder="1" applyAlignment="1">
      <alignment horizontal="left" vertical="center"/>
    </xf>
    <xf numFmtId="3" fontId="41" fillId="22" borderId="16" xfId="1" applyNumberFormat="1" applyFont="1" applyFill="1" applyBorder="1" applyAlignment="1">
      <alignment horizontal="left" vertical="center" wrapText="1"/>
    </xf>
    <xf numFmtId="0" fontId="41" fillId="22" borderId="16" xfId="0" applyFont="1" applyFill="1" applyBorder="1" applyAlignment="1">
      <alignment horizontal="left" vertical="center" wrapText="1"/>
    </xf>
    <xf numFmtId="165" fontId="19" fillId="6" borderId="19" xfId="0" applyNumberFormat="1" applyFont="1" applyFill="1" applyBorder="1" applyAlignment="1">
      <alignment horizontal="right" wrapText="1"/>
    </xf>
    <xf numFmtId="165" fontId="0" fillId="6" borderId="16" xfId="40" applyNumberFormat="1" applyFont="1" applyFill="1" applyBorder="1" applyAlignment="1">
      <alignment horizontal="left" vertical="center" wrapText="1"/>
    </xf>
    <xf numFmtId="164" fontId="43" fillId="22" borderId="19" xfId="2" applyFont="1" applyFill="1" applyBorder="1" applyAlignment="1">
      <alignment horizontal="right" vertical="center" wrapText="1"/>
    </xf>
    <xf numFmtId="165" fontId="41" fillId="22" borderId="6" xfId="1" applyNumberFormat="1" applyFont="1" applyFill="1" applyBorder="1" applyAlignment="1">
      <alignment horizontal="left" wrapText="1"/>
    </xf>
    <xf numFmtId="165" fontId="41" fillId="22" borderId="3" xfId="40" applyNumberFormat="1" applyFont="1" applyFill="1" applyBorder="1" applyAlignment="1">
      <alignment horizontal="left" vertical="center" wrapText="1"/>
    </xf>
    <xf numFmtId="0" fontId="41" fillId="22" borderId="3" xfId="0" applyFont="1" applyFill="1" applyBorder="1" applyAlignment="1">
      <alignment horizontal="left" vertical="center"/>
    </xf>
    <xf numFmtId="3" fontId="41" fillId="22" borderId="3" xfId="1" applyNumberFormat="1" applyFont="1" applyFill="1" applyBorder="1" applyAlignment="1">
      <alignment horizontal="left" vertical="center" wrapText="1"/>
    </xf>
    <xf numFmtId="0" fontId="41" fillId="22" borderId="3" xfId="0" applyFont="1" applyFill="1" applyBorder="1" applyAlignment="1">
      <alignment horizontal="left" vertical="center" wrapText="1"/>
    </xf>
    <xf numFmtId="3" fontId="0" fillId="6" borderId="3" xfId="1" applyNumberFormat="1" applyFont="1" applyFill="1" applyBorder="1" applyAlignment="1">
      <alignment horizontal="left" vertical="center" wrapText="1"/>
    </xf>
    <xf numFmtId="3" fontId="14" fillId="0" borderId="14" xfId="0" applyNumberFormat="1" applyFont="1" applyBorder="1" applyAlignment="1">
      <alignment vertical="center"/>
    </xf>
    <xf numFmtId="164" fontId="41" fillId="22" borderId="3" xfId="2" applyFont="1" applyFill="1" applyBorder="1" applyAlignment="1">
      <alignment horizontal="right" vertical="center" wrapText="1"/>
    </xf>
    <xf numFmtId="165" fontId="4" fillId="6" borderId="3" xfId="40" applyNumberFormat="1" applyFont="1" applyFill="1" applyBorder="1" applyAlignment="1">
      <alignment horizontal="left" vertical="center" wrapText="1"/>
    </xf>
    <xf numFmtId="164" fontId="41" fillId="6" borderId="45" xfId="2" applyFont="1" applyFill="1" applyBorder="1" applyAlignment="1">
      <alignment horizontal="right" wrapText="1"/>
    </xf>
    <xf numFmtId="165" fontId="0" fillId="6" borderId="19" xfId="0" applyNumberFormat="1" applyFont="1" applyFill="1" applyBorder="1" applyAlignment="1">
      <alignment wrapText="1"/>
    </xf>
    <xf numFmtId="165" fontId="41" fillId="6" borderId="18" xfId="0" applyNumberFormat="1" applyFont="1" applyFill="1" applyBorder="1" applyAlignment="1">
      <alignment wrapText="1"/>
    </xf>
    <xf numFmtId="165" fontId="41" fillId="6" borderId="15" xfId="0" applyNumberFormat="1" applyFont="1" applyFill="1" applyBorder="1" applyAlignment="1">
      <alignment wrapText="1"/>
    </xf>
    <xf numFmtId="164" fontId="0" fillId="0" borderId="0" xfId="2" applyFont="1" applyAlignment="1">
      <alignment horizontal="right" wrapText="1"/>
    </xf>
    <xf numFmtId="4" fontId="0" fillId="6" borderId="19" xfId="0" applyNumberFormat="1" applyFont="1" applyFill="1" applyBorder="1" applyAlignment="1">
      <alignment horizontal="left" wrapText="1"/>
    </xf>
    <xf numFmtId="3" fontId="43" fillId="23" borderId="11" xfId="1" applyNumberFormat="1" applyFont="1" applyFill="1" applyBorder="1" applyAlignment="1">
      <alignment horizontal="left" wrapText="1"/>
    </xf>
    <xf numFmtId="14" fontId="41" fillId="23" borderId="19" xfId="1" applyNumberFormat="1" applyFont="1" applyFill="1" applyBorder="1" applyAlignment="1">
      <alignment horizontal="left" vertical="center" wrapText="1"/>
    </xf>
    <xf numFmtId="3" fontId="41" fillId="23" borderId="19" xfId="1" applyNumberFormat="1" applyFont="1" applyFill="1" applyBorder="1" applyAlignment="1">
      <alignment horizontal="left" vertical="center" wrapText="1"/>
    </xf>
    <xf numFmtId="165" fontId="41" fillId="23" borderId="19" xfId="1" applyNumberFormat="1" applyFont="1" applyFill="1" applyBorder="1" applyAlignment="1">
      <alignment horizontal="left" vertical="center" wrapText="1"/>
    </xf>
    <xf numFmtId="165" fontId="41" fillId="23" borderId="19" xfId="0" applyNumberFormat="1" applyFont="1" applyFill="1" applyBorder="1" applyAlignment="1">
      <alignment horizontal="right" vertical="center" wrapText="1"/>
    </xf>
    <xf numFmtId="164" fontId="41" fillId="23" borderId="19" xfId="2" applyFont="1" applyFill="1" applyBorder="1" applyAlignment="1">
      <alignment horizontal="right" vertical="center" wrapText="1"/>
    </xf>
    <xf numFmtId="165" fontId="41" fillId="23" borderId="19" xfId="2" applyNumberFormat="1" applyFont="1" applyFill="1" applyBorder="1" applyAlignment="1">
      <alignment horizontal="right" vertical="center" wrapText="1"/>
    </xf>
    <xf numFmtId="165" fontId="41" fillId="23" borderId="19" xfId="40" applyNumberFormat="1" applyFont="1" applyFill="1" applyBorder="1" applyAlignment="1">
      <alignment horizontal="left" vertical="center" wrapText="1"/>
    </xf>
    <xf numFmtId="0" fontId="41" fillId="23" borderId="19" xfId="0" applyFont="1" applyFill="1" applyBorder="1" applyAlignment="1">
      <alignment horizontal="left" vertical="center"/>
    </xf>
    <xf numFmtId="4" fontId="41" fillId="23" borderId="19" xfId="0" applyNumberFormat="1" applyFont="1" applyFill="1" applyBorder="1" applyAlignment="1">
      <alignment horizontal="left" vertical="center" wrapText="1"/>
    </xf>
    <xf numFmtId="164" fontId="0" fillId="6" borderId="19" xfId="2" applyFont="1" applyFill="1" applyBorder="1" applyAlignment="1">
      <alignment horizontal="right" wrapText="1"/>
    </xf>
    <xf numFmtId="14" fontId="41" fillId="12" borderId="19" xfId="1" applyNumberFormat="1" applyFont="1" applyFill="1" applyBorder="1" applyAlignment="1">
      <alignment horizontal="left" vertical="center" wrapText="1"/>
    </xf>
    <xf numFmtId="3" fontId="41" fillId="12" borderId="19" xfId="1" applyNumberFormat="1" applyFont="1" applyFill="1" applyBorder="1" applyAlignment="1">
      <alignment horizontal="left" vertical="center" wrapText="1"/>
    </xf>
    <xf numFmtId="164" fontId="41" fillId="12" borderId="19" xfId="2" applyFont="1" applyFill="1" applyBorder="1" applyAlignment="1">
      <alignment horizontal="right" vertical="center" wrapText="1"/>
    </xf>
    <xf numFmtId="165" fontId="41" fillId="12" borderId="19" xfId="2" applyNumberFormat="1" applyFont="1" applyFill="1" applyBorder="1" applyAlignment="1">
      <alignment horizontal="right" vertical="center" wrapText="1"/>
    </xf>
    <xf numFmtId="165" fontId="41" fillId="12" borderId="19" xfId="40" applyNumberFormat="1" applyFont="1" applyFill="1" applyBorder="1" applyAlignment="1">
      <alignment horizontal="left" vertical="center" wrapText="1"/>
    </xf>
    <xf numFmtId="0" fontId="41" fillId="12" borderId="19" xfId="0" applyFont="1" applyFill="1" applyBorder="1" applyAlignment="1">
      <alignment horizontal="left" vertical="center"/>
    </xf>
    <xf numFmtId="3" fontId="43" fillId="12" borderId="11" xfId="1" applyNumberFormat="1" applyFont="1" applyFill="1" applyBorder="1" applyAlignment="1">
      <alignment horizontal="left" wrapText="1"/>
    </xf>
    <xf numFmtId="0" fontId="41" fillId="12" borderId="19" xfId="0" applyFont="1" applyFill="1" applyBorder="1" applyAlignment="1">
      <alignment horizontal="left" vertical="center" wrapText="1"/>
    </xf>
    <xf numFmtId="14" fontId="19" fillId="6" borderId="19" xfId="1" applyNumberFormat="1" applyFont="1" applyFill="1" applyBorder="1" applyAlignment="1">
      <alignment horizontal="left" vertical="center" wrapText="1"/>
    </xf>
    <xf numFmtId="0" fontId="19" fillId="6" borderId="19" xfId="0" applyFont="1" applyFill="1" applyBorder="1" applyAlignment="1">
      <alignment horizontal="left" vertical="center" wrapText="1"/>
    </xf>
    <xf numFmtId="165" fontId="19" fillId="6" borderId="19" xfId="2" applyNumberFormat="1" applyFont="1" applyFill="1" applyBorder="1" applyAlignment="1">
      <alignment horizontal="right" vertical="center" wrapText="1"/>
    </xf>
    <xf numFmtId="165" fontId="19" fillId="6" borderId="19" xfId="40" applyNumberFormat="1" applyFont="1" applyFill="1" applyBorder="1" applyAlignment="1">
      <alignment horizontal="left" vertical="center" wrapText="1"/>
    </xf>
    <xf numFmtId="0" fontId="19" fillId="6" borderId="19" xfId="0" applyFont="1" applyFill="1" applyBorder="1" applyAlignment="1">
      <alignment horizontal="left" vertical="center"/>
    </xf>
    <xf numFmtId="3" fontId="19" fillId="6" borderId="19" xfId="1" applyNumberFormat="1" applyFont="1" applyFill="1" applyBorder="1" applyAlignment="1">
      <alignment horizontal="left" vertical="center" wrapText="1"/>
    </xf>
    <xf numFmtId="0" fontId="41" fillId="12" borderId="6" xfId="0" applyFont="1" applyFill="1" applyBorder="1" applyAlignment="1">
      <alignment horizontal="left" vertical="center" wrapText="1"/>
    </xf>
    <xf numFmtId="0" fontId="41" fillId="22" borderId="0" xfId="0" applyFont="1" applyFill="1" applyAlignment="1">
      <alignment horizontal="left" vertical="center"/>
    </xf>
    <xf numFmtId="164" fontId="41" fillId="12" borderId="19" xfId="2" applyFont="1" applyFill="1" applyBorder="1" applyAlignment="1">
      <alignment horizontal="right" wrapText="1"/>
    </xf>
    <xf numFmtId="14" fontId="43" fillId="22" borderId="19" xfId="0" applyNumberFormat="1" applyFont="1" applyFill="1" applyBorder="1" applyAlignment="1">
      <alignment horizontal="left" vertical="center"/>
    </xf>
    <xf numFmtId="0" fontId="43" fillId="22" borderId="19" xfId="0" applyFont="1" applyFill="1" applyBorder="1" applyAlignment="1">
      <alignment horizontal="left" vertical="center"/>
    </xf>
    <xf numFmtId="165" fontId="43" fillId="22" borderId="19" xfId="0" applyNumberFormat="1" applyFont="1" applyFill="1" applyBorder="1" applyAlignment="1">
      <alignment horizontal="right" vertical="center"/>
    </xf>
    <xf numFmtId="165" fontId="43" fillId="22" borderId="19" xfId="2" applyNumberFormat="1" applyFont="1" applyFill="1" applyBorder="1" applyAlignment="1">
      <alignment horizontal="right" vertical="center" wrapText="1"/>
    </xf>
    <xf numFmtId="165" fontId="43" fillId="22" borderId="9" xfId="40" applyNumberFormat="1" applyFont="1" applyFill="1" applyBorder="1" applyAlignment="1">
      <alignment horizontal="left" vertical="center" wrapText="1"/>
    </xf>
    <xf numFmtId="3" fontId="43" fillId="22" borderId="19" xfId="1" applyNumberFormat="1" applyFont="1" applyFill="1" applyBorder="1" applyAlignment="1">
      <alignment horizontal="left" vertical="center" wrapText="1"/>
    </xf>
    <xf numFmtId="0" fontId="43" fillId="22" borderId="19" xfId="0" applyFont="1" applyFill="1" applyBorder="1" applyAlignment="1">
      <alignment horizontal="left" vertical="center" wrapText="1"/>
    </xf>
    <xf numFmtId="14" fontId="43" fillId="22" borderId="19" xfId="1" applyNumberFormat="1" applyFont="1" applyFill="1" applyBorder="1" applyAlignment="1">
      <alignment horizontal="left" vertical="center" wrapText="1"/>
    </xf>
    <xf numFmtId="0" fontId="43" fillId="22" borderId="6" xfId="0" applyFont="1" applyFill="1" applyBorder="1" applyAlignment="1">
      <alignment horizontal="left" vertical="center" wrapText="1"/>
    </xf>
    <xf numFmtId="165" fontId="43" fillId="22" borderId="19" xfId="40" applyNumberFormat="1" applyFont="1" applyFill="1" applyBorder="1" applyAlignment="1">
      <alignment horizontal="left" vertical="center" wrapText="1"/>
    </xf>
    <xf numFmtId="3" fontId="0" fillId="6" borderId="16" xfId="1" applyNumberFormat="1" applyFont="1" applyFill="1" applyBorder="1" applyAlignment="1">
      <alignment horizontal="left" vertical="center" wrapText="1"/>
    </xf>
    <xf numFmtId="0" fontId="41" fillId="23" borderId="6" xfId="0" applyFont="1" applyFill="1" applyBorder="1" applyAlignment="1">
      <alignment horizontal="left" vertical="center"/>
    </xf>
    <xf numFmtId="165" fontId="41" fillId="23" borderId="19" xfId="0" applyNumberFormat="1" applyFont="1" applyFill="1" applyBorder="1" applyAlignment="1">
      <alignment horizontal="right" vertical="center"/>
    </xf>
    <xf numFmtId="165" fontId="41" fillId="23" borderId="9" xfId="40" applyNumberFormat="1" applyFont="1" applyFill="1" applyBorder="1" applyAlignment="1">
      <alignment horizontal="left" vertical="center" wrapText="1"/>
    </xf>
    <xf numFmtId="0" fontId="41" fillId="23" borderId="19" xfId="0" applyFont="1" applyFill="1" applyBorder="1" applyAlignment="1">
      <alignment horizontal="left" vertical="center" wrapText="1"/>
    </xf>
    <xf numFmtId="0" fontId="0" fillId="6" borderId="6" xfId="0" applyFont="1" applyFill="1" applyBorder="1" applyAlignment="1">
      <alignment horizontal="left" wrapText="1"/>
    </xf>
    <xf numFmtId="165" fontId="0" fillId="6" borderId="19" xfId="0" applyNumberFormat="1" applyFont="1" applyFill="1" applyBorder="1" applyAlignment="1">
      <alignment horizontal="right"/>
    </xf>
    <xf numFmtId="165" fontId="0" fillId="6" borderId="9" xfId="40" applyNumberFormat="1" applyFont="1" applyFill="1" applyBorder="1" applyAlignment="1">
      <alignment horizontal="left" wrapText="1"/>
    </xf>
    <xf numFmtId="14" fontId="4" fillId="0" borderId="19" xfId="1" applyNumberFormat="1"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6" xfId="0" applyFont="1" applyFill="1" applyBorder="1" applyAlignment="1">
      <alignment horizontal="left" vertical="center" wrapText="1"/>
    </xf>
    <xf numFmtId="165" fontId="0" fillId="0" borderId="16" xfId="0" applyNumberFormat="1" applyFont="1" applyFill="1" applyBorder="1" applyAlignment="1">
      <alignment horizontal="right" vertical="center" wrapText="1"/>
    </xf>
    <xf numFmtId="165" fontId="0" fillId="0" borderId="19" xfId="0" applyNumberFormat="1" applyFont="1" applyFill="1" applyBorder="1" applyAlignment="1">
      <alignment horizontal="right" vertical="center"/>
    </xf>
    <xf numFmtId="165" fontId="4" fillId="0" borderId="19" xfId="2" applyNumberFormat="1" applyFont="1" applyFill="1" applyBorder="1" applyAlignment="1">
      <alignment horizontal="right" vertical="center" wrapText="1"/>
    </xf>
    <xf numFmtId="165" fontId="4" fillId="0" borderId="9" xfId="40" applyNumberFormat="1" applyFont="1" applyFill="1" applyBorder="1" applyAlignment="1">
      <alignment horizontal="left" vertical="center" wrapText="1"/>
    </xf>
    <xf numFmtId="0" fontId="0" fillId="0" borderId="19" xfId="0" applyFont="1" applyFill="1" applyBorder="1" applyAlignment="1">
      <alignment horizontal="left" vertical="center"/>
    </xf>
    <xf numFmtId="3" fontId="4" fillId="0" borderId="19" xfId="1" applyNumberFormat="1" applyFont="1" applyFill="1" applyBorder="1" applyAlignment="1">
      <alignment horizontal="left" vertical="center" wrapText="1"/>
    </xf>
    <xf numFmtId="165" fontId="0" fillId="0" borderId="9" xfId="40" applyNumberFormat="1" applyFont="1" applyFill="1" applyBorder="1" applyAlignment="1">
      <alignment horizontal="left" vertical="center" wrapText="1"/>
    </xf>
    <xf numFmtId="165" fontId="41" fillId="0" borderId="18" xfId="0" applyNumberFormat="1" applyFont="1" applyFill="1" applyBorder="1" applyAlignment="1">
      <alignment horizontal="right" vertical="center" wrapText="1"/>
    </xf>
    <xf numFmtId="165" fontId="41" fillId="0" borderId="15" xfId="0" applyNumberFormat="1" applyFont="1" applyFill="1" applyBorder="1" applyAlignment="1">
      <alignment horizontal="right" vertical="center" wrapText="1"/>
    </xf>
    <xf numFmtId="165" fontId="41" fillId="0" borderId="27" xfId="2" applyNumberFormat="1" applyFont="1" applyFill="1" applyBorder="1" applyAlignment="1">
      <alignment horizontal="right" vertical="center" wrapText="1"/>
    </xf>
    <xf numFmtId="3" fontId="19" fillId="0" borderId="19" xfId="1" applyNumberFormat="1" applyFont="1" applyFill="1" applyBorder="1" applyAlignment="1">
      <alignment horizontal="left" wrapText="1"/>
    </xf>
    <xf numFmtId="165" fontId="0" fillId="0" borderId="3" xfId="0" applyNumberFormat="1" applyFont="1" applyFill="1" applyBorder="1" applyAlignment="1">
      <alignment horizontal="right" vertical="center" wrapText="1"/>
    </xf>
    <xf numFmtId="165" fontId="0" fillId="0" borderId="3" xfId="0" applyNumberFormat="1" applyFont="1" applyFill="1" applyBorder="1" applyAlignment="1">
      <alignment horizontal="right" vertical="center"/>
    </xf>
    <xf numFmtId="165" fontId="4" fillId="0" borderId="3" xfId="2" applyNumberFormat="1" applyFont="1" applyFill="1" applyBorder="1" applyAlignment="1">
      <alignment horizontal="right" vertical="center" wrapText="1"/>
    </xf>
    <xf numFmtId="165" fontId="4" fillId="0" borderId="19" xfId="40" applyNumberFormat="1" applyFont="1" applyFill="1" applyBorder="1" applyAlignment="1">
      <alignment horizontal="left" vertical="center" wrapText="1"/>
    </xf>
    <xf numFmtId="165" fontId="0" fillId="0" borderId="19" xfId="0" applyNumberFormat="1" applyFont="1" applyFill="1" applyBorder="1" applyAlignment="1">
      <alignment horizontal="right" vertical="center" wrapText="1"/>
    </xf>
    <xf numFmtId="14" fontId="0" fillId="0" borderId="19" xfId="0" applyNumberFormat="1" applyFont="1" applyFill="1" applyBorder="1" applyAlignment="1">
      <alignment horizontal="left" vertical="center"/>
    </xf>
    <xf numFmtId="0" fontId="0" fillId="0" borderId="6" xfId="0" applyFont="1" applyFill="1" applyBorder="1" applyAlignment="1">
      <alignment horizontal="left" vertical="center"/>
    </xf>
    <xf numFmtId="165" fontId="0" fillId="0" borderId="19" xfId="0" applyNumberFormat="1" applyFont="1" applyFill="1" applyBorder="1" applyAlignment="1">
      <alignment vertical="center" wrapText="1"/>
    </xf>
    <xf numFmtId="0" fontId="41" fillId="23" borderId="6" xfId="0" applyFont="1" applyFill="1" applyBorder="1" applyAlignment="1">
      <alignment horizontal="left" vertical="center" wrapText="1"/>
    </xf>
    <xf numFmtId="165" fontId="41" fillId="23" borderId="16" xfId="0" applyNumberFormat="1" applyFont="1" applyFill="1" applyBorder="1" applyAlignment="1">
      <alignment horizontal="right" vertical="center" wrapText="1"/>
    </xf>
    <xf numFmtId="14" fontId="41" fillId="23" borderId="19" xfId="0" applyNumberFormat="1" applyFont="1" applyFill="1" applyBorder="1" applyAlignment="1">
      <alignment horizontal="left" vertical="center"/>
    </xf>
    <xf numFmtId="0" fontId="43" fillId="22" borderId="0" xfId="0" applyFont="1" applyFill="1" applyAlignment="1">
      <alignment horizontal="left" vertical="center"/>
    </xf>
    <xf numFmtId="165" fontId="43" fillId="22" borderId="19" xfId="0" applyNumberFormat="1" applyFont="1" applyFill="1" applyBorder="1" applyAlignment="1">
      <alignment horizontal="right" vertical="center" wrapText="1"/>
    </xf>
    <xf numFmtId="165" fontId="3" fillId="0" borderId="6" xfId="0" applyNumberFormat="1" applyFont="1" applyBorder="1" applyAlignment="1">
      <alignment horizontal="left" vertical="center"/>
    </xf>
    <xf numFmtId="4" fontId="4" fillId="6" borderId="11" xfId="1" applyNumberFormat="1" applyFont="1" applyFill="1" applyBorder="1" applyAlignment="1">
      <alignment horizontal="right" wrapText="1"/>
    </xf>
    <xf numFmtId="165" fontId="3" fillId="6" borderId="19" xfId="0" applyNumberFormat="1" applyFont="1" applyFill="1" applyBorder="1" applyAlignment="1">
      <alignment horizontal="right" vertical="center"/>
    </xf>
    <xf numFmtId="165" fontId="41" fillId="12" borderId="19" xfId="0" applyNumberFormat="1" applyFont="1" applyFill="1" applyBorder="1" applyAlignment="1">
      <alignment horizontal="right" vertical="center"/>
    </xf>
    <xf numFmtId="0" fontId="41" fillId="12" borderId="0" xfId="0" applyFont="1" applyFill="1" applyAlignment="1">
      <alignment horizontal="left" vertical="center"/>
    </xf>
    <xf numFmtId="165" fontId="1" fillId="6" borderId="16" xfId="0" applyNumberFormat="1" applyFont="1" applyFill="1" applyBorder="1" applyAlignment="1">
      <alignment horizontal="right" vertical="center" wrapText="1"/>
    </xf>
    <xf numFmtId="164" fontId="4" fillId="0" borderId="16" xfId="2" applyFont="1" applyFill="1" applyBorder="1" applyAlignment="1">
      <alignment horizontal="right" vertical="center" wrapText="1"/>
    </xf>
    <xf numFmtId="165" fontId="2" fillId="0" borderId="3" xfId="0" applyNumberFormat="1" applyFont="1" applyBorder="1" applyAlignment="1">
      <alignment horizontal="left" vertical="center" wrapText="1"/>
    </xf>
    <xf numFmtId="165" fontId="0" fillId="0" borderId="19" xfId="0" applyNumberFormat="1" applyBorder="1" applyAlignment="1">
      <alignment horizontal="right" wrapText="1"/>
    </xf>
    <xf numFmtId="14" fontId="41" fillId="24" borderId="19" xfId="1" applyNumberFormat="1" applyFont="1" applyFill="1" applyBorder="1" applyAlignment="1">
      <alignment horizontal="left" vertical="center" wrapText="1"/>
    </xf>
    <xf numFmtId="0" fontId="41" fillId="24" borderId="19" xfId="0" applyFont="1" applyFill="1" applyBorder="1" applyAlignment="1">
      <alignment horizontal="left" vertical="center"/>
    </xf>
    <xf numFmtId="165" fontId="41" fillId="24" borderId="19" xfId="0" applyNumberFormat="1" applyFont="1" applyFill="1" applyBorder="1" applyAlignment="1">
      <alignment horizontal="right" vertical="center"/>
    </xf>
    <xf numFmtId="165" fontId="41" fillId="24" borderId="19" xfId="2" applyNumberFormat="1" applyFont="1" applyFill="1" applyBorder="1" applyAlignment="1">
      <alignment horizontal="right" vertical="center" wrapText="1"/>
    </xf>
    <xf numFmtId="3" fontId="43" fillId="24" borderId="11" xfId="1" applyNumberFormat="1" applyFont="1" applyFill="1" applyBorder="1" applyAlignment="1">
      <alignment horizontal="left" wrapText="1"/>
    </xf>
    <xf numFmtId="3" fontId="41" fillId="24" borderId="19" xfId="1" applyNumberFormat="1" applyFont="1" applyFill="1" applyBorder="1" applyAlignment="1">
      <alignment horizontal="left" vertical="center" wrapText="1"/>
    </xf>
    <xf numFmtId="0" fontId="41" fillId="24" borderId="19" xfId="0" applyFont="1" applyFill="1" applyBorder="1" applyAlignment="1">
      <alignment horizontal="left" vertical="center" wrapText="1"/>
    </xf>
    <xf numFmtId="14" fontId="41" fillId="25" borderId="19" xfId="1" applyNumberFormat="1" applyFont="1" applyFill="1" applyBorder="1" applyAlignment="1">
      <alignment horizontal="left" vertical="center" wrapText="1"/>
    </xf>
    <xf numFmtId="0" fontId="41" fillId="25" borderId="19" xfId="0" applyFont="1" applyFill="1" applyBorder="1" applyAlignment="1">
      <alignment horizontal="left" vertical="center"/>
    </xf>
    <xf numFmtId="0" fontId="41" fillId="25" borderId="6" xfId="0" applyFont="1" applyFill="1" applyBorder="1" applyAlignment="1">
      <alignment horizontal="left" vertical="center"/>
    </xf>
    <xf numFmtId="165" fontId="41" fillId="25" borderId="19" xfId="0" applyNumberFormat="1" applyFont="1" applyFill="1" applyBorder="1" applyAlignment="1">
      <alignment horizontal="right" vertical="center"/>
    </xf>
    <xf numFmtId="165" fontId="41" fillId="25" borderId="19" xfId="2" applyNumberFormat="1" applyFont="1" applyFill="1" applyBorder="1" applyAlignment="1">
      <alignment horizontal="right" vertical="center" wrapText="1"/>
    </xf>
    <xf numFmtId="165" fontId="41" fillId="25" borderId="9" xfId="40" applyNumberFormat="1" applyFont="1" applyFill="1" applyBorder="1" applyAlignment="1">
      <alignment horizontal="left" vertical="center" wrapText="1"/>
    </xf>
    <xf numFmtId="3" fontId="43" fillId="25" borderId="11" xfId="1" applyNumberFormat="1" applyFont="1" applyFill="1" applyBorder="1" applyAlignment="1">
      <alignment horizontal="left" wrapText="1"/>
    </xf>
    <xf numFmtId="3" fontId="41" fillId="25" borderId="19" xfId="1" applyNumberFormat="1" applyFont="1" applyFill="1" applyBorder="1" applyAlignment="1">
      <alignment horizontal="left" vertical="center" wrapText="1"/>
    </xf>
    <xf numFmtId="0" fontId="41" fillId="25" borderId="19" xfId="0" applyFont="1" applyFill="1" applyBorder="1" applyAlignment="1">
      <alignment horizontal="left" vertical="center" wrapText="1"/>
    </xf>
    <xf numFmtId="165" fontId="41" fillId="12" borderId="16" xfId="0" applyNumberFormat="1" applyFont="1" applyFill="1" applyBorder="1" applyAlignment="1">
      <alignment horizontal="right" vertical="center" wrapText="1"/>
    </xf>
    <xf numFmtId="165" fontId="2" fillId="0" borderId="3" xfId="0" applyNumberFormat="1" applyFont="1" applyBorder="1" applyAlignment="1">
      <alignment horizontal="right" vertical="center" wrapText="1"/>
    </xf>
    <xf numFmtId="165" fontId="2" fillId="0" borderId="19" xfId="0" applyNumberFormat="1" applyFont="1" applyBorder="1" applyAlignment="1">
      <alignment horizontal="right" vertical="center" wrapText="1"/>
    </xf>
    <xf numFmtId="14" fontId="4" fillId="12" borderId="19" xfId="1" applyNumberFormat="1" applyFont="1" applyFill="1" applyBorder="1" applyAlignment="1">
      <alignment horizontal="left" vertical="center" wrapText="1"/>
    </xf>
    <xf numFmtId="0" fontId="0" fillId="12" borderId="19" xfId="0" applyFont="1" applyFill="1" applyBorder="1" applyAlignment="1">
      <alignment horizontal="left" vertical="center"/>
    </xf>
    <xf numFmtId="0" fontId="0" fillId="12" borderId="6" xfId="0" applyFont="1" applyFill="1" applyBorder="1" applyAlignment="1">
      <alignment horizontal="left" vertical="center"/>
    </xf>
    <xf numFmtId="165" fontId="0" fillId="12" borderId="19" xfId="0" applyNumberFormat="1" applyFont="1" applyFill="1" applyBorder="1" applyAlignment="1">
      <alignment horizontal="right" vertical="center"/>
    </xf>
    <xf numFmtId="165" fontId="4" fillId="12" borderId="19" xfId="2" applyNumberFormat="1" applyFont="1" applyFill="1" applyBorder="1" applyAlignment="1">
      <alignment horizontal="right" vertical="center" wrapText="1"/>
    </xf>
    <xf numFmtId="165" fontId="0" fillId="12" borderId="9" xfId="40" applyNumberFormat="1" applyFont="1" applyFill="1" applyBorder="1" applyAlignment="1">
      <alignment horizontal="left" vertical="center" wrapText="1"/>
    </xf>
    <xf numFmtId="3" fontId="0" fillId="12" borderId="19" xfId="1" applyNumberFormat="1" applyFont="1" applyFill="1" applyBorder="1" applyAlignment="1">
      <alignment horizontal="left" vertical="center" wrapText="1"/>
    </xf>
    <xf numFmtId="0" fontId="0" fillId="12" borderId="19" xfId="0" applyFont="1" applyFill="1" applyBorder="1" applyAlignment="1">
      <alignment horizontal="left" vertical="center" wrapText="1"/>
    </xf>
    <xf numFmtId="0" fontId="41" fillId="25" borderId="0" xfId="0" applyFont="1" applyFill="1" applyAlignment="1">
      <alignment horizontal="left" vertical="center"/>
    </xf>
    <xf numFmtId="0" fontId="41" fillId="24" borderId="6" xfId="0" applyFont="1" applyFill="1" applyBorder="1" applyAlignment="1">
      <alignment horizontal="left" vertical="center"/>
    </xf>
    <xf numFmtId="165" fontId="41" fillId="24" borderId="9" xfId="40" applyNumberFormat="1" applyFont="1" applyFill="1" applyBorder="1" applyAlignment="1">
      <alignment horizontal="left" vertical="center" wrapText="1"/>
    </xf>
    <xf numFmtId="0" fontId="41" fillId="24" borderId="0" xfId="0" applyFont="1" applyFill="1" applyAlignment="1">
      <alignment horizontal="left" vertical="center"/>
    </xf>
    <xf numFmtId="3" fontId="41" fillId="12" borderId="19" xfId="1" applyNumberFormat="1" applyFont="1" applyFill="1" applyBorder="1" applyAlignment="1">
      <alignment horizontal="left" wrapText="1"/>
    </xf>
    <xf numFmtId="165" fontId="41" fillId="12" borderId="6" xfId="1" applyNumberFormat="1" applyFont="1" applyFill="1" applyBorder="1" applyAlignment="1">
      <alignment horizontal="left" wrapText="1"/>
    </xf>
    <xf numFmtId="164" fontId="41" fillId="12" borderId="16" xfId="2" applyFont="1" applyFill="1" applyBorder="1" applyAlignment="1">
      <alignment horizontal="right" vertical="center" wrapText="1"/>
    </xf>
    <xf numFmtId="165" fontId="41" fillId="12" borderId="3" xfId="40" applyNumberFormat="1" applyFont="1" applyFill="1" applyBorder="1" applyAlignment="1">
      <alignment horizontal="left" vertical="center" wrapText="1"/>
    </xf>
    <xf numFmtId="0" fontId="41" fillId="12" borderId="3" xfId="0" applyFont="1" applyFill="1" applyBorder="1" applyAlignment="1">
      <alignment horizontal="left" vertical="center"/>
    </xf>
    <xf numFmtId="3" fontId="41" fillId="12" borderId="3" xfId="1" applyNumberFormat="1" applyFont="1" applyFill="1" applyBorder="1" applyAlignment="1">
      <alignment horizontal="left" vertical="center" wrapText="1"/>
    </xf>
    <xf numFmtId="0" fontId="41" fillId="12" borderId="3" xfId="0" applyFont="1" applyFill="1" applyBorder="1" applyAlignment="1">
      <alignment horizontal="left" vertical="center" wrapText="1"/>
    </xf>
    <xf numFmtId="0" fontId="19" fillId="6" borderId="6" xfId="0" applyFont="1" applyFill="1" applyBorder="1" applyAlignment="1">
      <alignment horizontal="left" vertical="center"/>
    </xf>
    <xf numFmtId="165" fontId="19" fillId="6" borderId="19" xfId="0" applyNumberFormat="1" applyFont="1" applyFill="1" applyBorder="1" applyAlignment="1">
      <alignment horizontal="right" vertical="center"/>
    </xf>
    <xf numFmtId="165" fontId="19" fillId="6" borderId="9" xfId="40" applyNumberFormat="1" applyFont="1" applyFill="1" applyBorder="1" applyAlignment="1">
      <alignment horizontal="left" vertical="center" wrapText="1"/>
    </xf>
    <xf numFmtId="3" fontId="1" fillId="0" borderId="19" xfId="0" applyNumberFormat="1" applyFont="1" applyBorder="1" applyAlignment="1">
      <alignment horizontal="left"/>
    </xf>
    <xf numFmtId="165" fontId="2" fillId="0" borderId="16" xfId="0" applyNumberFormat="1" applyFont="1" applyBorder="1" applyAlignment="1">
      <alignment horizontal="right" vertical="center" wrapText="1"/>
    </xf>
    <xf numFmtId="165" fontId="41" fillId="0" borderId="46" xfId="0" applyNumberFormat="1" applyFont="1" applyBorder="1" applyAlignment="1">
      <alignment horizontal="right" vertical="center" wrapText="1"/>
    </xf>
    <xf numFmtId="165" fontId="41" fillId="0" borderId="28" xfId="0" applyNumberFormat="1" applyFont="1" applyBorder="1" applyAlignment="1">
      <alignment horizontal="right" vertical="center" wrapText="1"/>
    </xf>
    <xf numFmtId="165" fontId="41" fillId="0" borderId="47" xfId="0" applyNumberFormat="1" applyFont="1" applyBorder="1" applyAlignment="1">
      <alignment horizontal="right" vertical="center" wrapText="1"/>
    </xf>
    <xf numFmtId="165" fontId="41" fillId="22" borderId="19" xfId="0" applyNumberFormat="1" applyFont="1" applyFill="1" applyBorder="1" applyAlignment="1">
      <alignment wrapText="1"/>
    </xf>
    <xf numFmtId="164" fontId="0" fillId="0" borderId="0" xfId="0" applyNumberFormat="1" applyAlignment="1">
      <alignment horizontal="center" wrapText="1"/>
    </xf>
    <xf numFmtId="164" fontId="41" fillId="0" borderId="0" xfId="0" applyNumberFormat="1" applyFont="1"/>
    <xf numFmtId="14" fontId="41" fillId="12" borderId="19" xfId="0" applyNumberFormat="1" applyFont="1" applyFill="1" applyBorder="1" applyAlignment="1">
      <alignment horizontal="left" vertical="center"/>
    </xf>
    <xf numFmtId="3" fontId="19" fillId="12" borderId="11" xfId="1" applyNumberFormat="1" applyFont="1" applyFill="1" applyBorder="1" applyAlignment="1">
      <alignment horizontal="left" wrapText="1"/>
    </xf>
    <xf numFmtId="165" fontId="1" fillId="0" borderId="9" xfId="0" applyNumberFormat="1" applyFont="1" applyBorder="1" applyAlignment="1">
      <alignment horizontal="left" vertical="center"/>
    </xf>
    <xf numFmtId="165" fontId="41" fillId="6" borderId="27" xfId="0" applyNumberFormat="1" applyFont="1" applyFill="1" applyBorder="1" applyAlignment="1">
      <alignment horizontal="right" vertical="center"/>
    </xf>
    <xf numFmtId="0" fontId="0" fillId="0" borderId="0" xfId="0" applyNumberFormat="1" applyAlignment="1">
      <alignment horizontal="right" wrapText="1"/>
    </xf>
    <xf numFmtId="164" fontId="41" fillId="23" borderId="19" xfId="2" applyFont="1" applyFill="1" applyBorder="1" applyAlignment="1">
      <alignment horizontal="right" wrapText="1"/>
    </xf>
    <xf numFmtId="14" fontId="41" fillId="23" borderId="19" xfId="0" applyNumberFormat="1" applyFont="1" applyFill="1" applyBorder="1" applyAlignment="1">
      <alignment horizontal="left" vertical="center" wrapText="1"/>
    </xf>
    <xf numFmtId="165" fontId="41" fillId="0" borderId="19" xfId="0" applyNumberFormat="1" applyFont="1" applyBorder="1" applyAlignment="1">
      <alignment horizontal="left" vertical="center"/>
    </xf>
    <xf numFmtId="165" fontId="0" fillId="0" borderId="19" xfId="0" applyNumberFormat="1" applyFont="1" applyBorder="1" applyAlignment="1">
      <alignment horizontal="left" vertical="center"/>
    </xf>
    <xf numFmtId="3" fontId="41" fillId="22" borderId="19" xfId="0" applyNumberFormat="1" applyFont="1" applyFill="1" applyBorder="1" applyAlignment="1">
      <alignment horizontal="left" vertical="center"/>
    </xf>
    <xf numFmtId="14" fontId="13" fillId="3" borderId="4" xfId="0" applyNumberFormat="1" applyFont="1" applyFill="1" applyBorder="1" applyAlignment="1">
      <alignment horizontal="center" vertical="top" wrapText="1"/>
    </xf>
    <xf numFmtId="165" fontId="46" fillId="13" borderId="21" xfId="0" applyNumberFormat="1" applyFont="1" applyFill="1" applyBorder="1" applyAlignment="1">
      <alignment horizontal="center"/>
    </xf>
    <xf numFmtId="14" fontId="45"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0" fontId="15" fillId="0" borderId="0" xfId="0" applyFont="1" applyAlignment="1">
      <alignment horizontal="center" vertical="center"/>
    </xf>
    <xf numFmtId="0" fontId="15" fillId="11" borderId="20" xfId="0" applyFont="1" applyFill="1" applyBorder="1" applyAlignment="1">
      <alignment horizontal="center" vertical="center"/>
    </xf>
    <xf numFmtId="0" fontId="15" fillId="11" borderId="21" xfId="0" applyFont="1" applyFill="1" applyBorder="1" applyAlignment="1">
      <alignment horizontal="center" vertical="center"/>
    </xf>
    <xf numFmtId="0" fontId="15" fillId="11" borderId="22" xfId="0" applyFont="1" applyFill="1" applyBorder="1" applyAlignment="1">
      <alignment horizontal="center" vertical="center"/>
    </xf>
    <xf numFmtId="0" fontId="21"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65" fontId="17" fillId="0" borderId="10" xfId="0" applyNumberFormat="1" applyFont="1" applyBorder="1" applyAlignment="1">
      <alignment horizontal="left" vertical="center"/>
    </xf>
    <xf numFmtId="165" fontId="17" fillId="0" borderId="11" xfId="0" applyNumberFormat="1" applyFont="1" applyBorder="1" applyAlignment="1">
      <alignment horizontal="left" vertical="center"/>
    </xf>
    <xf numFmtId="165" fontId="17" fillId="0" borderId="0" xfId="0" applyNumberFormat="1" applyFont="1" applyAlignment="1">
      <alignment horizontal="left" vertical="center"/>
    </xf>
    <xf numFmtId="165" fontId="17" fillId="0" borderId="7" xfId="0" applyNumberFormat="1" applyFont="1" applyBorder="1" applyAlignment="1">
      <alignment horizontal="left" vertical="center"/>
    </xf>
    <xf numFmtId="165" fontId="17" fillId="0" borderId="4" xfId="0" applyNumberFormat="1" applyFont="1" applyBorder="1" applyAlignment="1">
      <alignment horizontal="center" vertical="center" wrapText="1"/>
    </xf>
    <xf numFmtId="165" fontId="17" fillId="0" borderId="2" xfId="0" applyNumberFormat="1" applyFont="1" applyBorder="1" applyAlignment="1">
      <alignment horizontal="center" vertical="center" wrapText="1"/>
    </xf>
    <xf numFmtId="0" fontId="62" fillId="11" borderId="32" xfId="0" applyFont="1" applyFill="1" applyBorder="1" applyAlignment="1">
      <alignment horizontal="center" vertical="center"/>
    </xf>
    <xf numFmtId="0" fontId="62" fillId="11" borderId="21" xfId="0" applyFont="1" applyFill="1" applyBorder="1" applyAlignment="1">
      <alignment horizontal="center" vertical="center"/>
    </xf>
    <xf numFmtId="0" fontId="62" fillId="11" borderId="22" xfId="0" applyFont="1" applyFill="1" applyBorder="1" applyAlignment="1">
      <alignment horizontal="center" vertical="center"/>
    </xf>
    <xf numFmtId="0" fontId="62" fillId="0" borderId="0" xfId="0" applyFont="1" applyAlignment="1">
      <alignment horizontal="center" vertical="center"/>
    </xf>
    <xf numFmtId="0" fontId="62" fillId="11" borderId="20" xfId="0" applyFont="1" applyFill="1" applyBorder="1" applyAlignment="1">
      <alignment horizontal="center" vertical="center"/>
    </xf>
    <xf numFmtId="0" fontId="62" fillId="0" borderId="6" xfId="0" applyFont="1" applyBorder="1" applyAlignment="1">
      <alignment horizontal="center"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4" fillId="0" borderId="10" xfId="0" applyFont="1" applyBorder="1" applyAlignment="1">
      <alignment horizontal="left" vertical="center"/>
    </xf>
    <xf numFmtId="0" fontId="64" fillId="0" borderId="11" xfId="0" applyFont="1" applyBorder="1" applyAlignment="1">
      <alignment horizontal="left" vertical="center"/>
    </xf>
    <xf numFmtId="49" fontId="64" fillId="0" borderId="0" xfId="0" applyNumberFormat="1" applyFont="1" applyAlignment="1">
      <alignment horizontal="left" vertical="center"/>
    </xf>
    <xf numFmtId="49" fontId="64" fillId="0" borderId="7" xfId="0" applyNumberFormat="1" applyFont="1" applyBorder="1" applyAlignment="1">
      <alignment horizontal="left" vertical="center"/>
    </xf>
    <xf numFmtId="0" fontId="64" fillId="0" borderId="4"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4" xfId="0" applyFont="1" applyBorder="1" applyAlignment="1">
      <alignment horizontal="left" vertical="center" wrapText="1"/>
    </xf>
    <xf numFmtId="0" fontId="64" fillId="0" borderId="2" xfId="0" applyFont="1" applyBorder="1" applyAlignment="1">
      <alignment horizontal="left" vertical="center" wrapText="1"/>
    </xf>
    <xf numFmtId="0" fontId="55" fillId="17" borderId="0" xfId="0" applyFont="1" applyFill="1" applyAlignment="1">
      <alignment horizontal="center"/>
    </xf>
    <xf numFmtId="0" fontId="43" fillId="18" borderId="10" xfId="0" applyFont="1" applyFill="1" applyBorder="1" applyAlignment="1">
      <alignment horizontal="center"/>
    </xf>
    <xf numFmtId="0" fontId="43"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24">
    <dxf>
      <numFmt numFmtId="164" formatCode="_-* #,##0.00\ _€_-;\-* #,##0.00\ _€_-;_-* &quot;-&quot;??\ _€_-;_-@_-"/>
    </dxf>
    <dxf>
      <alignment horizontal="center" readingOrder="0"/>
    </dxf>
    <dxf>
      <alignment wrapText="1" readingOrder="0"/>
    </dxf>
    <dxf>
      <alignment horizontal="right" readingOrder="0"/>
    </dxf>
    <dxf>
      <alignment wrapText="1" readingOrder="0"/>
    </dxf>
    <dxf>
      <numFmt numFmtId="164" formatCode="_-* #,##0.00\ _€_-;\-* #,##0.00\ _€_-;_-* &quot;-&quot;??\ _€_-;_-@_-"/>
    </dxf>
    <dxf>
      <alignment horizontal="right" readingOrder="0"/>
    </dxf>
    <dxf>
      <alignment wrapText="1" readingOrder="0"/>
    </dxf>
    <dxf>
      <numFmt numFmtId="2" formatCode="0.00"/>
    </dxf>
    <dxf>
      <alignment wrapText="1" readingOrder="0"/>
    </dxf>
    <dxf>
      <alignment horizontal="right" readingOrder="0"/>
    </dxf>
    <dxf>
      <numFmt numFmtId="164" formatCode="_-* #,##0.00\ _€_-;\-* #,##0.00\ _€_-;_-* &quot;-&quot;??\ _€_-;_-@_-"/>
    </dxf>
    <dxf>
      <alignment wrapText="1" readingOrder="0"/>
    </dxf>
    <dxf>
      <alignment horizontal="right" readingOrder="0"/>
    </dxf>
    <dxf>
      <alignment wrapText="1" readingOrder="0"/>
    </dxf>
    <dxf>
      <alignment horizontal="center" readingOrder="0"/>
    </dxf>
    <dxf>
      <numFmt numFmtId="164" formatCode="_-* #,##0.00\ _€_-;\-* #,##0.00\ _€_-;_-* &quot;-&quot;??\ _€_-;_-@_-"/>
    </dxf>
    <dxf>
      <alignment wrapText="1" readingOrder="0"/>
    </dxf>
    <dxf>
      <alignment horizontal="right" readingOrder="0"/>
    </dxf>
    <dxf>
      <numFmt numFmtId="164" formatCode="_-* #,##0.00\ _€_-;\-* #,##0.00\ _€_-;_-* &quot;-&quot;??\ _€_-;_-@_-"/>
    </dxf>
    <dxf>
      <numFmt numFmtId="164" formatCode="_-* #,##0.00\ _€_-;\-* #,##0.00\ _€_-;_-* &quot;-&quot;??\ _€_-;_-@_-"/>
    </dxf>
    <dxf>
      <alignment horizontal="right" readingOrder="0"/>
    </dxf>
    <dxf>
      <alignment wrapText="1" readingOrder="0"/>
    </dxf>
    <dxf>
      <numFmt numFmtId="2" formatCode="0.00"/>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23</xdr:row>
      <xdr:rowOff>0</xdr:rowOff>
    </xdr:from>
    <xdr:to>
      <xdr:col>8</xdr:col>
      <xdr:colOff>190500</xdr:colOff>
      <xdr:row>24</xdr:row>
      <xdr:rowOff>69215</xdr:rowOff>
    </xdr:to>
    <xdr:sp macro="" textlink="">
      <xdr:nvSpPr>
        <xdr:cNvPr id="2" name="Text Box 3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23</xdr:row>
      <xdr:rowOff>0</xdr:rowOff>
    </xdr:from>
    <xdr:to>
      <xdr:col>8</xdr:col>
      <xdr:colOff>704850</xdr:colOff>
      <xdr:row>24</xdr:row>
      <xdr:rowOff>50165</xdr:rowOff>
    </xdr:to>
    <xdr:sp macro="" textlink="">
      <xdr:nvSpPr>
        <xdr:cNvPr id="3" name="Text Box 34">
          <a:extLst>
            <a:ext uri="{FF2B5EF4-FFF2-40B4-BE49-F238E27FC236}">
              <a16:creationId xmlns:a16="http://schemas.microsoft.com/office/drawing/2014/main" xmlns=""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23</xdr:row>
      <xdr:rowOff>0</xdr:rowOff>
    </xdr:from>
    <xdr:to>
      <xdr:col>8</xdr:col>
      <xdr:colOff>190500</xdr:colOff>
      <xdr:row>24</xdr:row>
      <xdr:rowOff>66675</xdr:rowOff>
    </xdr:to>
    <xdr:sp macro="" textlink="">
      <xdr:nvSpPr>
        <xdr:cNvPr id="4" name="Text Box 32">
          <a:extLst>
            <a:ext uri="{FF2B5EF4-FFF2-40B4-BE49-F238E27FC236}">
              <a16:creationId xmlns:a16="http://schemas.microsoft.com/office/drawing/2014/main" xmlns=""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23</xdr:row>
      <xdr:rowOff>0</xdr:rowOff>
    </xdr:from>
    <xdr:to>
      <xdr:col>8</xdr:col>
      <xdr:colOff>704850</xdr:colOff>
      <xdr:row>24</xdr:row>
      <xdr:rowOff>47625</xdr:rowOff>
    </xdr:to>
    <xdr:sp macro="" textlink="">
      <xdr:nvSpPr>
        <xdr:cNvPr id="5" name="Text Box 34">
          <a:extLst>
            <a:ext uri="{FF2B5EF4-FFF2-40B4-BE49-F238E27FC236}">
              <a16:creationId xmlns:a16="http://schemas.microsoft.com/office/drawing/2014/main" xmlns=""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23</xdr:row>
      <xdr:rowOff>0</xdr:rowOff>
    </xdr:from>
    <xdr:to>
      <xdr:col>8</xdr:col>
      <xdr:colOff>190500</xdr:colOff>
      <xdr:row>24</xdr:row>
      <xdr:rowOff>66675</xdr:rowOff>
    </xdr:to>
    <xdr:sp macro="" textlink="">
      <xdr:nvSpPr>
        <xdr:cNvPr id="6" name="Text Box 32">
          <a:extLst>
            <a:ext uri="{FF2B5EF4-FFF2-40B4-BE49-F238E27FC236}">
              <a16:creationId xmlns:a16="http://schemas.microsoft.com/office/drawing/2014/main" xmlns=""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23</xdr:row>
      <xdr:rowOff>0</xdr:rowOff>
    </xdr:from>
    <xdr:to>
      <xdr:col>8</xdr:col>
      <xdr:colOff>704850</xdr:colOff>
      <xdr:row>24</xdr:row>
      <xdr:rowOff>47625</xdr:rowOff>
    </xdr:to>
    <xdr:sp macro="" textlink="">
      <xdr:nvSpPr>
        <xdr:cNvPr id="7" name="Text Box 34">
          <a:extLst>
            <a:ext uri="{FF2B5EF4-FFF2-40B4-BE49-F238E27FC236}">
              <a16:creationId xmlns:a16="http://schemas.microsoft.com/office/drawing/2014/main" xmlns=""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23</xdr:row>
      <xdr:rowOff>0</xdr:rowOff>
    </xdr:from>
    <xdr:ext cx="76200" cy="228600"/>
    <xdr:sp macro="" textlink="">
      <xdr:nvSpPr>
        <xdr:cNvPr id="8" name="Text Box 32">
          <a:extLst>
            <a:ext uri="{FF2B5EF4-FFF2-40B4-BE49-F238E27FC236}">
              <a16:creationId xmlns:a16="http://schemas.microsoft.com/office/drawing/2014/main" xmlns=""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23</xdr:row>
      <xdr:rowOff>0</xdr:rowOff>
    </xdr:from>
    <xdr:ext cx="19050" cy="209550"/>
    <xdr:sp macro="" textlink="">
      <xdr:nvSpPr>
        <xdr:cNvPr id="9" name="Text Box 34">
          <a:extLst>
            <a:ext uri="{FF2B5EF4-FFF2-40B4-BE49-F238E27FC236}">
              <a16:creationId xmlns:a16="http://schemas.microsoft.com/office/drawing/2014/main" xmlns=""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25</xdr:row>
      <xdr:rowOff>0</xdr:rowOff>
    </xdr:from>
    <xdr:to>
      <xdr:col>7</xdr:col>
      <xdr:colOff>190500</xdr:colOff>
      <xdr:row>26</xdr:row>
      <xdr:rowOff>69215</xdr:rowOff>
    </xdr:to>
    <xdr:sp macro="" textlink="">
      <xdr:nvSpPr>
        <xdr:cNvPr id="2" name="Text Box 32">
          <a:extLst>
            <a:ext uri="{FF2B5EF4-FFF2-40B4-BE49-F238E27FC236}">
              <a16:creationId xmlns:a16="http://schemas.microsoft.com/office/drawing/2014/main" xmlns=""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50165</xdr:rowOff>
    </xdr:to>
    <xdr:sp macro="" textlink="">
      <xdr:nvSpPr>
        <xdr:cNvPr id="3" name="Text Box 34">
          <a:extLst>
            <a:ext uri="{FF2B5EF4-FFF2-40B4-BE49-F238E27FC236}">
              <a16:creationId xmlns:a16="http://schemas.microsoft.com/office/drawing/2014/main" xmlns=""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26</xdr:row>
      <xdr:rowOff>66675</xdr:rowOff>
    </xdr:to>
    <xdr:sp macro="" textlink="">
      <xdr:nvSpPr>
        <xdr:cNvPr id="4" name="Text Box 32">
          <a:extLst>
            <a:ext uri="{FF2B5EF4-FFF2-40B4-BE49-F238E27FC236}">
              <a16:creationId xmlns:a16="http://schemas.microsoft.com/office/drawing/2014/main" xmlns=""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47625</xdr:rowOff>
    </xdr:to>
    <xdr:sp macro="" textlink="">
      <xdr:nvSpPr>
        <xdr:cNvPr id="5" name="Text Box 34">
          <a:extLst>
            <a:ext uri="{FF2B5EF4-FFF2-40B4-BE49-F238E27FC236}">
              <a16:creationId xmlns:a16="http://schemas.microsoft.com/office/drawing/2014/main" xmlns=""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26</xdr:row>
      <xdr:rowOff>66675</xdr:rowOff>
    </xdr:to>
    <xdr:sp macro="" textlink="">
      <xdr:nvSpPr>
        <xdr:cNvPr id="6" name="Text Box 32">
          <a:extLst>
            <a:ext uri="{FF2B5EF4-FFF2-40B4-BE49-F238E27FC236}">
              <a16:creationId xmlns:a16="http://schemas.microsoft.com/office/drawing/2014/main" xmlns=""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47625</xdr:rowOff>
    </xdr:to>
    <xdr:sp macro="" textlink="">
      <xdr:nvSpPr>
        <xdr:cNvPr id="7" name="Text Box 34">
          <a:extLst>
            <a:ext uri="{FF2B5EF4-FFF2-40B4-BE49-F238E27FC236}">
              <a16:creationId xmlns:a16="http://schemas.microsoft.com/office/drawing/2014/main" xmlns=""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25</xdr:row>
      <xdr:rowOff>0</xdr:rowOff>
    </xdr:from>
    <xdr:ext cx="76200" cy="228600"/>
    <xdr:sp macro="" textlink="">
      <xdr:nvSpPr>
        <xdr:cNvPr id="8" name="Text Box 32">
          <a:extLst>
            <a:ext uri="{FF2B5EF4-FFF2-40B4-BE49-F238E27FC236}">
              <a16:creationId xmlns:a16="http://schemas.microsoft.com/office/drawing/2014/main" xmlns=""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25</xdr:row>
      <xdr:rowOff>0</xdr:rowOff>
    </xdr:from>
    <xdr:ext cx="19050" cy="209550"/>
    <xdr:sp macro="" textlink="">
      <xdr:nvSpPr>
        <xdr:cNvPr id="9" name="Text Box 34">
          <a:extLst>
            <a:ext uri="{FF2B5EF4-FFF2-40B4-BE49-F238E27FC236}">
              <a16:creationId xmlns:a16="http://schemas.microsoft.com/office/drawing/2014/main" xmlns=""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25</xdr:row>
      <xdr:rowOff>0</xdr:rowOff>
    </xdr:from>
    <xdr:to>
      <xdr:col>8</xdr:col>
      <xdr:colOff>190500</xdr:colOff>
      <xdr:row>26</xdr:row>
      <xdr:rowOff>69215</xdr:rowOff>
    </xdr:to>
    <xdr:sp macro="" textlink="">
      <xdr:nvSpPr>
        <xdr:cNvPr id="10" name="Text Box 32">
          <a:extLst>
            <a:ext uri="{FF2B5EF4-FFF2-40B4-BE49-F238E27FC236}">
              <a16:creationId xmlns:a16="http://schemas.microsoft.com/office/drawing/2014/main" xmlns=""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50165</xdr:rowOff>
    </xdr:to>
    <xdr:sp macro="" textlink="">
      <xdr:nvSpPr>
        <xdr:cNvPr id="11" name="Text Box 34">
          <a:extLst>
            <a:ext uri="{FF2B5EF4-FFF2-40B4-BE49-F238E27FC236}">
              <a16:creationId xmlns:a16="http://schemas.microsoft.com/office/drawing/2014/main" xmlns=""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12" name="Text Box 32">
          <a:extLst>
            <a:ext uri="{FF2B5EF4-FFF2-40B4-BE49-F238E27FC236}">
              <a16:creationId xmlns:a16="http://schemas.microsoft.com/office/drawing/2014/main" xmlns=""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13" name="Text Box 34">
          <a:extLst>
            <a:ext uri="{FF2B5EF4-FFF2-40B4-BE49-F238E27FC236}">
              <a16:creationId xmlns:a16="http://schemas.microsoft.com/office/drawing/2014/main" xmlns=""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14" name="Text Box 32">
          <a:extLst>
            <a:ext uri="{FF2B5EF4-FFF2-40B4-BE49-F238E27FC236}">
              <a16:creationId xmlns:a16="http://schemas.microsoft.com/office/drawing/2014/main" xmlns=""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15" name="Text Box 34">
          <a:extLst>
            <a:ext uri="{FF2B5EF4-FFF2-40B4-BE49-F238E27FC236}">
              <a16:creationId xmlns:a16="http://schemas.microsoft.com/office/drawing/2014/main" xmlns=""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25</xdr:row>
      <xdr:rowOff>0</xdr:rowOff>
    </xdr:from>
    <xdr:ext cx="76200" cy="228600"/>
    <xdr:sp macro="" textlink="">
      <xdr:nvSpPr>
        <xdr:cNvPr id="16" name="Text Box 32">
          <a:extLst>
            <a:ext uri="{FF2B5EF4-FFF2-40B4-BE49-F238E27FC236}">
              <a16:creationId xmlns:a16="http://schemas.microsoft.com/office/drawing/2014/main" xmlns=""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25</xdr:row>
      <xdr:rowOff>0</xdr:rowOff>
    </xdr:from>
    <xdr:ext cx="19050" cy="209550"/>
    <xdr:sp macro="" textlink="">
      <xdr:nvSpPr>
        <xdr:cNvPr id="17" name="Text Box 34">
          <a:extLst>
            <a:ext uri="{FF2B5EF4-FFF2-40B4-BE49-F238E27FC236}">
              <a16:creationId xmlns:a16="http://schemas.microsoft.com/office/drawing/2014/main" xmlns=""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48</xdr:row>
      <xdr:rowOff>0</xdr:rowOff>
    </xdr:from>
    <xdr:to>
      <xdr:col>7</xdr:col>
      <xdr:colOff>190500</xdr:colOff>
      <xdr:row>49</xdr:row>
      <xdr:rowOff>69215</xdr:rowOff>
    </xdr:to>
    <xdr:sp macro="" textlink="">
      <xdr:nvSpPr>
        <xdr:cNvPr id="2" name="Text Box 32">
          <a:extLst>
            <a:ext uri="{FF2B5EF4-FFF2-40B4-BE49-F238E27FC236}">
              <a16:creationId xmlns:a16="http://schemas.microsoft.com/office/drawing/2014/main" xmlns=""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48</xdr:row>
      <xdr:rowOff>0</xdr:rowOff>
    </xdr:from>
    <xdr:to>
      <xdr:col>8</xdr:col>
      <xdr:colOff>19050</xdr:colOff>
      <xdr:row>49</xdr:row>
      <xdr:rowOff>50165</xdr:rowOff>
    </xdr:to>
    <xdr:sp macro="" textlink="">
      <xdr:nvSpPr>
        <xdr:cNvPr id="3" name="Text Box 34">
          <a:extLst>
            <a:ext uri="{FF2B5EF4-FFF2-40B4-BE49-F238E27FC236}">
              <a16:creationId xmlns:a16="http://schemas.microsoft.com/office/drawing/2014/main" xmlns=""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51</xdr:row>
      <xdr:rowOff>0</xdr:rowOff>
    </xdr:from>
    <xdr:to>
      <xdr:col>7</xdr:col>
      <xdr:colOff>190500</xdr:colOff>
      <xdr:row>52</xdr:row>
      <xdr:rowOff>66675</xdr:rowOff>
    </xdr:to>
    <xdr:sp macro="" textlink="">
      <xdr:nvSpPr>
        <xdr:cNvPr id="4" name="Text Box 32">
          <a:extLst>
            <a:ext uri="{FF2B5EF4-FFF2-40B4-BE49-F238E27FC236}">
              <a16:creationId xmlns:a16="http://schemas.microsoft.com/office/drawing/2014/main" xmlns=""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51</xdr:row>
      <xdr:rowOff>0</xdr:rowOff>
    </xdr:from>
    <xdr:to>
      <xdr:col>8</xdr:col>
      <xdr:colOff>19050</xdr:colOff>
      <xdr:row>52</xdr:row>
      <xdr:rowOff>47625</xdr:rowOff>
    </xdr:to>
    <xdr:sp macro="" textlink="">
      <xdr:nvSpPr>
        <xdr:cNvPr id="5" name="Text Box 34">
          <a:extLst>
            <a:ext uri="{FF2B5EF4-FFF2-40B4-BE49-F238E27FC236}">
              <a16:creationId xmlns:a16="http://schemas.microsoft.com/office/drawing/2014/main" xmlns=""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51</xdr:row>
      <xdr:rowOff>0</xdr:rowOff>
    </xdr:from>
    <xdr:to>
      <xdr:col>7</xdr:col>
      <xdr:colOff>190500</xdr:colOff>
      <xdr:row>52</xdr:row>
      <xdr:rowOff>66675</xdr:rowOff>
    </xdr:to>
    <xdr:sp macro="" textlink="">
      <xdr:nvSpPr>
        <xdr:cNvPr id="6" name="Text Box 32">
          <a:extLst>
            <a:ext uri="{FF2B5EF4-FFF2-40B4-BE49-F238E27FC236}">
              <a16:creationId xmlns:a16="http://schemas.microsoft.com/office/drawing/2014/main" xmlns=""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51</xdr:row>
      <xdr:rowOff>0</xdr:rowOff>
    </xdr:from>
    <xdr:to>
      <xdr:col>8</xdr:col>
      <xdr:colOff>19050</xdr:colOff>
      <xdr:row>52</xdr:row>
      <xdr:rowOff>47625</xdr:rowOff>
    </xdr:to>
    <xdr:sp macro="" textlink="">
      <xdr:nvSpPr>
        <xdr:cNvPr id="7" name="Text Box 34">
          <a:extLst>
            <a:ext uri="{FF2B5EF4-FFF2-40B4-BE49-F238E27FC236}">
              <a16:creationId xmlns:a16="http://schemas.microsoft.com/office/drawing/2014/main" xmlns=""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51</xdr:row>
      <xdr:rowOff>0</xdr:rowOff>
    </xdr:from>
    <xdr:ext cx="76200" cy="228600"/>
    <xdr:sp macro="" textlink="">
      <xdr:nvSpPr>
        <xdr:cNvPr id="8" name="Text Box 32">
          <a:extLst>
            <a:ext uri="{FF2B5EF4-FFF2-40B4-BE49-F238E27FC236}">
              <a16:creationId xmlns:a16="http://schemas.microsoft.com/office/drawing/2014/main" xmlns=""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51</xdr:row>
      <xdr:rowOff>0</xdr:rowOff>
    </xdr:from>
    <xdr:ext cx="19050" cy="209550"/>
    <xdr:sp macro="" textlink="">
      <xdr:nvSpPr>
        <xdr:cNvPr id="9" name="Text Box 34">
          <a:extLst>
            <a:ext uri="{FF2B5EF4-FFF2-40B4-BE49-F238E27FC236}">
              <a16:creationId xmlns:a16="http://schemas.microsoft.com/office/drawing/2014/main" xmlns=""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48</xdr:row>
      <xdr:rowOff>0</xdr:rowOff>
    </xdr:from>
    <xdr:to>
      <xdr:col>8</xdr:col>
      <xdr:colOff>190500</xdr:colOff>
      <xdr:row>49</xdr:row>
      <xdr:rowOff>69215</xdr:rowOff>
    </xdr:to>
    <xdr:sp macro="" textlink="">
      <xdr:nvSpPr>
        <xdr:cNvPr id="10" name="Text Box 32">
          <a:extLst>
            <a:ext uri="{FF2B5EF4-FFF2-40B4-BE49-F238E27FC236}">
              <a16:creationId xmlns:a16="http://schemas.microsoft.com/office/drawing/2014/main" xmlns=""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48</xdr:row>
      <xdr:rowOff>0</xdr:rowOff>
    </xdr:from>
    <xdr:to>
      <xdr:col>8</xdr:col>
      <xdr:colOff>704850</xdr:colOff>
      <xdr:row>49</xdr:row>
      <xdr:rowOff>50165</xdr:rowOff>
    </xdr:to>
    <xdr:sp macro="" textlink="">
      <xdr:nvSpPr>
        <xdr:cNvPr id="11" name="Text Box 34">
          <a:extLst>
            <a:ext uri="{FF2B5EF4-FFF2-40B4-BE49-F238E27FC236}">
              <a16:creationId xmlns:a16="http://schemas.microsoft.com/office/drawing/2014/main" xmlns=""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51</xdr:row>
      <xdr:rowOff>0</xdr:rowOff>
    </xdr:from>
    <xdr:to>
      <xdr:col>8</xdr:col>
      <xdr:colOff>190500</xdr:colOff>
      <xdr:row>52</xdr:row>
      <xdr:rowOff>66675</xdr:rowOff>
    </xdr:to>
    <xdr:sp macro="" textlink="">
      <xdr:nvSpPr>
        <xdr:cNvPr id="12" name="Text Box 32">
          <a:extLst>
            <a:ext uri="{FF2B5EF4-FFF2-40B4-BE49-F238E27FC236}">
              <a16:creationId xmlns:a16="http://schemas.microsoft.com/office/drawing/2014/main" xmlns=""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51</xdr:row>
      <xdr:rowOff>0</xdr:rowOff>
    </xdr:from>
    <xdr:to>
      <xdr:col>8</xdr:col>
      <xdr:colOff>704850</xdr:colOff>
      <xdr:row>52</xdr:row>
      <xdr:rowOff>47625</xdr:rowOff>
    </xdr:to>
    <xdr:sp macro="" textlink="">
      <xdr:nvSpPr>
        <xdr:cNvPr id="13" name="Text Box 34">
          <a:extLst>
            <a:ext uri="{FF2B5EF4-FFF2-40B4-BE49-F238E27FC236}">
              <a16:creationId xmlns:a16="http://schemas.microsoft.com/office/drawing/2014/main" xmlns=""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51</xdr:row>
      <xdr:rowOff>0</xdr:rowOff>
    </xdr:from>
    <xdr:to>
      <xdr:col>8</xdr:col>
      <xdr:colOff>190500</xdr:colOff>
      <xdr:row>52</xdr:row>
      <xdr:rowOff>66675</xdr:rowOff>
    </xdr:to>
    <xdr:sp macro="" textlink="">
      <xdr:nvSpPr>
        <xdr:cNvPr id="14" name="Text Box 32">
          <a:extLst>
            <a:ext uri="{FF2B5EF4-FFF2-40B4-BE49-F238E27FC236}">
              <a16:creationId xmlns:a16="http://schemas.microsoft.com/office/drawing/2014/main" xmlns=""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51</xdr:row>
      <xdr:rowOff>0</xdr:rowOff>
    </xdr:from>
    <xdr:to>
      <xdr:col>8</xdr:col>
      <xdr:colOff>704850</xdr:colOff>
      <xdr:row>52</xdr:row>
      <xdr:rowOff>47625</xdr:rowOff>
    </xdr:to>
    <xdr:sp macro="" textlink="">
      <xdr:nvSpPr>
        <xdr:cNvPr id="15" name="Text Box 34">
          <a:extLst>
            <a:ext uri="{FF2B5EF4-FFF2-40B4-BE49-F238E27FC236}">
              <a16:creationId xmlns:a16="http://schemas.microsoft.com/office/drawing/2014/main" xmlns=""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51</xdr:row>
      <xdr:rowOff>0</xdr:rowOff>
    </xdr:from>
    <xdr:ext cx="76200" cy="228600"/>
    <xdr:sp macro="" textlink="">
      <xdr:nvSpPr>
        <xdr:cNvPr id="16" name="Text Box 32">
          <a:extLst>
            <a:ext uri="{FF2B5EF4-FFF2-40B4-BE49-F238E27FC236}">
              <a16:creationId xmlns:a16="http://schemas.microsoft.com/office/drawing/2014/main" xmlns=""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51</xdr:row>
      <xdr:rowOff>0</xdr:rowOff>
    </xdr:from>
    <xdr:ext cx="19050" cy="209550"/>
    <xdr:sp macro="" textlink="">
      <xdr:nvSpPr>
        <xdr:cNvPr id="17" name="Text Box 34">
          <a:extLst>
            <a:ext uri="{FF2B5EF4-FFF2-40B4-BE49-F238E27FC236}">
              <a16:creationId xmlns:a16="http://schemas.microsoft.com/office/drawing/2014/main" xmlns=""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4845.801864351852" createdVersion="5" refreshedVersion="5" minRefreshableVersion="3" recordCount="776">
  <cacheSource type="worksheet">
    <worksheetSource ref="A2:H778" sheet="Total Expenses"/>
  </cacheSource>
  <cacheFields count="8">
    <cacheField name="Date" numFmtId="14">
      <sharedItems containsSemiMixedTypes="0" containsNonDate="0" containsDate="1" containsString="0" minDate="2022-09-01T00:00:00" maxDate="2022-10-01T00:00:00"/>
    </cacheField>
    <cacheField name="Details" numFmtId="0">
      <sharedItems/>
    </cacheField>
    <cacheField name="Type of expenses " numFmtId="0">
      <sharedItems count="14">
        <s v="Transport"/>
        <s v="Trust Building"/>
        <s v="Office Materials"/>
        <s v="Personnel"/>
        <s v="Bank Fees"/>
        <s v="Services"/>
        <s v="Telephone"/>
        <s v="Rent &amp; Utilities"/>
        <s v="Transfer Fees"/>
        <s v="Internet"/>
        <s v="Personnel "/>
        <s v="Equipment"/>
        <s v="Travel Subsistence"/>
        <s v="Transfer charges" u="1"/>
      </sharedItems>
    </cacheField>
    <cacheField name="Department" numFmtId="0">
      <sharedItems count="5">
        <s v="Investigations"/>
        <s v="Legal"/>
        <s v="Office"/>
        <s v="Management"/>
        <s v="Team Building"/>
      </sharedItems>
    </cacheField>
    <cacheField name="Spent  in national currency (UGX)" numFmtId="0">
      <sharedItems containsSemiMixedTypes="0" containsString="0" containsNumber="1" minValue="500" maxValue="2935000"/>
    </cacheField>
    <cacheField name="Exchange Rate $" numFmtId="0">
      <sharedItems containsSemiMixedTypes="0" containsString="0" containsNumber="1" containsInteger="1" minValue="3770" maxValue="5000"/>
    </cacheField>
    <cacheField name="Spent in $" numFmtId="165">
      <sharedItems containsSemiMixedTypes="0" containsString="0" containsNumber="1" minValue="0.13262599469496023" maxValue="778.51458885941645"/>
    </cacheField>
    <cacheField name="Name" numFmtId="0">
      <sharedItems count="11">
        <s v="i35"/>
        <s v="Grace"/>
        <s v="Edris"/>
        <s v="Lydia"/>
        <s v="Opp UGX"/>
        <s v="i82"/>
        <s v="i54"/>
        <s v="Bank UGX"/>
        <s v="Bank USD"/>
        <s v="UGX OPP" u="1"/>
        <s v="i89"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845.801865972222" createdVersion="5" refreshedVersion="5" minRefreshableVersion="3" recordCount="27">
  <cacheSource type="worksheet">
    <worksheetSource ref="A3:H30" sheet="Airtime summary"/>
  </cacheSource>
  <cacheFields count="8">
    <cacheField name="Date" numFmtId="14">
      <sharedItems containsSemiMixedTypes="0" containsNonDate="0" containsDate="1" containsString="0" minDate="2022-09-01T00:00:00" maxDate="2022-09-27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20000" maxValue="30000"/>
    </cacheField>
    <cacheField name="Received" numFmtId="164">
      <sharedItems containsString="0" containsBlank="1" containsNumber="1" containsInteger="1" minValue="290000" maxValue="290000"/>
    </cacheField>
    <cacheField name="Balance" numFmtId="164">
      <sharedItems containsSemiMixedTypes="0" containsString="0" containsNumber="1" containsInteger="1" minValue="0" maxValue="290000"/>
    </cacheField>
    <cacheField name="Name" numFmtId="0">
      <sharedItems containsBlank="1" count="7">
        <m/>
        <s v="Lydia"/>
        <s v="i35"/>
        <s v="Grace"/>
        <s v="Edris"/>
        <s v="i54"/>
        <s v="i82"/>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4845.801866319445" createdVersion="5" refreshedVersion="5" minRefreshableVersion="3" recordCount="183">
  <cacheSource type="worksheet">
    <worksheetSource ref="A2:H185" sheet="UGX Cash Box September"/>
  </cacheSource>
  <cacheFields count="8">
    <cacheField name="Date" numFmtId="14">
      <sharedItems containsSemiMixedTypes="0" containsNonDate="0" containsDate="1" containsString="0" minDate="2022-06-26T00:00:00" maxDate="2022-10-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0" maxValue="444000"/>
    </cacheField>
    <cacheField name="Received" numFmtId="0">
      <sharedItems containsString="0" containsBlank="1" containsNumber="1" containsInteger="1" minValue="1000" maxValue="5976000"/>
    </cacheField>
    <cacheField name="Balance" numFmtId="164">
      <sharedItems containsSemiMixedTypes="0" containsString="0" containsNumber="1" containsInteger="1" minValue="277986" maxValue="6668186"/>
    </cacheField>
    <cacheField name="Name" numFmtId="0">
      <sharedItems containsBlank="1" count="9">
        <m/>
        <s v="i35"/>
        <s v="Grace"/>
        <s v="Edris"/>
        <s v="Lydia"/>
        <s v="Sept_L_R2"/>
        <s v="i82"/>
        <s v="i54"/>
        <s v="Airtim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76">
  <r>
    <d v="2022-09-01T00:00:00"/>
    <s v="Local Transport"/>
    <x v="0"/>
    <x v="0"/>
    <n v="8000"/>
    <n v="3770"/>
    <n v="2.1220159151193636"/>
    <x v="0"/>
  </r>
  <r>
    <d v="2022-09-01T00:00:00"/>
    <s v="Local Transport"/>
    <x v="0"/>
    <x v="0"/>
    <n v="22000"/>
    <n v="3770"/>
    <n v="5.8355437665782492"/>
    <x v="0"/>
  </r>
  <r>
    <d v="2022-09-01T00:00:00"/>
    <s v="Local Transport"/>
    <x v="0"/>
    <x v="0"/>
    <n v="18000"/>
    <n v="3770"/>
    <n v="4.7745358090185679"/>
    <x v="0"/>
  </r>
  <r>
    <d v="2022-09-01T00:00:00"/>
    <s v="Local Transport"/>
    <x v="0"/>
    <x v="0"/>
    <n v="10000"/>
    <n v="3770"/>
    <n v="2.6525198938992043"/>
    <x v="0"/>
  </r>
  <r>
    <d v="2022-09-01T00:00:00"/>
    <s v="Local Transport"/>
    <x v="0"/>
    <x v="0"/>
    <n v="8000"/>
    <n v="3770"/>
    <n v="2.1220159151193636"/>
    <x v="0"/>
  </r>
  <r>
    <d v="2022-09-01T00:00:00"/>
    <s v="Trust Building"/>
    <x v="1"/>
    <x v="0"/>
    <n v="5000"/>
    <n v="3770"/>
    <n v="1.3262599469496021"/>
    <x v="0"/>
  </r>
  <r>
    <d v="2022-09-01T00:00:00"/>
    <s v="Trust Building"/>
    <x v="1"/>
    <x v="0"/>
    <n v="5000"/>
    <n v="3770"/>
    <n v="1.3262599469496021"/>
    <x v="0"/>
  </r>
  <r>
    <d v="2022-09-01T00:00:00"/>
    <s v="Local Transport"/>
    <x v="0"/>
    <x v="1"/>
    <n v="9000"/>
    <n v="3770"/>
    <n v="2.3872679045092839"/>
    <x v="1"/>
  </r>
  <r>
    <d v="2022-09-01T00:00:00"/>
    <s v="Local Transport"/>
    <x v="0"/>
    <x v="1"/>
    <n v="10000"/>
    <n v="3770"/>
    <n v="2.6525198938992043"/>
    <x v="1"/>
  </r>
  <r>
    <d v="2022-09-01T00:00:00"/>
    <s v="Local Transport"/>
    <x v="0"/>
    <x v="1"/>
    <n v="23000"/>
    <n v="3770"/>
    <n v="6.1007957559681696"/>
    <x v="1"/>
  </r>
  <r>
    <d v="2022-09-01T00:00:00"/>
    <s v="Local Transport"/>
    <x v="0"/>
    <x v="1"/>
    <n v="25000"/>
    <n v="3770"/>
    <n v="6.6312997347480103"/>
    <x v="1"/>
  </r>
  <r>
    <d v="2022-09-01T00:00:00"/>
    <s v="Local Transport"/>
    <x v="0"/>
    <x v="1"/>
    <n v="9000"/>
    <n v="3770"/>
    <n v="2.3872679045092839"/>
    <x v="1"/>
  </r>
  <r>
    <d v="2022-09-01T00:00:00"/>
    <s v="Local Transport"/>
    <x v="0"/>
    <x v="1"/>
    <n v="10000"/>
    <n v="3770"/>
    <n v="2.6525198938992043"/>
    <x v="2"/>
  </r>
  <r>
    <d v="2022-09-01T00:00:00"/>
    <s v="Local Transport"/>
    <x v="0"/>
    <x v="1"/>
    <n v="10000"/>
    <n v="3770"/>
    <n v="2.6525198938992043"/>
    <x v="2"/>
  </r>
  <r>
    <d v="2022-09-01T00:00:00"/>
    <s v="Local Transport"/>
    <x v="0"/>
    <x v="1"/>
    <n v="23000"/>
    <n v="3770"/>
    <n v="6.1007957559681696"/>
    <x v="2"/>
  </r>
  <r>
    <d v="2022-09-01T00:00:00"/>
    <s v="Local Transport"/>
    <x v="0"/>
    <x v="1"/>
    <n v="25000"/>
    <n v="3770"/>
    <n v="6.6312997347480103"/>
    <x v="2"/>
  </r>
  <r>
    <d v="2022-09-01T00:00:00"/>
    <s v="Local Transport"/>
    <x v="0"/>
    <x v="1"/>
    <n v="9000"/>
    <n v="3770"/>
    <n v="2.3872679045092839"/>
    <x v="2"/>
  </r>
  <r>
    <d v="2022-09-01T00:00:00"/>
    <s v="Replacement of phone battrey"/>
    <x v="2"/>
    <x v="2"/>
    <n v="60000"/>
    <n v="3770"/>
    <n v="15.915119363395226"/>
    <x v="1"/>
  </r>
  <r>
    <d v="2022-09-01T00:00:00"/>
    <s v="Local Transport"/>
    <x v="0"/>
    <x v="3"/>
    <n v="7000"/>
    <n v="3770"/>
    <n v="1.856763925729443"/>
    <x v="3"/>
  </r>
  <r>
    <d v="2022-09-01T00:00:00"/>
    <s v="Local Transport"/>
    <x v="0"/>
    <x v="3"/>
    <n v="5000"/>
    <n v="3770"/>
    <n v="1.3262599469496021"/>
    <x v="3"/>
  </r>
  <r>
    <d v="2022-09-01T00:00:00"/>
    <s v="Local Transport"/>
    <x v="0"/>
    <x v="3"/>
    <n v="9000"/>
    <n v="3770"/>
    <n v="2.3872679045092839"/>
    <x v="3"/>
  </r>
  <r>
    <d v="2022-09-01T00:00:00"/>
    <s v="10 file folders@9000"/>
    <x v="2"/>
    <x v="2"/>
    <n v="90000"/>
    <n v="3770"/>
    <n v="23.872679045092838"/>
    <x v="3"/>
  </r>
  <r>
    <d v="2022-09-01T00:00:00"/>
    <s v="2 compound brooms"/>
    <x v="2"/>
    <x v="2"/>
    <n v="8000"/>
    <n v="3770"/>
    <n v="2.1220159151193636"/>
    <x v="3"/>
  </r>
  <r>
    <d v="2022-09-01T00:00:00"/>
    <s v="5 stick notes @3000"/>
    <x v="2"/>
    <x v="2"/>
    <n v="15000"/>
    <n v="3770"/>
    <n v="3.9787798408488064"/>
    <x v="3"/>
  </r>
  <r>
    <d v="2022-09-01T00:00:00"/>
    <s v="5 stick notes @3000"/>
    <x v="2"/>
    <x v="2"/>
    <n v="15000"/>
    <n v="3770"/>
    <n v="3.9787798408488064"/>
    <x v="3"/>
  </r>
  <r>
    <d v="2022-09-01T00:00:00"/>
    <s v="3 bottles of rwenzori drinking water@13,000"/>
    <x v="2"/>
    <x v="2"/>
    <n v="39000"/>
    <n v="3770"/>
    <n v="10.344827586206897"/>
    <x v="3"/>
  </r>
  <r>
    <d v="2022-09-01T00:00:00"/>
    <s v="Lydia's August salary Chq:199"/>
    <x v="3"/>
    <x v="3"/>
    <n v="2935000"/>
    <n v="3770"/>
    <n v="778.51458885941645"/>
    <x v="4"/>
  </r>
  <r>
    <d v="2022-09-01T00:00:00"/>
    <s v="Bank Charges"/>
    <x v="4"/>
    <x v="2"/>
    <n v="3000"/>
    <n v="3770"/>
    <n v="0.79575596816976124"/>
    <x v="4"/>
  </r>
  <r>
    <d v="2022-09-01T00:00:00"/>
    <s v="Bank Charges"/>
    <x v="4"/>
    <x v="2"/>
    <n v="20000"/>
    <n v="3770"/>
    <n v="5.3050397877984086"/>
    <x v="4"/>
  </r>
  <r>
    <d v="2022-09-02T00:00:00"/>
    <s v="Local Transport"/>
    <x v="0"/>
    <x v="1"/>
    <n v="10000"/>
    <n v="3770"/>
    <n v="2.6525198938992043"/>
    <x v="2"/>
  </r>
  <r>
    <d v="2022-09-02T00:00:00"/>
    <s v="Local Transport"/>
    <x v="0"/>
    <x v="1"/>
    <n v="15000"/>
    <n v="3770"/>
    <n v="3.9787798408488064"/>
    <x v="2"/>
  </r>
  <r>
    <d v="2022-09-02T00:00:00"/>
    <s v="Local Transport"/>
    <x v="0"/>
    <x v="1"/>
    <n v="22000"/>
    <n v="3770"/>
    <n v="5.8355437665782492"/>
    <x v="2"/>
  </r>
  <r>
    <d v="2022-09-02T00:00:00"/>
    <s v="Local Transport"/>
    <x v="0"/>
    <x v="1"/>
    <n v="25000"/>
    <n v="3770"/>
    <n v="6.6312997347480103"/>
    <x v="2"/>
  </r>
  <r>
    <d v="2022-09-02T00:00:00"/>
    <s v="Local Transport"/>
    <x v="0"/>
    <x v="1"/>
    <n v="9000"/>
    <n v="3770"/>
    <n v="2.3872679045092839"/>
    <x v="2"/>
  </r>
  <r>
    <d v="2022-09-02T00:00:00"/>
    <s v="Local Transport"/>
    <x v="0"/>
    <x v="1"/>
    <n v="9000"/>
    <n v="3770"/>
    <n v="2.3872679045092839"/>
    <x v="1"/>
  </r>
  <r>
    <d v="2022-09-02T00:00:00"/>
    <s v="Local Transport"/>
    <x v="0"/>
    <x v="1"/>
    <n v="15000"/>
    <n v="3770"/>
    <n v="3.9787798408488064"/>
    <x v="1"/>
  </r>
  <r>
    <d v="2022-09-02T00:00:00"/>
    <s v="Local Transport"/>
    <x v="0"/>
    <x v="1"/>
    <n v="22000"/>
    <n v="3770"/>
    <n v="5.8355437665782492"/>
    <x v="1"/>
  </r>
  <r>
    <d v="2022-09-02T00:00:00"/>
    <s v="Local Transport"/>
    <x v="0"/>
    <x v="1"/>
    <n v="25000"/>
    <n v="3770"/>
    <n v="6.6312997347480103"/>
    <x v="1"/>
  </r>
  <r>
    <d v="2022-09-02T00:00:00"/>
    <s v="Local Transport"/>
    <x v="0"/>
    <x v="1"/>
    <n v="9000"/>
    <n v="3770"/>
    <n v="2.3872679045092839"/>
    <x v="1"/>
  </r>
  <r>
    <d v="2022-09-02T00:00:00"/>
    <s v="August salary for office &amp; compound cleaner"/>
    <x v="5"/>
    <x v="2"/>
    <n v="200000"/>
    <n v="3770"/>
    <n v="53.050397877984082"/>
    <x v="3"/>
  </r>
  <r>
    <d v="2022-09-02T00:00:00"/>
    <s v="Local Transport"/>
    <x v="0"/>
    <x v="0"/>
    <n v="8000"/>
    <n v="3770"/>
    <n v="2.1220159151193636"/>
    <x v="0"/>
  </r>
  <r>
    <d v="2022-09-02T00:00:00"/>
    <s v="Local Transport"/>
    <x v="0"/>
    <x v="0"/>
    <n v="20000"/>
    <n v="3770"/>
    <n v="5.3050397877984086"/>
    <x v="0"/>
  </r>
  <r>
    <d v="2022-09-02T00:00:00"/>
    <s v="Local Transport"/>
    <x v="0"/>
    <x v="0"/>
    <n v="25000"/>
    <n v="3770"/>
    <n v="6.6312997347480103"/>
    <x v="0"/>
  </r>
  <r>
    <d v="2022-09-02T00:00:00"/>
    <s v="Local Transport"/>
    <x v="0"/>
    <x v="0"/>
    <n v="7000"/>
    <n v="3770"/>
    <n v="1.856763925729443"/>
    <x v="0"/>
  </r>
  <r>
    <d v="2022-09-02T00:00:00"/>
    <s v="Local Transport"/>
    <x v="0"/>
    <x v="0"/>
    <n v="8000"/>
    <n v="3770"/>
    <n v="2.1220159151193636"/>
    <x v="0"/>
  </r>
  <r>
    <d v="2022-09-02T00:00:00"/>
    <s v="Trust Building"/>
    <x v="1"/>
    <x v="0"/>
    <n v="5000"/>
    <n v="3770"/>
    <n v="1.3262599469496021"/>
    <x v="0"/>
  </r>
  <r>
    <d v="2022-09-02T00:00:00"/>
    <s v="Trust Building"/>
    <x v="1"/>
    <x v="0"/>
    <n v="5000"/>
    <n v="3770"/>
    <n v="1.3262599469496021"/>
    <x v="0"/>
  </r>
  <r>
    <d v="2022-09-03T00:00:00"/>
    <s v="Local Transport"/>
    <x v="0"/>
    <x v="0"/>
    <n v="28000"/>
    <n v="3770"/>
    <n v="7.4270557029177722"/>
    <x v="0"/>
  </r>
  <r>
    <d v="2022-09-03T00:00:00"/>
    <s v="Local Transport"/>
    <x v="0"/>
    <x v="0"/>
    <n v="30000"/>
    <n v="3770"/>
    <n v="7.9575596816976129"/>
    <x v="0"/>
  </r>
  <r>
    <d v="2022-09-03T00:00:00"/>
    <s v="Trust Building"/>
    <x v="1"/>
    <x v="0"/>
    <n v="5000"/>
    <n v="3770"/>
    <n v="1.3262599469496021"/>
    <x v="0"/>
  </r>
  <r>
    <d v="2022-09-03T00:00:00"/>
    <s v="Trust Building"/>
    <x v="1"/>
    <x v="0"/>
    <n v="5000"/>
    <n v="3770"/>
    <n v="1.3262599469496021"/>
    <x v="0"/>
  </r>
  <r>
    <d v="2022-09-03T00:00:00"/>
    <s v="Local Transport"/>
    <x v="0"/>
    <x v="0"/>
    <n v="30000"/>
    <n v="3770"/>
    <n v="7.9575596816976129"/>
    <x v="0"/>
  </r>
  <r>
    <d v="2022-09-03T00:00:00"/>
    <s v="Local Transport"/>
    <x v="0"/>
    <x v="0"/>
    <n v="30000"/>
    <n v="3770"/>
    <n v="7.9575596816976129"/>
    <x v="0"/>
  </r>
  <r>
    <d v="2022-09-05T00:00:00"/>
    <s v="Local Transport"/>
    <x v="0"/>
    <x v="0"/>
    <n v="8000"/>
    <n v="3770"/>
    <n v="2.1220159151193636"/>
    <x v="0"/>
  </r>
  <r>
    <d v="2022-09-05T00:00:00"/>
    <s v="Local Transport"/>
    <x v="0"/>
    <x v="0"/>
    <n v="8000"/>
    <n v="3770"/>
    <n v="2.1220159151193636"/>
    <x v="0"/>
  </r>
  <r>
    <d v="2022-09-05T00:00:00"/>
    <s v="Local Transport"/>
    <x v="0"/>
    <x v="0"/>
    <n v="20000"/>
    <n v="3770"/>
    <n v="5.3050397877984086"/>
    <x v="0"/>
  </r>
  <r>
    <d v="2022-09-05T00:00:00"/>
    <s v="Local Transport"/>
    <x v="0"/>
    <x v="0"/>
    <n v="20000"/>
    <n v="3770"/>
    <n v="5.3050397877984086"/>
    <x v="0"/>
  </r>
  <r>
    <d v="2022-09-05T00:00:00"/>
    <s v="Local Transport"/>
    <x v="0"/>
    <x v="0"/>
    <n v="8000"/>
    <n v="3770"/>
    <n v="2.1220159151193636"/>
    <x v="0"/>
  </r>
  <r>
    <d v="2022-09-05T00:00:00"/>
    <s v="Trust Building"/>
    <x v="1"/>
    <x v="0"/>
    <n v="5000"/>
    <n v="3770"/>
    <n v="1.3262599469496021"/>
    <x v="0"/>
  </r>
  <r>
    <d v="2022-09-05T00:00:00"/>
    <s v="Trust Building"/>
    <x v="1"/>
    <x v="0"/>
    <n v="5000"/>
    <n v="3770"/>
    <n v="1.3262599469496021"/>
    <x v="0"/>
  </r>
  <r>
    <d v="2022-09-05T00:00:00"/>
    <s v="Local Transport"/>
    <x v="0"/>
    <x v="0"/>
    <n v="25000"/>
    <n v="3770"/>
    <n v="6.6312997347480103"/>
    <x v="0"/>
  </r>
  <r>
    <d v="2022-09-05T00:00:00"/>
    <s v="Local Transport"/>
    <x v="0"/>
    <x v="0"/>
    <n v="25000"/>
    <n v="3770"/>
    <n v="6.6312997347480103"/>
    <x v="0"/>
  </r>
  <r>
    <d v="2022-09-05T00:00:00"/>
    <s v="Contribution towards security(Bugolobi LC1 office)"/>
    <x v="5"/>
    <x v="2"/>
    <n v="240000"/>
    <n v="3770"/>
    <n v="63.660477453580903"/>
    <x v="3"/>
  </r>
  <r>
    <d v="2022-09-05T00:00:00"/>
    <s v="Local Transport"/>
    <x v="0"/>
    <x v="1"/>
    <n v="9000"/>
    <n v="3770"/>
    <n v="2.3872679045092839"/>
    <x v="1"/>
  </r>
  <r>
    <d v="2022-09-05T00:00:00"/>
    <s v="Local Transport"/>
    <x v="0"/>
    <x v="1"/>
    <n v="15000"/>
    <n v="3770"/>
    <n v="3.9787798408488064"/>
    <x v="1"/>
  </r>
  <r>
    <d v="2022-09-05T00:00:00"/>
    <s v="Local Transport"/>
    <x v="0"/>
    <x v="1"/>
    <n v="18000"/>
    <n v="3770"/>
    <n v="4.7745358090185679"/>
    <x v="1"/>
  </r>
  <r>
    <d v="2022-09-05T00:00:00"/>
    <s v="Local Transport"/>
    <x v="0"/>
    <x v="1"/>
    <n v="10000"/>
    <n v="3770"/>
    <n v="2.6525198938992043"/>
    <x v="1"/>
  </r>
  <r>
    <d v="2022-09-05T00:00:00"/>
    <s v="Local Transport"/>
    <x v="0"/>
    <x v="1"/>
    <n v="15000"/>
    <n v="3770"/>
    <n v="3.9787798408488064"/>
    <x v="1"/>
  </r>
  <r>
    <d v="2022-09-05T00:00:00"/>
    <s v="Local Transport"/>
    <x v="0"/>
    <x v="1"/>
    <n v="10000"/>
    <n v="3770"/>
    <n v="2.6525198938992043"/>
    <x v="1"/>
  </r>
  <r>
    <d v="2022-09-05T00:00:00"/>
    <s v="Local Transport"/>
    <x v="0"/>
    <x v="1"/>
    <n v="10000"/>
    <n v="3770"/>
    <n v="2.6525198938992043"/>
    <x v="2"/>
  </r>
  <r>
    <d v="2022-09-05T00:00:00"/>
    <s v="Local Transport"/>
    <x v="0"/>
    <x v="1"/>
    <n v="15000"/>
    <n v="3770"/>
    <n v="3.9787798408488064"/>
    <x v="2"/>
  </r>
  <r>
    <d v="2022-09-05T00:00:00"/>
    <s v="Local Transport"/>
    <x v="0"/>
    <x v="1"/>
    <n v="18000"/>
    <n v="3770"/>
    <n v="4.7745358090185679"/>
    <x v="2"/>
  </r>
  <r>
    <d v="2022-09-05T00:00:00"/>
    <s v="Local Transport"/>
    <x v="0"/>
    <x v="1"/>
    <n v="10000"/>
    <n v="3770"/>
    <n v="2.6525198938992043"/>
    <x v="2"/>
  </r>
  <r>
    <d v="2022-09-05T00:00:00"/>
    <s v="Local Transport"/>
    <x v="0"/>
    <x v="1"/>
    <n v="15000"/>
    <n v="3770"/>
    <n v="3.9787798408488064"/>
    <x v="2"/>
  </r>
  <r>
    <d v="2022-09-05T00:00:00"/>
    <s v="Local Transport"/>
    <x v="0"/>
    <x v="1"/>
    <n v="10000"/>
    <n v="3770"/>
    <n v="2.6525198938992043"/>
    <x v="2"/>
  </r>
  <r>
    <d v="2022-09-06T00:00:00"/>
    <s v="Local Transport"/>
    <x v="0"/>
    <x v="0"/>
    <n v="8000"/>
    <n v="3770"/>
    <n v="2.1220159151193636"/>
    <x v="0"/>
  </r>
  <r>
    <d v="2022-09-06T00:00:00"/>
    <s v="Local Transport"/>
    <x v="0"/>
    <x v="0"/>
    <n v="10000"/>
    <n v="3770"/>
    <n v="2.6525198938992043"/>
    <x v="0"/>
  </r>
  <r>
    <d v="2022-09-06T00:00:00"/>
    <s v="Local Transport"/>
    <x v="0"/>
    <x v="0"/>
    <n v="20000"/>
    <n v="3770"/>
    <n v="5.3050397877984086"/>
    <x v="0"/>
  </r>
  <r>
    <d v="2022-09-06T00:00:00"/>
    <s v="Local Transport"/>
    <x v="0"/>
    <x v="0"/>
    <n v="25000"/>
    <n v="3770"/>
    <n v="6.6312997347480103"/>
    <x v="0"/>
  </r>
  <r>
    <d v="2022-09-06T00:00:00"/>
    <s v="Local Transport"/>
    <x v="0"/>
    <x v="0"/>
    <n v="10000"/>
    <n v="3770"/>
    <n v="2.6525198938992043"/>
    <x v="0"/>
  </r>
  <r>
    <d v="2022-09-06T00:00:00"/>
    <s v="Trust Building"/>
    <x v="1"/>
    <x v="0"/>
    <n v="5000"/>
    <n v="3770"/>
    <n v="1.3262599469496021"/>
    <x v="0"/>
  </r>
  <r>
    <d v="2022-09-06T00:00:00"/>
    <s v="Trust Building"/>
    <x v="1"/>
    <x v="0"/>
    <n v="5000"/>
    <n v="3770"/>
    <n v="1.3262599469496021"/>
    <x v="0"/>
  </r>
  <r>
    <d v="2022-09-06T00:00:00"/>
    <s v="Local Transport"/>
    <x v="0"/>
    <x v="1"/>
    <n v="10000"/>
    <n v="3770"/>
    <n v="2.6525198938992043"/>
    <x v="2"/>
  </r>
  <r>
    <d v="2022-09-06T00:00:00"/>
    <s v="Local Transport"/>
    <x v="0"/>
    <x v="1"/>
    <n v="10000"/>
    <n v="3770"/>
    <n v="2.6525198938992043"/>
    <x v="2"/>
  </r>
  <r>
    <d v="2022-09-06T00:00:00"/>
    <s v="Local Transport"/>
    <x v="0"/>
    <x v="1"/>
    <n v="20000"/>
    <n v="3770"/>
    <n v="5.3050397877984086"/>
    <x v="2"/>
  </r>
  <r>
    <d v="2022-09-06T00:00:00"/>
    <s v="Local Transport"/>
    <x v="0"/>
    <x v="1"/>
    <n v="15000"/>
    <n v="3770"/>
    <n v="3.9787798408488064"/>
    <x v="2"/>
  </r>
  <r>
    <d v="2022-09-06T00:00:00"/>
    <s v="Local Transport"/>
    <x v="0"/>
    <x v="1"/>
    <n v="15000"/>
    <n v="3770"/>
    <n v="3.9787798408488064"/>
    <x v="2"/>
  </r>
  <r>
    <d v="2022-09-06T00:00:00"/>
    <s v="Local Transport"/>
    <x v="0"/>
    <x v="1"/>
    <n v="10000"/>
    <n v="3770"/>
    <n v="2.6525198938992043"/>
    <x v="2"/>
  </r>
  <r>
    <d v="2022-09-06T00:00:00"/>
    <s v="Local Transport"/>
    <x v="0"/>
    <x v="1"/>
    <n v="9000"/>
    <n v="3770"/>
    <n v="2.3872679045092839"/>
    <x v="1"/>
  </r>
  <r>
    <d v="2022-09-06T00:00:00"/>
    <s v="Local Transport"/>
    <x v="0"/>
    <x v="1"/>
    <n v="20000"/>
    <n v="3770"/>
    <n v="5.3050397877984086"/>
    <x v="1"/>
  </r>
  <r>
    <d v="2022-09-06T00:00:00"/>
    <s v="Local Transport"/>
    <x v="0"/>
    <x v="1"/>
    <n v="15000"/>
    <n v="3770"/>
    <n v="3.9787798408488064"/>
    <x v="1"/>
  </r>
  <r>
    <d v="2022-09-06T00:00:00"/>
    <s v="Local Transport"/>
    <x v="0"/>
    <x v="1"/>
    <n v="15000"/>
    <n v="3770"/>
    <n v="3.9787798408488064"/>
    <x v="1"/>
  </r>
  <r>
    <d v="2022-09-06T00:00:00"/>
    <s v="Local Transport"/>
    <x v="0"/>
    <x v="1"/>
    <n v="10000"/>
    <n v="3770"/>
    <n v="2.6525198938992043"/>
    <x v="1"/>
  </r>
  <r>
    <d v="2022-09-06T00:00:00"/>
    <s v="Local Transport"/>
    <x v="0"/>
    <x v="1"/>
    <n v="10000"/>
    <n v="3770"/>
    <n v="2.6525198938992043"/>
    <x v="1"/>
  </r>
  <r>
    <d v="2022-09-06T00:00:00"/>
    <s v="Local Transport"/>
    <x v="0"/>
    <x v="0"/>
    <n v="8000"/>
    <n v="3770"/>
    <n v="2.1220159151193636"/>
    <x v="5"/>
  </r>
  <r>
    <d v="2022-09-06T00:00:00"/>
    <s v="Local Transport"/>
    <x v="0"/>
    <x v="0"/>
    <n v="9000"/>
    <n v="3770"/>
    <n v="2.3872679045092839"/>
    <x v="5"/>
  </r>
  <r>
    <d v="2022-09-06T00:00:00"/>
    <s v="Local Transport"/>
    <x v="0"/>
    <x v="0"/>
    <n v="5000"/>
    <n v="3770"/>
    <n v="1.3262599469496021"/>
    <x v="5"/>
  </r>
  <r>
    <d v="2022-09-06T00:00:00"/>
    <s v="Local Transport"/>
    <x v="0"/>
    <x v="0"/>
    <n v="7000"/>
    <n v="3770"/>
    <n v="1.856763925729443"/>
    <x v="6"/>
  </r>
  <r>
    <d v="2022-09-06T00:00:00"/>
    <s v="Local Transport"/>
    <x v="0"/>
    <x v="0"/>
    <n v="10000"/>
    <n v="3770"/>
    <n v="2.6525198938992043"/>
    <x v="6"/>
  </r>
  <r>
    <d v="2022-09-06T00:00:00"/>
    <s v="Local Transport"/>
    <x v="0"/>
    <x v="0"/>
    <n v="10000"/>
    <n v="3770"/>
    <n v="2.6525198938992043"/>
    <x v="6"/>
  </r>
  <r>
    <d v="2022-09-07T00:00:00"/>
    <s v="Bank Charges"/>
    <x v="4"/>
    <x v="2"/>
    <n v="2000"/>
    <n v="3770"/>
    <n v="0.5305039787798409"/>
    <x v="7"/>
  </r>
  <r>
    <d v="2022-09-07T00:00:00"/>
    <s v="Local Transport"/>
    <x v="0"/>
    <x v="0"/>
    <n v="8000"/>
    <n v="3770"/>
    <n v="2.1220159151193636"/>
    <x v="0"/>
  </r>
  <r>
    <d v="2022-09-07T00:00:00"/>
    <s v="Local Transport"/>
    <x v="0"/>
    <x v="0"/>
    <n v="20000"/>
    <n v="3770"/>
    <n v="5.3050397877984086"/>
    <x v="0"/>
  </r>
  <r>
    <d v="2022-09-07T00:00:00"/>
    <s v="Local Transport"/>
    <x v="0"/>
    <x v="0"/>
    <n v="22000"/>
    <n v="3770"/>
    <n v="5.8355437665782492"/>
    <x v="0"/>
  </r>
  <r>
    <d v="2022-09-07T00:00:00"/>
    <s v="Local Transport"/>
    <x v="0"/>
    <x v="0"/>
    <n v="6000"/>
    <n v="3770"/>
    <n v="1.5915119363395225"/>
    <x v="0"/>
  </r>
  <r>
    <d v="2022-09-07T00:00:00"/>
    <s v="Local Transport"/>
    <x v="0"/>
    <x v="0"/>
    <n v="8000"/>
    <n v="3770"/>
    <n v="2.1220159151193636"/>
    <x v="0"/>
  </r>
  <r>
    <d v="2022-09-07T00:00:00"/>
    <s v="Trust Building"/>
    <x v="1"/>
    <x v="0"/>
    <n v="5000"/>
    <n v="3770"/>
    <n v="1.3262599469496021"/>
    <x v="0"/>
  </r>
  <r>
    <d v="2022-09-07T00:00:00"/>
    <s v="Trust Building"/>
    <x v="1"/>
    <x v="0"/>
    <n v="5000"/>
    <n v="3770"/>
    <n v="1.3262599469496021"/>
    <x v="0"/>
  </r>
  <r>
    <d v="2022-09-07T00:00:00"/>
    <s v="Local Transport"/>
    <x v="0"/>
    <x v="0"/>
    <n v="25000"/>
    <n v="3770"/>
    <n v="6.6312997347480103"/>
    <x v="0"/>
  </r>
  <r>
    <d v="2022-09-07T00:00:00"/>
    <s v="Local Transport"/>
    <x v="0"/>
    <x v="0"/>
    <n v="25000"/>
    <n v="3770"/>
    <n v="6.6312997347480103"/>
    <x v="0"/>
  </r>
  <r>
    <d v="2022-09-07T00:00:00"/>
    <s v="Local Transport"/>
    <x v="0"/>
    <x v="3"/>
    <n v="7000"/>
    <n v="3770"/>
    <n v="1.856763925729443"/>
    <x v="3"/>
  </r>
  <r>
    <d v="2022-09-07T00:00:00"/>
    <s v="Local Transport"/>
    <x v="0"/>
    <x v="3"/>
    <n v="10000"/>
    <n v="3770"/>
    <n v="2.6525198938992043"/>
    <x v="3"/>
  </r>
  <r>
    <d v="2022-09-07T00:00:00"/>
    <s v="Withdraw charges"/>
    <x v="4"/>
    <x v="2"/>
    <n v="30000"/>
    <n v="3770"/>
    <n v="7.9575596816976129"/>
    <x v="4"/>
  </r>
  <r>
    <d v="2022-09-07T00:00:00"/>
    <s v="Local Transport"/>
    <x v="0"/>
    <x v="0"/>
    <n v="8000"/>
    <n v="3770"/>
    <n v="2.1220159151193636"/>
    <x v="5"/>
  </r>
  <r>
    <d v="2022-09-07T00:00:00"/>
    <s v="Local Transport"/>
    <x v="0"/>
    <x v="0"/>
    <n v="12000"/>
    <n v="3770"/>
    <n v="3.183023872679045"/>
    <x v="5"/>
  </r>
  <r>
    <d v="2022-09-07T00:00:00"/>
    <s v="Local Transport"/>
    <x v="0"/>
    <x v="0"/>
    <n v="9000"/>
    <n v="3770"/>
    <n v="2.3872679045092839"/>
    <x v="5"/>
  </r>
  <r>
    <d v="2022-09-07T00:00:00"/>
    <s v="Local Transport"/>
    <x v="0"/>
    <x v="0"/>
    <n v="5000"/>
    <n v="3770"/>
    <n v="1.3262599469496021"/>
    <x v="5"/>
  </r>
  <r>
    <d v="2022-09-07T00:00:00"/>
    <s v="Local Transport"/>
    <x v="0"/>
    <x v="0"/>
    <n v="3000"/>
    <n v="3770"/>
    <n v="0.79575596816976124"/>
    <x v="5"/>
  </r>
  <r>
    <d v="2022-09-07T00:00:00"/>
    <s v="Local Transport"/>
    <x v="0"/>
    <x v="0"/>
    <n v="3000"/>
    <n v="3770"/>
    <n v="0.79575596816976124"/>
    <x v="5"/>
  </r>
  <r>
    <d v="2022-09-07T00:00:00"/>
    <s v="Local Transport"/>
    <x v="0"/>
    <x v="0"/>
    <n v="5000"/>
    <n v="3770"/>
    <n v="1.3262599469496021"/>
    <x v="5"/>
  </r>
  <r>
    <d v="2022-09-07T00:00:00"/>
    <s v="Local Transport"/>
    <x v="0"/>
    <x v="0"/>
    <n v="8000"/>
    <n v="3770"/>
    <n v="2.1220159151193636"/>
    <x v="6"/>
  </r>
  <r>
    <d v="2022-09-07T00:00:00"/>
    <s v="Local Transport"/>
    <x v="0"/>
    <x v="0"/>
    <n v="10000"/>
    <n v="3770"/>
    <n v="2.6525198938992043"/>
    <x v="6"/>
  </r>
  <r>
    <d v="2022-09-07T00:00:00"/>
    <s v="Local Transport"/>
    <x v="0"/>
    <x v="0"/>
    <n v="5000"/>
    <n v="3770"/>
    <n v="1.3262599469496021"/>
    <x v="6"/>
  </r>
  <r>
    <d v="2022-09-07T00:00:00"/>
    <s v="Local Transport"/>
    <x v="0"/>
    <x v="0"/>
    <n v="5000"/>
    <n v="3770"/>
    <n v="1.3262599469496021"/>
    <x v="6"/>
  </r>
  <r>
    <d v="2022-09-07T00:00:00"/>
    <s v="Local Transport"/>
    <x v="0"/>
    <x v="0"/>
    <n v="10000"/>
    <n v="3770"/>
    <n v="2.6525198938992043"/>
    <x v="6"/>
  </r>
  <r>
    <d v="2022-09-07T00:00:00"/>
    <s v="Local Transport"/>
    <x v="0"/>
    <x v="1"/>
    <n v="10000"/>
    <n v="3770"/>
    <n v="2.6525198938992043"/>
    <x v="2"/>
  </r>
  <r>
    <d v="2022-09-07T00:00:00"/>
    <s v="Local Transport"/>
    <x v="0"/>
    <x v="1"/>
    <n v="20000"/>
    <n v="3770"/>
    <n v="5.3050397877984086"/>
    <x v="2"/>
  </r>
  <r>
    <d v="2022-09-07T00:00:00"/>
    <s v="Local Transport"/>
    <x v="0"/>
    <x v="1"/>
    <n v="16000"/>
    <n v="3770"/>
    <n v="4.2440318302387272"/>
    <x v="2"/>
  </r>
  <r>
    <d v="2022-09-07T00:00:00"/>
    <s v="Local Transport"/>
    <x v="0"/>
    <x v="1"/>
    <n v="25000"/>
    <n v="3770"/>
    <n v="6.6312997347480103"/>
    <x v="2"/>
  </r>
  <r>
    <d v="2022-09-07T00:00:00"/>
    <s v="Local Transport"/>
    <x v="0"/>
    <x v="1"/>
    <n v="9000"/>
    <n v="3770"/>
    <n v="2.3872679045092839"/>
    <x v="2"/>
  </r>
  <r>
    <d v="2022-09-07T00:00:00"/>
    <s v="Local Transport"/>
    <x v="0"/>
    <x v="1"/>
    <n v="9000"/>
    <n v="3770"/>
    <n v="2.3872679045092839"/>
    <x v="1"/>
  </r>
  <r>
    <d v="2022-09-07T00:00:00"/>
    <s v="Local Transport"/>
    <x v="0"/>
    <x v="1"/>
    <n v="20000"/>
    <n v="3770"/>
    <n v="5.3050397877984086"/>
    <x v="1"/>
  </r>
  <r>
    <d v="2022-09-07T00:00:00"/>
    <s v="Local Transport"/>
    <x v="0"/>
    <x v="1"/>
    <n v="16000"/>
    <n v="3770"/>
    <n v="4.2440318302387272"/>
    <x v="1"/>
  </r>
  <r>
    <d v="2022-09-07T00:00:00"/>
    <s v="Local Transport"/>
    <x v="0"/>
    <x v="1"/>
    <n v="25000"/>
    <n v="3770"/>
    <n v="6.6312997347480103"/>
    <x v="1"/>
  </r>
  <r>
    <d v="2022-09-07T00:00:00"/>
    <s v="Local Transport"/>
    <x v="0"/>
    <x v="1"/>
    <n v="9000"/>
    <n v="3770"/>
    <n v="2.3872679045092839"/>
    <x v="1"/>
  </r>
  <r>
    <d v="2022-09-07T00:00:00"/>
    <s v="Airtime for Lydia"/>
    <x v="6"/>
    <x v="3"/>
    <n v="30000"/>
    <n v="3770"/>
    <n v="7.9575596816976129"/>
    <x v="3"/>
  </r>
  <r>
    <d v="2022-09-07T00:00:00"/>
    <s v="Airtine for i35"/>
    <x v="6"/>
    <x v="0"/>
    <n v="25000"/>
    <n v="3770"/>
    <n v="6.6312997347480103"/>
    <x v="0"/>
  </r>
  <r>
    <d v="2022-09-07T00:00:00"/>
    <s v="Airtime for Grace"/>
    <x v="6"/>
    <x v="1"/>
    <n v="20000"/>
    <n v="3770"/>
    <n v="5.3050397877984086"/>
    <x v="1"/>
  </r>
  <r>
    <d v="2022-09-07T00:00:00"/>
    <s v="Airtime for Edris"/>
    <x v="6"/>
    <x v="1"/>
    <n v="20000"/>
    <n v="3770"/>
    <n v="5.3050397877984086"/>
    <x v="2"/>
  </r>
  <r>
    <d v="2022-09-07T00:00:00"/>
    <s v="Airtime for i54"/>
    <x v="6"/>
    <x v="0"/>
    <n v="25000"/>
    <n v="3770"/>
    <n v="6.6312997347480103"/>
    <x v="6"/>
  </r>
  <r>
    <d v="2022-09-07T00:00:00"/>
    <s v="Airtime for i82"/>
    <x v="6"/>
    <x v="0"/>
    <n v="25000"/>
    <n v="3770"/>
    <n v="6.6312997347480103"/>
    <x v="5"/>
  </r>
  <r>
    <d v="2022-09-08T00:00:00"/>
    <s v="Local Transport"/>
    <x v="0"/>
    <x v="1"/>
    <n v="10000"/>
    <n v="3770"/>
    <n v="2.6525198938992043"/>
    <x v="2"/>
  </r>
  <r>
    <d v="2022-09-08T00:00:00"/>
    <s v="Local Transport"/>
    <x v="0"/>
    <x v="1"/>
    <n v="10000"/>
    <n v="3770"/>
    <n v="2.6525198938992043"/>
    <x v="2"/>
  </r>
  <r>
    <d v="2022-09-08T00:00:00"/>
    <s v="Local Transport"/>
    <x v="0"/>
    <x v="1"/>
    <n v="8000"/>
    <n v="3770"/>
    <n v="2.1220159151193636"/>
    <x v="2"/>
  </r>
  <r>
    <d v="2022-09-08T00:00:00"/>
    <s v="Local Transport"/>
    <x v="0"/>
    <x v="1"/>
    <n v="12000"/>
    <n v="3770"/>
    <n v="3.183023872679045"/>
    <x v="2"/>
  </r>
  <r>
    <d v="2022-09-08T00:00:00"/>
    <s v="Local Transport"/>
    <x v="0"/>
    <x v="1"/>
    <n v="15000"/>
    <n v="3770"/>
    <n v="3.9787798408488064"/>
    <x v="2"/>
  </r>
  <r>
    <d v="2022-09-08T00:00:00"/>
    <s v="Local Transport"/>
    <x v="0"/>
    <x v="1"/>
    <n v="10000"/>
    <n v="3770"/>
    <n v="2.6525198938992043"/>
    <x v="2"/>
  </r>
  <r>
    <d v="2022-09-08T00:00:00"/>
    <s v="Local Transport"/>
    <x v="0"/>
    <x v="1"/>
    <n v="9000"/>
    <n v="3770"/>
    <n v="2.3872679045092839"/>
    <x v="1"/>
  </r>
  <r>
    <d v="2022-09-08T00:00:00"/>
    <s v="Local Transport"/>
    <x v="0"/>
    <x v="1"/>
    <n v="10000"/>
    <n v="3770"/>
    <n v="2.6525198938992043"/>
    <x v="1"/>
  </r>
  <r>
    <d v="2022-09-08T00:00:00"/>
    <s v="Local Transport"/>
    <x v="0"/>
    <x v="1"/>
    <n v="8000"/>
    <n v="3770"/>
    <n v="2.1220159151193636"/>
    <x v="1"/>
  </r>
  <r>
    <d v="2022-09-08T00:00:00"/>
    <s v="Local Transport"/>
    <x v="0"/>
    <x v="1"/>
    <n v="12000"/>
    <n v="3770"/>
    <n v="3.183023872679045"/>
    <x v="1"/>
  </r>
  <r>
    <d v="2022-09-08T00:00:00"/>
    <s v="Local Transport"/>
    <x v="0"/>
    <x v="1"/>
    <n v="15000"/>
    <n v="3770"/>
    <n v="3.9787798408488064"/>
    <x v="1"/>
  </r>
  <r>
    <d v="2022-09-08T00:00:00"/>
    <s v="Local Transport"/>
    <x v="0"/>
    <x v="1"/>
    <n v="9000"/>
    <n v="3770"/>
    <n v="2.3872679045092839"/>
    <x v="1"/>
  </r>
  <r>
    <d v="2022-09-08T00:00:00"/>
    <s v="Local Transport"/>
    <x v="0"/>
    <x v="0"/>
    <n v="8000"/>
    <n v="3770"/>
    <n v="2.1220159151193636"/>
    <x v="0"/>
  </r>
  <r>
    <d v="2022-09-08T00:00:00"/>
    <s v="Local Transport"/>
    <x v="0"/>
    <x v="0"/>
    <n v="20000"/>
    <n v="3770"/>
    <n v="5.3050397877984086"/>
    <x v="0"/>
  </r>
  <r>
    <d v="2022-09-08T00:00:00"/>
    <s v="Local Transport"/>
    <x v="0"/>
    <x v="0"/>
    <n v="24000"/>
    <n v="3770"/>
    <n v="6.3660477453580899"/>
    <x v="0"/>
  </r>
  <r>
    <d v="2022-09-08T00:00:00"/>
    <s v="Local Transport"/>
    <x v="0"/>
    <x v="0"/>
    <n v="7000"/>
    <n v="3770"/>
    <n v="1.856763925729443"/>
    <x v="0"/>
  </r>
  <r>
    <d v="2022-09-08T00:00:00"/>
    <s v="Local Transport"/>
    <x v="0"/>
    <x v="0"/>
    <n v="10000"/>
    <n v="3770"/>
    <n v="2.6525198938992043"/>
    <x v="0"/>
  </r>
  <r>
    <d v="2022-09-08T00:00:00"/>
    <s v="Trust Building"/>
    <x v="1"/>
    <x v="0"/>
    <n v="5000"/>
    <n v="3770"/>
    <n v="1.3262599469496021"/>
    <x v="0"/>
  </r>
  <r>
    <d v="2022-09-08T00:00:00"/>
    <s v="Trust Building"/>
    <x v="1"/>
    <x v="0"/>
    <n v="5000"/>
    <n v="3770"/>
    <n v="1.3262599469496021"/>
    <x v="0"/>
  </r>
  <r>
    <d v="2022-09-08T00:00:00"/>
    <s v="Local Transport"/>
    <x v="0"/>
    <x v="0"/>
    <n v="10000"/>
    <n v="3770"/>
    <n v="2.6525198938992043"/>
    <x v="5"/>
  </r>
  <r>
    <d v="2022-09-08T00:00:00"/>
    <s v="Local Transport"/>
    <x v="0"/>
    <x v="0"/>
    <n v="12000"/>
    <n v="3770"/>
    <n v="3.183023872679045"/>
    <x v="5"/>
  </r>
  <r>
    <d v="2022-09-08T00:00:00"/>
    <s v="Local Transport"/>
    <x v="0"/>
    <x v="0"/>
    <n v="5000"/>
    <n v="3770"/>
    <n v="1.3262599469496021"/>
    <x v="5"/>
  </r>
  <r>
    <d v="2022-09-08T00:00:00"/>
    <s v="Local Transport"/>
    <x v="0"/>
    <x v="0"/>
    <n v="3000"/>
    <n v="3770"/>
    <n v="0.79575596816976124"/>
    <x v="5"/>
  </r>
  <r>
    <d v="2022-09-08T00:00:00"/>
    <s v="Local Transport"/>
    <x v="0"/>
    <x v="0"/>
    <n v="8000"/>
    <n v="3770"/>
    <n v="2.1220159151193636"/>
    <x v="5"/>
  </r>
  <r>
    <d v="2022-09-08T00:00:00"/>
    <s v="Local Transport"/>
    <x v="0"/>
    <x v="0"/>
    <n v="4000"/>
    <n v="3770"/>
    <n v="1.0610079575596818"/>
    <x v="5"/>
  </r>
  <r>
    <d v="2022-09-08T00:00:00"/>
    <s v="Local Transport"/>
    <x v="0"/>
    <x v="0"/>
    <n v="10000"/>
    <n v="3770"/>
    <n v="2.6525198938992043"/>
    <x v="5"/>
  </r>
  <r>
    <d v="2022-09-08T00:00:00"/>
    <s v="Local Transport"/>
    <x v="0"/>
    <x v="0"/>
    <n v="3000"/>
    <n v="3770"/>
    <n v="0.79575596816976124"/>
    <x v="5"/>
  </r>
  <r>
    <d v="2022-09-08T00:00:00"/>
    <s v="Local Transport"/>
    <x v="0"/>
    <x v="0"/>
    <n v="3000"/>
    <n v="3770"/>
    <n v="0.79575596816976124"/>
    <x v="5"/>
  </r>
  <r>
    <d v="2022-09-08T00:00:00"/>
    <s v="Local Transport"/>
    <x v="0"/>
    <x v="0"/>
    <n v="7000"/>
    <n v="3770"/>
    <n v="1.856763925729443"/>
    <x v="5"/>
  </r>
  <r>
    <d v="2022-09-08T00:00:00"/>
    <s v="Local Transport"/>
    <x v="0"/>
    <x v="0"/>
    <n v="10000"/>
    <n v="3770"/>
    <n v="2.6525198938992043"/>
    <x v="5"/>
  </r>
  <r>
    <d v="2022-09-08T00:00:00"/>
    <s v="Local Transport"/>
    <x v="0"/>
    <x v="0"/>
    <n v="8000"/>
    <n v="3770"/>
    <n v="2.1220159151193636"/>
    <x v="6"/>
  </r>
  <r>
    <d v="2022-09-08T00:00:00"/>
    <s v="Local Transport"/>
    <x v="0"/>
    <x v="0"/>
    <n v="18000"/>
    <n v="3770"/>
    <n v="4.7745358090185679"/>
    <x v="6"/>
  </r>
  <r>
    <d v="2022-09-08T00:00:00"/>
    <s v="Local Transport"/>
    <x v="0"/>
    <x v="0"/>
    <n v="13000"/>
    <n v="3770"/>
    <n v="3.4482758620689653"/>
    <x v="6"/>
  </r>
  <r>
    <d v="2022-09-08T00:00:00"/>
    <s v="Local Transport"/>
    <x v="0"/>
    <x v="0"/>
    <n v="18000"/>
    <n v="3770"/>
    <n v="4.7745358090185679"/>
    <x v="6"/>
  </r>
  <r>
    <d v="2022-09-08T00:00:00"/>
    <s v="Local Transport"/>
    <x v="0"/>
    <x v="0"/>
    <n v="14000"/>
    <n v="3770"/>
    <n v="3.7135278514588861"/>
    <x v="6"/>
  </r>
  <r>
    <d v="2022-09-08T00:00:00"/>
    <s v="1kg of sugar"/>
    <x v="2"/>
    <x v="2"/>
    <n v="5000"/>
    <n v="3770"/>
    <n v="1.3262599469496021"/>
    <x v="3"/>
  </r>
  <r>
    <d v="2022-09-08T00:00:00"/>
    <s v="August security services chq:201"/>
    <x v="5"/>
    <x v="2"/>
    <n v="1888000"/>
    <n v="3770"/>
    <n v="500.79575596816977"/>
    <x v="4"/>
  </r>
  <r>
    <d v="2022-09-08T00:00:00"/>
    <s v="Bank Charges"/>
    <x v="4"/>
    <x v="2"/>
    <n v="3000"/>
    <n v="3770"/>
    <n v="0.79575596816976124"/>
    <x v="4"/>
  </r>
  <r>
    <d v="2022-09-09T00:00:00"/>
    <s v="1kg of sugar"/>
    <x v="2"/>
    <x v="2"/>
    <n v="5000"/>
    <n v="5000"/>
    <n v="1"/>
    <x v="3"/>
  </r>
  <r>
    <d v="2022-09-09T00:00:00"/>
    <s v="Local Transport"/>
    <x v="0"/>
    <x v="0"/>
    <n v="8000"/>
    <n v="3770"/>
    <n v="2.1220159151193636"/>
    <x v="6"/>
  </r>
  <r>
    <d v="2022-09-09T00:00:00"/>
    <s v="Local Transport"/>
    <x v="0"/>
    <x v="0"/>
    <n v="15000"/>
    <n v="3770"/>
    <n v="3.9787798408488064"/>
    <x v="6"/>
  </r>
  <r>
    <d v="2022-09-09T00:00:00"/>
    <s v="Local Transport"/>
    <x v="0"/>
    <x v="0"/>
    <n v="10000"/>
    <n v="3770"/>
    <n v="2.6525198938992043"/>
    <x v="6"/>
  </r>
  <r>
    <d v="2022-09-09T00:00:00"/>
    <s v="Local Transport"/>
    <x v="0"/>
    <x v="0"/>
    <n v="9000"/>
    <n v="3770"/>
    <n v="2.3872679045092839"/>
    <x v="6"/>
  </r>
  <r>
    <d v="2022-09-09T00:00:00"/>
    <s v="Local Transport"/>
    <x v="0"/>
    <x v="0"/>
    <n v="15000"/>
    <n v="3770"/>
    <n v="3.9787798408488064"/>
    <x v="6"/>
  </r>
  <r>
    <d v="2022-09-09T00:00:00"/>
    <s v="Trust Building"/>
    <x v="1"/>
    <x v="0"/>
    <n v="5000"/>
    <n v="3770"/>
    <n v="1.3262599469496021"/>
    <x v="6"/>
  </r>
  <r>
    <d v="2022-09-09T00:00:00"/>
    <s v="Trust Building"/>
    <x v="1"/>
    <x v="0"/>
    <n v="5000"/>
    <n v="3770"/>
    <n v="1.3262599469496021"/>
    <x v="6"/>
  </r>
  <r>
    <d v="2022-09-09T00:00:00"/>
    <s v="Local Transport"/>
    <x v="0"/>
    <x v="0"/>
    <n v="10000"/>
    <n v="3770"/>
    <n v="2.6525198938992043"/>
    <x v="5"/>
  </r>
  <r>
    <d v="2022-09-09T00:00:00"/>
    <s v="Local Transport"/>
    <x v="0"/>
    <x v="0"/>
    <n v="13000"/>
    <n v="3770"/>
    <n v="3.4482758620689653"/>
    <x v="5"/>
  </r>
  <r>
    <d v="2022-09-09T00:00:00"/>
    <s v="Local Transport"/>
    <x v="0"/>
    <x v="0"/>
    <n v="8000"/>
    <n v="3770"/>
    <n v="2.1220159151193636"/>
    <x v="5"/>
  </r>
  <r>
    <d v="2022-09-09T00:00:00"/>
    <s v="Local Transport"/>
    <x v="0"/>
    <x v="0"/>
    <n v="8000"/>
    <n v="3770"/>
    <n v="2.1220159151193636"/>
    <x v="5"/>
  </r>
  <r>
    <d v="2022-09-09T00:00:00"/>
    <s v="Local Transport"/>
    <x v="0"/>
    <x v="0"/>
    <n v="4000"/>
    <n v="3770"/>
    <n v="1.0610079575596818"/>
    <x v="5"/>
  </r>
  <r>
    <d v="2022-09-09T00:00:00"/>
    <s v="Local Transport"/>
    <x v="0"/>
    <x v="0"/>
    <n v="4000"/>
    <n v="3770"/>
    <n v="1.0610079575596818"/>
    <x v="5"/>
  </r>
  <r>
    <d v="2022-09-09T00:00:00"/>
    <s v="Local Transport"/>
    <x v="0"/>
    <x v="0"/>
    <n v="15000"/>
    <n v="3770"/>
    <n v="3.9787798408488064"/>
    <x v="5"/>
  </r>
  <r>
    <d v="2022-09-09T00:00:00"/>
    <s v="Trust Building"/>
    <x v="1"/>
    <x v="0"/>
    <n v="5000"/>
    <n v="3770"/>
    <n v="1.3262599469496021"/>
    <x v="5"/>
  </r>
  <r>
    <d v="2022-09-09T00:00:00"/>
    <s v="Trust Building"/>
    <x v="1"/>
    <x v="0"/>
    <n v="5000"/>
    <n v="3770"/>
    <n v="1.3262599469496021"/>
    <x v="5"/>
  </r>
  <r>
    <d v="2022-09-09T00:00:00"/>
    <s v="Local Transport"/>
    <x v="0"/>
    <x v="0"/>
    <n v="8000"/>
    <n v="3770"/>
    <n v="2.1220159151193636"/>
    <x v="0"/>
  </r>
  <r>
    <d v="2022-09-09T00:00:00"/>
    <s v="Local Transport"/>
    <x v="0"/>
    <x v="0"/>
    <n v="24000"/>
    <n v="3770"/>
    <n v="6.3660477453580899"/>
    <x v="0"/>
  </r>
  <r>
    <d v="2022-09-09T00:00:00"/>
    <s v="Local Transport"/>
    <x v="0"/>
    <x v="0"/>
    <n v="5000"/>
    <n v="3770"/>
    <n v="1.3262599469496021"/>
    <x v="0"/>
  </r>
  <r>
    <d v="2022-09-09T00:00:00"/>
    <s v="Local Transport"/>
    <x v="0"/>
    <x v="0"/>
    <n v="15000"/>
    <n v="3770"/>
    <n v="3.9787798408488064"/>
    <x v="0"/>
  </r>
  <r>
    <d v="2022-09-09T00:00:00"/>
    <s v="Local Transport"/>
    <x v="0"/>
    <x v="0"/>
    <n v="9000"/>
    <n v="3770"/>
    <n v="2.3872679045092839"/>
    <x v="0"/>
  </r>
  <r>
    <d v="2022-09-09T00:00:00"/>
    <s v="Local Transport"/>
    <x v="0"/>
    <x v="0"/>
    <n v="5000"/>
    <n v="3770"/>
    <n v="1.3262599469496021"/>
    <x v="0"/>
  </r>
  <r>
    <d v="2022-09-09T00:00:00"/>
    <s v="Local Transport"/>
    <x v="0"/>
    <x v="0"/>
    <n v="5000"/>
    <n v="3770"/>
    <n v="1.3262599469496021"/>
    <x v="0"/>
  </r>
  <r>
    <d v="2022-09-09T00:00:00"/>
    <s v="Local Transport"/>
    <x v="0"/>
    <x v="1"/>
    <n v="10000"/>
    <n v="3770"/>
    <n v="2.6525198938992043"/>
    <x v="1"/>
  </r>
  <r>
    <d v="2022-09-09T00:00:00"/>
    <s v="Local Transport"/>
    <x v="0"/>
    <x v="1"/>
    <n v="18000"/>
    <n v="3770"/>
    <n v="4.7745358090185679"/>
    <x v="1"/>
  </r>
  <r>
    <d v="2022-09-09T00:00:00"/>
    <s v="Local Transport"/>
    <x v="0"/>
    <x v="1"/>
    <n v="18000"/>
    <n v="3770"/>
    <n v="4.7745358090185679"/>
    <x v="1"/>
  </r>
  <r>
    <d v="2022-09-09T00:00:00"/>
    <s v="Local Transport"/>
    <x v="0"/>
    <x v="1"/>
    <n v="22000"/>
    <n v="3770"/>
    <n v="5.8355437665782492"/>
    <x v="1"/>
  </r>
  <r>
    <d v="2022-09-09T00:00:00"/>
    <s v="Local Transport"/>
    <x v="0"/>
    <x v="1"/>
    <n v="10000"/>
    <n v="3770"/>
    <n v="2.6525198938992043"/>
    <x v="2"/>
  </r>
  <r>
    <d v="2022-09-09T00:00:00"/>
    <s v="Local Transport"/>
    <x v="0"/>
    <x v="1"/>
    <n v="18000"/>
    <n v="3770"/>
    <n v="4.7745358090185679"/>
    <x v="2"/>
  </r>
  <r>
    <d v="2022-09-09T00:00:00"/>
    <s v="Local Transport"/>
    <x v="0"/>
    <x v="1"/>
    <n v="18000"/>
    <n v="3770"/>
    <n v="4.7745358090185679"/>
    <x v="2"/>
  </r>
  <r>
    <d v="2022-09-09T00:00:00"/>
    <s v="Local Transport"/>
    <x v="0"/>
    <x v="1"/>
    <n v="22000"/>
    <n v="3770"/>
    <n v="5.8355437665782492"/>
    <x v="2"/>
  </r>
  <r>
    <d v="2022-09-09T00:00:00"/>
    <s v="Local Transport"/>
    <x v="0"/>
    <x v="1"/>
    <n v="10000"/>
    <n v="3770"/>
    <n v="2.6525198938992043"/>
    <x v="2"/>
  </r>
  <r>
    <d v="2022-09-10T00:00:00"/>
    <s v="Local Transport"/>
    <x v="0"/>
    <x v="0"/>
    <n v="8000"/>
    <n v="3770"/>
    <n v="2.1220159151193636"/>
    <x v="0"/>
  </r>
  <r>
    <d v="2022-09-10T00:00:00"/>
    <s v="Local Transport"/>
    <x v="0"/>
    <x v="0"/>
    <n v="25000"/>
    <n v="3770"/>
    <n v="6.6312997347480103"/>
    <x v="0"/>
  </r>
  <r>
    <d v="2022-09-10T00:00:00"/>
    <s v="Local Transport"/>
    <x v="0"/>
    <x v="0"/>
    <n v="10000"/>
    <n v="3770"/>
    <n v="2.6525198938992043"/>
    <x v="0"/>
  </r>
  <r>
    <d v="2022-09-10T00:00:00"/>
    <s v="Local Transport"/>
    <x v="0"/>
    <x v="0"/>
    <n v="9000"/>
    <n v="3770"/>
    <n v="2.3872679045092839"/>
    <x v="0"/>
  </r>
  <r>
    <d v="2022-09-10T00:00:00"/>
    <s v="Trust Building"/>
    <x v="1"/>
    <x v="0"/>
    <n v="5000"/>
    <n v="3770"/>
    <n v="1.3262599469496021"/>
    <x v="0"/>
  </r>
  <r>
    <d v="2022-09-10T00:00:00"/>
    <s v="Trust Building"/>
    <x v="1"/>
    <x v="0"/>
    <n v="5000"/>
    <n v="3770"/>
    <n v="1.3262599469496021"/>
    <x v="0"/>
  </r>
  <r>
    <d v="2022-09-10T00:00:00"/>
    <s v="Local Transport"/>
    <x v="0"/>
    <x v="1"/>
    <n v="9000"/>
    <n v="3770"/>
    <n v="2.3872679045092839"/>
    <x v="1"/>
  </r>
  <r>
    <d v="2022-09-10T00:00:00"/>
    <s v="Local Transport"/>
    <x v="0"/>
    <x v="1"/>
    <n v="9000"/>
    <n v="3770"/>
    <n v="2.3872679045092839"/>
    <x v="1"/>
  </r>
  <r>
    <d v="2022-09-10T00:00:00"/>
    <s v="Local Transport"/>
    <x v="0"/>
    <x v="1"/>
    <n v="10000"/>
    <n v="3770"/>
    <n v="2.6525198938992043"/>
    <x v="2"/>
  </r>
  <r>
    <d v="2022-09-10T00:00:00"/>
    <s v="Local Transport"/>
    <x v="0"/>
    <x v="1"/>
    <n v="9000"/>
    <n v="3770"/>
    <n v="2.3872679045092839"/>
    <x v="2"/>
  </r>
  <r>
    <d v="2022-09-10T00:00:00"/>
    <s v="Phone screen replacement"/>
    <x v="2"/>
    <x v="2"/>
    <n v="140000"/>
    <n v="3770"/>
    <n v="37.135278514588862"/>
    <x v="2"/>
  </r>
  <r>
    <d v="2022-09-10T00:00:00"/>
    <s v="Local Transport"/>
    <x v="0"/>
    <x v="0"/>
    <n v="8000"/>
    <n v="3770"/>
    <n v="2.1220159151193636"/>
    <x v="5"/>
  </r>
  <r>
    <d v="2022-09-10T00:00:00"/>
    <s v="Local Transport"/>
    <x v="0"/>
    <x v="0"/>
    <n v="8000"/>
    <n v="3770"/>
    <n v="2.1220159151193636"/>
    <x v="5"/>
  </r>
  <r>
    <d v="2022-09-10T00:00:00"/>
    <s v="Local Transport"/>
    <x v="0"/>
    <x v="0"/>
    <n v="8000"/>
    <n v="3770"/>
    <n v="2.1220159151193636"/>
    <x v="6"/>
  </r>
  <r>
    <d v="2022-09-10T00:00:00"/>
    <s v="Local Transport"/>
    <x v="0"/>
    <x v="0"/>
    <n v="10000"/>
    <n v="3770"/>
    <n v="2.6525198938992043"/>
    <x v="6"/>
  </r>
  <r>
    <d v="2022-09-12T00:00:00"/>
    <s v="Local Transport"/>
    <x v="0"/>
    <x v="0"/>
    <n v="8000"/>
    <n v="3770"/>
    <n v="2.1220159151193636"/>
    <x v="0"/>
  </r>
  <r>
    <d v="2022-09-12T00:00:00"/>
    <s v="Local Transport"/>
    <x v="0"/>
    <x v="0"/>
    <n v="22000"/>
    <n v="3770"/>
    <n v="5.8355437665782492"/>
    <x v="0"/>
  </r>
  <r>
    <d v="2022-09-12T00:00:00"/>
    <s v="Local Transport"/>
    <x v="0"/>
    <x v="0"/>
    <n v="22000"/>
    <n v="3770"/>
    <n v="5.8355437665782492"/>
    <x v="0"/>
  </r>
  <r>
    <d v="2022-09-12T00:00:00"/>
    <s v="Local Transport"/>
    <x v="0"/>
    <x v="0"/>
    <n v="6000"/>
    <n v="3770"/>
    <n v="1.5915119363395225"/>
    <x v="0"/>
  </r>
  <r>
    <d v="2022-09-12T00:00:00"/>
    <s v="Local Transport"/>
    <x v="0"/>
    <x v="0"/>
    <n v="8000"/>
    <n v="3770"/>
    <n v="2.1220159151193636"/>
    <x v="0"/>
  </r>
  <r>
    <d v="2022-09-12T00:00:00"/>
    <s v="Trust Building"/>
    <x v="1"/>
    <x v="0"/>
    <n v="5000"/>
    <n v="3770"/>
    <n v="1.3262599469496021"/>
    <x v="0"/>
  </r>
  <r>
    <d v="2022-09-12T00:00:00"/>
    <s v="Trust Building"/>
    <x v="1"/>
    <x v="0"/>
    <n v="5000"/>
    <n v="3770"/>
    <n v="1.3262599469496021"/>
    <x v="0"/>
  </r>
  <r>
    <d v="2022-09-12T00:00:00"/>
    <s v="Local Transport"/>
    <x v="0"/>
    <x v="0"/>
    <n v="8000"/>
    <n v="3770"/>
    <n v="2.1220159151193636"/>
    <x v="5"/>
  </r>
  <r>
    <d v="2022-09-12T00:00:00"/>
    <s v="Local Transport"/>
    <x v="0"/>
    <x v="0"/>
    <n v="13000"/>
    <n v="3770"/>
    <n v="3.4482758620689653"/>
    <x v="5"/>
  </r>
  <r>
    <d v="2022-09-12T00:00:00"/>
    <s v="Local Transport"/>
    <x v="0"/>
    <x v="0"/>
    <n v="10000"/>
    <n v="3770"/>
    <n v="2.6525198938992043"/>
    <x v="5"/>
  </r>
  <r>
    <d v="2022-09-12T00:00:00"/>
    <s v="Local Transport"/>
    <x v="0"/>
    <x v="0"/>
    <n v="10000"/>
    <n v="3770"/>
    <n v="2.6525198938992043"/>
    <x v="5"/>
  </r>
  <r>
    <d v="2022-09-12T00:00:00"/>
    <s v="Local Transport"/>
    <x v="0"/>
    <x v="0"/>
    <n v="15000"/>
    <n v="3770"/>
    <n v="3.9787798408488064"/>
    <x v="5"/>
  </r>
  <r>
    <d v="2022-09-12T00:00:00"/>
    <s v="Local Transport"/>
    <x v="0"/>
    <x v="0"/>
    <n v="9000"/>
    <n v="3770"/>
    <n v="2.3872679045092839"/>
    <x v="5"/>
  </r>
  <r>
    <d v="2022-09-12T00:00:00"/>
    <s v="Trust Building"/>
    <x v="1"/>
    <x v="0"/>
    <n v="6000"/>
    <n v="3770"/>
    <n v="1.5915119363395225"/>
    <x v="5"/>
  </r>
  <r>
    <d v="2022-09-12T00:00:00"/>
    <s v="Trust Building"/>
    <x v="1"/>
    <x v="0"/>
    <n v="2000"/>
    <n v="3770"/>
    <n v="0.5305039787798409"/>
    <x v="5"/>
  </r>
  <r>
    <d v="2022-09-12T00:00:00"/>
    <s v="Local Transport"/>
    <x v="0"/>
    <x v="0"/>
    <n v="8000"/>
    <n v="3770"/>
    <n v="2.1220159151193636"/>
    <x v="6"/>
  </r>
  <r>
    <d v="2022-09-12T00:00:00"/>
    <s v="Local Transport"/>
    <x v="0"/>
    <x v="0"/>
    <n v="16000"/>
    <n v="3770"/>
    <n v="4.2440318302387272"/>
    <x v="6"/>
  </r>
  <r>
    <d v="2022-09-12T00:00:00"/>
    <s v="Local Transport"/>
    <x v="0"/>
    <x v="0"/>
    <n v="11000"/>
    <n v="3770"/>
    <n v="2.9177718832891246"/>
    <x v="6"/>
  </r>
  <r>
    <d v="2022-09-12T00:00:00"/>
    <s v="Local Transport"/>
    <x v="0"/>
    <x v="0"/>
    <n v="8000"/>
    <n v="3770"/>
    <n v="2.1220159151193636"/>
    <x v="6"/>
  </r>
  <r>
    <d v="2022-09-12T00:00:00"/>
    <s v="Local Transport"/>
    <x v="0"/>
    <x v="0"/>
    <n v="15000"/>
    <n v="3770"/>
    <n v="3.9787798408488064"/>
    <x v="6"/>
  </r>
  <r>
    <d v="2022-09-12T00:00:00"/>
    <s v="Trust Building"/>
    <x v="1"/>
    <x v="0"/>
    <n v="5000"/>
    <n v="3770"/>
    <n v="1.3262599469496021"/>
    <x v="6"/>
  </r>
  <r>
    <d v="2022-09-12T00:00:00"/>
    <s v="Trust Building"/>
    <x v="1"/>
    <x v="0"/>
    <n v="5000"/>
    <n v="3770"/>
    <n v="1.3262599469496021"/>
    <x v="6"/>
  </r>
  <r>
    <d v="2022-09-12T00:00:00"/>
    <s v="Local Transport"/>
    <x v="0"/>
    <x v="1"/>
    <n v="10000"/>
    <n v="3770"/>
    <n v="2.6525198938992043"/>
    <x v="1"/>
  </r>
  <r>
    <d v="2022-09-12T00:00:00"/>
    <s v="Local Transport"/>
    <x v="0"/>
    <x v="1"/>
    <n v="20000"/>
    <n v="3770"/>
    <n v="5.3050397877984086"/>
    <x v="1"/>
  </r>
  <r>
    <d v="2022-09-12T00:00:00"/>
    <s v="Local Transport"/>
    <x v="0"/>
    <x v="1"/>
    <n v="20000"/>
    <n v="3770"/>
    <n v="5.3050397877984086"/>
    <x v="1"/>
  </r>
  <r>
    <d v="2022-09-12T00:00:00"/>
    <s v="Local Transport"/>
    <x v="0"/>
    <x v="1"/>
    <n v="15000"/>
    <n v="3770"/>
    <n v="3.9787798408488064"/>
    <x v="1"/>
  </r>
  <r>
    <d v="2022-09-12T00:00:00"/>
    <s v="Local Transport"/>
    <x v="0"/>
    <x v="1"/>
    <n v="10000"/>
    <n v="3770"/>
    <n v="2.6525198938992043"/>
    <x v="1"/>
  </r>
  <r>
    <d v="2022-09-12T00:00:00"/>
    <s v="August Gabagge collection Rcpt no 36310"/>
    <x v="5"/>
    <x v="2"/>
    <n v="50000"/>
    <n v="3770"/>
    <n v="13.262599469496021"/>
    <x v="3"/>
  </r>
  <r>
    <d v="2022-09-12T00:00:00"/>
    <s v="Local Transport"/>
    <x v="0"/>
    <x v="1"/>
    <n v="10000"/>
    <n v="3770"/>
    <n v="2.6525198938992043"/>
    <x v="2"/>
  </r>
  <r>
    <d v="2022-09-12T00:00:00"/>
    <s v="Local Transport"/>
    <x v="0"/>
    <x v="1"/>
    <n v="20000"/>
    <n v="3770"/>
    <n v="5.3050397877984086"/>
    <x v="2"/>
  </r>
  <r>
    <d v="2022-09-12T00:00:00"/>
    <s v="Local Transport"/>
    <x v="0"/>
    <x v="1"/>
    <n v="20000"/>
    <n v="3770"/>
    <n v="5.3050397877984086"/>
    <x v="2"/>
  </r>
  <r>
    <d v="2022-09-12T00:00:00"/>
    <s v="Local Transport"/>
    <x v="0"/>
    <x v="1"/>
    <n v="15000"/>
    <n v="3770"/>
    <n v="3.9787798408488064"/>
    <x v="2"/>
  </r>
  <r>
    <d v="2022-09-12T00:00:00"/>
    <s v="Local Transport"/>
    <x v="0"/>
    <x v="1"/>
    <n v="10000"/>
    <n v="3770"/>
    <n v="2.6525198938992043"/>
    <x v="2"/>
  </r>
  <r>
    <d v="2022-09-13T00:00:00"/>
    <s v="Local Transport"/>
    <x v="0"/>
    <x v="0"/>
    <n v="8000"/>
    <n v="3770"/>
    <n v="2.1220159151193636"/>
    <x v="0"/>
  </r>
  <r>
    <d v="2022-09-13T00:00:00"/>
    <s v="Local Transport"/>
    <x v="0"/>
    <x v="0"/>
    <n v="9000"/>
    <n v="3770"/>
    <n v="2.3872679045092839"/>
    <x v="0"/>
  </r>
  <r>
    <d v="2022-09-13T00:00:00"/>
    <s v="Local Transport"/>
    <x v="0"/>
    <x v="0"/>
    <n v="25000"/>
    <n v="3770"/>
    <n v="6.6312997347480103"/>
    <x v="0"/>
  </r>
  <r>
    <d v="2022-09-13T00:00:00"/>
    <s v="Local Transport"/>
    <x v="0"/>
    <x v="0"/>
    <n v="20000"/>
    <n v="3770"/>
    <n v="5.3050397877984086"/>
    <x v="0"/>
  </r>
  <r>
    <d v="2022-09-13T00:00:00"/>
    <s v="Local Transport"/>
    <x v="0"/>
    <x v="0"/>
    <n v="8000"/>
    <n v="3770"/>
    <n v="2.1220159151193636"/>
    <x v="0"/>
  </r>
  <r>
    <d v="2022-09-13T00:00:00"/>
    <s v="Trust Building"/>
    <x v="1"/>
    <x v="0"/>
    <n v="5000"/>
    <n v="3770"/>
    <n v="1.3262599469496021"/>
    <x v="0"/>
  </r>
  <r>
    <d v="2022-09-13T00:00:00"/>
    <s v="Trust Building"/>
    <x v="1"/>
    <x v="0"/>
    <n v="5000"/>
    <n v="3770"/>
    <n v="1.3262599469496021"/>
    <x v="0"/>
  </r>
  <r>
    <d v="2022-09-13T00:00:00"/>
    <s v="Local Transport"/>
    <x v="0"/>
    <x v="0"/>
    <n v="8000"/>
    <n v="3770"/>
    <n v="2.1220159151193636"/>
    <x v="5"/>
  </r>
  <r>
    <d v="2022-09-13T00:00:00"/>
    <s v="Local Transport"/>
    <x v="0"/>
    <x v="0"/>
    <n v="20000"/>
    <n v="3770"/>
    <n v="5.3050397877984086"/>
    <x v="5"/>
  </r>
  <r>
    <d v="2022-09-13T00:00:00"/>
    <s v="Local Transport"/>
    <x v="0"/>
    <x v="0"/>
    <n v="10000"/>
    <n v="3770"/>
    <n v="2.6525198938992043"/>
    <x v="5"/>
  </r>
  <r>
    <d v="2022-09-13T00:00:00"/>
    <s v="Local Transport"/>
    <x v="0"/>
    <x v="0"/>
    <n v="15000"/>
    <n v="3770"/>
    <n v="3.9787798408488064"/>
    <x v="5"/>
  </r>
  <r>
    <d v="2022-09-13T00:00:00"/>
    <s v="Local Transport"/>
    <x v="0"/>
    <x v="0"/>
    <n v="15000"/>
    <n v="3770"/>
    <n v="3.9787798408488064"/>
    <x v="5"/>
  </r>
  <r>
    <d v="2022-09-13T00:00:00"/>
    <s v="Local Transport"/>
    <x v="0"/>
    <x v="0"/>
    <n v="5000"/>
    <n v="3770"/>
    <n v="1.3262599469496021"/>
    <x v="5"/>
  </r>
  <r>
    <d v="2022-09-13T00:00:00"/>
    <s v="Trust Building"/>
    <x v="1"/>
    <x v="0"/>
    <n v="5000"/>
    <n v="3770"/>
    <n v="1.3262599469496021"/>
    <x v="5"/>
  </r>
  <r>
    <d v="2022-09-13T00:00:00"/>
    <s v="Trust Building"/>
    <x v="1"/>
    <x v="0"/>
    <n v="5000"/>
    <n v="3770"/>
    <n v="1.3262599469496021"/>
    <x v="5"/>
  </r>
  <r>
    <d v="2022-09-13T00:00:00"/>
    <s v="Local Transport"/>
    <x v="0"/>
    <x v="0"/>
    <n v="9000"/>
    <n v="3770"/>
    <n v="2.3872679045092839"/>
    <x v="6"/>
  </r>
  <r>
    <d v="2022-09-13T00:00:00"/>
    <s v="Local Transport"/>
    <x v="0"/>
    <x v="0"/>
    <n v="8000"/>
    <n v="3770"/>
    <n v="2.1220159151193636"/>
    <x v="6"/>
  </r>
  <r>
    <d v="2022-09-13T00:00:00"/>
    <s v="Local Transport"/>
    <x v="0"/>
    <x v="0"/>
    <n v="13000"/>
    <n v="3770"/>
    <n v="3.4482758620689653"/>
    <x v="6"/>
  </r>
  <r>
    <d v="2022-09-13T00:00:00"/>
    <s v="Local Transport"/>
    <x v="0"/>
    <x v="0"/>
    <n v="5000"/>
    <n v="3770"/>
    <n v="1.3262599469496021"/>
    <x v="6"/>
  </r>
  <r>
    <d v="2022-09-13T00:00:00"/>
    <s v="Local Transport"/>
    <x v="0"/>
    <x v="0"/>
    <n v="10000"/>
    <n v="3770"/>
    <n v="2.6525198938992043"/>
    <x v="6"/>
  </r>
  <r>
    <d v="2022-09-13T00:00:00"/>
    <s v="Local Transport"/>
    <x v="0"/>
    <x v="0"/>
    <n v="8000"/>
    <n v="3770"/>
    <n v="2.1220159151193636"/>
    <x v="6"/>
  </r>
  <r>
    <d v="2022-09-13T00:00:00"/>
    <s v="Trust Building"/>
    <x v="1"/>
    <x v="0"/>
    <n v="6000"/>
    <n v="3770"/>
    <n v="1.5915119363395225"/>
    <x v="6"/>
  </r>
  <r>
    <d v="2022-09-13T00:00:00"/>
    <s v="Trust Building"/>
    <x v="1"/>
    <x v="0"/>
    <n v="4000"/>
    <n v="3770"/>
    <n v="1.0610079575596818"/>
    <x v="6"/>
  </r>
  <r>
    <d v="2022-09-13T00:00:00"/>
    <s v="Local Transport"/>
    <x v="0"/>
    <x v="3"/>
    <n v="6000"/>
    <n v="3770"/>
    <n v="1.5915119363395225"/>
    <x v="3"/>
  </r>
  <r>
    <d v="2022-09-13T00:00:00"/>
    <s v="Local Transport"/>
    <x v="0"/>
    <x v="3"/>
    <n v="6000"/>
    <n v="3770"/>
    <n v="1.5915119363395225"/>
    <x v="3"/>
  </r>
  <r>
    <d v="2022-09-13T00:00:00"/>
    <s v="Local Transport"/>
    <x v="0"/>
    <x v="3"/>
    <n v="5000"/>
    <n v="3770"/>
    <n v="1.3262599469496021"/>
    <x v="3"/>
  </r>
  <r>
    <d v="2022-09-13T00:00:00"/>
    <s v="Local Transport"/>
    <x v="0"/>
    <x v="3"/>
    <n v="5000"/>
    <n v="3770"/>
    <n v="1.3262599469496021"/>
    <x v="3"/>
  </r>
  <r>
    <d v="2022-09-13T00:00:00"/>
    <s v="Local Transport"/>
    <x v="0"/>
    <x v="3"/>
    <n v="5000"/>
    <n v="3770"/>
    <n v="1.3262599469496021"/>
    <x v="3"/>
  </r>
  <r>
    <d v="2022-09-13T00:00:00"/>
    <s v="Local Transport"/>
    <x v="0"/>
    <x v="3"/>
    <n v="15000"/>
    <n v="3770"/>
    <n v="3.9787798408488064"/>
    <x v="3"/>
  </r>
  <r>
    <d v="2022-09-13T00:00:00"/>
    <s v="Local Transport"/>
    <x v="0"/>
    <x v="3"/>
    <n v="8000"/>
    <n v="3770"/>
    <n v="2.1220159151193636"/>
    <x v="3"/>
  </r>
  <r>
    <d v="2022-09-13T00:00:00"/>
    <s v="Local Transport"/>
    <x v="0"/>
    <x v="1"/>
    <n v="10000"/>
    <n v="3770"/>
    <n v="2.6525198938992043"/>
    <x v="2"/>
  </r>
  <r>
    <d v="2022-09-13T00:00:00"/>
    <s v="Local Transport"/>
    <x v="0"/>
    <x v="1"/>
    <n v="10000"/>
    <n v="3770"/>
    <n v="2.6525198938992043"/>
    <x v="2"/>
  </r>
  <r>
    <d v="2022-09-13T00:00:00"/>
    <s v="Local Transport"/>
    <x v="0"/>
    <x v="1"/>
    <n v="7000"/>
    <n v="3770"/>
    <n v="1.856763925729443"/>
    <x v="2"/>
  </r>
  <r>
    <d v="2022-09-13T00:00:00"/>
    <s v="Local Transport"/>
    <x v="0"/>
    <x v="1"/>
    <n v="6000"/>
    <n v="3770"/>
    <n v="1.5915119363395225"/>
    <x v="2"/>
  </r>
  <r>
    <d v="2022-09-13T00:00:00"/>
    <s v="Local Transport"/>
    <x v="0"/>
    <x v="1"/>
    <n v="8000"/>
    <n v="3770"/>
    <n v="2.1220159151193636"/>
    <x v="2"/>
  </r>
  <r>
    <d v="2022-09-13T00:00:00"/>
    <s v="Local Transport"/>
    <x v="0"/>
    <x v="1"/>
    <n v="10000"/>
    <n v="3770"/>
    <n v="2.6525198938992043"/>
    <x v="2"/>
  </r>
  <r>
    <d v="2022-09-13T00:00:00"/>
    <s v="Local Transport"/>
    <x v="0"/>
    <x v="1"/>
    <n v="10000"/>
    <n v="3770"/>
    <n v="2.6525198938992043"/>
    <x v="2"/>
  </r>
  <r>
    <d v="2022-09-13T00:00:00"/>
    <s v="Local Transport"/>
    <x v="0"/>
    <x v="1"/>
    <n v="8000"/>
    <n v="3770"/>
    <n v="2.1220159151193636"/>
    <x v="2"/>
  </r>
  <r>
    <d v="2022-09-13T00:00:00"/>
    <s v="Local Transport"/>
    <x v="0"/>
    <x v="1"/>
    <n v="10000"/>
    <n v="3770"/>
    <n v="2.6525198938992043"/>
    <x v="2"/>
  </r>
  <r>
    <d v="2022-09-13T00:00:00"/>
    <s v="Local Transport"/>
    <x v="0"/>
    <x v="1"/>
    <n v="10000"/>
    <n v="3770"/>
    <n v="2.6525198938992043"/>
    <x v="1"/>
  </r>
  <r>
    <d v="2022-09-13T00:00:00"/>
    <s v="Local Transport"/>
    <x v="0"/>
    <x v="1"/>
    <n v="8000"/>
    <n v="3770"/>
    <n v="2.1220159151193636"/>
    <x v="1"/>
  </r>
  <r>
    <d v="2022-09-13T00:00:00"/>
    <s v="Local Transport"/>
    <x v="0"/>
    <x v="1"/>
    <n v="7000"/>
    <n v="3770"/>
    <n v="1.856763925729443"/>
    <x v="1"/>
  </r>
  <r>
    <d v="2022-09-13T00:00:00"/>
    <s v="Local Transport"/>
    <x v="0"/>
    <x v="1"/>
    <n v="6000"/>
    <n v="3770"/>
    <n v="1.5915119363395225"/>
    <x v="1"/>
  </r>
  <r>
    <d v="2022-09-13T00:00:00"/>
    <s v="Local Transport"/>
    <x v="0"/>
    <x v="1"/>
    <n v="8000"/>
    <n v="3770"/>
    <n v="2.1220159151193636"/>
    <x v="1"/>
  </r>
  <r>
    <d v="2022-09-13T00:00:00"/>
    <s v="Local Transport"/>
    <x v="0"/>
    <x v="1"/>
    <n v="10000"/>
    <n v="3770"/>
    <n v="2.6525198938992043"/>
    <x v="1"/>
  </r>
  <r>
    <d v="2022-09-13T00:00:00"/>
    <s v="Local Transport"/>
    <x v="0"/>
    <x v="1"/>
    <n v="10000"/>
    <n v="3770"/>
    <n v="2.6525198938992043"/>
    <x v="1"/>
  </r>
  <r>
    <d v="2022-09-13T00:00:00"/>
    <s v="Local Transport"/>
    <x v="0"/>
    <x v="1"/>
    <n v="9000"/>
    <n v="3770"/>
    <n v="2.3872679045092839"/>
    <x v="1"/>
  </r>
  <r>
    <d v="2022-09-13T00:00:00"/>
    <s v="Local Transport"/>
    <x v="0"/>
    <x v="1"/>
    <n v="10000"/>
    <n v="3770"/>
    <n v="2.6525198938992043"/>
    <x v="1"/>
  </r>
  <r>
    <d v="2022-09-14T00:00:00"/>
    <s v="Local Transport"/>
    <x v="0"/>
    <x v="0"/>
    <n v="8000"/>
    <n v="3770"/>
    <n v="2.1220159151193636"/>
    <x v="5"/>
  </r>
  <r>
    <d v="2022-09-14T00:00:00"/>
    <s v="Local Transport"/>
    <x v="0"/>
    <x v="0"/>
    <n v="13000"/>
    <n v="3770"/>
    <n v="3.4482758620689653"/>
    <x v="5"/>
  </r>
  <r>
    <d v="2022-09-14T00:00:00"/>
    <s v="Local Transport"/>
    <x v="0"/>
    <x v="0"/>
    <n v="10000"/>
    <n v="3770"/>
    <n v="2.6525198938992043"/>
    <x v="5"/>
  </r>
  <r>
    <d v="2022-09-14T00:00:00"/>
    <s v="Local Transport"/>
    <x v="0"/>
    <x v="0"/>
    <n v="10000"/>
    <n v="3770"/>
    <n v="2.6525198938992043"/>
    <x v="5"/>
  </r>
  <r>
    <d v="2022-09-14T00:00:00"/>
    <s v="Local Transport"/>
    <x v="0"/>
    <x v="0"/>
    <n v="8000"/>
    <n v="3770"/>
    <n v="2.1220159151193636"/>
    <x v="5"/>
  </r>
  <r>
    <d v="2022-09-14T00:00:00"/>
    <s v="Local Transport"/>
    <x v="0"/>
    <x v="0"/>
    <n v="5000"/>
    <n v="3770"/>
    <n v="1.3262599469496021"/>
    <x v="5"/>
  </r>
  <r>
    <d v="2022-09-14T00:00:00"/>
    <s v="Local Transport"/>
    <x v="0"/>
    <x v="0"/>
    <n v="7000"/>
    <n v="3770"/>
    <n v="1.856763925729443"/>
    <x v="5"/>
  </r>
  <r>
    <d v="2022-09-14T00:00:00"/>
    <s v="Local Transport"/>
    <x v="0"/>
    <x v="0"/>
    <n v="8000"/>
    <n v="3770"/>
    <n v="2.1220159151193636"/>
    <x v="5"/>
  </r>
  <r>
    <d v="2022-09-14T00:00:00"/>
    <s v="Trust Building"/>
    <x v="1"/>
    <x v="0"/>
    <n v="4000"/>
    <n v="3770"/>
    <n v="1.0610079575596818"/>
    <x v="5"/>
  </r>
  <r>
    <d v="2022-09-14T00:00:00"/>
    <s v="Trust Building"/>
    <x v="1"/>
    <x v="0"/>
    <n v="6000"/>
    <n v="3770"/>
    <n v="1.5915119363395225"/>
    <x v="5"/>
  </r>
  <r>
    <d v="2022-09-14T00:00:00"/>
    <s v="Local Transport"/>
    <x v="0"/>
    <x v="0"/>
    <n v="10000"/>
    <n v="3770"/>
    <n v="2.6525198938992043"/>
    <x v="6"/>
  </r>
  <r>
    <d v="2022-09-14T00:00:00"/>
    <s v="Local Transport"/>
    <x v="0"/>
    <x v="0"/>
    <n v="18000"/>
    <n v="3770"/>
    <n v="4.7745358090185679"/>
    <x v="6"/>
  </r>
  <r>
    <d v="2022-09-14T00:00:00"/>
    <s v="Local Transport"/>
    <x v="0"/>
    <x v="0"/>
    <n v="4000"/>
    <n v="3770"/>
    <n v="1.0610079575596818"/>
    <x v="6"/>
  </r>
  <r>
    <d v="2022-09-14T00:00:00"/>
    <s v="Local Transport"/>
    <x v="0"/>
    <x v="0"/>
    <n v="12000"/>
    <n v="3770"/>
    <n v="3.183023872679045"/>
    <x v="6"/>
  </r>
  <r>
    <d v="2022-09-14T00:00:00"/>
    <s v="Local Transport"/>
    <x v="0"/>
    <x v="0"/>
    <n v="8000"/>
    <n v="3770"/>
    <n v="2.1220159151193636"/>
    <x v="6"/>
  </r>
  <r>
    <d v="2022-09-14T00:00:00"/>
    <s v="Local Transport"/>
    <x v="0"/>
    <x v="0"/>
    <n v="10000"/>
    <n v="3770"/>
    <n v="2.6525198938992043"/>
    <x v="6"/>
  </r>
  <r>
    <d v="2022-09-14T00:00:00"/>
    <s v="Trust Building"/>
    <x v="1"/>
    <x v="0"/>
    <n v="5000"/>
    <n v="3770"/>
    <n v="1.3262599469496021"/>
    <x v="6"/>
  </r>
  <r>
    <d v="2022-09-14T00:00:00"/>
    <s v="Trust Building"/>
    <x v="1"/>
    <x v="0"/>
    <n v="5000"/>
    <n v="3770"/>
    <n v="1.3262599469496021"/>
    <x v="6"/>
  </r>
  <r>
    <d v="2022-09-14T00:00:00"/>
    <s v="Local Transport"/>
    <x v="0"/>
    <x v="0"/>
    <n v="8000"/>
    <n v="3770"/>
    <n v="2.1220159151193636"/>
    <x v="0"/>
  </r>
  <r>
    <d v="2022-09-14T00:00:00"/>
    <s v="Local Transport"/>
    <x v="0"/>
    <x v="0"/>
    <n v="22000"/>
    <n v="3770"/>
    <n v="5.8355437665782492"/>
    <x v="0"/>
  </r>
  <r>
    <d v="2022-09-14T00:00:00"/>
    <s v="Local Transport"/>
    <x v="0"/>
    <x v="0"/>
    <n v="22000"/>
    <n v="3770"/>
    <n v="5.8355437665782492"/>
    <x v="0"/>
  </r>
  <r>
    <d v="2022-09-14T00:00:00"/>
    <s v="Local Transport"/>
    <x v="0"/>
    <x v="0"/>
    <n v="8000"/>
    <n v="3770"/>
    <n v="2.1220159151193636"/>
    <x v="0"/>
  </r>
  <r>
    <d v="2022-09-14T00:00:00"/>
    <s v="Local Transport"/>
    <x v="0"/>
    <x v="0"/>
    <n v="8000"/>
    <n v="3770"/>
    <n v="2.1220159151193636"/>
    <x v="0"/>
  </r>
  <r>
    <d v="2022-09-14T00:00:00"/>
    <s v="Trust Building"/>
    <x v="1"/>
    <x v="0"/>
    <n v="5000"/>
    <n v="3770"/>
    <n v="1.3262599469496021"/>
    <x v="0"/>
  </r>
  <r>
    <d v="2022-09-14T00:00:00"/>
    <s v="Trust Building"/>
    <x v="1"/>
    <x v="0"/>
    <n v="5000"/>
    <n v="3770"/>
    <n v="1.3262599469496021"/>
    <x v="0"/>
  </r>
  <r>
    <d v="2022-09-14T00:00:00"/>
    <s v="Local Transport"/>
    <x v="0"/>
    <x v="1"/>
    <n v="10000"/>
    <n v="3770"/>
    <n v="2.6525198938992043"/>
    <x v="2"/>
  </r>
  <r>
    <d v="2022-09-14T00:00:00"/>
    <s v="Local Transport"/>
    <x v="0"/>
    <x v="1"/>
    <n v="8000"/>
    <n v="3770"/>
    <n v="2.1220159151193636"/>
    <x v="2"/>
  </r>
  <r>
    <d v="2022-09-14T00:00:00"/>
    <s v="Local Transport"/>
    <x v="0"/>
    <x v="1"/>
    <n v="17000"/>
    <n v="3770"/>
    <n v="4.5092838196286475"/>
    <x v="2"/>
  </r>
  <r>
    <d v="2022-09-14T00:00:00"/>
    <s v="Local Transport"/>
    <x v="0"/>
    <x v="1"/>
    <n v="15000"/>
    <n v="3770"/>
    <n v="3.9787798408488064"/>
    <x v="2"/>
  </r>
  <r>
    <d v="2022-09-14T00:00:00"/>
    <s v="Local Transport"/>
    <x v="0"/>
    <x v="1"/>
    <n v="15000"/>
    <n v="3770"/>
    <n v="3.9787798408488064"/>
    <x v="2"/>
  </r>
  <r>
    <d v="2022-09-14T00:00:00"/>
    <s v="Local Transport"/>
    <x v="0"/>
    <x v="1"/>
    <n v="9000"/>
    <n v="3770"/>
    <n v="2.3872679045092839"/>
    <x v="2"/>
  </r>
  <r>
    <d v="2022-09-14T00:00:00"/>
    <s v="Local Transport"/>
    <x v="0"/>
    <x v="1"/>
    <n v="10000"/>
    <n v="3770"/>
    <n v="2.6525198938992043"/>
    <x v="1"/>
  </r>
  <r>
    <d v="2022-09-14T00:00:00"/>
    <s v="Local Transport"/>
    <x v="0"/>
    <x v="1"/>
    <n v="8000"/>
    <n v="3770"/>
    <n v="2.1220159151193636"/>
    <x v="1"/>
  </r>
  <r>
    <d v="2022-09-14T00:00:00"/>
    <s v="Local Transport"/>
    <x v="0"/>
    <x v="1"/>
    <n v="17000"/>
    <n v="3770"/>
    <n v="4.5092838196286475"/>
    <x v="1"/>
  </r>
  <r>
    <d v="2022-09-14T00:00:00"/>
    <s v="Local Transport"/>
    <x v="0"/>
    <x v="1"/>
    <n v="15000"/>
    <n v="3770"/>
    <n v="3.9787798408488064"/>
    <x v="1"/>
  </r>
  <r>
    <d v="2022-09-14T00:00:00"/>
    <s v="Local Transport"/>
    <x v="0"/>
    <x v="1"/>
    <n v="15000"/>
    <n v="3770"/>
    <n v="3.9787798408488064"/>
    <x v="1"/>
  </r>
  <r>
    <d v="2022-09-14T00:00:00"/>
    <s v="Local Transport"/>
    <x v="0"/>
    <x v="1"/>
    <n v="9000"/>
    <n v="3770"/>
    <n v="2.3872679045092839"/>
    <x v="1"/>
  </r>
  <r>
    <d v="2022-09-14T00:00:00"/>
    <s v="Airtime for Lydia"/>
    <x v="6"/>
    <x v="3"/>
    <n v="30000"/>
    <n v="3770"/>
    <n v="7.9575596816976129"/>
    <x v="3"/>
  </r>
  <r>
    <d v="2022-09-14T00:00:00"/>
    <s v="Airtine for i35"/>
    <x v="6"/>
    <x v="0"/>
    <n v="25000"/>
    <n v="3770"/>
    <n v="6.6312997347480103"/>
    <x v="0"/>
  </r>
  <r>
    <d v="2022-09-14T00:00:00"/>
    <s v="Airtime for Grace"/>
    <x v="6"/>
    <x v="1"/>
    <n v="20000"/>
    <n v="3770"/>
    <n v="5.3050397877984086"/>
    <x v="1"/>
  </r>
  <r>
    <d v="2022-09-14T00:00:00"/>
    <s v="Airtime for Edris"/>
    <x v="6"/>
    <x v="1"/>
    <n v="20000"/>
    <n v="3770"/>
    <n v="5.3050397877984086"/>
    <x v="2"/>
  </r>
  <r>
    <d v="2022-09-14T00:00:00"/>
    <s v="Airtime for i54"/>
    <x v="6"/>
    <x v="0"/>
    <n v="25000"/>
    <n v="3770"/>
    <n v="6.6312997347480103"/>
    <x v="6"/>
  </r>
  <r>
    <d v="2022-09-14T00:00:00"/>
    <s v="Airtime for i82"/>
    <x v="6"/>
    <x v="0"/>
    <n v="25000"/>
    <n v="3770"/>
    <n v="6.6312997347480103"/>
    <x v="5"/>
  </r>
  <r>
    <d v="2022-09-15T00:00:00"/>
    <s v="Purchase of prepaid electricty"/>
    <x v="7"/>
    <x v="2"/>
    <n v="195000"/>
    <n v="3770"/>
    <n v="51.724137931034484"/>
    <x v="3"/>
  </r>
  <r>
    <d v="2022-09-15T00:00:00"/>
    <s v="Transfer charges"/>
    <x v="8"/>
    <x v="2"/>
    <n v="5000"/>
    <n v="3770"/>
    <n v="1.3262599469496021"/>
    <x v="3"/>
  </r>
  <r>
    <d v="2022-09-15T00:00:00"/>
    <s v="Local Transport"/>
    <x v="0"/>
    <x v="0"/>
    <n v="8000"/>
    <n v="3770"/>
    <n v="2.1220159151193636"/>
    <x v="6"/>
  </r>
  <r>
    <d v="2022-09-15T00:00:00"/>
    <s v="Local Transport"/>
    <x v="0"/>
    <x v="0"/>
    <n v="8000"/>
    <n v="3770"/>
    <n v="2.1220159151193636"/>
    <x v="6"/>
  </r>
  <r>
    <d v="2022-09-15T00:00:00"/>
    <s v="Local Transport"/>
    <x v="0"/>
    <x v="0"/>
    <n v="10000"/>
    <n v="3770"/>
    <n v="2.6525198938992043"/>
    <x v="6"/>
  </r>
  <r>
    <d v="2022-09-15T00:00:00"/>
    <s v="Local Transport"/>
    <x v="0"/>
    <x v="0"/>
    <n v="5000"/>
    <n v="3770"/>
    <n v="1.3262599469496021"/>
    <x v="6"/>
  </r>
  <r>
    <d v="2022-09-15T00:00:00"/>
    <s v="Local Transport"/>
    <x v="0"/>
    <x v="0"/>
    <n v="12000"/>
    <n v="3770"/>
    <n v="3.183023872679045"/>
    <x v="6"/>
  </r>
  <r>
    <d v="2022-09-15T00:00:00"/>
    <s v="Local Transport"/>
    <x v="0"/>
    <x v="0"/>
    <n v="10000"/>
    <n v="3770"/>
    <n v="2.6525198938992043"/>
    <x v="6"/>
  </r>
  <r>
    <d v="2022-09-15T00:00:00"/>
    <s v="Trust Building"/>
    <x v="1"/>
    <x v="0"/>
    <n v="10000"/>
    <n v="3770"/>
    <n v="2.6525198938992043"/>
    <x v="6"/>
  </r>
  <r>
    <d v="2022-09-15T00:00:00"/>
    <s v="Local Transport"/>
    <x v="0"/>
    <x v="0"/>
    <n v="8000"/>
    <n v="3770"/>
    <n v="2.1220159151193636"/>
    <x v="0"/>
  </r>
  <r>
    <d v="2022-09-15T00:00:00"/>
    <s v="Local Transport"/>
    <x v="0"/>
    <x v="0"/>
    <n v="8000"/>
    <n v="3770"/>
    <n v="2.1220159151193636"/>
    <x v="0"/>
  </r>
  <r>
    <d v="2022-09-15T00:00:00"/>
    <s v="Local Transport"/>
    <x v="0"/>
    <x v="0"/>
    <n v="22000"/>
    <n v="3770"/>
    <n v="5.8355437665782492"/>
    <x v="0"/>
  </r>
  <r>
    <d v="2022-09-15T00:00:00"/>
    <s v="Local Transport"/>
    <x v="0"/>
    <x v="0"/>
    <n v="22000"/>
    <n v="3770"/>
    <n v="5.8355437665782492"/>
    <x v="0"/>
  </r>
  <r>
    <d v="2022-09-15T00:00:00"/>
    <s v="Local Transport"/>
    <x v="0"/>
    <x v="0"/>
    <n v="8000"/>
    <n v="3770"/>
    <n v="2.1220159151193636"/>
    <x v="0"/>
  </r>
  <r>
    <d v="2022-09-15T00:00:00"/>
    <s v="Trust Building"/>
    <x v="1"/>
    <x v="0"/>
    <n v="5000"/>
    <n v="3770"/>
    <n v="1.3262599469496021"/>
    <x v="0"/>
  </r>
  <r>
    <d v="2022-09-15T00:00:00"/>
    <s v="Trust Building"/>
    <x v="1"/>
    <x v="0"/>
    <n v="5000"/>
    <n v="3770"/>
    <n v="1.3262599469496021"/>
    <x v="0"/>
  </r>
  <r>
    <d v="2022-09-15T00:00:00"/>
    <s v="Local Transport"/>
    <x v="0"/>
    <x v="1"/>
    <n v="10000"/>
    <n v="3770"/>
    <n v="2.6525198938992043"/>
    <x v="2"/>
  </r>
  <r>
    <d v="2022-09-15T00:00:00"/>
    <s v="Local Transport"/>
    <x v="0"/>
    <x v="1"/>
    <n v="13000"/>
    <n v="3770"/>
    <n v="3.4482758620689653"/>
    <x v="2"/>
  </r>
  <r>
    <d v="2022-09-15T00:00:00"/>
    <s v="Local Transport"/>
    <x v="0"/>
    <x v="1"/>
    <n v="20000"/>
    <n v="3770"/>
    <n v="5.3050397877984086"/>
    <x v="2"/>
  </r>
  <r>
    <d v="2022-09-15T00:00:00"/>
    <s v="Local Transport"/>
    <x v="0"/>
    <x v="1"/>
    <n v="10000"/>
    <n v="3770"/>
    <n v="2.6525198938992043"/>
    <x v="2"/>
  </r>
  <r>
    <d v="2022-09-15T00:00:00"/>
    <s v="Local Transport"/>
    <x v="0"/>
    <x v="1"/>
    <n v="10000"/>
    <n v="3770"/>
    <n v="2.6525198938992043"/>
    <x v="2"/>
  </r>
  <r>
    <d v="2022-09-15T00:00:00"/>
    <s v="Local Transport"/>
    <x v="0"/>
    <x v="1"/>
    <n v="10000"/>
    <n v="3770"/>
    <n v="2.6525198938992043"/>
    <x v="2"/>
  </r>
  <r>
    <d v="2022-09-15T00:00:00"/>
    <s v="Local Transport"/>
    <x v="0"/>
    <x v="1"/>
    <n v="13000"/>
    <n v="3770"/>
    <n v="3.4482758620689653"/>
    <x v="1"/>
  </r>
  <r>
    <d v="2022-09-15T00:00:00"/>
    <s v="Local Transport"/>
    <x v="0"/>
    <x v="1"/>
    <n v="20000"/>
    <n v="3770"/>
    <n v="5.3050397877984086"/>
    <x v="1"/>
  </r>
  <r>
    <d v="2022-09-15T00:00:00"/>
    <s v="Local Transport"/>
    <x v="0"/>
    <x v="1"/>
    <n v="10000"/>
    <n v="3770"/>
    <n v="2.6525198938992043"/>
    <x v="1"/>
  </r>
  <r>
    <d v="2022-09-15T00:00:00"/>
    <s v="Local Transport"/>
    <x v="0"/>
    <x v="1"/>
    <n v="10000"/>
    <n v="3770"/>
    <n v="2.6525198938992043"/>
    <x v="1"/>
  </r>
  <r>
    <d v="2022-09-15T00:00:00"/>
    <s v="Local Transport"/>
    <x v="0"/>
    <x v="0"/>
    <n v="8000"/>
    <n v="3770"/>
    <n v="2.1220159151193636"/>
    <x v="5"/>
  </r>
  <r>
    <d v="2022-09-15T00:00:00"/>
    <s v="Local Transport"/>
    <x v="0"/>
    <x v="0"/>
    <n v="8000"/>
    <n v="3770"/>
    <n v="2.1220159151193636"/>
    <x v="5"/>
  </r>
  <r>
    <d v="2022-09-15T00:00:00"/>
    <s v="Local Transport"/>
    <x v="0"/>
    <x v="0"/>
    <n v="14000"/>
    <n v="3770"/>
    <n v="3.7135278514588861"/>
    <x v="5"/>
  </r>
  <r>
    <d v="2022-09-15T00:00:00"/>
    <s v="Local Transport"/>
    <x v="0"/>
    <x v="0"/>
    <n v="7000"/>
    <n v="3770"/>
    <n v="1.856763925729443"/>
    <x v="5"/>
  </r>
  <r>
    <d v="2022-09-15T00:00:00"/>
    <s v="Local Transport"/>
    <x v="0"/>
    <x v="0"/>
    <n v="8000"/>
    <n v="3770"/>
    <n v="2.1220159151193636"/>
    <x v="5"/>
  </r>
  <r>
    <d v="2022-09-15T00:00:00"/>
    <s v="Local Transport"/>
    <x v="0"/>
    <x v="0"/>
    <n v="15000"/>
    <n v="3770"/>
    <n v="3.9787798408488064"/>
    <x v="5"/>
  </r>
  <r>
    <d v="2022-09-15T00:00:00"/>
    <s v="Trust Building"/>
    <x v="1"/>
    <x v="0"/>
    <n v="5000"/>
    <n v="3770"/>
    <n v="1.3262599469496021"/>
    <x v="5"/>
  </r>
  <r>
    <d v="2022-09-15T00:00:00"/>
    <s v="Trust Building"/>
    <x v="1"/>
    <x v="0"/>
    <n v="4000"/>
    <n v="3770"/>
    <n v="1.0610079575596818"/>
    <x v="5"/>
  </r>
  <r>
    <d v="2022-09-15T00:00:00"/>
    <s v="Local Transport"/>
    <x v="0"/>
    <x v="3"/>
    <n v="7000"/>
    <n v="3770"/>
    <n v="1.856763925729443"/>
    <x v="3"/>
  </r>
  <r>
    <d v="2022-09-15T00:00:00"/>
    <s v="Local Transport"/>
    <x v="0"/>
    <x v="3"/>
    <n v="4000"/>
    <n v="3770"/>
    <n v="1.0610079575596818"/>
    <x v="3"/>
  </r>
  <r>
    <d v="2022-09-15T00:00:00"/>
    <s v="Local Transport"/>
    <x v="0"/>
    <x v="3"/>
    <n v="5000"/>
    <n v="3770"/>
    <n v="1.3262599469496021"/>
    <x v="3"/>
  </r>
  <r>
    <d v="2022-09-15T00:00:00"/>
    <s v="2 pairs of kitchen rolls @9000"/>
    <x v="2"/>
    <x v="2"/>
    <n v="18000"/>
    <n v="3770"/>
    <n v="4.7745358090185679"/>
    <x v="3"/>
  </r>
  <r>
    <d v="2022-09-15T00:00:00"/>
    <s v="2 packets of toilet paper@12,000"/>
    <x v="2"/>
    <x v="2"/>
    <n v="24000"/>
    <n v="3770"/>
    <n v="6.3660477453580899"/>
    <x v="3"/>
  </r>
  <r>
    <d v="2022-09-15T00:00:00"/>
    <s v="1packet of tea bags"/>
    <x v="2"/>
    <x v="2"/>
    <n v="6900"/>
    <n v="3770"/>
    <n v="1.830238726790451"/>
    <x v="3"/>
  </r>
  <r>
    <d v="2022-09-15T00:00:00"/>
    <s v="1packet of tea bags"/>
    <x v="2"/>
    <x v="2"/>
    <n v="27300"/>
    <n v="3770"/>
    <n v="7.2413793103448274"/>
    <x v="3"/>
  </r>
  <r>
    <d v="2022-09-15T00:00:00"/>
    <s v="1 packet of Elgon pride coffee"/>
    <x v="2"/>
    <x v="2"/>
    <n v="24700"/>
    <n v="3770"/>
    <n v="6.5517241379310347"/>
    <x v="3"/>
  </r>
  <r>
    <d v="2022-09-15T00:00:00"/>
    <s v="5pocket size detol liqud sanitizers@5,200"/>
    <x v="2"/>
    <x v="2"/>
    <n v="26000"/>
    <n v="3770"/>
    <n v="15"/>
    <x v="3"/>
  </r>
  <r>
    <d v="2022-09-15T00:00:00"/>
    <s v="Kericho coffee"/>
    <x v="2"/>
    <x v="2"/>
    <n v="14400"/>
    <n v="3770"/>
    <n v="8.44"/>
    <x v="3"/>
  </r>
  <r>
    <d v="2022-09-15T00:00:00"/>
    <s v="Carrying bag"/>
    <x v="2"/>
    <x v="2"/>
    <n v="500"/>
    <n v="3770"/>
    <n v="0.13262599469496023"/>
    <x v="3"/>
  </r>
  <r>
    <d v="2022-09-15T00:00:00"/>
    <s v="September Internet Subscription"/>
    <x v="9"/>
    <x v="2"/>
    <n v="319000"/>
    <n v="3770"/>
    <n v="84.615384615384613"/>
    <x v="3"/>
  </r>
  <r>
    <d v="2022-09-15T00:00:00"/>
    <s v="August PAYE for Lydia: chq no"/>
    <x v="10"/>
    <x v="3"/>
    <n v="1211440"/>
    <n v="3770"/>
    <n v="321.33687002652522"/>
    <x v="4"/>
  </r>
  <r>
    <d v="2022-09-15T00:00:00"/>
    <s v="Bank Charges"/>
    <x v="4"/>
    <x v="2"/>
    <n v="2500"/>
    <n v="3770"/>
    <n v="0.66312997347480107"/>
    <x v="4"/>
  </r>
  <r>
    <d v="2022-09-16T00:00:00"/>
    <s v="Local Transport"/>
    <x v="0"/>
    <x v="0"/>
    <n v="8000"/>
    <n v="3770"/>
    <n v="2.1220159151193636"/>
    <x v="0"/>
  </r>
  <r>
    <d v="2022-09-16T00:00:00"/>
    <s v="Local Transport"/>
    <x v="0"/>
    <x v="0"/>
    <n v="18000"/>
    <n v="3770"/>
    <n v="4.7745358090185679"/>
    <x v="0"/>
  </r>
  <r>
    <d v="2022-09-16T00:00:00"/>
    <s v="Local Transport"/>
    <x v="0"/>
    <x v="0"/>
    <n v="15000"/>
    <n v="3770"/>
    <n v="3.9787798408488064"/>
    <x v="0"/>
  </r>
  <r>
    <d v="2022-09-16T00:00:00"/>
    <s v="Local Transport"/>
    <x v="0"/>
    <x v="0"/>
    <n v="25000"/>
    <n v="3770"/>
    <n v="6.6312997347480103"/>
    <x v="0"/>
  </r>
  <r>
    <d v="2022-09-16T00:00:00"/>
    <s v="Local Transport"/>
    <x v="0"/>
    <x v="0"/>
    <n v="8000"/>
    <n v="3770"/>
    <n v="2.1220159151193636"/>
    <x v="0"/>
  </r>
  <r>
    <d v="2022-09-16T00:00:00"/>
    <s v="Trust Building"/>
    <x v="1"/>
    <x v="0"/>
    <n v="5000"/>
    <n v="3770"/>
    <n v="1.3262599469496021"/>
    <x v="0"/>
  </r>
  <r>
    <d v="2022-09-16T00:00:00"/>
    <s v="Trust Building"/>
    <x v="1"/>
    <x v="0"/>
    <n v="5000"/>
    <n v="3770"/>
    <n v="1.3262599469496021"/>
    <x v="0"/>
  </r>
  <r>
    <d v="2022-09-16T00:00:00"/>
    <s v="Local Transport"/>
    <x v="0"/>
    <x v="0"/>
    <n v="9000"/>
    <n v="3770"/>
    <n v="2.3872679045092839"/>
    <x v="5"/>
  </r>
  <r>
    <d v="2022-09-16T00:00:00"/>
    <s v="Local Transport"/>
    <x v="0"/>
    <x v="0"/>
    <n v="8000"/>
    <n v="3770"/>
    <n v="2.1220159151193636"/>
    <x v="5"/>
  </r>
  <r>
    <d v="2022-09-16T00:00:00"/>
    <s v="Local Transport"/>
    <x v="0"/>
    <x v="0"/>
    <n v="14000"/>
    <n v="3770"/>
    <n v="3.7135278514588861"/>
    <x v="5"/>
  </r>
  <r>
    <d v="2022-09-16T00:00:00"/>
    <s v="Local Transport"/>
    <x v="0"/>
    <x v="0"/>
    <n v="13000"/>
    <n v="3770"/>
    <n v="3.4482758620689653"/>
    <x v="5"/>
  </r>
  <r>
    <d v="2022-09-16T00:00:00"/>
    <s v="Local Transport"/>
    <x v="0"/>
    <x v="0"/>
    <n v="14000"/>
    <n v="3770"/>
    <n v="3.7135278514588861"/>
    <x v="5"/>
  </r>
  <r>
    <d v="2022-09-16T00:00:00"/>
    <s v="Trust Building"/>
    <x v="1"/>
    <x v="0"/>
    <n v="5000"/>
    <n v="3770"/>
    <n v="1.3262599469496021"/>
    <x v="5"/>
  </r>
  <r>
    <d v="2022-09-16T00:00:00"/>
    <s v="Trust Building"/>
    <x v="1"/>
    <x v="0"/>
    <n v="5000"/>
    <n v="3770"/>
    <n v="1.3262599469496021"/>
    <x v="5"/>
  </r>
  <r>
    <d v="2022-09-16T00:00:00"/>
    <s v="Local Transport"/>
    <x v="0"/>
    <x v="0"/>
    <n v="8000"/>
    <n v="3770"/>
    <n v="2.1220159151193636"/>
    <x v="6"/>
  </r>
  <r>
    <d v="2022-09-16T00:00:00"/>
    <s v="Local Transport"/>
    <x v="0"/>
    <x v="0"/>
    <n v="10000"/>
    <n v="3770"/>
    <n v="2.6525198938992043"/>
    <x v="6"/>
  </r>
  <r>
    <d v="2022-09-16T00:00:00"/>
    <s v="Local Transport"/>
    <x v="0"/>
    <x v="0"/>
    <n v="10000"/>
    <n v="3770"/>
    <n v="2.6525198938992043"/>
    <x v="6"/>
  </r>
  <r>
    <d v="2022-09-16T00:00:00"/>
    <s v="Local Transport"/>
    <x v="0"/>
    <x v="0"/>
    <n v="14000"/>
    <n v="3770"/>
    <n v="3.7135278514588861"/>
    <x v="6"/>
  </r>
  <r>
    <d v="2022-09-16T00:00:00"/>
    <s v="Local Transport"/>
    <x v="0"/>
    <x v="0"/>
    <n v="11000"/>
    <n v="3770"/>
    <n v="2.9177718832891246"/>
    <x v="6"/>
  </r>
  <r>
    <d v="2022-09-16T00:00:00"/>
    <s v="Local Transport"/>
    <x v="0"/>
    <x v="0"/>
    <n v="10000"/>
    <n v="3770"/>
    <n v="2.6525198938992043"/>
    <x v="6"/>
  </r>
  <r>
    <d v="2022-09-16T00:00:00"/>
    <s v="Trust Building"/>
    <x v="1"/>
    <x v="0"/>
    <n v="5000"/>
    <n v="3770"/>
    <n v="1.3262599469496021"/>
    <x v="6"/>
  </r>
  <r>
    <d v="2022-09-16T00:00:00"/>
    <s v="Trust Building"/>
    <x v="1"/>
    <x v="0"/>
    <n v="5000"/>
    <n v="3770"/>
    <n v="1.3262599469496021"/>
    <x v="6"/>
  </r>
  <r>
    <d v="2022-09-16T00:00:00"/>
    <s v="Local Transport"/>
    <x v="0"/>
    <x v="1"/>
    <n v="10000"/>
    <n v="3770"/>
    <n v="2.6525198938992043"/>
    <x v="2"/>
  </r>
  <r>
    <d v="2022-09-16T00:00:00"/>
    <s v="Local Transport"/>
    <x v="0"/>
    <x v="1"/>
    <n v="8000"/>
    <n v="3770"/>
    <n v="2.1220159151193636"/>
    <x v="2"/>
  </r>
  <r>
    <d v="2022-09-16T00:00:00"/>
    <s v="Local Transport"/>
    <x v="0"/>
    <x v="1"/>
    <n v="8000"/>
    <n v="3770"/>
    <n v="2.1220159151193636"/>
    <x v="2"/>
  </r>
  <r>
    <d v="2022-09-16T00:00:00"/>
    <s v="Local Transport"/>
    <x v="0"/>
    <x v="1"/>
    <n v="12000"/>
    <n v="3770"/>
    <n v="3.183023872679045"/>
    <x v="2"/>
  </r>
  <r>
    <d v="2022-09-16T00:00:00"/>
    <s v="Local Transport"/>
    <x v="0"/>
    <x v="1"/>
    <n v="2000"/>
    <n v="3770"/>
    <n v="0.5305039787798409"/>
    <x v="2"/>
  </r>
  <r>
    <d v="2022-09-16T00:00:00"/>
    <s v="Local Transport"/>
    <x v="0"/>
    <x v="1"/>
    <n v="17000"/>
    <n v="3770"/>
    <n v="4.5092838196286475"/>
    <x v="2"/>
  </r>
  <r>
    <d v="2022-09-16T00:00:00"/>
    <s v="Local Transport"/>
    <x v="0"/>
    <x v="1"/>
    <n v="10000"/>
    <n v="3770"/>
    <n v="2.6525198938992043"/>
    <x v="2"/>
  </r>
  <r>
    <d v="2022-09-16T00:00:00"/>
    <s v="Local Transport"/>
    <x v="0"/>
    <x v="1"/>
    <n v="7000"/>
    <n v="3770"/>
    <n v="1.856763925729443"/>
    <x v="2"/>
  </r>
  <r>
    <d v="2022-09-16T00:00:00"/>
    <s v="Local Transport"/>
    <x v="0"/>
    <x v="1"/>
    <n v="6000"/>
    <n v="3770"/>
    <n v="1.5915119363395225"/>
    <x v="2"/>
  </r>
  <r>
    <d v="2022-09-16T00:00:00"/>
    <s v="Local Transport"/>
    <x v="0"/>
    <x v="1"/>
    <n v="7000"/>
    <n v="3770"/>
    <n v="1.856763925729443"/>
    <x v="1"/>
  </r>
  <r>
    <d v="2022-09-16T00:00:00"/>
    <s v="Local Transport"/>
    <x v="0"/>
    <x v="1"/>
    <n v="8000"/>
    <n v="3770"/>
    <n v="2.1220159151193636"/>
    <x v="1"/>
  </r>
  <r>
    <d v="2022-09-16T00:00:00"/>
    <s v="Local Transport"/>
    <x v="0"/>
    <x v="1"/>
    <n v="10000"/>
    <n v="3770"/>
    <n v="2.6525198938992043"/>
    <x v="1"/>
  </r>
  <r>
    <d v="2022-09-16T00:00:00"/>
    <s v="Local Transport"/>
    <x v="0"/>
    <x v="1"/>
    <n v="2000"/>
    <n v="3770"/>
    <n v="0.5305039787798409"/>
    <x v="1"/>
  </r>
  <r>
    <d v="2022-09-16T00:00:00"/>
    <s v="Local Transport"/>
    <x v="0"/>
    <x v="1"/>
    <n v="15000"/>
    <n v="3770"/>
    <n v="3.9787798408488064"/>
    <x v="1"/>
  </r>
  <r>
    <d v="2022-09-16T00:00:00"/>
    <s v="Local Transport"/>
    <x v="0"/>
    <x v="1"/>
    <n v="10000"/>
    <n v="3770"/>
    <n v="2.6525198938992043"/>
    <x v="1"/>
  </r>
  <r>
    <d v="2022-09-16T00:00:00"/>
    <s v="Local Transport"/>
    <x v="0"/>
    <x v="1"/>
    <n v="8000"/>
    <n v="3770"/>
    <n v="2.1220159151193636"/>
    <x v="1"/>
  </r>
  <r>
    <d v="2022-09-16T00:00:00"/>
    <s v="Local Transport"/>
    <x v="0"/>
    <x v="1"/>
    <n v="13000"/>
    <n v="3770"/>
    <n v="3.4482758620689653"/>
    <x v="1"/>
  </r>
  <r>
    <d v="2022-09-17T00:00:00"/>
    <s v="Local Transport"/>
    <x v="0"/>
    <x v="0"/>
    <n v="24000"/>
    <n v="3770"/>
    <n v="6.3660477453580899"/>
    <x v="0"/>
  </r>
  <r>
    <d v="2022-09-17T00:00:00"/>
    <s v="Local Transport"/>
    <x v="0"/>
    <x v="0"/>
    <n v="25000"/>
    <n v="3770"/>
    <n v="6.6312997347480103"/>
    <x v="0"/>
  </r>
  <r>
    <d v="2022-09-17T00:00:00"/>
    <s v="Trust Building"/>
    <x v="1"/>
    <x v="0"/>
    <n v="9000"/>
    <n v="3770"/>
    <n v="2.3872679045092839"/>
    <x v="0"/>
  </r>
  <r>
    <d v="2022-09-19T00:00:00"/>
    <s v="Local Transport"/>
    <x v="0"/>
    <x v="0"/>
    <n v="8000"/>
    <n v="3770"/>
    <n v="2.1220159151193636"/>
    <x v="0"/>
  </r>
  <r>
    <d v="2022-09-19T00:00:00"/>
    <s v="Local Transport"/>
    <x v="0"/>
    <x v="0"/>
    <n v="18000"/>
    <n v="3770"/>
    <n v="4.7745358090185679"/>
    <x v="0"/>
  </r>
  <r>
    <d v="2022-09-19T00:00:00"/>
    <s v="Local Transport"/>
    <x v="0"/>
    <x v="0"/>
    <n v="10000"/>
    <n v="3770"/>
    <n v="2.6525198938992043"/>
    <x v="0"/>
  </r>
  <r>
    <d v="2022-09-19T00:00:00"/>
    <s v="Local Transport"/>
    <x v="0"/>
    <x v="0"/>
    <n v="20000"/>
    <n v="3770"/>
    <n v="5.3050397877984086"/>
    <x v="0"/>
  </r>
  <r>
    <d v="2022-09-19T00:00:00"/>
    <s v="Local Transport"/>
    <x v="0"/>
    <x v="0"/>
    <n v="8000"/>
    <n v="3770"/>
    <n v="2.1220159151193636"/>
    <x v="0"/>
  </r>
  <r>
    <d v="2022-09-19T00:00:00"/>
    <s v="Trust Building"/>
    <x v="1"/>
    <x v="0"/>
    <n v="5000"/>
    <n v="3770"/>
    <n v="1.3262599469496021"/>
    <x v="0"/>
  </r>
  <r>
    <d v="2022-09-19T00:00:00"/>
    <s v="Trust Building"/>
    <x v="1"/>
    <x v="0"/>
    <n v="5000"/>
    <n v="3770"/>
    <n v="1.3262599469496021"/>
    <x v="0"/>
  </r>
  <r>
    <d v="2022-09-19T00:00:00"/>
    <s v="Local Transport"/>
    <x v="0"/>
    <x v="1"/>
    <n v="10000"/>
    <n v="3770"/>
    <n v="2.6525198938992043"/>
    <x v="2"/>
  </r>
  <r>
    <d v="2022-09-19T00:00:00"/>
    <s v="Local Transport"/>
    <x v="0"/>
    <x v="1"/>
    <n v="9000"/>
    <n v="3770"/>
    <n v="2.3872679045092839"/>
    <x v="2"/>
  </r>
  <r>
    <d v="2022-09-19T00:00:00"/>
    <s v="Local Transport"/>
    <x v="0"/>
    <x v="1"/>
    <n v="20000"/>
    <n v="3770"/>
    <n v="5.3050397877984086"/>
    <x v="2"/>
  </r>
  <r>
    <d v="2022-09-19T00:00:00"/>
    <s v="Local Transport"/>
    <x v="0"/>
    <x v="1"/>
    <n v="20000"/>
    <n v="3770"/>
    <n v="5.3050397877984086"/>
    <x v="2"/>
  </r>
  <r>
    <d v="2022-09-19T00:00:00"/>
    <s v="Local Transport"/>
    <x v="0"/>
    <x v="1"/>
    <n v="10000"/>
    <n v="3770"/>
    <n v="2.6525198938992043"/>
    <x v="2"/>
  </r>
  <r>
    <d v="2022-09-19T00:00:00"/>
    <s v="Local Transport"/>
    <x v="0"/>
    <x v="0"/>
    <n v="8000"/>
    <n v="3770"/>
    <n v="2.1220159151193636"/>
    <x v="5"/>
  </r>
  <r>
    <d v="2022-09-19T00:00:00"/>
    <s v="Local Transport"/>
    <x v="0"/>
    <x v="0"/>
    <n v="7000"/>
    <n v="3770"/>
    <n v="1.856763925729443"/>
    <x v="5"/>
  </r>
  <r>
    <d v="2022-09-19T00:00:00"/>
    <s v="Local Transport"/>
    <x v="0"/>
    <x v="0"/>
    <n v="13000"/>
    <n v="3770"/>
    <n v="3.4482758620689653"/>
    <x v="5"/>
  </r>
  <r>
    <d v="2022-09-19T00:00:00"/>
    <s v="Local Transport"/>
    <x v="0"/>
    <x v="0"/>
    <n v="3000"/>
    <n v="3770"/>
    <n v="0.79575596816976124"/>
    <x v="5"/>
  </r>
  <r>
    <d v="2022-09-19T00:00:00"/>
    <s v="Local Transport"/>
    <x v="0"/>
    <x v="0"/>
    <n v="10000"/>
    <n v="3770"/>
    <n v="2.6525198938992043"/>
    <x v="5"/>
  </r>
  <r>
    <d v="2022-09-19T00:00:00"/>
    <s v="Local Transport"/>
    <x v="0"/>
    <x v="0"/>
    <n v="15000"/>
    <n v="3770"/>
    <n v="3.9787798408488064"/>
    <x v="5"/>
  </r>
  <r>
    <d v="2022-09-19T00:00:00"/>
    <s v="Local Transport"/>
    <x v="0"/>
    <x v="0"/>
    <n v="10000"/>
    <n v="3770"/>
    <n v="2.6525198938992043"/>
    <x v="5"/>
  </r>
  <r>
    <d v="2022-09-19T00:00:00"/>
    <s v="Local Transport"/>
    <x v="0"/>
    <x v="0"/>
    <n v="5000"/>
    <n v="3770"/>
    <n v="1.3262599469496021"/>
    <x v="5"/>
  </r>
  <r>
    <d v="2022-09-19T00:00:00"/>
    <s v="Local Transport"/>
    <x v="0"/>
    <x v="0"/>
    <n v="3000"/>
    <n v="3770"/>
    <n v="0.79575596816976124"/>
    <x v="5"/>
  </r>
  <r>
    <d v="2022-09-19T00:00:00"/>
    <s v="Local Transport"/>
    <x v="0"/>
    <x v="1"/>
    <n v="10000"/>
    <n v="3770"/>
    <n v="2.6525198938992043"/>
    <x v="1"/>
  </r>
  <r>
    <d v="2022-09-19T00:00:00"/>
    <s v="Local Transport"/>
    <x v="0"/>
    <x v="1"/>
    <n v="20000"/>
    <n v="3770"/>
    <n v="5.3050397877984086"/>
    <x v="1"/>
  </r>
  <r>
    <d v="2022-09-19T00:00:00"/>
    <s v="Local Transport"/>
    <x v="0"/>
    <x v="1"/>
    <n v="23000"/>
    <n v="3770"/>
    <n v="6.1007957559681696"/>
    <x v="1"/>
  </r>
  <r>
    <d v="2022-09-19T00:00:00"/>
    <s v="Local Transport"/>
    <x v="0"/>
    <x v="0"/>
    <n v="10000"/>
    <n v="3770"/>
    <n v="2.6525198938992043"/>
    <x v="6"/>
  </r>
  <r>
    <d v="2022-09-19T00:00:00"/>
    <s v="Local Transport"/>
    <x v="0"/>
    <x v="0"/>
    <n v="15000"/>
    <n v="3770"/>
    <n v="0.56000000000000005"/>
    <x v="6"/>
  </r>
  <r>
    <d v="2022-09-19T00:00:00"/>
    <s v="Local Transport"/>
    <x v="0"/>
    <x v="0"/>
    <n v="13000"/>
    <n v="3770"/>
    <n v="3.4482758620689653"/>
    <x v="6"/>
  </r>
  <r>
    <d v="2022-09-19T00:00:00"/>
    <s v="Local Transport"/>
    <x v="0"/>
    <x v="0"/>
    <n v="8000"/>
    <n v="3770"/>
    <n v="2.1220159151193636"/>
    <x v="6"/>
  </r>
  <r>
    <d v="2022-09-19T00:00:00"/>
    <s v="Local Transport"/>
    <x v="0"/>
    <x v="0"/>
    <n v="10000"/>
    <n v="3770"/>
    <n v="2.6525198938992043"/>
    <x v="6"/>
  </r>
  <r>
    <d v="2022-09-19T00:00:00"/>
    <s v="Local Transport"/>
    <x v="0"/>
    <x v="0"/>
    <n v="10000"/>
    <n v="3770"/>
    <n v="2.6525198938992043"/>
    <x v="6"/>
  </r>
  <r>
    <d v="2022-09-19T00:00:00"/>
    <s v="Trust Building"/>
    <x v="1"/>
    <x v="0"/>
    <n v="5000"/>
    <n v="3770"/>
    <n v="1.3262599469496021"/>
    <x v="6"/>
  </r>
  <r>
    <d v="2022-09-19T00:00:00"/>
    <s v="Trust Building"/>
    <x v="1"/>
    <x v="0"/>
    <n v="5000"/>
    <n v="3770"/>
    <n v="1.3262599469496021"/>
    <x v="6"/>
  </r>
  <r>
    <d v="2022-09-20T00:00:00"/>
    <s v="Local Transport"/>
    <x v="0"/>
    <x v="0"/>
    <n v="25000"/>
    <n v="3770"/>
    <n v="6.6312997347480103"/>
    <x v="0"/>
  </r>
  <r>
    <d v="2022-09-20T00:00:00"/>
    <s v="Local Transport"/>
    <x v="0"/>
    <x v="0"/>
    <n v="25000"/>
    <n v="3770"/>
    <n v="6.6312997347480103"/>
    <x v="0"/>
  </r>
  <r>
    <d v="2022-09-20T00:00:00"/>
    <s v="Local Transport"/>
    <x v="0"/>
    <x v="0"/>
    <n v="8000"/>
    <n v="3770"/>
    <n v="2.1220159151193636"/>
    <x v="0"/>
  </r>
  <r>
    <d v="2022-09-20T00:00:00"/>
    <s v="Local Transport"/>
    <x v="0"/>
    <x v="0"/>
    <n v="10000"/>
    <n v="3770"/>
    <n v="2.6525198938992043"/>
    <x v="0"/>
  </r>
  <r>
    <d v="2022-09-20T00:00:00"/>
    <s v="Local Transport"/>
    <x v="0"/>
    <x v="0"/>
    <n v="18000"/>
    <n v="3770"/>
    <n v="4.7745358090185679"/>
    <x v="0"/>
  </r>
  <r>
    <d v="2022-09-20T00:00:00"/>
    <s v="Local Transport"/>
    <x v="0"/>
    <x v="0"/>
    <n v="19000"/>
    <n v="3770"/>
    <n v="5.0397877984084882"/>
    <x v="0"/>
  </r>
  <r>
    <d v="2022-09-20T00:00:00"/>
    <s v="Local Transport"/>
    <x v="0"/>
    <x v="0"/>
    <n v="9000"/>
    <n v="3770"/>
    <n v="2.3872679045092839"/>
    <x v="0"/>
  </r>
  <r>
    <d v="2022-09-20T00:00:00"/>
    <s v="Trust Building"/>
    <x v="1"/>
    <x v="0"/>
    <n v="5000"/>
    <n v="3770"/>
    <n v="1.3262599469496021"/>
    <x v="0"/>
  </r>
  <r>
    <d v="2022-09-20T00:00:00"/>
    <s v="Trust Building"/>
    <x v="1"/>
    <x v="0"/>
    <n v="5000"/>
    <n v="3770"/>
    <n v="1.3262599469496021"/>
    <x v="0"/>
  </r>
  <r>
    <d v="2022-09-20T00:00:00"/>
    <s v="Local Transport"/>
    <x v="0"/>
    <x v="0"/>
    <n v="8000"/>
    <n v="3770"/>
    <n v="2.1220159151193636"/>
    <x v="5"/>
  </r>
  <r>
    <d v="2022-09-20T00:00:00"/>
    <s v="Local Transport"/>
    <x v="0"/>
    <x v="0"/>
    <n v="16000"/>
    <n v="3770"/>
    <n v="4.2440318302387272"/>
    <x v="5"/>
  </r>
  <r>
    <d v="2022-09-20T00:00:00"/>
    <s v="Local Transport"/>
    <x v="0"/>
    <x v="0"/>
    <n v="4000"/>
    <n v="3770"/>
    <n v="1.0610079575596818"/>
    <x v="5"/>
  </r>
  <r>
    <d v="2022-09-20T00:00:00"/>
    <s v="Local Transport"/>
    <x v="0"/>
    <x v="0"/>
    <n v="8000"/>
    <n v="3770"/>
    <n v="2.1220159151193636"/>
    <x v="5"/>
  </r>
  <r>
    <d v="2022-09-20T00:00:00"/>
    <s v="Local Transport"/>
    <x v="0"/>
    <x v="0"/>
    <n v="18000"/>
    <n v="3770"/>
    <n v="4.7745358090185679"/>
    <x v="5"/>
  </r>
  <r>
    <d v="2022-09-20T00:00:00"/>
    <s v="Local Transport"/>
    <x v="0"/>
    <x v="0"/>
    <n v="12000"/>
    <n v="3770"/>
    <n v="3.183023872679045"/>
    <x v="5"/>
  </r>
  <r>
    <d v="2022-09-20T00:00:00"/>
    <s v="Trust Building"/>
    <x v="1"/>
    <x v="0"/>
    <n v="5000"/>
    <n v="3770"/>
    <n v="1.3262599469496021"/>
    <x v="5"/>
  </r>
  <r>
    <d v="2022-09-20T00:00:00"/>
    <s v="Trust Building"/>
    <x v="1"/>
    <x v="0"/>
    <n v="5000"/>
    <n v="3770"/>
    <n v="1.3262599469496021"/>
    <x v="5"/>
  </r>
  <r>
    <d v="2022-09-20T00:00:00"/>
    <s v="Local Transport"/>
    <x v="0"/>
    <x v="0"/>
    <n v="10000"/>
    <n v="3770"/>
    <n v="2.6525198938992043"/>
    <x v="6"/>
  </r>
  <r>
    <d v="2022-09-20T00:00:00"/>
    <s v="Local Transport"/>
    <x v="0"/>
    <x v="0"/>
    <n v="8000"/>
    <n v="3770"/>
    <n v="2.1220159151193636"/>
    <x v="6"/>
  </r>
  <r>
    <d v="2022-09-20T00:00:00"/>
    <s v="Local Transport"/>
    <x v="0"/>
    <x v="0"/>
    <n v="12000"/>
    <n v="3770"/>
    <n v="3.183023872679045"/>
    <x v="6"/>
  </r>
  <r>
    <d v="2022-09-20T00:00:00"/>
    <s v="Local Transport"/>
    <x v="0"/>
    <x v="0"/>
    <n v="10000"/>
    <n v="3770"/>
    <n v="2.6525198938992043"/>
    <x v="6"/>
  </r>
  <r>
    <d v="2022-09-20T00:00:00"/>
    <s v="Local Transport"/>
    <x v="0"/>
    <x v="0"/>
    <n v="15000"/>
    <n v="3770"/>
    <n v="3.9787798408488064"/>
    <x v="6"/>
  </r>
  <r>
    <d v="2022-09-20T00:00:00"/>
    <s v="Trust Building"/>
    <x v="1"/>
    <x v="0"/>
    <n v="10000"/>
    <n v="3770"/>
    <n v="2.6525198938992043"/>
    <x v="6"/>
  </r>
  <r>
    <d v="2022-09-20T00:00:00"/>
    <s v="Local Transport"/>
    <x v="0"/>
    <x v="1"/>
    <n v="10000"/>
    <n v="3770"/>
    <n v="2.6525198938992043"/>
    <x v="2"/>
  </r>
  <r>
    <d v="2022-09-20T00:00:00"/>
    <s v="Local Transport"/>
    <x v="0"/>
    <x v="1"/>
    <n v="9000"/>
    <n v="3770"/>
    <n v="2.3872679045092839"/>
    <x v="2"/>
  </r>
  <r>
    <d v="2022-09-21T00:00:00"/>
    <s v="Local Transport"/>
    <x v="0"/>
    <x v="0"/>
    <n v="8000"/>
    <n v="3770"/>
    <n v="2.1220159151193636"/>
    <x v="5"/>
  </r>
  <r>
    <d v="2022-09-21T00:00:00"/>
    <s v="Local Transport"/>
    <x v="0"/>
    <x v="0"/>
    <n v="17000"/>
    <n v="3770"/>
    <n v="4.5092838196286475"/>
    <x v="5"/>
  </r>
  <r>
    <d v="2022-09-21T00:00:00"/>
    <s v="Local Transport"/>
    <x v="0"/>
    <x v="0"/>
    <n v="4000"/>
    <n v="3770"/>
    <n v="1.0610079575596818"/>
    <x v="5"/>
  </r>
  <r>
    <d v="2022-09-21T00:00:00"/>
    <s v="Local Transport"/>
    <x v="0"/>
    <x v="0"/>
    <n v="4000"/>
    <n v="3770"/>
    <n v="1.0610079575596818"/>
    <x v="5"/>
  </r>
  <r>
    <d v="2022-09-21T00:00:00"/>
    <s v="Local Transport"/>
    <x v="0"/>
    <x v="0"/>
    <n v="15000"/>
    <n v="3770"/>
    <n v="3.9787798408488064"/>
    <x v="5"/>
  </r>
  <r>
    <d v="2022-09-21T00:00:00"/>
    <s v="Local Transport"/>
    <x v="0"/>
    <x v="0"/>
    <n v="12000"/>
    <n v="3770"/>
    <n v="3.183023872679045"/>
    <x v="5"/>
  </r>
  <r>
    <d v="2022-09-21T00:00:00"/>
    <s v="Trust Building"/>
    <x v="1"/>
    <x v="0"/>
    <n v="5000"/>
    <n v="3770"/>
    <n v="1.3262599469496021"/>
    <x v="5"/>
  </r>
  <r>
    <d v="2022-09-21T00:00:00"/>
    <s v="Trust Building"/>
    <x v="1"/>
    <x v="0"/>
    <n v="4000"/>
    <n v="3770"/>
    <n v="1.0610079575596818"/>
    <x v="5"/>
  </r>
  <r>
    <d v="2022-09-21T00:00:00"/>
    <s v="Local Transport"/>
    <x v="0"/>
    <x v="0"/>
    <n v="8000"/>
    <n v="3770"/>
    <n v="2.1220159151193636"/>
    <x v="6"/>
  </r>
  <r>
    <d v="2022-09-21T00:00:00"/>
    <s v="Local Transport"/>
    <x v="0"/>
    <x v="0"/>
    <n v="10000"/>
    <n v="3770"/>
    <n v="2.6525198938992043"/>
    <x v="6"/>
  </r>
  <r>
    <d v="2022-09-21T00:00:00"/>
    <s v="Local Transport"/>
    <x v="0"/>
    <x v="0"/>
    <n v="8000"/>
    <n v="3770"/>
    <n v="2.1220159151193636"/>
    <x v="6"/>
  </r>
  <r>
    <d v="2022-09-21T00:00:00"/>
    <s v="Local Transport"/>
    <x v="0"/>
    <x v="0"/>
    <n v="9000"/>
    <n v="3770"/>
    <n v="2.3872679045092839"/>
    <x v="6"/>
  </r>
  <r>
    <d v="2022-09-21T00:00:00"/>
    <s v="Local Transport"/>
    <x v="0"/>
    <x v="0"/>
    <n v="10000"/>
    <n v="3770"/>
    <n v="2.6525198938992043"/>
    <x v="6"/>
  </r>
  <r>
    <d v="2022-09-21T00:00:00"/>
    <s v="Local Transport"/>
    <x v="0"/>
    <x v="0"/>
    <n v="5000"/>
    <n v="3770"/>
    <n v="1.3262599469496021"/>
    <x v="6"/>
  </r>
  <r>
    <d v="2022-09-21T00:00:00"/>
    <s v="Trust Building"/>
    <x v="1"/>
    <x v="0"/>
    <n v="5000"/>
    <n v="3770"/>
    <n v="1.3262599469496021"/>
    <x v="6"/>
  </r>
  <r>
    <d v="2022-09-21T00:00:00"/>
    <s v="Trust Building"/>
    <x v="1"/>
    <x v="0"/>
    <n v="5000"/>
    <n v="3770"/>
    <n v="1.3262599469496021"/>
    <x v="6"/>
  </r>
  <r>
    <d v="2022-09-21T00:00:00"/>
    <s v="Airtime for Lydia"/>
    <x v="6"/>
    <x v="3"/>
    <n v="30000"/>
    <n v="3770"/>
    <n v="7.9575596816976129"/>
    <x v="3"/>
  </r>
  <r>
    <d v="2022-09-21T00:00:00"/>
    <s v="Airtine for i35"/>
    <x v="6"/>
    <x v="0"/>
    <n v="25000"/>
    <n v="3770"/>
    <n v="6.6312997347480103"/>
    <x v="0"/>
  </r>
  <r>
    <d v="2022-09-21T00:00:00"/>
    <s v="Airtime for Grace"/>
    <x v="6"/>
    <x v="1"/>
    <n v="20000"/>
    <n v="3770"/>
    <n v="5.3050397877984086"/>
    <x v="1"/>
  </r>
  <r>
    <d v="2022-09-21T00:00:00"/>
    <s v="Airtime for Edris"/>
    <x v="6"/>
    <x v="1"/>
    <n v="20000"/>
    <n v="3770"/>
    <n v="5.3050397877984086"/>
    <x v="2"/>
  </r>
  <r>
    <d v="2022-09-21T00:00:00"/>
    <s v="Airtime for i54"/>
    <x v="6"/>
    <x v="0"/>
    <n v="25000"/>
    <n v="3770"/>
    <n v="6.6312997347480103"/>
    <x v="6"/>
  </r>
  <r>
    <d v="2022-09-21T00:00:00"/>
    <s v="Airtime for i82"/>
    <x v="6"/>
    <x v="0"/>
    <n v="25000"/>
    <n v="3770"/>
    <n v="6.6312997347480103"/>
    <x v="5"/>
  </r>
  <r>
    <d v="2022-09-21T00:00:00"/>
    <s v="2 Mosquito repellants"/>
    <x v="2"/>
    <x v="2"/>
    <n v="35000"/>
    <n v="3770"/>
    <n v="9.2838196286472154"/>
    <x v="3"/>
  </r>
  <r>
    <d v="2022-09-21T00:00:00"/>
    <s v="2kgs of sugar@ 5,500"/>
    <x v="2"/>
    <x v="2"/>
    <n v="11000"/>
    <n v="3770"/>
    <n v="2.9177718832891246"/>
    <x v="3"/>
  </r>
  <r>
    <d v="2022-09-21T00:00:00"/>
    <s v="Local Transport"/>
    <x v="0"/>
    <x v="3"/>
    <n v="7000"/>
    <n v="3770"/>
    <n v="1.856763925729443"/>
    <x v="3"/>
  </r>
  <r>
    <d v="2022-09-21T00:00:00"/>
    <s v="Local Transport"/>
    <x v="0"/>
    <x v="3"/>
    <n v="5000"/>
    <n v="3770"/>
    <n v="1.3262599469496021"/>
    <x v="3"/>
  </r>
  <r>
    <d v="2022-09-21T00:00:00"/>
    <s v="Local Transport"/>
    <x v="0"/>
    <x v="3"/>
    <n v="4000"/>
    <n v="3770"/>
    <n v="1.0610079575596818"/>
    <x v="3"/>
  </r>
  <r>
    <d v="2022-09-21T00:00:00"/>
    <s v="Local Transport"/>
    <x v="0"/>
    <x v="3"/>
    <n v="7000"/>
    <n v="3770"/>
    <n v="1.856763925729443"/>
    <x v="3"/>
  </r>
  <r>
    <d v="2022-09-21T00:00:00"/>
    <s v="Local Transport"/>
    <x v="0"/>
    <x v="3"/>
    <n v="12000"/>
    <n v="3770"/>
    <n v="3.183023872679045"/>
    <x v="3"/>
  </r>
  <r>
    <d v="2022-09-21T00:00:00"/>
    <s v="Local Transport"/>
    <x v="0"/>
    <x v="0"/>
    <n v="8000"/>
    <n v="3770"/>
    <n v="2.1220159151193636"/>
    <x v="0"/>
  </r>
  <r>
    <d v="2022-09-21T00:00:00"/>
    <s v="Local Transport"/>
    <x v="0"/>
    <x v="0"/>
    <n v="20000"/>
    <n v="3770"/>
    <n v="5.3050397877984086"/>
    <x v="0"/>
  </r>
  <r>
    <d v="2022-09-21T00:00:00"/>
    <s v="Local Transport"/>
    <x v="0"/>
    <x v="0"/>
    <n v="19000"/>
    <n v="3770"/>
    <n v="5.0397877984084882"/>
    <x v="0"/>
  </r>
  <r>
    <d v="2022-09-21T00:00:00"/>
    <s v="Local Transport"/>
    <x v="0"/>
    <x v="0"/>
    <n v="8000"/>
    <n v="3770"/>
    <n v="2.1220159151193636"/>
    <x v="0"/>
  </r>
  <r>
    <d v="2022-09-21T00:00:00"/>
    <s v="Trust Building"/>
    <x v="1"/>
    <x v="0"/>
    <n v="5000"/>
    <n v="3770"/>
    <n v="1.3262599469496021"/>
    <x v="0"/>
  </r>
  <r>
    <d v="2022-09-21T00:00:00"/>
    <s v="Trust Building"/>
    <x v="1"/>
    <x v="0"/>
    <n v="5000"/>
    <n v="3770"/>
    <n v="1.3262599469496021"/>
    <x v="0"/>
  </r>
  <r>
    <d v="2022-09-21T00:00:00"/>
    <s v="Transfer charges"/>
    <x v="4"/>
    <x v="2"/>
    <n v="2000"/>
    <n v="3770"/>
    <n v="0.5305039787798409"/>
    <x v="7"/>
  </r>
  <r>
    <d v="2022-09-21T00:00:00"/>
    <s v="Transfer charges"/>
    <x v="4"/>
    <x v="2"/>
    <n v="30000"/>
    <n v="3770"/>
    <n v="7.9575596816976129"/>
    <x v="4"/>
  </r>
  <r>
    <d v="2022-09-21T00:00:00"/>
    <s v="Local Transport"/>
    <x v="0"/>
    <x v="1"/>
    <n v="10000"/>
    <n v="3770"/>
    <n v="2.6525198938992043"/>
    <x v="2"/>
  </r>
  <r>
    <d v="2022-09-21T00:00:00"/>
    <s v="Local Transport"/>
    <x v="0"/>
    <x v="1"/>
    <n v="10000"/>
    <n v="3770"/>
    <n v="2.6525198938992043"/>
    <x v="2"/>
  </r>
  <r>
    <d v="2022-09-21T00:00:00"/>
    <s v="August 2022 NSSF-Lydia"/>
    <x v="10"/>
    <x v="3"/>
    <n v="654720"/>
    <n v="3770"/>
    <n v="173.66578249336871"/>
    <x v="4"/>
  </r>
  <r>
    <d v="2022-09-21T00:00:00"/>
    <s v="Bank Charges"/>
    <x v="4"/>
    <x v="2"/>
    <n v="2000"/>
    <n v="3770"/>
    <n v="0.5305039787798409"/>
    <x v="4"/>
  </r>
  <r>
    <d v="2022-09-22T00:00:00"/>
    <s v="Local Transport"/>
    <x v="0"/>
    <x v="0"/>
    <n v="8000"/>
    <n v="3770"/>
    <n v="2.1220159151193636"/>
    <x v="5"/>
  </r>
  <r>
    <d v="2022-09-22T00:00:00"/>
    <s v="Local Transport"/>
    <x v="0"/>
    <x v="0"/>
    <n v="15000"/>
    <n v="3770"/>
    <n v="3.9787798408488064"/>
    <x v="5"/>
  </r>
  <r>
    <d v="2022-09-22T00:00:00"/>
    <s v="Local Transport"/>
    <x v="0"/>
    <x v="0"/>
    <n v="13000"/>
    <n v="3770"/>
    <n v="3.4482758620689653"/>
    <x v="5"/>
  </r>
  <r>
    <d v="2022-09-22T00:00:00"/>
    <s v="Local Transport"/>
    <x v="0"/>
    <x v="0"/>
    <n v="15000"/>
    <n v="3770"/>
    <n v="3.9787798408488064"/>
    <x v="5"/>
  </r>
  <r>
    <d v="2022-09-22T00:00:00"/>
    <s v="Local Transport"/>
    <x v="0"/>
    <x v="0"/>
    <n v="12000"/>
    <n v="3770"/>
    <n v="3.183023872679045"/>
    <x v="5"/>
  </r>
  <r>
    <d v="2022-09-22T00:00:00"/>
    <s v="Trust Building"/>
    <x v="1"/>
    <x v="0"/>
    <n v="4000"/>
    <n v="3770"/>
    <n v="1.0610079575596818"/>
    <x v="5"/>
  </r>
  <r>
    <d v="2022-09-22T00:00:00"/>
    <s v="Trust Building"/>
    <x v="1"/>
    <x v="0"/>
    <n v="3000"/>
    <n v="3770"/>
    <n v="0.79575596816976124"/>
    <x v="5"/>
  </r>
  <r>
    <d v="2022-09-22T00:00:00"/>
    <s v="Local Transport"/>
    <x v="0"/>
    <x v="0"/>
    <n v="8000"/>
    <n v="3770"/>
    <n v="2.1220159151193636"/>
    <x v="0"/>
  </r>
  <r>
    <d v="2022-09-22T00:00:00"/>
    <s v="Local Transport"/>
    <x v="0"/>
    <x v="0"/>
    <n v="20000"/>
    <n v="3770"/>
    <n v="5.3050397877984086"/>
    <x v="0"/>
  </r>
  <r>
    <d v="2022-09-22T00:00:00"/>
    <s v="Local Transport"/>
    <x v="0"/>
    <x v="0"/>
    <n v="22000"/>
    <n v="3770"/>
    <n v="5.8355437665782492"/>
    <x v="0"/>
  </r>
  <r>
    <d v="2022-09-22T00:00:00"/>
    <s v="Local Transport"/>
    <x v="0"/>
    <x v="0"/>
    <n v="10000"/>
    <n v="3770"/>
    <n v="2.6525198938992043"/>
    <x v="0"/>
  </r>
  <r>
    <d v="2022-09-22T00:00:00"/>
    <s v="Local Transport"/>
    <x v="0"/>
    <x v="0"/>
    <n v="8000"/>
    <n v="3770"/>
    <n v="2.1220159151193636"/>
    <x v="0"/>
  </r>
  <r>
    <d v="2022-09-22T00:00:00"/>
    <s v="Trust Building"/>
    <x v="0"/>
    <x v="0"/>
    <n v="5000"/>
    <n v="3770"/>
    <n v="1.3262599469496021"/>
    <x v="0"/>
  </r>
  <r>
    <d v="2022-09-22T00:00:00"/>
    <s v="Trust Building"/>
    <x v="0"/>
    <x v="0"/>
    <n v="5000"/>
    <n v="3770"/>
    <n v="1.3262599469496021"/>
    <x v="0"/>
  </r>
  <r>
    <d v="2022-09-22T00:00:00"/>
    <s v="Local Transport"/>
    <x v="0"/>
    <x v="0"/>
    <n v="8000"/>
    <n v="3770"/>
    <n v="2.1220159151193636"/>
    <x v="6"/>
  </r>
  <r>
    <d v="2022-09-22T00:00:00"/>
    <s v="Local Transport"/>
    <x v="0"/>
    <x v="0"/>
    <n v="13000"/>
    <n v="3770"/>
    <n v="3.4482758620689653"/>
    <x v="6"/>
  </r>
  <r>
    <d v="2022-09-22T00:00:00"/>
    <s v="Local Transport"/>
    <x v="0"/>
    <x v="0"/>
    <n v="5000"/>
    <n v="3770"/>
    <n v="1.3262599469496021"/>
    <x v="6"/>
  </r>
  <r>
    <d v="2022-09-22T00:00:00"/>
    <s v="Local Transport"/>
    <x v="0"/>
    <x v="0"/>
    <n v="5000"/>
    <n v="3770"/>
    <n v="1.3262599469496021"/>
    <x v="6"/>
  </r>
  <r>
    <d v="2022-09-22T00:00:00"/>
    <s v="Local Transport"/>
    <x v="0"/>
    <x v="0"/>
    <n v="20000"/>
    <n v="3770"/>
    <n v="5.3050397877984086"/>
    <x v="6"/>
  </r>
  <r>
    <d v="2022-09-22T00:00:00"/>
    <s v="Trust Building"/>
    <x v="1"/>
    <x v="0"/>
    <n v="12000"/>
    <n v="3770"/>
    <n v="3.183023872679045"/>
    <x v="6"/>
  </r>
  <r>
    <d v="2022-09-22T00:00:00"/>
    <s v="Trust Building"/>
    <x v="1"/>
    <x v="0"/>
    <n v="10000"/>
    <n v="3770"/>
    <n v="2.6525198938992043"/>
    <x v="6"/>
  </r>
  <r>
    <d v="2022-09-22T00:00:00"/>
    <s v="Local Transport"/>
    <x v="0"/>
    <x v="1"/>
    <n v="10000"/>
    <n v="3770"/>
    <n v="2.6525198938992043"/>
    <x v="2"/>
  </r>
  <r>
    <d v="2022-09-22T00:00:00"/>
    <s v="Local Transport"/>
    <x v="0"/>
    <x v="1"/>
    <n v="10000"/>
    <n v="3770"/>
    <n v="2.6525198938992043"/>
    <x v="2"/>
  </r>
  <r>
    <d v="2022-09-23T00:00:00"/>
    <s v="Local Transport"/>
    <x v="0"/>
    <x v="0"/>
    <n v="8000"/>
    <n v="3770"/>
    <n v="2.1220159151193636"/>
    <x v="0"/>
  </r>
  <r>
    <d v="2022-09-23T00:00:00"/>
    <s v="Local Transport"/>
    <x v="0"/>
    <x v="0"/>
    <n v="18000"/>
    <n v="3770"/>
    <n v="4.7745358090185679"/>
    <x v="0"/>
  </r>
  <r>
    <d v="2022-09-23T00:00:00"/>
    <s v="Local Transport"/>
    <x v="0"/>
    <x v="0"/>
    <n v="19000"/>
    <n v="3770"/>
    <n v="5.0397877984084882"/>
    <x v="0"/>
  </r>
  <r>
    <d v="2022-09-23T00:00:00"/>
    <s v="Local Transport"/>
    <x v="0"/>
    <x v="0"/>
    <n v="10000"/>
    <n v="3770"/>
    <n v="2.6525198938992043"/>
    <x v="0"/>
  </r>
  <r>
    <d v="2022-09-23T00:00:00"/>
    <s v="Local Transport"/>
    <x v="0"/>
    <x v="0"/>
    <n v="8000"/>
    <n v="3770"/>
    <n v="2.1220159151193636"/>
    <x v="0"/>
  </r>
  <r>
    <d v="2022-09-23T00:00:00"/>
    <s v="Trust Building"/>
    <x v="1"/>
    <x v="0"/>
    <n v="5000"/>
    <n v="3770"/>
    <n v="1.3262599469496021"/>
    <x v="0"/>
  </r>
  <r>
    <d v="2022-09-23T00:00:00"/>
    <s v="Trust Building"/>
    <x v="1"/>
    <x v="0"/>
    <n v="5000"/>
    <n v="3770"/>
    <n v="1.3262599469496021"/>
    <x v="0"/>
  </r>
  <r>
    <d v="2022-09-24T00:00:00"/>
    <s v="Local Transport"/>
    <x v="0"/>
    <x v="0"/>
    <n v="25000"/>
    <n v="3770"/>
    <n v="6.6312997347480103"/>
    <x v="0"/>
  </r>
  <r>
    <d v="2022-09-24T00:00:00"/>
    <s v="Local Transport"/>
    <x v="0"/>
    <x v="0"/>
    <n v="25000"/>
    <n v="3770"/>
    <n v="6.6312997347480103"/>
    <x v="0"/>
  </r>
  <r>
    <d v="2022-09-24T00:00:00"/>
    <s v="Trust Building"/>
    <x v="1"/>
    <x v="0"/>
    <n v="5000"/>
    <n v="3770"/>
    <n v="1.3262599469496021"/>
    <x v="0"/>
  </r>
  <r>
    <d v="2022-09-24T00:00:00"/>
    <s v="Trust Building"/>
    <x v="1"/>
    <x v="0"/>
    <n v="5000"/>
    <n v="3770"/>
    <n v="1.3262599469496021"/>
    <x v="0"/>
  </r>
  <r>
    <d v="2022-09-23T00:00:00"/>
    <s v="Local Transport"/>
    <x v="0"/>
    <x v="0"/>
    <n v="9000"/>
    <n v="3770"/>
    <n v="2.3872679045092839"/>
    <x v="5"/>
  </r>
  <r>
    <d v="2022-09-23T00:00:00"/>
    <s v="Local Transport"/>
    <x v="0"/>
    <x v="0"/>
    <n v="8000"/>
    <n v="3770"/>
    <n v="2.1220159151193636"/>
    <x v="5"/>
  </r>
  <r>
    <d v="2022-09-23T00:00:00"/>
    <s v="Local Transport"/>
    <x v="0"/>
    <x v="0"/>
    <n v="15000"/>
    <n v="3770"/>
    <n v="3.9787798408488064"/>
    <x v="5"/>
  </r>
  <r>
    <d v="2022-09-23T00:00:00"/>
    <s v="Local Transport"/>
    <x v="0"/>
    <x v="0"/>
    <n v="15000"/>
    <n v="3770"/>
    <n v="3.9787798408488064"/>
    <x v="5"/>
  </r>
  <r>
    <d v="2022-09-23T00:00:00"/>
    <s v="Local Transport"/>
    <x v="0"/>
    <x v="0"/>
    <n v="7000"/>
    <n v="3770"/>
    <n v="1.856763925729443"/>
    <x v="5"/>
  </r>
  <r>
    <d v="2022-09-23T00:00:00"/>
    <s v="Trust Building"/>
    <x v="1"/>
    <x v="0"/>
    <n v="5000"/>
    <n v="3770"/>
    <n v="1.3262599469496021"/>
    <x v="5"/>
  </r>
  <r>
    <d v="2022-09-23T00:00:00"/>
    <s v="Trust Building"/>
    <x v="1"/>
    <x v="0"/>
    <n v="5000"/>
    <n v="3770"/>
    <n v="1.3262599469496021"/>
    <x v="5"/>
  </r>
  <r>
    <d v="2022-09-23T00:00:00"/>
    <s v="Local Transport"/>
    <x v="0"/>
    <x v="0"/>
    <n v="10000"/>
    <n v="3770"/>
    <n v="2.6525198938992043"/>
    <x v="6"/>
  </r>
  <r>
    <d v="2022-09-23T00:00:00"/>
    <s v="Local Transport"/>
    <x v="0"/>
    <x v="0"/>
    <n v="16000"/>
    <n v="3770"/>
    <n v="4.2440318302387272"/>
    <x v="6"/>
  </r>
  <r>
    <d v="2022-09-23T00:00:00"/>
    <s v="Local Transport"/>
    <x v="0"/>
    <x v="0"/>
    <n v="8000"/>
    <n v="3770"/>
    <n v="2.1220159151193636"/>
    <x v="6"/>
  </r>
  <r>
    <d v="2022-09-23T00:00:00"/>
    <s v="Local Transport"/>
    <x v="0"/>
    <x v="0"/>
    <n v="10000"/>
    <n v="3770"/>
    <n v="2.6525198938992043"/>
    <x v="6"/>
  </r>
  <r>
    <d v="2022-09-23T00:00:00"/>
    <s v="Local Transport"/>
    <x v="0"/>
    <x v="0"/>
    <n v="14000"/>
    <n v="3770"/>
    <n v="3.7135278514588861"/>
    <x v="6"/>
  </r>
  <r>
    <d v="2022-09-23T00:00:00"/>
    <s v="Trust Building"/>
    <x v="1"/>
    <x v="0"/>
    <n v="5000"/>
    <n v="3770"/>
    <n v="1.3262599469496021"/>
    <x v="6"/>
  </r>
  <r>
    <d v="2022-09-23T00:00:00"/>
    <s v="Trust Building"/>
    <x v="1"/>
    <x v="0"/>
    <n v="5000"/>
    <n v="3770"/>
    <n v="1.3262599469496021"/>
    <x v="6"/>
  </r>
  <r>
    <d v="2022-09-23T00:00:00"/>
    <s v="Local Transport"/>
    <x v="0"/>
    <x v="3"/>
    <n v="5000"/>
    <n v="3770"/>
    <n v="1.3262599469496021"/>
    <x v="3"/>
  </r>
  <r>
    <d v="2022-09-23T00:00:00"/>
    <s v="Local Transport"/>
    <x v="0"/>
    <x v="3"/>
    <n v="15000"/>
    <n v="3770"/>
    <n v="3.9787798408488064"/>
    <x v="3"/>
  </r>
  <r>
    <d v="2022-09-23T00:00:00"/>
    <s v="Local Transport"/>
    <x v="0"/>
    <x v="3"/>
    <n v="18000"/>
    <n v="3770"/>
    <n v="4.7745358090185679"/>
    <x v="3"/>
  </r>
  <r>
    <d v="2022-09-23T00:00:00"/>
    <s v="2 Head gears/Helments"/>
    <x v="11"/>
    <x v="2"/>
    <n v="200000"/>
    <n v="3770"/>
    <n v="53.050397877984082"/>
    <x v="3"/>
  </r>
  <r>
    <d v="2022-09-26T00:00:00"/>
    <s v="August water bi;;"/>
    <x v="7"/>
    <x v="2"/>
    <n v="33800"/>
    <n v="3770"/>
    <n v="8.9655172413793096"/>
    <x v="3"/>
  </r>
  <r>
    <d v="2022-09-26T00:00:00"/>
    <s v="Transfer charges"/>
    <x v="8"/>
    <x v="2"/>
    <n v="1900"/>
    <n v="3770"/>
    <n v="0.50397877984084882"/>
    <x v="3"/>
  </r>
  <r>
    <d v="2022-09-26T00:00:00"/>
    <s v="Local Transport"/>
    <x v="0"/>
    <x v="1"/>
    <n v="10000"/>
    <n v="3770"/>
    <n v="2.6525198938992043"/>
    <x v="1"/>
  </r>
  <r>
    <d v="2022-09-26T00:00:00"/>
    <s v="Local Transport"/>
    <x v="0"/>
    <x v="1"/>
    <n v="7000"/>
    <n v="3770"/>
    <n v="1.856763925729443"/>
    <x v="1"/>
  </r>
  <r>
    <d v="2022-09-26T00:00:00"/>
    <s v="Local Transport"/>
    <x v="0"/>
    <x v="1"/>
    <n v="10000"/>
    <n v="3770"/>
    <n v="2.6525198938992043"/>
    <x v="1"/>
  </r>
  <r>
    <d v="2022-09-26T00:00:00"/>
    <s v="Local Transport"/>
    <x v="0"/>
    <x v="1"/>
    <n v="10000"/>
    <n v="3770"/>
    <n v="2.6525198938992043"/>
    <x v="2"/>
  </r>
  <r>
    <d v="2022-09-26T00:00:00"/>
    <s v="Local Transport"/>
    <x v="0"/>
    <x v="1"/>
    <n v="10000"/>
    <n v="3770"/>
    <n v="2.6525198938992043"/>
    <x v="2"/>
  </r>
  <r>
    <d v="2022-09-26T00:00:00"/>
    <s v="Local Transport"/>
    <x v="0"/>
    <x v="1"/>
    <n v="7000"/>
    <n v="3770"/>
    <n v="1.856763925729443"/>
    <x v="2"/>
  </r>
  <r>
    <d v="2022-09-26T00:00:00"/>
    <s v="Local Transport"/>
    <x v="0"/>
    <x v="1"/>
    <n v="10000"/>
    <n v="3770"/>
    <n v="2.6525198938992043"/>
    <x v="2"/>
  </r>
  <r>
    <d v="2022-09-26T00:00:00"/>
    <s v="Local Transport"/>
    <x v="0"/>
    <x v="1"/>
    <n v="9000"/>
    <n v="3770"/>
    <n v="2.3872679045092839"/>
    <x v="2"/>
  </r>
  <r>
    <d v="2022-09-26T00:00:00"/>
    <s v="Local Transport"/>
    <x v="0"/>
    <x v="0"/>
    <n v="8000"/>
    <n v="3770"/>
    <n v="2.1220159151193636"/>
    <x v="0"/>
  </r>
  <r>
    <d v="2022-09-26T00:00:00"/>
    <s v="Local Transport"/>
    <x v="0"/>
    <x v="0"/>
    <n v="8000"/>
    <n v="3770"/>
    <n v="2.1220159151193636"/>
    <x v="0"/>
  </r>
  <r>
    <d v="2022-09-26T00:00:00"/>
    <s v="Local Transport"/>
    <x v="0"/>
    <x v="0"/>
    <n v="20000"/>
    <n v="3770"/>
    <n v="5.3050397877984086"/>
    <x v="0"/>
  </r>
  <r>
    <d v="2022-09-26T00:00:00"/>
    <s v="Local Transport"/>
    <x v="0"/>
    <x v="0"/>
    <n v="20000"/>
    <n v="3770"/>
    <n v="5.3050397877984086"/>
    <x v="0"/>
  </r>
  <r>
    <d v="2022-09-26T00:00:00"/>
    <s v="Local Transport"/>
    <x v="0"/>
    <x v="0"/>
    <n v="8000"/>
    <n v="3770"/>
    <n v="2.1220159151193636"/>
    <x v="0"/>
  </r>
  <r>
    <d v="2022-09-26T00:00:00"/>
    <s v="Local Transport"/>
    <x v="0"/>
    <x v="0"/>
    <n v="8000"/>
    <n v="3770"/>
    <n v="2.1220159151193636"/>
    <x v="0"/>
  </r>
  <r>
    <d v="2022-09-26T00:00:00"/>
    <s v="Trust Building"/>
    <x v="1"/>
    <x v="0"/>
    <n v="5000"/>
    <n v="3770"/>
    <n v="1.3262599469496021"/>
    <x v="0"/>
  </r>
  <r>
    <d v="2022-09-26T00:00:00"/>
    <s v="Trust Building"/>
    <x v="1"/>
    <x v="0"/>
    <n v="5000"/>
    <n v="3770"/>
    <n v="1.3262599469496021"/>
    <x v="0"/>
  </r>
  <r>
    <d v="2022-09-26T00:00:00"/>
    <s v="Local Transport"/>
    <x v="0"/>
    <x v="0"/>
    <n v="10000"/>
    <n v="3770"/>
    <n v="2.6525198938992043"/>
    <x v="6"/>
  </r>
  <r>
    <d v="2022-09-26T00:00:00"/>
    <s v="Local Transport"/>
    <x v="0"/>
    <x v="0"/>
    <n v="16000"/>
    <n v="3770"/>
    <n v="4.2440318302387272"/>
    <x v="6"/>
  </r>
  <r>
    <d v="2022-09-26T00:00:00"/>
    <s v="Local Transport"/>
    <x v="0"/>
    <x v="0"/>
    <n v="7000"/>
    <n v="3770"/>
    <n v="1.856763925729443"/>
    <x v="6"/>
  </r>
  <r>
    <d v="2022-09-26T00:00:00"/>
    <s v="Local Transport"/>
    <x v="0"/>
    <x v="0"/>
    <n v="15000"/>
    <n v="3770"/>
    <n v="3.9787798408488064"/>
    <x v="6"/>
  </r>
  <r>
    <d v="2022-09-26T00:00:00"/>
    <s v="Local Transport"/>
    <x v="0"/>
    <x v="0"/>
    <n v="12000"/>
    <n v="3770"/>
    <n v="3.183023872679045"/>
    <x v="6"/>
  </r>
  <r>
    <d v="2022-09-26T00:00:00"/>
    <s v="Trust Building"/>
    <x v="1"/>
    <x v="0"/>
    <n v="10000"/>
    <n v="3770"/>
    <n v="2.6525198938992043"/>
    <x v="6"/>
  </r>
  <r>
    <d v="2022-09-26T00:00:00"/>
    <s v="Local Transport"/>
    <x v="0"/>
    <x v="0"/>
    <n v="8000"/>
    <n v="3770"/>
    <n v="2.1220159151193636"/>
    <x v="5"/>
  </r>
  <r>
    <d v="2022-09-26T00:00:00"/>
    <s v="Local Transport"/>
    <x v="0"/>
    <x v="0"/>
    <n v="8000"/>
    <n v="3770"/>
    <n v="2.1220159151193636"/>
    <x v="5"/>
  </r>
  <r>
    <d v="2022-09-26T00:00:00"/>
    <s v="Local Transport"/>
    <x v="0"/>
    <x v="0"/>
    <n v="15000"/>
    <n v="3770"/>
    <n v="3.9787798408488064"/>
    <x v="5"/>
  </r>
  <r>
    <d v="2022-09-26T00:00:00"/>
    <s v="Local Transport"/>
    <x v="0"/>
    <x v="0"/>
    <n v="14000"/>
    <n v="3770"/>
    <n v="3.7135278514588861"/>
    <x v="5"/>
  </r>
  <r>
    <d v="2022-09-26T00:00:00"/>
    <s v="Local Transport"/>
    <x v="0"/>
    <x v="0"/>
    <n v="7000"/>
    <n v="3770"/>
    <n v="1.856763925729443"/>
    <x v="5"/>
  </r>
  <r>
    <d v="2022-09-26T00:00:00"/>
    <s v="Local Transport"/>
    <x v="0"/>
    <x v="0"/>
    <n v="6000"/>
    <n v="3770"/>
    <n v="1.5915119363395225"/>
    <x v="5"/>
  </r>
  <r>
    <d v="2022-09-26T00:00:00"/>
    <s v="Trust Building"/>
    <x v="0"/>
    <x v="0"/>
    <n v="5000"/>
    <n v="3770"/>
    <n v="1.3262599469496021"/>
    <x v="5"/>
  </r>
  <r>
    <d v="2022-09-26T00:00:00"/>
    <s v="Trust Building"/>
    <x v="0"/>
    <x v="0"/>
    <n v="5000"/>
    <n v="3770"/>
    <n v="1.3262599469496021"/>
    <x v="5"/>
  </r>
  <r>
    <d v="2022-09-26T00:00:00"/>
    <s v="Local Transport"/>
    <x v="0"/>
    <x v="1"/>
    <n v="20000"/>
    <n v="3770"/>
    <n v="5.3050397877984086"/>
    <x v="1"/>
  </r>
  <r>
    <d v="2022-09-26T00:00:00"/>
    <s v="Local Transport"/>
    <x v="0"/>
    <x v="1"/>
    <n v="20000"/>
    <n v="3770"/>
    <n v="5.3050397877984086"/>
    <x v="1"/>
  </r>
  <r>
    <d v="2022-09-26T00:00:00"/>
    <s v="Local Transport"/>
    <x v="0"/>
    <x v="1"/>
    <n v="25000"/>
    <n v="3770"/>
    <n v="6.6312997347480103"/>
    <x v="1"/>
  </r>
  <r>
    <d v="2022-09-26T00:00:00"/>
    <s v="Local Transport"/>
    <x v="0"/>
    <x v="1"/>
    <n v="10000"/>
    <n v="3770"/>
    <n v="2.6525198938992043"/>
    <x v="1"/>
  </r>
  <r>
    <d v="2022-09-26T00:00:00"/>
    <s v="Local Transport"/>
    <x v="0"/>
    <x v="1"/>
    <n v="10000"/>
    <n v="3770"/>
    <n v="2.6525198938992043"/>
    <x v="2"/>
  </r>
  <r>
    <d v="2022-09-26T00:00:00"/>
    <s v="Local Transport"/>
    <x v="0"/>
    <x v="1"/>
    <n v="20000"/>
    <n v="3770"/>
    <n v="5.3050397877984086"/>
    <x v="2"/>
  </r>
  <r>
    <d v="2022-09-26T00:00:00"/>
    <s v="Local Transport"/>
    <x v="0"/>
    <x v="1"/>
    <n v="25000"/>
    <n v="3770"/>
    <n v="6.6312997347480103"/>
    <x v="2"/>
  </r>
  <r>
    <d v="2022-09-26T00:00:00"/>
    <s v="Local Transport"/>
    <x v="0"/>
    <x v="0"/>
    <n v="15000"/>
    <n v="3770"/>
    <n v="3.9787798408488064"/>
    <x v="5"/>
  </r>
  <r>
    <d v="2022-09-26T00:00:00"/>
    <s v="Airtime for Lydia"/>
    <x v="6"/>
    <x v="3"/>
    <n v="30000"/>
    <n v="3770"/>
    <n v="7.9575596816976129"/>
    <x v="3"/>
  </r>
  <r>
    <d v="2022-09-26T00:00:00"/>
    <s v="Airtime for Grace"/>
    <x v="6"/>
    <x v="1"/>
    <n v="20000"/>
    <n v="3770"/>
    <n v="5.3050397877984086"/>
    <x v="1"/>
  </r>
  <r>
    <d v="2022-09-26T00:00:00"/>
    <s v="Airtime for Edris"/>
    <x v="6"/>
    <x v="1"/>
    <n v="20000"/>
    <n v="3770"/>
    <n v="5.3050397877984086"/>
    <x v="2"/>
  </r>
  <r>
    <d v="2022-09-26T00:00:00"/>
    <s v="Airtime for i35"/>
    <x v="6"/>
    <x v="0"/>
    <n v="25000"/>
    <n v="3770"/>
    <n v="6.6312997347480103"/>
    <x v="0"/>
  </r>
  <r>
    <d v="2022-09-26T00:00:00"/>
    <s v="Airtime for i54"/>
    <x v="6"/>
    <x v="0"/>
    <n v="25000"/>
    <n v="3770"/>
    <n v="6.6312997347480103"/>
    <x v="6"/>
  </r>
  <r>
    <d v="2022-09-26T00:00:00"/>
    <s v="Airtime for i82"/>
    <x v="6"/>
    <x v="0"/>
    <n v="25000"/>
    <n v="3770"/>
    <n v="6.6312997347480103"/>
    <x v="5"/>
  </r>
  <r>
    <d v="2022-09-27T00:00:00"/>
    <s v="Local Transport"/>
    <x v="0"/>
    <x v="0"/>
    <n v="10000"/>
    <n v="3770"/>
    <n v="2.6525198938992043"/>
    <x v="6"/>
  </r>
  <r>
    <d v="2022-09-27T00:00:00"/>
    <s v="Local Transport"/>
    <x v="0"/>
    <x v="0"/>
    <n v="20000"/>
    <n v="3770"/>
    <n v="5.3050397877984086"/>
    <x v="6"/>
  </r>
  <r>
    <d v="2022-09-27T00:00:00"/>
    <s v="Local Transport"/>
    <x v="0"/>
    <x v="0"/>
    <n v="12000"/>
    <n v="3770"/>
    <n v="3.183023872679045"/>
    <x v="6"/>
  </r>
  <r>
    <d v="2022-09-27T00:00:00"/>
    <s v="Local Transport"/>
    <x v="0"/>
    <x v="0"/>
    <n v="15000"/>
    <n v="3770"/>
    <n v="3.9787798408488064"/>
    <x v="6"/>
  </r>
  <r>
    <d v="2022-09-27T00:00:00"/>
    <s v="Local Transport"/>
    <x v="0"/>
    <x v="0"/>
    <n v="8000"/>
    <n v="3770"/>
    <n v="2.1220159151193636"/>
    <x v="6"/>
  </r>
  <r>
    <d v="2022-09-27T00:00:00"/>
    <s v="Trust Building"/>
    <x v="1"/>
    <x v="0"/>
    <n v="5000"/>
    <n v="3770"/>
    <n v="1.3262599469496021"/>
    <x v="6"/>
  </r>
  <r>
    <d v="2022-09-27T00:00:00"/>
    <s v="Trust Building"/>
    <x v="1"/>
    <x v="0"/>
    <n v="4000"/>
    <n v="3770"/>
    <n v="1.0610079575596818"/>
    <x v="6"/>
  </r>
  <r>
    <d v="2022-09-27T00:00:00"/>
    <s v="Local Transport"/>
    <x v="0"/>
    <x v="0"/>
    <n v="8000"/>
    <n v="3770"/>
    <n v="2.1220159151193636"/>
    <x v="5"/>
  </r>
  <r>
    <d v="2022-09-27T00:00:00"/>
    <s v="Local Transport"/>
    <x v="0"/>
    <x v="0"/>
    <n v="16000"/>
    <n v="3770"/>
    <n v="4.2440318302387272"/>
    <x v="5"/>
  </r>
  <r>
    <d v="2022-09-27T00:00:00"/>
    <s v="Local Transport"/>
    <x v="0"/>
    <x v="0"/>
    <n v="8000"/>
    <n v="3770"/>
    <n v="2.1220159151193636"/>
    <x v="5"/>
  </r>
  <r>
    <d v="2022-09-27T00:00:00"/>
    <s v="Local Transport"/>
    <x v="0"/>
    <x v="0"/>
    <n v="15000"/>
    <n v="3770"/>
    <n v="3.9787798408488064"/>
    <x v="5"/>
  </r>
  <r>
    <d v="2022-09-27T00:00:00"/>
    <s v="Local Transport"/>
    <x v="0"/>
    <x v="0"/>
    <n v="6000"/>
    <n v="3770"/>
    <n v="1.5915119363395225"/>
    <x v="5"/>
  </r>
  <r>
    <d v="2022-09-27T00:00:00"/>
    <s v="Trust Building"/>
    <x v="1"/>
    <x v="0"/>
    <n v="5000"/>
    <n v="3770"/>
    <n v="1.3262599469496021"/>
    <x v="5"/>
  </r>
  <r>
    <d v="2022-09-27T00:00:00"/>
    <s v="Trust Building"/>
    <x v="1"/>
    <x v="0"/>
    <n v="4000"/>
    <n v="3770"/>
    <n v="1.0610079575596818"/>
    <x v="5"/>
  </r>
  <r>
    <d v="2022-09-27T00:00:00"/>
    <s v="Local Transport"/>
    <x v="0"/>
    <x v="1"/>
    <n v="10000"/>
    <n v="3770"/>
    <n v="2.6525198938992043"/>
    <x v="2"/>
  </r>
  <r>
    <d v="2022-09-27T00:00:00"/>
    <s v="Local Transport"/>
    <x v="0"/>
    <x v="1"/>
    <n v="2000"/>
    <n v="3770"/>
    <n v="0.5305039787798409"/>
    <x v="2"/>
  </r>
  <r>
    <d v="2022-09-27T00:00:00"/>
    <s v="Local Transport"/>
    <x v="0"/>
    <x v="1"/>
    <n v="10000"/>
    <n v="3770"/>
    <n v="2.6525198938992043"/>
    <x v="2"/>
  </r>
  <r>
    <d v="2022-09-27T00:00:00"/>
    <s v="Local Transport"/>
    <x v="0"/>
    <x v="1"/>
    <n v="12000"/>
    <n v="3770"/>
    <n v="3.183023872679045"/>
    <x v="2"/>
  </r>
  <r>
    <d v="2022-09-27T00:00:00"/>
    <s v="Local Transport"/>
    <x v="0"/>
    <x v="1"/>
    <n v="8000"/>
    <n v="3770"/>
    <n v="2.1220159151193636"/>
    <x v="2"/>
  </r>
  <r>
    <d v="2022-09-27T00:00:00"/>
    <s v="Local Transport"/>
    <x v="0"/>
    <x v="1"/>
    <n v="13000"/>
    <n v="3770"/>
    <n v="3.4482758620689653"/>
    <x v="2"/>
  </r>
  <r>
    <d v="2022-09-27T00:00:00"/>
    <s v="Local Transport"/>
    <x v="0"/>
    <x v="1"/>
    <n v="15000"/>
    <n v="3770"/>
    <n v="3.9787798408488064"/>
    <x v="2"/>
  </r>
  <r>
    <d v="2022-09-27T00:00:00"/>
    <s v="Local Transport"/>
    <x v="0"/>
    <x v="1"/>
    <n v="8000"/>
    <n v="3770"/>
    <n v="2.1220159151193636"/>
    <x v="2"/>
  </r>
  <r>
    <d v="2022-09-27T00:00:00"/>
    <s v="Local Transport"/>
    <x v="0"/>
    <x v="1"/>
    <n v="7000"/>
    <n v="3770"/>
    <n v="1.856763925729443"/>
    <x v="2"/>
  </r>
  <r>
    <d v="2022-09-27T00:00:00"/>
    <s v="Local Transport"/>
    <x v="0"/>
    <x v="1"/>
    <n v="2000"/>
    <n v="3770"/>
    <n v="0.5305039787798409"/>
    <x v="1"/>
  </r>
  <r>
    <d v="2022-09-27T00:00:00"/>
    <s v="Local Transport"/>
    <x v="0"/>
    <x v="1"/>
    <n v="10000"/>
    <n v="3770"/>
    <n v="2.6525198938992043"/>
    <x v="1"/>
  </r>
  <r>
    <d v="2022-09-27T00:00:00"/>
    <s v="Local Transport"/>
    <x v="0"/>
    <x v="1"/>
    <n v="12000"/>
    <n v="3770"/>
    <n v="3.183023872679045"/>
    <x v="1"/>
  </r>
  <r>
    <d v="2022-09-27T00:00:00"/>
    <s v="Local Transport"/>
    <x v="0"/>
    <x v="1"/>
    <n v="8000"/>
    <n v="3770"/>
    <n v="2.1220159151193636"/>
    <x v="1"/>
  </r>
  <r>
    <d v="2022-09-27T00:00:00"/>
    <s v="Local Transport"/>
    <x v="0"/>
    <x v="1"/>
    <n v="13000"/>
    <n v="3770"/>
    <n v="3.4482758620689653"/>
    <x v="1"/>
  </r>
  <r>
    <d v="2022-09-27T00:00:00"/>
    <s v="Local Transport"/>
    <x v="0"/>
    <x v="1"/>
    <n v="15000"/>
    <n v="3770"/>
    <n v="3.9787798408488064"/>
    <x v="1"/>
  </r>
  <r>
    <d v="2022-09-27T00:00:00"/>
    <s v="Local Transport"/>
    <x v="0"/>
    <x v="1"/>
    <n v="8000"/>
    <n v="3770"/>
    <n v="2.1220159151193636"/>
    <x v="1"/>
  </r>
  <r>
    <d v="2022-09-27T00:00:00"/>
    <s v="September salary-Lydia"/>
    <x v="10"/>
    <x v="3"/>
    <n v="2935000"/>
    <n v="3770"/>
    <n v="778.51458885941645"/>
    <x v="4"/>
  </r>
  <r>
    <d v="2022-09-27T00:00:00"/>
    <s v="Bank Charges"/>
    <x v="4"/>
    <x v="2"/>
    <n v="3000"/>
    <n v="3770"/>
    <n v="0.79575596816976124"/>
    <x v="4"/>
  </r>
  <r>
    <d v="2022-09-27T00:00:00"/>
    <s v="Local Transport"/>
    <x v="0"/>
    <x v="0"/>
    <n v="8000"/>
    <n v="3770"/>
    <n v="2.1220159151193636"/>
    <x v="0"/>
  </r>
  <r>
    <d v="2022-09-27T00:00:00"/>
    <s v="Local Transport"/>
    <x v="0"/>
    <x v="0"/>
    <n v="8000"/>
    <n v="3770"/>
    <n v="2.1220159151193636"/>
    <x v="0"/>
  </r>
  <r>
    <d v="2022-09-27T00:00:00"/>
    <s v="Local Transport"/>
    <x v="0"/>
    <x v="0"/>
    <n v="20000"/>
    <n v="3770"/>
    <n v="5.3050397877984086"/>
    <x v="0"/>
  </r>
  <r>
    <d v="2022-09-27T00:00:00"/>
    <s v="Local Transport"/>
    <x v="0"/>
    <x v="0"/>
    <n v="20000"/>
    <n v="3770"/>
    <n v="5.3050397877984086"/>
    <x v="0"/>
  </r>
  <r>
    <d v="2022-09-27T00:00:00"/>
    <s v="Local Transport"/>
    <x v="0"/>
    <x v="0"/>
    <n v="8000"/>
    <n v="3770"/>
    <n v="2.1220159151193636"/>
    <x v="0"/>
  </r>
  <r>
    <d v="2022-09-27T00:00:00"/>
    <s v="Local Transport"/>
    <x v="0"/>
    <x v="0"/>
    <n v="5000"/>
    <n v="3770"/>
    <n v="1.3262599469496021"/>
    <x v="0"/>
  </r>
  <r>
    <d v="2022-09-27T00:00:00"/>
    <s v="Local Transport"/>
    <x v="0"/>
    <x v="0"/>
    <n v="5000"/>
    <n v="3770"/>
    <n v="1.3262599469496021"/>
    <x v="0"/>
  </r>
  <r>
    <d v="2022-09-28T00:00:00"/>
    <s v="Local Transport"/>
    <x v="0"/>
    <x v="1"/>
    <n v="10000"/>
    <n v="3770"/>
    <n v="2.6525198938992043"/>
    <x v="1"/>
  </r>
  <r>
    <d v="2022-09-28T00:00:00"/>
    <s v="Local Transport"/>
    <x v="0"/>
    <x v="1"/>
    <n v="8000"/>
    <n v="3770"/>
    <n v="2.1220159151193636"/>
    <x v="1"/>
  </r>
  <r>
    <d v="2022-09-28T00:00:00"/>
    <s v="Local Transport"/>
    <x v="0"/>
    <x v="1"/>
    <n v="10000"/>
    <n v="3770"/>
    <n v="2.6525198938992043"/>
    <x v="1"/>
  </r>
  <r>
    <d v="2022-09-28T00:00:00"/>
    <s v="Local Transport"/>
    <x v="0"/>
    <x v="1"/>
    <n v="10000"/>
    <n v="3770"/>
    <n v="2.6525198938992043"/>
    <x v="2"/>
  </r>
  <r>
    <d v="2022-09-28T00:00:00"/>
    <s v="Local Transport"/>
    <x v="0"/>
    <x v="1"/>
    <n v="10000"/>
    <n v="3770"/>
    <n v="2.6525198938992043"/>
    <x v="2"/>
  </r>
  <r>
    <d v="2022-09-28T00:00:00"/>
    <s v="Local Transport"/>
    <x v="0"/>
    <x v="1"/>
    <n v="8000"/>
    <n v="3770"/>
    <n v="2.1220159151193636"/>
    <x v="2"/>
  </r>
  <r>
    <d v="2022-09-28T00:00:00"/>
    <s v="Local Transport"/>
    <x v="0"/>
    <x v="1"/>
    <n v="10000"/>
    <n v="3770"/>
    <n v="2.6525198938992043"/>
    <x v="2"/>
  </r>
  <r>
    <d v="2022-09-28T00:00:00"/>
    <s v="Local Transport"/>
    <x v="0"/>
    <x v="1"/>
    <n v="10000"/>
    <n v="3770"/>
    <n v="2.6525198938992043"/>
    <x v="2"/>
  </r>
  <r>
    <d v="2022-09-28T00:00:00"/>
    <s v="Local Transport"/>
    <x v="0"/>
    <x v="0"/>
    <n v="8000"/>
    <n v="3770"/>
    <n v="2.1220159151193636"/>
    <x v="5"/>
  </r>
  <r>
    <d v="2022-09-28T00:00:00"/>
    <s v="Local Transport"/>
    <x v="0"/>
    <x v="0"/>
    <n v="13000"/>
    <n v="3770"/>
    <n v="3.4482758620689653"/>
    <x v="5"/>
  </r>
  <r>
    <d v="2022-09-28T00:00:00"/>
    <s v="Local Transport"/>
    <x v="0"/>
    <x v="0"/>
    <n v="14000"/>
    <n v="3770"/>
    <n v="3.7135278514588861"/>
    <x v="5"/>
  </r>
  <r>
    <d v="2022-09-28T00:00:00"/>
    <s v="Local Transport"/>
    <x v="0"/>
    <x v="0"/>
    <n v="15000"/>
    <n v="3770"/>
    <n v="3.9787798408488064"/>
    <x v="5"/>
  </r>
  <r>
    <d v="2022-09-28T00:00:00"/>
    <s v="Local Transport"/>
    <x v="0"/>
    <x v="0"/>
    <n v="7000"/>
    <n v="3770"/>
    <n v="1.856763925729443"/>
    <x v="5"/>
  </r>
  <r>
    <d v="2022-09-28T00:00:00"/>
    <s v="Trust Building"/>
    <x v="1"/>
    <x v="0"/>
    <n v="5000"/>
    <n v="3770"/>
    <n v="1.3262599469496021"/>
    <x v="5"/>
  </r>
  <r>
    <d v="2022-09-28T00:00:00"/>
    <s v="Trust Building"/>
    <x v="1"/>
    <x v="0"/>
    <n v="5000"/>
    <n v="3770"/>
    <n v="1.3262599469496021"/>
    <x v="5"/>
  </r>
  <r>
    <d v="2022-09-28T00:00:00"/>
    <s v="Local Transport"/>
    <x v="0"/>
    <x v="0"/>
    <n v="10000"/>
    <n v="3770"/>
    <n v="2.6525198938992043"/>
    <x v="6"/>
  </r>
  <r>
    <d v="2022-09-28T00:00:00"/>
    <s v="Local Transport"/>
    <x v="0"/>
    <x v="0"/>
    <n v="12000"/>
    <n v="3770"/>
    <n v="3.183023872679045"/>
    <x v="6"/>
  </r>
  <r>
    <d v="2022-09-28T00:00:00"/>
    <s v="Local Transport"/>
    <x v="0"/>
    <x v="0"/>
    <n v="8000"/>
    <n v="3770"/>
    <n v="2.1220159151193636"/>
    <x v="6"/>
  </r>
  <r>
    <d v="2022-09-28T00:00:00"/>
    <s v="Local Transport"/>
    <x v="0"/>
    <x v="0"/>
    <n v="15000"/>
    <n v="3770"/>
    <n v="3.9787798408488064"/>
    <x v="6"/>
  </r>
  <r>
    <d v="2022-09-28T00:00:00"/>
    <s v="Local Transport"/>
    <x v="0"/>
    <x v="0"/>
    <n v="10000"/>
    <n v="3770"/>
    <n v="2.6525198938992043"/>
    <x v="6"/>
  </r>
  <r>
    <d v="2022-09-28T00:00:00"/>
    <s v="Trust Building"/>
    <x v="1"/>
    <x v="0"/>
    <n v="6000"/>
    <n v="3770"/>
    <n v="1.5915119363395225"/>
    <x v="6"/>
  </r>
  <r>
    <d v="2022-09-28T00:00:00"/>
    <s v="Trust Building"/>
    <x v="1"/>
    <x v="0"/>
    <n v="4000"/>
    <n v="3770"/>
    <n v="1.0610079575596818"/>
    <x v="6"/>
  </r>
  <r>
    <d v="2022-09-28T00:00:00"/>
    <s v="Lunch for Lydia during interviews"/>
    <x v="12"/>
    <x v="3"/>
    <n v="29500"/>
    <n v="3770"/>
    <n v="7.8249336870026527"/>
    <x v="3"/>
  </r>
  <r>
    <d v="2022-09-28T00:00:00"/>
    <s v="6 sackets of milk@12,000/-"/>
    <x v="2"/>
    <x v="2"/>
    <n v="72000"/>
    <n v="3770"/>
    <n v="19.098143236074272"/>
    <x v="3"/>
  </r>
  <r>
    <d v="2022-09-28T00:00:00"/>
    <s v="2 kgs of milk@6500"/>
    <x v="2"/>
    <x v="2"/>
    <n v="13000"/>
    <n v="3770"/>
    <n v="3.4482758620689653"/>
    <x v="3"/>
  </r>
  <r>
    <d v="2022-09-29T00:00:00"/>
    <s v="Interbank transfer charges"/>
    <x v="4"/>
    <x v="2"/>
    <n v="56550"/>
    <n v="3770"/>
    <n v="15"/>
    <x v="8"/>
  </r>
  <r>
    <d v="2022-09-29T00:00:00"/>
    <s v="Bank Transfer charges"/>
    <x v="4"/>
    <x v="2"/>
    <n v="31404.1"/>
    <n v="3770"/>
    <n v="8.33"/>
    <x v="8"/>
  </r>
  <r>
    <d v="2022-09-29T00:00:00"/>
    <s v="Local Transport"/>
    <x v="0"/>
    <x v="0"/>
    <n v="8000"/>
    <n v="3770"/>
    <n v="2.1220159151193636"/>
    <x v="5"/>
  </r>
  <r>
    <d v="2022-09-29T00:00:00"/>
    <s v="Local Transport"/>
    <x v="0"/>
    <x v="0"/>
    <n v="15000"/>
    <n v="3770"/>
    <n v="3.9787798408488064"/>
    <x v="5"/>
  </r>
  <r>
    <d v="2022-09-29T00:00:00"/>
    <s v="Local Transport"/>
    <x v="0"/>
    <x v="0"/>
    <n v="7000"/>
    <n v="3770"/>
    <n v="1.856763925729443"/>
    <x v="5"/>
  </r>
  <r>
    <d v="2022-09-29T00:00:00"/>
    <s v="Local Transport"/>
    <x v="0"/>
    <x v="0"/>
    <n v="5000"/>
    <n v="3770"/>
    <n v="1.3262599469496021"/>
    <x v="5"/>
  </r>
  <r>
    <d v="2022-09-29T00:00:00"/>
    <s v="Local Transport"/>
    <x v="0"/>
    <x v="0"/>
    <n v="13000"/>
    <n v="3770"/>
    <n v="3.4482758620689653"/>
    <x v="5"/>
  </r>
  <r>
    <d v="2022-09-29T00:00:00"/>
    <s v="Local Transport"/>
    <x v="0"/>
    <x v="0"/>
    <n v="7000"/>
    <n v="3770"/>
    <n v="1.856763925729443"/>
    <x v="5"/>
  </r>
  <r>
    <d v="2022-09-29T00:00:00"/>
    <s v="Trust Building"/>
    <x v="1"/>
    <x v="0"/>
    <n v="5000"/>
    <n v="3770"/>
    <n v="1.3262599469496021"/>
    <x v="5"/>
  </r>
  <r>
    <d v="2022-09-29T00:00:00"/>
    <s v="Trust Building"/>
    <x v="1"/>
    <x v="0"/>
    <n v="2000"/>
    <n v="3770"/>
    <n v="0.5305039787798409"/>
    <x v="5"/>
  </r>
  <r>
    <d v="2022-09-29T00:00:00"/>
    <s v="Trust Building"/>
    <x v="1"/>
    <x v="0"/>
    <n v="3000"/>
    <n v="3770"/>
    <n v="0.79575596816976124"/>
    <x v="5"/>
  </r>
  <r>
    <d v="2022-09-29T00:00:00"/>
    <s v="Local Transport"/>
    <x v="0"/>
    <x v="1"/>
    <n v="10000"/>
    <n v="3770"/>
    <n v="2.6525198938992043"/>
    <x v="1"/>
  </r>
  <r>
    <d v="2022-09-29T00:00:00"/>
    <s v="Local Transport"/>
    <x v="0"/>
    <x v="1"/>
    <n v="15000"/>
    <n v="3770"/>
    <n v="3.9787798408488064"/>
    <x v="1"/>
  </r>
  <r>
    <d v="2022-09-29T00:00:00"/>
    <s v="Local Transport"/>
    <x v="0"/>
    <x v="1"/>
    <n v="25000"/>
    <n v="3770"/>
    <n v="6.6312997347480103"/>
    <x v="1"/>
  </r>
  <r>
    <d v="2022-09-29T00:00:00"/>
    <s v="Local Transport"/>
    <x v="0"/>
    <x v="1"/>
    <n v="10000"/>
    <n v="3770"/>
    <n v="2.6525198938992043"/>
    <x v="2"/>
  </r>
  <r>
    <d v="2022-09-29T00:00:00"/>
    <s v="Local Transport"/>
    <x v="0"/>
    <x v="1"/>
    <n v="10000"/>
    <n v="3770"/>
    <n v="2.6525198938992043"/>
    <x v="2"/>
  </r>
  <r>
    <d v="2022-09-29T00:00:00"/>
    <s v="Local Transport"/>
    <x v="0"/>
    <x v="1"/>
    <n v="15000"/>
    <n v="3770"/>
    <n v="3.9787798408488064"/>
    <x v="2"/>
  </r>
  <r>
    <d v="2022-09-29T00:00:00"/>
    <s v="Local Transport"/>
    <x v="0"/>
    <x v="1"/>
    <n v="25000"/>
    <n v="3770"/>
    <n v="6.6312997347480103"/>
    <x v="2"/>
  </r>
  <r>
    <d v="2022-09-29T00:00:00"/>
    <s v="Local Transport"/>
    <x v="0"/>
    <x v="1"/>
    <n v="9000"/>
    <n v="3770"/>
    <n v="2.3872679045092839"/>
    <x v="2"/>
  </r>
  <r>
    <d v="2022-09-29T00:00:00"/>
    <s v="Local Transport"/>
    <x v="0"/>
    <x v="0"/>
    <n v="10000"/>
    <n v="3770"/>
    <n v="2.6525198938992043"/>
    <x v="6"/>
  </r>
  <r>
    <d v="2022-09-29T00:00:00"/>
    <s v="Local Transport"/>
    <x v="0"/>
    <x v="0"/>
    <n v="12000"/>
    <n v="3770"/>
    <n v="3.183023872679045"/>
    <x v="6"/>
  </r>
  <r>
    <d v="2022-09-29T00:00:00"/>
    <s v="Local Transport"/>
    <x v="0"/>
    <x v="0"/>
    <n v="8000"/>
    <n v="3770"/>
    <n v="2.1220159151193636"/>
    <x v="6"/>
  </r>
  <r>
    <d v="2022-09-29T00:00:00"/>
    <s v="Local Transport"/>
    <x v="0"/>
    <x v="0"/>
    <n v="14000"/>
    <n v="3770"/>
    <n v="3.7135278514588861"/>
    <x v="6"/>
  </r>
  <r>
    <d v="2022-09-29T00:00:00"/>
    <s v="Local Transport"/>
    <x v="0"/>
    <x v="0"/>
    <n v="11000"/>
    <n v="3770"/>
    <n v="2.9177718832891246"/>
    <x v="6"/>
  </r>
  <r>
    <d v="2022-09-29T00:00:00"/>
    <s v="Trust Building"/>
    <x v="1"/>
    <x v="0"/>
    <n v="5000"/>
    <n v="3770"/>
    <n v="1.3262599469496021"/>
    <x v="6"/>
  </r>
  <r>
    <d v="2022-09-29T00:00:00"/>
    <s v="Trust Building"/>
    <x v="1"/>
    <x v="0"/>
    <n v="4000"/>
    <n v="3770"/>
    <n v="1.0610079575596818"/>
    <x v="6"/>
  </r>
  <r>
    <d v="2022-09-29T00:00:00"/>
    <s v="Trust Building"/>
    <x v="1"/>
    <x v="0"/>
    <n v="1000"/>
    <n v="3770"/>
    <n v="0.26525198938992045"/>
    <x v="6"/>
  </r>
  <r>
    <d v="2022-09-29T00:00:00"/>
    <s v="Local Transport"/>
    <x v="0"/>
    <x v="0"/>
    <n v="8000"/>
    <n v="3770"/>
    <n v="2.1220159151193636"/>
    <x v="0"/>
  </r>
  <r>
    <d v="2022-09-29T00:00:00"/>
    <s v="Local Transport"/>
    <x v="0"/>
    <x v="0"/>
    <n v="7000"/>
    <n v="3770"/>
    <n v="1.856763925729443"/>
    <x v="0"/>
  </r>
  <r>
    <d v="2022-09-29T00:00:00"/>
    <s v="Local Transport"/>
    <x v="0"/>
    <x v="0"/>
    <n v="23000"/>
    <n v="3770"/>
    <n v="6.1007957559681696"/>
    <x v="0"/>
  </r>
  <r>
    <d v="2022-09-29T00:00:00"/>
    <s v="Local Transport"/>
    <x v="0"/>
    <x v="0"/>
    <n v="20000"/>
    <n v="3770"/>
    <n v="5.3050397877984086"/>
    <x v="0"/>
  </r>
  <r>
    <d v="2022-09-29T00:00:00"/>
    <s v="Local Transport"/>
    <x v="0"/>
    <x v="0"/>
    <n v="8000"/>
    <n v="3770"/>
    <n v="2.1220159151193636"/>
    <x v="0"/>
  </r>
  <r>
    <d v="2022-09-29T00:00:00"/>
    <s v="Trust Building"/>
    <x v="0"/>
    <x v="0"/>
    <n v="5000"/>
    <n v="3770"/>
    <n v="1.3262599469496021"/>
    <x v="0"/>
  </r>
  <r>
    <d v="2022-09-29T00:00:00"/>
    <s v="Trust Building"/>
    <x v="0"/>
    <x v="0"/>
    <n v="5000"/>
    <n v="3770"/>
    <n v="1.3262599469496021"/>
    <x v="0"/>
  </r>
  <r>
    <d v="2022-09-29T00:00:00"/>
    <s v="September Gabagge collection: Globe clean"/>
    <x v="5"/>
    <x v="2"/>
    <n v="50000"/>
    <n v="3770"/>
    <n v="13.262599469496021"/>
    <x v="3"/>
  </r>
  <r>
    <d v="2022-09-30T00:00:00"/>
    <s v="September salary-Grace"/>
    <x v="10"/>
    <x v="1"/>
    <n v="1209675"/>
    <n v="3770"/>
    <n v="320.86870026525202"/>
    <x v="4"/>
  </r>
  <r>
    <d v="2022-09-30T00:00:00"/>
    <s v="Bank Charges"/>
    <x v="4"/>
    <x v="2"/>
    <n v="3000"/>
    <n v="3770"/>
    <n v="0.79575596816976124"/>
    <x v="4"/>
  </r>
  <r>
    <d v="2022-09-30T00:00:00"/>
    <s v="Local Transport"/>
    <x v="0"/>
    <x v="1"/>
    <n v="7000"/>
    <n v="3770"/>
    <n v="1.856763925729443"/>
    <x v="1"/>
  </r>
  <r>
    <d v="2022-09-30T00:00:00"/>
    <s v="Local Transport"/>
    <x v="0"/>
    <x v="1"/>
    <n v="15000"/>
    <n v="3770"/>
    <n v="3.9787798408488064"/>
    <x v="1"/>
  </r>
  <r>
    <d v="2022-09-30T00:00:00"/>
    <s v="Local Transport"/>
    <x v="0"/>
    <x v="1"/>
    <n v="17000"/>
    <n v="3770"/>
    <n v="4.5092838196286475"/>
    <x v="1"/>
  </r>
  <r>
    <d v="2022-09-30T00:00:00"/>
    <s v="Local Transport"/>
    <x v="0"/>
    <x v="1"/>
    <n v="10000"/>
    <n v="3770"/>
    <n v="2.6525198938992043"/>
    <x v="2"/>
  </r>
  <r>
    <d v="2022-09-30T00:00:00"/>
    <s v="Local Transport"/>
    <x v="0"/>
    <x v="1"/>
    <n v="10000"/>
    <n v="3770"/>
    <n v="2.6525198938992043"/>
    <x v="2"/>
  </r>
  <r>
    <d v="2022-09-30T00:00:00"/>
    <s v="Local Transport"/>
    <x v="0"/>
    <x v="1"/>
    <n v="15000"/>
    <n v="3770"/>
    <n v="3.9787798408488064"/>
    <x v="2"/>
  </r>
  <r>
    <d v="2022-09-30T00:00:00"/>
    <s v="Local Transport"/>
    <x v="0"/>
    <x v="1"/>
    <n v="15000"/>
    <n v="3770"/>
    <n v="3.9787798408488064"/>
    <x v="2"/>
  </r>
  <r>
    <d v="2022-09-30T00:00:00"/>
    <s v="Local Transport"/>
    <x v="0"/>
    <x v="1"/>
    <n v="9000"/>
    <n v="3770"/>
    <n v="2.3872679045092839"/>
    <x v="2"/>
  </r>
  <r>
    <d v="2022-09-30T00:00:00"/>
    <s v="Local Transport"/>
    <x v="0"/>
    <x v="0"/>
    <n v="8000"/>
    <n v="3770"/>
    <n v="2.1220159151193636"/>
    <x v="0"/>
  </r>
  <r>
    <d v="2022-09-30T00:00:00"/>
    <s v="Local Transport"/>
    <x v="0"/>
    <x v="0"/>
    <n v="15000"/>
    <n v="3770"/>
    <n v="3.9787798408488064"/>
    <x v="0"/>
  </r>
  <r>
    <d v="2022-09-30T00:00:00"/>
    <s v="Local Transport"/>
    <x v="0"/>
    <x v="0"/>
    <n v="15000"/>
    <n v="3770"/>
    <n v="3.9787798408488064"/>
    <x v="0"/>
  </r>
  <r>
    <d v="2022-09-30T00:00:00"/>
    <s v="Local Transport"/>
    <x v="0"/>
    <x v="0"/>
    <n v="18000"/>
    <n v="3770"/>
    <n v="4.7745358090185679"/>
    <x v="0"/>
  </r>
  <r>
    <d v="2022-09-30T00:00:00"/>
    <s v="Local Transport"/>
    <x v="0"/>
    <x v="0"/>
    <n v="8000"/>
    <n v="3770"/>
    <n v="2.1220159151193636"/>
    <x v="0"/>
  </r>
  <r>
    <d v="2022-09-30T00:00:00"/>
    <s v="Trust Building"/>
    <x v="1"/>
    <x v="0"/>
    <n v="5000"/>
    <n v="3770"/>
    <n v="1.3262599469496021"/>
    <x v="0"/>
  </r>
  <r>
    <d v="2022-09-30T00:00:00"/>
    <s v="Trust Building"/>
    <x v="1"/>
    <x v="0"/>
    <n v="5000"/>
    <n v="3770"/>
    <n v="1.3262599469496021"/>
    <x v="0"/>
  </r>
  <r>
    <d v="2022-09-30T00:00:00"/>
    <s v="Local Transport"/>
    <x v="0"/>
    <x v="0"/>
    <n v="25000"/>
    <n v="3770"/>
    <n v="6.6312997347480103"/>
    <x v="0"/>
  </r>
  <r>
    <d v="2022-09-30T00:00:00"/>
    <s v="Local Transport"/>
    <x v="0"/>
    <x v="0"/>
    <n v="25000"/>
    <n v="3770"/>
    <n v="6.6312997347480103"/>
    <x v="0"/>
  </r>
  <r>
    <d v="2022-09-30T00:00:00"/>
    <s v="Local Transport"/>
    <x v="0"/>
    <x v="0"/>
    <n v="7000"/>
    <n v="3770"/>
    <n v="1.856763925729443"/>
    <x v="5"/>
  </r>
  <r>
    <d v="2022-09-30T00:00:00"/>
    <s v="Local Transport"/>
    <x v="0"/>
    <x v="0"/>
    <n v="13000"/>
    <n v="3770"/>
    <n v="3.4482758620689653"/>
    <x v="5"/>
  </r>
  <r>
    <d v="2022-09-30T00:00:00"/>
    <s v="Local Transport"/>
    <x v="0"/>
    <x v="0"/>
    <n v="8000"/>
    <n v="3770"/>
    <n v="2.1220159151193636"/>
    <x v="5"/>
  </r>
  <r>
    <d v="2022-09-30T00:00:00"/>
    <s v="Local Transport"/>
    <x v="0"/>
    <x v="0"/>
    <n v="9000"/>
    <n v="3770"/>
    <n v="2.3872679045092839"/>
    <x v="5"/>
  </r>
  <r>
    <d v="2022-09-30T00:00:00"/>
    <s v="Local Transport"/>
    <x v="0"/>
    <x v="0"/>
    <n v="8000"/>
    <n v="3770"/>
    <n v="2.1220159151193636"/>
    <x v="5"/>
  </r>
  <r>
    <d v="2022-09-30T00:00:00"/>
    <s v="Local Transport"/>
    <x v="0"/>
    <x v="0"/>
    <n v="8000"/>
    <n v="3770"/>
    <n v="2.1220159151193636"/>
    <x v="5"/>
  </r>
  <r>
    <d v="2022-09-30T00:00:00"/>
    <s v="Trust Building"/>
    <x v="1"/>
    <x v="0"/>
    <n v="5000"/>
    <n v="3770"/>
    <n v="1.3262599469496021"/>
    <x v="5"/>
  </r>
  <r>
    <d v="2022-09-30T00:00:00"/>
    <s v="Trust Building"/>
    <x v="1"/>
    <x v="0"/>
    <n v="1000"/>
    <n v="3770"/>
    <n v="0.26525198938992045"/>
    <x v="5"/>
  </r>
  <r>
    <d v="2022-09-30T00:00:00"/>
    <s v="Trust Building"/>
    <x v="1"/>
    <x v="0"/>
    <n v="4000"/>
    <n v="3770"/>
    <n v="1.0610079575596818"/>
    <x v="5"/>
  </r>
  <r>
    <d v="2022-09-30T00:00:00"/>
    <s v="Local Transport"/>
    <x v="0"/>
    <x v="0"/>
    <n v="10000"/>
    <n v="3770"/>
    <n v="2.6525198938992043"/>
    <x v="6"/>
  </r>
  <r>
    <d v="2022-09-30T00:00:00"/>
    <s v="Local Transport"/>
    <x v="0"/>
    <x v="0"/>
    <n v="16000"/>
    <n v="3770"/>
    <n v="4.2440318302387272"/>
    <x v="6"/>
  </r>
  <r>
    <d v="2022-09-30T00:00:00"/>
    <s v="Local Transport"/>
    <x v="0"/>
    <x v="0"/>
    <n v="17000"/>
    <n v="3770"/>
    <n v="4.5092838196286475"/>
    <x v="6"/>
  </r>
  <r>
    <d v="2022-09-30T00:00:00"/>
    <s v="Local Transport"/>
    <x v="0"/>
    <x v="0"/>
    <n v="7000"/>
    <n v="3770"/>
    <n v="1.856763925729443"/>
    <x v="6"/>
  </r>
  <r>
    <d v="2022-09-30T00:00:00"/>
    <s v="Local Transport"/>
    <x v="0"/>
    <x v="0"/>
    <n v="10000"/>
    <n v="3770"/>
    <n v="2.6525198938992043"/>
    <x v="6"/>
  </r>
  <r>
    <d v="2022-09-30T00:00:00"/>
    <s v="Trust Building"/>
    <x v="1"/>
    <x v="0"/>
    <n v="5000"/>
    <n v="3770"/>
    <n v="1.3262599469496021"/>
    <x v="6"/>
  </r>
  <r>
    <d v="2022-09-30T00:00:00"/>
    <s v="Trust Building"/>
    <x v="1"/>
    <x v="0"/>
    <n v="5000"/>
    <n v="3770"/>
    <n v="1.3262599469496021"/>
    <x v="6"/>
  </r>
  <r>
    <d v="2022-09-30T00:00:00"/>
    <s v="Compound maintenance &amp; slashing"/>
    <x v="5"/>
    <x v="2"/>
    <n v="70000"/>
    <n v="3770"/>
    <n v="18.567639257294431"/>
    <x v="3"/>
  </r>
  <r>
    <d v="2022-09-30T00:00:00"/>
    <s v="September salary_Peninah(office &amp; cpd cleaner)"/>
    <x v="5"/>
    <x v="2"/>
    <n v="200000"/>
    <n v="3770"/>
    <n v="53.050397877984082"/>
    <x v="3"/>
  </r>
  <r>
    <d v="2022-09-30T00:00:00"/>
    <s v="5 chicken briyani"/>
    <x v="3"/>
    <x v="4"/>
    <n v="84000"/>
    <n v="3770"/>
    <n v="22.281167108753316"/>
    <x v="3"/>
  </r>
  <r>
    <d v="2022-09-30T00:00:00"/>
    <s v="Shea paste"/>
    <x v="3"/>
    <x v="4"/>
    <n v="70000"/>
    <n v="3770"/>
    <n v="18.567639257294431"/>
    <x v="3"/>
  </r>
  <r>
    <d v="2022-09-30T00:00:00"/>
    <s v="8 chapattis"/>
    <x v="3"/>
    <x v="4"/>
    <n v="8000"/>
    <n v="3770"/>
    <n v="2.1220159151193636"/>
    <x v="3"/>
  </r>
</pivotCacheRecords>
</file>

<file path=xl/pivotCache/pivotCacheRecords2.xml><?xml version="1.0" encoding="utf-8"?>
<pivotCacheRecords xmlns="http://schemas.openxmlformats.org/spreadsheetml/2006/main" xmlns:r="http://schemas.openxmlformats.org/officeDocument/2006/relationships" count="27">
  <r>
    <d v="2022-09-01T00:00:00"/>
    <s v="Balance from August .2022"/>
    <m/>
    <m/>
    <m/>
    <m/>
    <n v="0"/>
    <x v="0"/>
  </r>
  <r>
    <d v="2022-09-07T00:00:00"/>
    <s v="Mission Budget for 1 day"/>
    <s v="Advance"/>
    <s v="Management"/>
    <m/>
    <n v="290000"/>
    <n v="290000"/>
    <x v="0"/>
  </r>
  <r>
    <d v="2022-09-07T00:00:00"/>
    <s v="Airtime for Lydia"/>
    <s v="Telephone"/>
    <s v="Management"/>
    <n v="30000"/>
    <m/>
    <n v="260000"/>
    <x v="1"/>
  </r>
  <r>
    <d v="2022-09-07T00:00:00"/>
    <s v="Airtine for i35"/>
    <s v="Telephone"/>
    <s v="Investigations"/>
    <n v="25000"/>
    <m/>
    <n v="235000"/>
    <x v="2"/>
  </r>
  <r>
    <d v="2022-09-07T00:00:00"/>
    <s v="Airtime for Grace"/>
    <s v="Telephone"/>
    <s v="Legal"/>
    <n v="20000"/>
    <m/>
    <n v="215000"/>
    <x v="3"/>
  </r>
  <r>
    <d v="2022-09-07T00:00:00"/>
    <s v="Airtime for Edris"/>
    <s v="Telephone"/>
    <s v="Legal"/>
    <n v="20000"/>
    <m/>
    <n v="195000"/>
    <x v="4"/>
  </r>
  <r>
    <d v="2022-09-07T00:00:00"/>
    <s v="Airtime for i54"/>
    <s v="Telephone"/>
    <s v="Investigations"/>
    <n v="25000"/>
    <m/>
    <n v="170000"/>
    <x v="5"/>
  </r>
  <r>
    <d v="2022-09-07T00:00:00"/>
    <s v="Airtime for i82"/>
    <s v="Telephone"/>
    <s v="Investigations"/>
    <n v="25000"/>
    <m/>
    <n v="145000"/>
    <x v="6"/>
  </r>
  <r>
    <d v="2022-09-14T00:00:00"/>
    <s v="Airtime for Lydia"/>
    <s v="Telephone"/>
    <s v="Management"/>
    <n v="30000"/>
    <m/>
    <n v="115000"/>
    <x v="1"/>
  </r>
  <r>
    <d v="2022-09-14T00:00:00"/>
    <s v="Airtine for i35"/>
    <s v="Telephone"/>
    <s v="Investigations"/>
    <n v="25000"/>
    <m/>
    <n v="90000"/>
    <x v="2"/>
  </r>
  <r>
    <d v="2022-09-14T00:00:00"/>
    <s v="Airtime for Grace"/>
    <s v="Telephone"/>
    <s v="Legal"/>
    <n v="20000"/>
    <m/>
    <n v="70000"/>
    <x v="3"/>
  </r>
  <r>
    <d v="2022-09-14T00:00:00"/>
    <s v="Airtime for Edris"/>
    <s v="Telephone"/>
    <s v="Legal"/>
    <n v="20000"/>
    <m/>
    <n v="50000"/>
    <x v="4"/>
  </r>
  <r>
    <d v="2022-09-14T00:00:00"/>
    <s v="Airtime for i54"/>
    <s v="Telephone"/>
    <s v="Investigations"/>
    <n v="25000"/>
    <m/>
    <n v="25000"/>
    <x v="5"/>
  </r>
  <r>
    <d v="2022-09-14T00:00:00"/>
    <s v="Airtime for i82"/>
    <s v="Telephone"/>
    <s v="Investigations"/>
    <n v="25000"/>
    <m/>
    <n v="0"/>
    <x v="6"/>
  </r>
  <r>
    <d v="2022-09-21T00:00:00"/>
    <s v="Mission Budget for 1 day"/>
    <s v="Advance"/>
    <s v="Management"/>
    <m/>
    <n v="290000"/>
    <n v="290000"/>
    <x v="0"/>
  </r>
  <r>
    <d v="2022-09-21T00:00:00"/>
    <s v="Airtime for Lydia"/>
    <s v="Telephone"/>
    <s v="Management"/>
    <n v="30000"/>
    <m/>
    <n v="260000"/>
    <x v="1"/>
  </r>
  <r>
    <d v="2022-09-21T00:00:00"/>
    <s v="Airtine for i35"/>
    <s v="Telephone"/>
    <s v="Investigations"/>
    <n v="25000"/>
    <m/>
    <n v="235000"/>
    <x v="2"/>
  </r>
  <r>
    <d v="2022-09-21T00:00:00"/>
    <s v="Airtime for Grace"/>
    <s v="Telephone"/>
    <s v="Legal"/>
    <n v="20000"/>
    <m/>
    <n v="215000"/>
    <x v="3"/>
  </r>
  <r>
    <d v="2022-09-21T00:00:00"/>
    <s v="Airtime for Edris"/>
    <s v="Telephone"/>
    <s v="Legal"/>
    <n v="20000"/>
    <m/>
    <n v="195000"/>
    <x v="4"/>
  </r>
  <r>
    <d v="2022-09-21T00:00:00"/>
    <s v="Airtime for i54"/>
    <s v="Telephone"/>
    <s v="Investigations"/>
    <n v="25000"/>
    <m/>
    <n v="170000"/>
    <x v="5"/>
  </r>
  <r>
    <d v="2022-09-21T00:00:00"/>
    <s v="Airtime for i82"/>
    <s v="Telephone"/>
    <s v="Investigations"/>
    <n v="25000"/>
    <m/>
    <n v="145000"/>
    <x v="6"/>
  </r>
  <r>
    <d v="2022-09-26T00:00:00"/>
    <s v="Airtime for Lydia"/>
    <s v="Telephone"/>
    <s v="Management"/>
    <n v="30000"/>
    <m/>
    <n v="115000"/>
    <x v="1"/>
  </r>
  <r>
    <d v="2022-09-26T00:00:00"/>
    <s v="Airtime for Grace"/>
    <s v="Telephone"/>
    <s v="Legal"/>
    <n v="20000"/>
    <m/>
    <n v="95000"/>
    <x v="3"/>
  </r>
  <r>
    <d v="2022-09-26T00:00:00"/>
    <s v="Airtime for Edris"/>
    <s v="Telephone"/>
    <s v="Legal"/>
    <n v="20000"/>
    <m/>
    <n v="75000"/>
    <x v="4"/>
  </r>
  <r>
    <d v="2022-09-26T00:00:00"/>
    <s v="Airtime for i35"/>
    <s v="Telephone"/>
    <s v="Investigations"/>
    <n v="25000"/>
    <m/>
    <n v="50000"/>
    <x v="2"/>
  </r>
  <r>
    <d v="2022-09-26T00:00:00"/>
    <s v="Airtime for i54"/>
    <s v="Telephone"/>
    <s v="Investigations"/>
    <n v="25000"/>
    <m/>
    <n v="25000"/>
    <x v="5"/>
  </r>
  <r>
    <d v="2022-09-26T00:00:00"/>
    <s v="Airtime for i82"/>
    <s v="Telephone"/>
    <s v="Investigations"/>
    <n v="25000"/>
    <m/>
    <n v="0"/>
    <x v="6"/>
  </r>
</pivotCacheRecords>
</file>

<file path=xl/pivotCache/pivotCacheRecords3.xml><?xml version="1.0" encoding="utf-8"?>
<pivotCacheRecords xmlns="http://schemas.openxmlformats.org/spreadsheetml/2006/main" xmlns:r="http://schemas.openxmlformats.org/officeDocument/2006/relationships" count="183">
  <r>
    <d v="2022-09-01T00:00:00"/>
    <s v="Cash box August . 22"/>
    <m/>
    <m/>
    <m/>
    <m/>
    <n v="920986"/>
    <x v="0"/>
  </r>
  <r>
    <d v="2022-09-01T00:00:00"/>
    <s v="Mission Budget for 1 day"/>
    <s v="Advance"/>
    <s v="Investigations"/>
    <n v="78000"/>
    <m/>
    <n v="842986"/>
    <x v="1"/>
  </r>
  <r>
    <d v="2022-09-01T00:00:00"/>
    <s v="Mission Budget for 1 day"/>
    <s v="Advance"/>
    <s v="Legal"/>
    <n v="75000"/>
    <m/>
    <n v="767986"/>
    <x v="2"/>
  </r>
  <r>
    <d v="2022-09-01T00:00:00"/>
    <s v="Mission Budget for 1 day"/>
    <s v="Advance"/>
    <s v="Legal"/>
    <n v="75000"/>
    <m/>
    <n v="692986"/>
    <x v="3"/>
  </r>
  <r>
    <d v="2022-09-01T00:00:00"/>
    <s v="Mission Budget for 1 day"/>
    <s v="Advance"/>
    <s v="Legal"/>
    <n v="40000"/>
    <m/>
    <n v="652986"/>
    <x v="2"/>
  </r>
  <r>
    <d v="2022-09-01T00:00:00"/>
    <s v="Mission Budget for 1 day"/>
    <s v="Advance"/>
    <s v="Management"/>
    <n v="20000"/>
    <m/>
    <n v="632986"/>
    <x v="4"/>
  </r>
  <r>
    <d v="2022-09-01T00:00:00"/>
    <s v="Mission Budget for 1 day"/>
    <s v="Advance"/>
    <s v="Management"/>
    <n v="200000"/>
    <m/>
    <n v="432986"/>
    <x v="4"/>
  </r>
  <r>
    <d v="2022-09-01T00:00:00"/>
    <s v="Mission Budget for 1 day"/>
    <s v="Advance"/>
    <s v="Management"/>
    <n v="155000"/>
    <m/>
    <n v="277986"/>
    <x v="4"/>
  </r>
  <r>
    <d v="2022-09-01T00:00:00"/>
    <s v="Cash withdraw chq:199"/>
    <s v="Internal Transfer"/>
    <m/>
    <m/>
    <n v="2615000"/>
    <n v="2892986"/>
    <x v="5"/>
  </r>
  <r>
    <d v="2022-09-02T00:00:00"/>
    <s v="Reimbursement to the project"/>
    <s v="Advance"/>
    <s v="Investigations"/>
    <m/>
    <n v="4000"/>
    <n v="2896986"/>
    <x v="1"/>
  </r>
  <r>
    <d v="2022-09-02T00:00:00"/>
    <s v="Reimbursement to Grace"/>
    <s v="Advance"/>
    <s v="Legal"/>
    <n v="10000"/>
    <m/>
    <n v="2886986"/>
    <x v="2"/>
  </r>
  <r>
    <d v="2022-09-02T00:00:00"/>
    <s v="Mission Budget for 1 day"/>
    <s v="Advance"/>
    <s v="Legal"/>
    <n v="80000"/>
    <m/>
    <n v="2806986"/>
    <x v="3"/>
  </r>
  <r>
    <d v="2022-09-02T00:00:00"/>
    <s v="Mission Budget for 1 day"/>
    <s v="Advance"/>
    <s v="Legal"/>
    <n v="80000"/>
    <m/>
    <n v="2726986"/>
    <x v="2"/>
  </r>
  <r>
    <d v="2022-09-02T00:00:00"/>
    <s v="Mission Budget for 1 day"/>
    <s v="Advance"/>
    <s v="Management"/>
    <n v="200000"/>
    <m/>
    <n v="2526986"/>
    <x v="4"/>
  </r>
  <r>
    <d v="2022-09-02T00:00:00"/>
    <s v="Mission Budget for 1 day"/>
    <s v="Advance"/>
    <s v="Investigations"/>
    <n v="80000"/>
    <m/>
    <n v="2446986"/>
    <x v="1"/>
  </r>
  <r>
    <d v="2022-09-02T00:00:00"/>
    <s v="Mission Budget for 1 day"/>
    <s v="Advance"/>
    <s v="Investigations"/>
    <n v="70000"/>
    <m/>
    <n v="2376986"/>
    <x v="1"/>
  </r>
  <r>
    <d v="2022-09-02T00:00:00"/>
    <s v="Mission Budget for 1 day"/>
    <s v="Advance"/>
    <s v="Investigations"/>
    <n v="60000"/>
    <m/>
    <n v="2316986"/>
    <x v="1"/>
  </r>
  <r>
    <d v="2022-09-05T00:00:00"/>
    <s v="Mission Budget for 1 day"/>
    <s v="Advance"/>
    <s v="Investigations"/>
    <n v="76000"/>
    <m/>
    <n v="2240986"/>
    <x v="1"/>
  </r>
  <r>
    <d v="2022-09-05T00:00:00"/>
    <s v="Mission Budget for 1 day"/>
    <s v="Advance"/>
    <s v="Investigations"/>
    <n v="50000"/>
    <m/>
    <n v="2190986"/>
    <x v="1"/>
  </r>
  <r>
    <d v="2022-09-05T00:00:00"/>
    <s v="Mission Budget for 1 day"/>
    <s v="Advance"/>
    <s v="Management"/>
    <n v="240000"/>
    <m/>
    <n v="1950986"/>
    <x v="4"/>
  </r>
  <r>
    <d v="2022-09-05T00:00:00"/>
    <s v="Mission Budget for 1 day"/>
    <s v="Advance"/>
    <s v="Legal"/>
    <n v="70000"/>
    <m/>
    <n v="1880986"/>
    <x v="2"/>
  </r>
  <r>
    <d v="2022-09-05T00:00:00"/>
    <s v="Mission Budget for 1 day"/>
    <s v="Advance"/>
    <s v="Investigations"/>
    <n v="70000"/>
    <m/>
    <n v="1810986"/>
    <x v="3"/>
  </r>
  <r>
    <d v="2022-09-06T00:00:00"/>
    <s v="Rimbursed to the project"/>
    <s v="Advance"/>
    <s v="Investigations"/>
    <m/>
    <n v="2000"/>
    <n v="1812986"/>
    <x v="1"/>
  </r>
  <r>
    <d v="2022-09-06T00:00:00"/>
    <s v="Mission Budget for 1 day"/>
    <s v="Advance"/>
    <s v="Investigations"/>
    <n v="86000"/>
    <m/>
    <n v="1726986"/>
    <x v="1"/>
  </r>
  <r>
    <d v="2022-09-06T00:00:00"/>
    <s v="Mission Budget for 1 day"/>
    <s v="Advance"/>
    <s v="Legal"/>
    <n v="80000"/>
    <m/>
    <n v="1646986"/>
    <x v="3"/>
  </r>
  <r>
    <d v="2022-09-06T00:00:00"/>
    <s v="Mission Budget for 1 day"/>
    <s v="Advance"/>
    <s v="Legal"/>
    <n v="80000"/>
    <m/>
    <n v="1566986"/>
    <x v="2"/>
  </r>
  <r>
    <d v="2022-09-06T00:00:00"/>
    <s v="Mission Budget for 1 day"/>
    <s v="Advance"/>
    <s v="Investigations"/>
    <n v="25000"/>
    <m/>
    <n v="1541986"/>
    <x v="6"/>
  </r>
  <r>
    <d v="2022-09-06T00:00:00"/>
    <s v="Mission Budget for 1 day"/>
    <s v="Advance"/>
    <s v="Investigations"/>
    <n v="27000"/>
    <m/>
    <n v="1514986"/>
    <x v="7"/>
  </r>
  <r>
    <d v="2022-09-07T00:00:00"/>
    <s v="Reimbursement to the project"/>
    <s v="Advance"/>
    <s v="Investigations"/>
    <m/>
    <n v="3000"/>
    <n v="1517986"/>
    <x v="6"/>
  </r>
  <r>
    <d v="2022-08-07T00:00:00"/>
    <s v="Mission Budget for 1 day"/>
    <s v="Advance"/>
    <s v="Legal"/>
    <n v="80000"/>
    <m/>
    <n v="1437986"/>
    <x v="3"/>
  </r>
  <r>
    <d v="2022-08-07T00:00:00"/>
    <s v="Mission Budget for 1 day"/>
    <s v="Advance"/>
    <s v="Legal"/>
    <n v="80000"/>
    <m/>
    <n v="1357986"/>
    <x v="2"/>
  </r>
  <r>
    <d v="2022-08-07T00:00:00"/>
    <s v="Mission Budget for 1 day"/>
    <s v="Advance"/>
    <s v="Investigations"/>
    <n v="76000"/>
    <m/>
    <n v="1281986"/>
    <x v="1"/>
  </r>
  <r>
    <d v="2022-08-07T00:00:00"/>
    <s v="Mission Budget for 1 day"/>
    <s v="Advance"/>
    <s v="Investigations"/>
    <n v="50000"/>
    <m/>
    <n v="1231986"/>
    <x v="1"/>
  </r>
  <r>
    <d v="2022-08-07T00:00:00"/>
    <s v="Mission Budget for 1 day"/>
    <s v="Advance"/>
    <s v="Management"/>
    <n v="14000"/>
    <m/>
    <n v="1217986"/>
    <x v="4"/>
  </r>
  <r>
    <d v="2022-09-07T00:00:00"/>
    <s v="Cash withdraw chq:202"/>
    <s v="Internal Transfer"/>
    <m/>
    <m/>
    <n v="5017000"/>
    <n v="6234986"/>
    <x v="0"/>
  </r>
  <r>
    <d v="2022-09-07T00:00:00"/>
    <s v="Mission Budget for 1 day"/>
    <s v="Advance"/>
    <s v="Management"/>
    <n v="50000"/>
    <m/>
    <n v="6184986"/>
    <x v="4"/>
  </r>
  <r>
    <d v="2022-09-07T00:00:00"/>
    <s v="Mission Budget for 1 day"/>
    <s v="Advance"/>
    <s v="Management"/>
    <n v="290000"/>
    <m/>
    <n v="5894986"/>
    <x v="8"/>
  </r>
  <r>
    <d v="2022-09-07T00:00:00"/>
    <s v="Mission Budget for 1 day"/>
    <s v="Advance"/>
    <s v="Investigations"/>
    <n v="49000"/>
    <m/>
    <n v="5845986"/>
    <x v="6"/>
  </r>
  <r>
    <d v="2022-09-07T00:00:00"/>
    <s v="Mission Budget for 1 day"/>
    <s v="Advance"/>
    <s v="Investigations"/>
    <n v="38000"/>
    <m/>
    <n v="5807986"/>
    <x v="7"/>
  </r>
  <r>
    <d v="2022-09-08T00:00:00"/>
    <s v="Mission Budget for 1 day"/>
    <s v="Advance"/>
    <s v="Legal"/>
    <n v="65000"/>
    <m/>
    <n v="5742986"/>
    <x v="3"/>
  </r>
  <r>
    <d v="2022-09-08T00:00:00"/>
    <s v="Mission Budget for 1 day"/>
    <s v="Advance"/>
    <s v="Legal"/>
    <n v="65000"/>
    <m/>
    <n v="5677986"/>
    <x v="2"/>
  </r>
  <r>
    <d v="2022-09-08T00:00:00"/>
    <s v="Mission Budget for 1 day"/>
    <s v="Advance"/>
    <s v="Investigations"/>
    <n v="80000"/>
    <m/>
    <n v="5597986"/>
    <x v="1"/>
  </r>
  <r>
    <d v="2022-09-08T00:00:00"/>
    <s v="Mission Budget for 1 day"/>
    <s v="Advance"/>
    <s v="Investigations"/>
    <n v="76000"/>
    <m/>
    <n v="5521986"/>
    <x v="6"/>
  </r>
  <r>
    <d v="2022-09-08T00:00:00"/>
    <s v="Mission Budget for 1 day"/>
    <s v="Advance"/>
    <s v="Investigations"/>
    <n v="83000"/>
    <m/>
    <n v="5438986"/>
    <x v="7"/>
  </r>
  <r>
    <d v="2022-09-09T00:00:00"/>
    <s v="Reimbursement to the project"/>
    <s v="Advance"/>
    <s v="Investigations"/>
    <m/>
    <n v="7000"/>
    <n v="5445986"/>
    <x v="6"/>
  </r>
  <r>
    <d v="2022-09-09T00:00:00"/>
    <s v="Reimbursement to the project"/>
    <s v="Advance"/>
    <s v="Investigations"/>
    <m/>
    <n v="1000"/>
    <n v="5446986"/>
    <x v="1"/>
  </r>
  <r>
    <d v="2022-09-09T00:00:00"/>
    <s v="Reimbursement to the project"/>
    <s v="Advance"/>
    <s v="Investigations"/>
    <m/>
    <n v="1000"/>
    <n v="5447986"/>
    <x v="6"/>
  </r>
  <r>
    <d v="2022-09-09T00:00:00"/>
    <s v="Reimbursement to the project"/>
    <s v="Advance"/>
    <s v="Investigations"/>
    <m/>
    <n v="12000"/>
    <n v="5459986"/>
    <x v="7"/>
  </r>
  <r>
    <d v="2022-09-09T00:00:00"/>
    <s v="Mission Budget for 1 day"/>
    <s v="Advance"/>
    <s v="Investigations"/>
    <n v="68000"/>
    <m/>
    <n v="5391986"/>
    <x v="7"/>
  </r>
  <r>
    <d v="2022-09-09T00:00:00"/>
    <s v="Mission Budget for 1 day"/>
    <s v="Advance"/>
    <s v="Investigations"/>
    <n v="87000"/>
    <m/>
    <n v="5304986"/>
    <x v="6"/>
  </r>
  <r>
    <d v="2022-09-09T00:00:00"/>
    <s v="Mission Budget for 1 day"/>
    <s v="Advance"/>
    <s v="Investigations"/>
    <n v="73000"/>
    <m/>
    <n v="5231986"/>
    <x v="1"/>
  </r>
  <r>
    <d v="2022-09-09T00:00:00"/>
    <s v="Mission Budget for 1 day"/>
    <s v="Advance"/>
    <s v="Legal"/>
    <n v="70000"/>
    <m/>
    <n v="5161986"/>
    <x v="2"/>
  </r>
  <r>
    <d v="2022-09-09T00:00:00"/>
    <s v="Mission Budget for 1 day"/>
    <s v="Advance"/>
    <s v="Legal"/>
    <n v="70000"/>
    <m/>
    <n v="5091986"/>
    <x v="3"/>
  </r>
  <r>
    <d v="2022-09-10T00:00:00"/>
    <s v="Reimbursement to the project"/>
    <s v="Advance"/>
    <s v="Investigations"/>
    <m/>
    <n v="1000"/>
    <n v="5092986"/>
    <x v="7"/>
  </r>
  <r>
    <d v="2022-09-10T00:00:00"/>
    <s v="Reimbursement to the project"/>
    <s v="Advance"/>
    <s v="Investigations"/>
    <m/>
    <n v="15000"/>
    <n v="5107986"/>
    <x v="6"/>
  </r>
  <r>
    <d v="2022-09-10T00:00:00"/>
    <s v="Reimbursement to the project"/>
    <s v="Advance"/>
    <s v="Investigations"/>
    <m/>
    <n v="5000"/>
    <n v="5112986"/>
    <x v="1"/>
  </r>
  <r>
    <d v="2022-09-10T00:00:00"/>
    <s v="Mission Budget for 1 day"/>
    <s v="Advance"/>
    <s v="Investigations"/>
    <n v="63000"/>
    <m/>
    <n v="5049986"/>
    <x v="1"/>
  </r>
  <r>
    <d v="2022-09-10T00:00:00"/>
    <s v="Mission Budget for 1 day"/>
    <s v="Advance"/>
    <s v="Legal"/>
    <n v="20000"/>
    <m/>
    <n v="5029986"/>
    <x v="2"/>
  </r>
  <r>
    <d v="2022-09-10T00:00:00"/>
    <s v="Mission Budget for 1 day"/>
    <s v="Advance"/>
    <s v="Legal"/>
    <n v="20000"/>
    <m/>
    <n v="5009986"/>
    <x v="3"/>
  </r>
  <r>
    <d v="2022-09-10T00:00:00"/>
    <s v="Mission Budget for 1 day"/>
    <s v="Advance"/>
    <s v="Investigations"/>
    <n v="20000"/>
    <m/>
    <n v="4989986"/>
    <x v="6"/>
  </r>
  <r>
    <d v="2022-09-10T00:00:00"/>
    <s v="Mission Budget for 1 day"/>
    <s v="Advance"/>
    <s v="Legal"/>
    <n v="140000"/>
    <m/>
    <n v="4849986"/>
    <x v="3"/>
  </r>
  <r>
    <d v="2022-09-10T00:00:00"/>
    <s v="Mission Budget for 1 day"/>
    <s v="Advance"/>
    <s v="Investigations"/>
    <n v="18000"/>
    <m/>
    <n v="4831986"/>
    <x v="7"/>
  </r>
  <r>
    <d v="2022-09-12T00:00:00"/>
    <s v="Reimbursement to the project"/>
    <s v="Advance"/>
    <s v="Legal"/>
    <m/>
    <n v="2000"/>
    <n v="4833986"/>
    <x v="2"/>
  </r>
  <r>
    <d v="2022-09-12T00:00:00"/>
    <s v="Reimbursement to the project"/>
    <s v="Advance"/>
    <s v="Investigations"/>
    <m/>
    <n v="4000"/>
    <n v="4837986"/>
    <x v="6"/>
  </r>
  <r>
    <d v="2022-09-12T00:00:00"/>
    <s v="Mission Budget for 1 day"/>
    <s v="Advance"/>
    <s v="Investigations"/>
    <n v="78000"/>
    <m/>
    <n v="4759986"/>
    <x v="1"/>
  </r>
  <r>
    <d v="2022-09-12T00:00:00"/>
    <s v="Mission Budget for 1 day"/>
    <s v="Advance"/>
    <s v="Investigations"/>
    <n v="80000"/>
    <m/>
    <n v="4679986"/>
    <x v="6"/>
  </r>
  <r>
    <d v="2022-09-12T00:00:00"/>
    <s v="Mission Budget for 1 day"/>
    <s v="Advance"/>
    <s v="Investigations"/>
    <n v="68000"/>
    <m/>
    <n v="4611986"/>
    <x v="7"/>
  </r>
  <r>
    <d v="2022-09-12T00:00:00"/>
    <s v="Mission Budget for 1 day"/>
    <s v="Advance"/>
    <s v="Management"/>
    <n v="27000"/>
    <m/>
    <n v="4584986"/>
    <x v="4"/>
  </r>
  <r>
    <d v="2022-09-12T00:00:00"/>
    <s v="Mission Budget for 1 day"/>
    <s v="Advance"/>
    <s v="Legal"/>
    <n v="70000"/>
    <m/>
    <n v="4514986"/>
    <x v="2"/>
  </r>
  <r>
    <d v="2022-09-12T00:00:00"/>
    <s v="Mission Budget for 1 day"/>
    <s v="Advance"/>
    <s v="Legal"/>
    <n v="70000"/>
    <m/>
    <n v="4444986"/>
    <x v="3"/>
  </r>
  <r>
    <d v="2022-09-12T00:00:00"/>
    <s v="Mission Budget for 1 day"/>
    <s v="Advance"/>
    <s v="Management"/>
    <n v="230000"/>
    <m/>
    <n v="4214986"/>
    <x v="4"/>
  </r>
  <r>
    <d v="2022-09-12T00:00:00"/>
    <s v="Mission Budget for 1 day"/>
    <s v="Advance"/>
    <s v="Management"/>
    <n v="138000"/>
    <m/>
    <n v="4076986"/>
    <x v="4"/>
  </r>
  <r>
    <d v="2022-09-12T00:00:00"/>
    <s v="Reimbursement to the project"/>
    <s v="Advance"/>
    <s v="Management"/>
    <m/>
    <n v="27000"/>
    <n v="4103986"/>
    <x v="4"/>
  </r>
  <r>
    <d v="2022-09-13T00:00:00"/>
    <s v="Reimbursement to the project"/>
    <s v="Advance"/>
    <s v="Investigations"/>
    <m/>
    <n v="7000"/>
    <n v="4110986"/>
    <x v="6"/>
  </r>
  <r>
    <d v="2022-09-13T00:00:00"/>
    <s v="Mission Budget for 1 day"/>
    <s v="Advance"/>
    <s v="Investigations"/>
    <n v="81000"/>
    <m/>
    <n v="4029986"/>
    <x v="1"/>
  </r>
  <r>
    <d v="2022-09-13T00:00:00"/>
    <s v="Mission Budget for 1 day"/>
    <s v="Advance"/>
    <s v="Investigations"/>
    <n v="80000"/>
    <m/>
    <n v="3949986"/>
    <x v="6"/>
  </r>
  <r>
    <d v="2022-09-13T00:00:00"/>
    <s v="Mission Budget for 1 day"/>
    <s v="Advance"/>
    <s v="Investigations"/>
    <n v="69000"/>
    <m/>
    <n v="3880986"/>
    <x v="7"/>
  </r>
  <r>
    <d v="2022-09-13T00:00:00"/>
    <s v="Mission Budget for 1 day"/>
    <s v="Advance"/>
    <s v="Management"/>
    <n v="40000"/>
    <m/>
    <n v="3840986"/>
    <x v="4"/>
  </r>
  <r>
    <d v="2022-09-13T00:00:00"/>
    <s v="Mission Budget for 1 day"/>
    <s v="Advance"/>
    <s v="Legal"/>
    <n v="80000"/>
    <m/>
    <n v="3760986"/>
    <x v="3"/>
  </r>
  <r>
    <d v="2022-09-13T00:00:00"/>
    <s v="Mission Budget for 1 day"/>
    <s v="Advance"/>
    <s v="Legal"/>
    <n v="80000"/>
    <m/>
    <n v="3680986"/>
    <x v="2"/>
  </r>
  <r>
    <d v="2022-09-14T00:00:00"/>
    <s v="Reimbursement to the project"/>
    <s v="Advance"/>
    <s v="Legal"/>
    <m/>
    <n v="6000"/>
    <n v="3686986"/>
    <x v="7"/>
  </r>
  <r>
    <d v="2022-09-14T00:00:00"/>
    <s v="Mission Budget for 1 day"/>
    <s v="Advance"/>
    <s v="Investigations"/>
    <n v="75000"/>
    <m/>
    <n v="3611986"/>
    <x v="6"/>
  </r>
  <r>
    <d v="2022-09-14T00:00:00"/>
    <s v="Mission Budget for 1 day"/>
    <s v="Advance"/>
    <s v="Investigations"/>
    <n v="80000"/>
    <m/>
    <n v="3531986"/>
    <x v="7"/>
  </r>
  <r>
    <d v="2022-09-14T00:00:00"/>
    <s v="Mission Budget for 1 day"/>
    <s v="Advance"/>
    <s v="Investigations"/>
    <n v="80000"/>
    <m/>
    <n v="3451986"/>
    <x v="1"/>
  </r>
  <r>
    <d v="2022-09-14T00:00:00"/>
    <s v="Mission Budget for 1 day"/>
    <s v="Advance"/>
    <s v="Legal"/>
    <n v="70000"/>
    <m/>
    <n v="3381986"/>
    <x v="3"/>
  </r>
  <r>
    <d v="2022-09-14T00:00:00"/>
    <s v="Mission Budget for 1 day"/>
    <s v="Advance"/>
    <s v="Legal"/>
    <n v="70000"/>
    <m/>
    <n v="3311986"/>
    <x v="2"/>
  </r>
  <r>
    <d v="2022-09-15T00:00:00"/>
    <s v="Reimbursement to the project"/>
    <s v="Advance"/>
    <s v="Investigations"/>
    <m/>
    <n v="8000"/>
    <n v="3319986"/>
    <x v="7"/>
  </r>
  <r>
    <d v="2022-09-15T00:00:00"/>
    <s v="Mission Budget for 1 day"/>
    <s v="Advance"/>
    <s v="Investigations"/>
    <n v="63000"/>
    <m/>
    <n v="3256986"/>
    <x v="7"/>
  </r>
  <r>
    <d v="2022-09-15T00:00:00"/>
    <s v="Mission Budget for 1 day"/>
    <s v="Advance"/>
    <s v="Investigations"/>
    <n v="80000"/>
    <m/>
    <n v="3176986"/>
    <x v="1"/>
  </r>
  <r>
    <d v="2022-09-15T00:00:00"/>
    <s v="Mission Budget for 1 day"/>
    <s v="Advance"/>
    <s v="Legal"/>
    <n v="70000"/>
    <m/>
    <n v="3106986"/>
    <x v="3"/>
  </r>
  <r>
    <d v="2022-09-15T00:00:00"/>
    <s v="Mission Budget for 1 day"/>
    <s v="Advance"/>
    <s v="Legal"/>
    <n v="50000"/>
    <m/>
    <n v="3056986"/>
    <x v="2"/>
  </r>
  <r>
    <d v="2022-09-15T00:00:00"/>
    <s v="Mission Budget for 1 day"/>
    <s v="Advance"/>
    <s v="Investigations"/>
    <n v="72000"/>
    <m/>
    <n v="2984986"/>
    <x v="6"/>
  </r>
  <r>
    <d v="2022-09-15T00:00:00"/>
    <s v="Mission Budget for 1 day"/>
    <s v="Advance"/>
    <s v="Management"/>
    <n v="16000"/>
    <m/>
    <n v="2968986"/>
    <x v="4"/>
  </r>
  <r>
    <d v="2022-09-15T00:00:00"/>
    <s v="Mission Budget for 1 day"/>
    <s v="Advance"/>
    <s v="Management"/>
    <n v="319000"/>
    <m/>
    <n v="2649986"/>
    <x v="4"/>
  </r>
  <r>
    <d v="2022-09-16T00:00:00"/>
    <s v="Reimbursement to the project"/>
    <s v="Advance"/>
    <s v="Investigations"/>
    <m/>
    <n v="3000"/>
    <n v="2652986"/>
    <x v="6"/>
  </r>
  <r>
    <d v="2022-09-16T00:00:00"/>
    <s v="Mission Budget for 1 day"/>
    <s v="Advance"/>
    <s v="Investigations"/>
    <n v="81000"/>
    <m/>
    <n v="2571986"/>
    <x v="1"/>
  </r>
  <r>
    <d v="2022-09-16T00:00:00"/>
    <s v="Mission Budget for 1 day"/>
    <s v="Advance"/>
    <s v="Investigations"/>
    <n v="75000"/>
    <m/>
    <n v="2496986"/>
    <x v="6"/>
  </r>
  <r>
    <d v="2022-09-16T00:00:00"/>
    <s v="Mission Budget for 1 day"/>
    <s v="Advance"/>
    <s v="Investigations"/>
    <n v="73000"/>
    <m/>
    <n v="2423986"/>
    <x v="7"/>
  </r>
  <r>
    <d v="2022-09-16T00:00:00"/>
    <s v="Mission Budget for 1 day"/>
    <s v="Advance"/>
    <s v="Legal"/>
    <n v="70000"/>
    <m/>
    <n v="2353986"/>
    <x v="3"/>
  </r>
  <r>
    <d v="2022-09-16T00:00:00"/>
    <s v="Mission Budget for 1 day"/>
    <s v="Advance"/>
    <s v="Legal"/>
    <n v="70000"/>
    <m/>
    <n v="2283986"/>
    <x v="2"/>
  </r>
  <r>
    <d v="2022-09-16T00:00:00"/>
    <s v="Mission Budget for 1 day"/>
    <s v="Advance"/>
    <s v="Investigations"/>
    <n v="60000"/>
    <m/>
    <n v="2223986"/>
    <x v="1"/>
  </r>
  <r>
    <d v="2022-09-19T00:00:00"/>
    <s v="Reimbursement to the project"/>
    <s v="Advance"/>
    <s v="Investigations"/>
    <m/>
    <n v="7000"/>
    <n v="2230986"/>
    <x v="6"/>
  </r>
  <r>
    <d v="2022-09-19T00:00:00"/>
    <s v="Mission Budget for 1 day"/>
    <s v="Advance"/>
    <s v="Investigations"/>
    <n v="76000"/>
    <m/>
    <n v="2154986"/>
    <x v="1"/>
  </r>
  <r>
    <d v="2022-09-19T00:00:00"/>
    <s v="Mission Budget for 1 day"/>
    <s v="Advance"/>
    <s v="Legal"/>
    <n v="70000"/>
    <m/>
    <n v="2084986"/>
    <x v="3"/>
  </r>
  <r>
    <d v="2022-09-19T00:00:00"/>
    <s v="Mission Budget for 1 day"/>
    <s v="Advance"/>
    <s v="Investigations"/>
    <n v="73000"/>
    <m/>
    <n v="2011986"/>
    <x v="6"/>
  </r>
  <r>
    <d v="2022-09-19T00:00:00"/>
    <s v="Mission Budget for 1 day"/>
    <s v="Advance"/>
    <s v="Legal"/>
    <n v="50000"/>
    <m/>
    <n v="1961986"/>
    <x v="2"/>
  </r>
  <r>
    <d v="2022-09-19T00:00:00"/>
    <s v="Mission Budget for 1 day"/>
    <s v="Advance"/>
    <s v="Investigations"/>
    <n v="80000"/>
    <m/>
    <n v="1881986"/>
    <x v="7"/>
  </r>
  <r>
    <d v="2022-09-20T00:00:00"/>
    <s v="Reimbursement to the project"/>
    <s v="Advance"/>
    <s v="Investigations"/>
    <m/>
    <n v="4000"/>
    <n v="1885986"/>
    <x v="7"/>
  </r>
  <r>
    <d v="2022-09-20T00:00:00"/>
    <s v="Mission Budget for 1 day"/>
    <s v="Advance"/>
    <s v="Investigations"/>
    <n v="50000"/>
    <m/>
    <n v="1835986"/>
    <x v="1"/>
  </r>
  <r>
    <d v="2022-09-20T00:00:00"/>
    <s v="Mission Budget for 1 day"/>
    <s v="Advance"/>
    <s v="Investigations"/>
    <n v="76000"/>
    <m/>
    <n v="1759986"/>
    <x v="1"/>
  </r>
  <r>
    <d v="2022-09-20T00:00:00"/>
    <s v="Mission Budget for 1 day"/>
    <s v="Advance"/>
    <s v="Investigations"/>
    <n v="78000"/>
    <m/>
    <n v="1681986"/>
    <x v="6"/>
  </r>
  <r>
    <d v="2022-09-20T00:00:00"/>
    <s v="Mission Budget for 1 day"/>
    <s v="Advance"/>
    <s v="Investigations"/>
    <n v="65000"/>
    <m/>
    <n v="1616986"/>
    <x v="7"/>
  </r>
  <r>
    <d v="2022-09-20T00:00:00"/>
    <s v="Mission Budget for 1 day"/>
    <s v="Advance"/>
    <s v="Legal"/>
    <n v="20000"/>
    <m/>
    <n v="1596986"/>
    <x v="3"/>
  </r>
  <r>
    <d v="2022-09-20T00:00:00"/>
    <s v="Mission Budget for 1 day"/>
    <s v="Advance"/>
    <s v="Management"/>
    <n v="36800"/>
    <m/>
    <n v="1560186"/>
    <x v="4"/>
  </r>
  <r>
    <d v="2022-09-21T00:00:00"/>
    <s v="Reimbursement to the project"/>
    <s v="Advance"/>
    <s v="Investigations"/>
    <m/>
    <n v="2000"/>
    <n v="1562186"/>
    <x v="1"/>
  </r>
  <r>
    <d v="2022-09-21T00:00:00"/>
    <s v="Mission Budget for 1 day"/>
    <s v="Advance"/>
    <s v="Investigations"/>
    <n v="76000"/>
    <m/>
    <n v="1486186"/>
    <x v="6"/>
  </r>
  <r>
    <d v="2022-09-21T00:00:00"/>
    <s v="Mission Budget for 1 day"/>
    <s v="Advance"/>
    <s v="Investigations"/>
    <n v="70000"/>
    <m/>
    <n v="1416186"/>
    <x v="7"/>
  </r>
  <r>
    <d v="2022-09-21T00:00:00"/>
    <s v="Mission Budget for 1 day"/>
    <s v="Advance"/>
    <s v="Investigations"/>
    <n v="290000"/>
    <m/>
    <n v="1126186"/>
    <x v="8"/>
  </r>
  <r>
    <d v="2022-09-21T00:00:00"/>
    <s v="Mission Budget for 1 day"/>
    <s v="Advance"/>
    <s v="Investigations"/>
    <n v="15000"/>
    <m/>
    <n v="1111186"/>
    <x v="4"/>
  </r>
  <r>
    <d v="2022-09-21T00:00:00"/>
    <s v="Mission Budget for 1 day"/>
    <s v="Advance"/>
    <s v="Investigations"/>
    <n v="360000"/>
    <m/>
    <n v="751186"/>
    <x v="4"/>
  </r>
  <r>
    <d v="2022-09-21T00:00:00"/>
    <s v="Mission Budget for 1 day"/>
    <s v="Advance"/>
    <s v="Investigations"/>
    <n v="66000"/>
    <m/>
    <n v="685186"/>
    <x v="1"/>
  </r>
  <r>
    <d v="2022-09-21T00:00:00"/>
    <s v="Mission Budget for 1 day"/>
    <s v="Advance"/>
    <s v="Investigations"/>
    <n v="10000"/>
    <m/>
    <n v="675186"/>
    <x v="4"/>
  </r>
  <r>
    <d v="2022-09-21T00:00:00"/>
    <s v="cash withdraw"/>
    <s v="Internal Transfer"/>
    <m/>
    <m/>
    <n v="5976000"/>
    <n v="6651186"/>
    <x v="0"/>
  </r>
  <r>
    <d v="2022-09-22T00:00:00"/>
    <s v="Reimbursement to the project"/>
    <s v="Advance"/>
    <s v="Investigations"/>
    <m/>
    <n v="7000"/>
    <n v="6658186"/>
    <x v="6"/>
  </r>
  <r>
    <d v="2022-09-22T00:00:00"/>
    <s v="Reimbursement to the project"/>
    <s v="Advance"/>
    <s v="Investigations"/>
    <m/>
    <n v="10000"/>
    <n v="6668186"/>
    <x v="7"/>
  </r>
  <r>
    <d v="2022-09-22T00:00:00"/>
    <s v="Mission Budget for 1 day"/>
    <s v="Advance"/>
    <s v="Investigations"/>
    <n v="80000"/>
    <m/>
    <n v="6588186"/>
    <x v="6"/>
  </r>
  <r>
    <d v="2022-09-22T00:00:00"/>
    <s v="Mission Budget for 1 day"/>
    <s v="Advance"/>
    <s v="Investigations"/>
    <n v="80000"/>
    <m/>
    <n v="6508186"/>
    <x v="1"/>
  </r>
  <r>
    <d v="2022-09-22T00:00:00"/>
    <s v="Mission Budget for 1 day"/>
    <s v="Advance"/>
    <s v="Investigations"/>
    <n v="73000"/>
    <m/>
    <n v="6435186"/>
    <x v="7"/>
  </r>
  <r>
    <d v="2022-09-22T00:00:00"/>
    <s v="Mission Budget for 1 day"/>
    <s v="Advance"/>
    <s v="Legal"/>
    <n v="40000"/>
    <m/>
    <n v="6395186"/>
    <x v="3"/>
  </r>
  <r>
    <d v="2022-09-23T00:00:00"/>
    <s v="Reimbursement to the project"/>
    <s v="Advance"/>
    <s v="Investigations"/>
    <m/>
    <n v="10000"/>
    <n v="6405186"/>
    <x v="6"/>
  </r>
  <r>
    <d v="2022-09-23T00:00:00"/>
    <s v="Mission Budget for 1 day"/>
    <s v="Advance"/>
    <s v="Investigations"/>
    <n v="76000"/>
    <m/>
    <n v="6329186"/>
    <x v="1"/>
  </r>
  <r>
    <d v="2022-09-23T00:00:00"/>
    <s v="Mission Budget for 1 day"/>
    <s v="Advance"/>
    <s v="Investigations"/>
    <n v="60000"/>
    <m/>
    <n v="6269186"/>
    <x v="1"/>
  </r>
  <r>
    <d v="2022-09-23T00:00:00"/>
    <s v="Mission Budget for 1 day"/>
    <s v="Advance"/>
    <s v="Investigations"/>
    <n v="70000"/>
    <m/>
    <n v="6199186"/>
    <x v="6"/>
  </r>
  <r>
    <d v="2022-09-23T00:00:00"/>
    <s v="Mission Budget for 1 day"/>
    <s v="Advance"/>
    <s v="Investigations"/>
    <n v="70000"/>
    <m/>
    <n v="6129186"/>
    <x v="7"/>
  </r>
  <r>
    <d v="2022-09-23T00:00:00"/>
    <s v="Mission Budget for 1 day"/>
    <s v="Advance"/>
    <s v="Management"/>
    <n v="20000"/>
    <m/>
    <n v="6109186"/>
    <x v="4"/>
  </r>
  <r>
    <d v="2022-09-23T00:00:00"/>
    <s v="Reimbursement to the project"/>
    <s v="Advance"/>
    <s v="Management"/>
    <m/>
    <n v="18000"/>
    <n v="6127186"/>
    <x v="4"/>
  </r>
  <r>
    <d v="2022-09-26T00:00:00"/>
    <s v="Reimbursement to the project"/>
    <s v="Advance"/>
    <s v="Investigations"/>
    <m/>
    <n v="3000"/>
    <n v="6130186"/>
    <x v="1"/>
  </r>
  <r>
    <d v="2022-09-26T00:00:00"/>
    <s v="Reimbursement to the project"/>
    <s v="Advance"/>
    <s v="Investigations"/>
    <m/>
    <n v="6000"/>
    <n v="6136186"/>
    <x v="6"/>
  </r>
  <r>
    <d v="2022-09-26T00:00:00"/>
    <s v="Reimbursement to the project"/>
    <s v="Advance"/>
    <s v="Investigations"/>
    <m/>
    <n v="2000"/>
    <n v="6138186"/>
    <x v="7"/>
  </r>
  <r>
    <d v="2022-06-26T00:00:00"/>
    <s v="Mission Budget for 1 day"/>
    <s v="Advance"/>
    <s v="Legal"/>
    <n v="30000"/>
    <m/>
    <n v="6108186"/>
    <x v="2"/>
  </r>
  <r>
    <d v="2022-06-26T00:00:00"/>
    <s v="Mission Budget for 1 day"/>
    <s v="Advance"/>
    <s v="Legal"/>
    <n v="50000"/>
    <m/>
    <n v="6058186"/>
    <x v="3"/>
  </r>
  <r>
    <d v="2022-06-26T00:00:00"/>
    <s v="Mission Budget for 1 day"/>
    <s v="Advance"/>
    <s v="Investigations"/>
    <n v="76000"/>
    <m/>
    <n v="5982186"/>
    <x v="1"/>
  </r>
  <r>
    <d v="2022-06-26T00:00:00"/>
    <s v="Mission Budget for 1 day"/>
    <s v="Advance"/>
    <s v="Investigations"/>
    <n v="70000"/>
    <m/>
    <n v="5912186"/>
    <x v="7"/>
  </r>
  <r>
    <d v="2022-06-26T00:00:00"/>
    <s v="Mission Budget for 1 day"/>
    <s v="Advance"/>
    <s v="Investigations"/>
    <n v="70000"/>
    <m/>
    <n v="5842186"/>
    <x v="6"/>
  </r>
  <r>
    <d v="2022-06-26T00:00:00"/>
    <s v="Mission Budget for 1 day"/>
    <s v="Advance"/>
    <s v="Legal"/>
    <n v="70000"/>
    <m/>
    <n v="5772186"/>
    <x v="2"/>
  </r>
  <r>
    <d v="2022-06-26T00:00:00"/>
    <s v="Mission Budget for 1 day"/>
    <s v="Advance"/>
    <s v="Legal"/>
    <n v="65000"/>
    <m/>
    <n v="5707186"/>
    <x v="3"/>
  </r>
  <r>
    <d v="2022-06-26T00:00:00"/>
    <s v="Mission Budget for 1 day"/>
    <s v="Advance"/>
    <s v="Management"/>
    <n v="77000"/>
    <m/>
    <n v="5630186"/>
    <x v="4"/>
  </r>
  <r>
    <d v="2022-06-26T00:00:00"/>
    <s v="Mission Budget for 1 day"/>
    <s v="Advance"/>
    <s v="Investigations"/>
    <n v="17000"/>
    <m/>
    <n v="5613186"/>
    <x v="6"/>
  </r>
  <r>
    <d v="2022-09-26T00:00:00"/>
    <s v="Reimbursement to the project"/>
    <s v="Advance"/>
    <s v="Legal"/>
    <m/>
    <n v="4000"/>
    <n v="5617186"/>
    <x v="3"/>
  </r>
  <r>
    <d v="2022-09-27T00:00:00"/>
    <s v="Reimbursement to the project"/>
    <s v="Advance"/>
    <s v="Legal"/>
    <m/>
    <n v="10000"/>
    <n v="5627186"/>
    <x v="3"/>
  </r>
  <r>
    <d v="2022-09-27T00:00:00"/>
    <s v="Reimbursement to the project"/>
    <s v="Advance"/>
    <s v="Management"/>
    <m/>
    <n v="77000"/>
    <n v="5704186"/>
    <x v="4"/>
  </r>
  <r>
    <d v="2022-09-27T00:00:00"/>
    <s v="Reimbursement to the project"/>
    <s v="Advance"/>
    <s v="Investigations"/>
    <m/>
    <n v="4000"/>
    <n v="5708186"/>
    <x v="6"/>
  </r>
  <r>
    <d v="2022-09-27T00:00:00"/>
    <s v="Mission Budget for 1 day"/>
    <s v="Advance"/>
    <s v="Investigations"/>
    <n v="75000"/>
    <m/>
    <n v="5633186"/>
    <x v="7"/>
  </r>
  <r>
    <d v="2022-09-27T00:00:00"/>
    <s v="Mission Budget for 1 day"/>
    <s v="Advance"/>
    <s v="Investigations"/>
    <n v="67000"/>
    <m/>
    <n v="5566186"/>
    <x v="6"/>
  </r>
  <r>
    <d v="2022-09-27T00:00:00"/>
    <s v="Mission Budget for 1 day"/>
    <s v="Advance"/>
    <s v="Investigations"/>
    <n v="76000"/>
    <m/>
    <n v="5490186"/>
    <x v="1"/>
  </r>
  <r>
    <d v="2022-09-27T00:00:00"/>
    <s v="Mission Budget for 1 day"/>
    <s v="Advance"/>
    <s v="Legal"/>
    <n v="81000"/>
    <m/>
    <n v="5409186"/>
    <x v="3"/>
  </r>
  <r>
    <d v="2022-09-27T00:00:00"/>
    <s v="Mission Budget for 1 day"/>
    <s v="Advance"/>
    <s v="Legal"/>
    <n v="65000"/>
    <m/>
    <n v="5344186"/>
    <x v="2"/>
  </r>
  <r>
    <d v="2022-09-28T00:00:00"/>
    <s v="Mission Budget for 1 day"/>
    <s v="Advance"/>
    <s v="Legal"/>
    <n v="30000"/>
    <m/>
    <n v="5314186"/>
    <x v="2"/>
  </r>
  <r>
    <d v="2022-09-28T00:00:00"/>
    <s v="Mission Budget for 1 day"/>
    <s v="Advance"/>
    <s v="Legal"/>
    <n v="50000"/>
    <m/>
    <n v="5264186"/>
    <x v="3"/>
  </r>
  <r>
    <d v="2022-09-28T00:00:00"/>
    <s v="Mission Budget for 1 day"/>
    <s v="Advance"/>
    <s v="Investigations"/>
    <n v="73000"/>
    <m/>
    <n v="5191186"/>
    <x v="6"/>
  </r>
  <r>
    <d v="2022-09-28T00:00:00"/>
    <s v="Mission Budget for 1 day"/>
    <s v="Advance"/>
    <s v="Investigations"/>
    <n v="70000"/>
    <m/>
    <n v="5121186"/>
    <x v="7"/>
  </r>
  <r>
    <d v="2022-09-28T00:00:00"/>
    <s v="Mission Budget for 1 day"/>
    <s v="Advance"/>
    <s v="Investigations"/>
    <n v="30000"/>
    <m/>
    <n v="5091186"/>
    <x v="4"/>
  </r>
  <r>
    <d v="2022-09-28T00:00:00"/>
    <s v="Mission Budget for 1 day"/>
    <s v="Advance"/>
    <s v="Management"/>
    <n v="82000"/>
    <m/>
    <n v="5009186"/>
    <x v="4"/>
  </r>
  <r>
    <d v="2022-09-28T00:00:00"/>
    <s v="Reimbursement to the project"/>
    <s v="Advance"/>
    <s v="Investigations"/>
    <m/>
    <n v="5000"/>
    <n v="5014186"/>
    <x v="6"/>
  </r>
  <r>
    <d v="2022-09-29T00:00:00"/>
    <s v="Reimbursement to the project"/>
    <s v="Advance"/>
    <s v="Investigations"/>
    <m/>
    <n v="6000"/>
    <n v="5020186"/>
    <x v="6"/>
  </r>
  <r>
    <d v="2022-09-29T00:00:00"/>
    <s v="Reimbursement to the project"/>
    <s v="Advance"/>
    <s v="Investigations"/>
    <m/>
    <n v="6000"/>
    <n v="5026186"/>
    <x v="7"/>
  </r>
  <r>
    <d v="2022-09-29T00:00:00"/>
    <s v="Mission Budget for 1 day"/>
    <s v="Advance"/>
    <s v="Investigations"/>
    <n v="72000"/>
    <m/>
    <n v="4954186"/>
    <x v="6"/>
  </r>
  <r>
    <d v="2022-09-29T00:00:00"/>
    <s v="Mission Budget for 1 day"/>
    <s v="Advance"/>
    <s v="Investigations"/>
    <n v="45000"/>
    <m/>
    <n v="4909186"/>
    <x v="2"/>
  </r>
  <r>
    <d v="2022-09-29T00:00:00"/>
    <s v="Mission Budget for 1 day"/>
    <s v="Advance"/>
    <s v="Legal"/>
    <n v="65000"/>
    <m/>
    <n v="4844186"/>
    <x v="3"/>
  </r>
  <r>
    <d v="2022-09-29T00:00:00"/>
    <s v="Mission Budget for 1 day"/>
    <s v="Advance"/>
    <s v="Legal"/>
    <n v="65000"/>
    <m/>
    <n v="4779186"/>
    <x v="7"/>
  </r>
  <r>
    <d v="2022-09-29T00:00:00"/>
    <s v="Mission Budget for 1 day"/>
    <s v="Advance"/>
    <s v="Investigations"/>
    <n v="76000"/>
    <m/>
    <n v="4703186"/>
    <x v="1"/>
  </r>
  <r>
    <d v="2022-09-29T00:00:00"/>
    <s v="Mission Budget for 1 day"/>
    <s v="Advance"/>
    <s v="Management"/>
    <n v="50000"/>
    <m/>
    <n v="4653186"/>
    <x v="4"/>
  </r>
  <r>
    <d v="2022-09-30T00:00:00"/>
    <s v="Reimbursement to the project"/>
    <s v="Advance"/>
    <s v="Investigations"/>
    <m/>
    <n v="7000"/>
    <n v="4660186"/>
    <x v="6"/>
  </r>
  <r>
    <d v="2022-09-30T00:00:00"/>
    <s v="Mission Budget for 1 day"/>
    <s v="Advance"/>
    <s v="Legal"/>
    <n v="40000"/>
    <m/>
    <n v="4620186"/>
    <x v="2"/>
  </r>
  <r>
    <d v="2022-09-30T00:00:00"/>
    <s v="Mission Budget for 1 day"/>
    <s v="Advance"/>
    <s v="Legal"/>
    <n v="60000"/>
    <m/>
    <n v="4560186"/>
    <x v="3"/>
  </r>
  <r>
    <d v="2022-09-30T00:00:00"/>
    <s v="Mission Budget for 1 day"/>
    <s v="Advance"/>
    <s v="Investigations"/>
    <n v="76000"/>
    <m/>
    <n v="4484186"/>
    <x v="1"/>
  </r>
  <r>
    <d v="2022-09-30T00:00:00"/>
    <s v="Mission Budget for 1 day"/>
    <s v="Advance"/>
    <s v="Investigations"/>
    <n v="50000"/>
    <m/>
    <n v="4434186"/>
    <x v="1"/>
  </r>
  <r>
    <d v="2022-09-30T00:00:00"/>
    <s v="Mission Budget for 1 day"/>
    <s v="Advance"/>
    <s v="Investigations"/>
    <n v="72000"/>
    <m/>
    <n v="4362186"/>
    <x v="6"/>
  </r>
  <r>
    <d v="2022-09-30T00:00:00"/>
    <s v="Mission Budget for 1 day"/>
    <s v="Advance"/>
    <s v="Investigations"/>
    <n v="70000"/>
    <m/>
    <n v="4292186"/>
    <x v="7"/>
  </r>
  <r>
    <d v="2022-09-30T00:00:00"/>
    <s v="Mission Budget for 1 day"/>
    <s v="Advance"/>
    <s v="Management"/>
    <n v="70000"/>
    <m/>
    <n v="4222186"/>
    <x v="4"/>
  </r>
  <r>
    <d v="2022-09-30T00:00:00"/>
    <s v="Mission Budget for 1 day"/>
    <s v="Advance"/>
    <s v="Management"/>
    <n v="200000"/>
    <m/>
    <n v="4022186"/>
    <x v="4"/>
  </r>
  <r>
    <d v="2022-09-30T00:00:00"/>
    <s v="Mission Budget for 1 day"/>
    <s v="Advance"/>
    <s v="Management"/>
    <n v="444000"/>
    <m/>
    <n v="3578186"/>
    <x v="4"/>
  </r>
  <r>
    <d v="2022-09-30T00:00:00"/>
    <s v="Reimbursement to the project"/>
    <s v="Advance"/>
    <s v="Management"/>
    <m/>
    <n v="70000"/>
    <n v="3648186"/>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3" firstHeaderRow="0" firstDataRow="1" firstDataCol="1"/>
  <pivotFields count="8">
    <pivotField numFmtId="14" showAll="0"/>
    <pivotField showAll="0"/>
    <pivotField showAll="0"/>
    <pivotField showAll="0"/>
    <pivotField dataField="1" showAll="0"/>
    <pivotField showAll="0"/>
    <pivotField dataField="1" numFmtId="165" showAll="0"/>
    <pivotField axis="axisRow" showAll="0">
      <items count="12">
        <item x="7"/>
        <item x="8"/>
        <item x="2"/>
        <item x="1"/>
        <item x="0"/>
        <item x="6"/>
        <item x="5"/>
        <item x="3"/>
        <item x="4"/>
        <item m="1" x="9"/>
        <item m="1" x="10"/>
        <item t="default"/>
      </items>
    </pivotField>
  </pivotFields>
  <rowFields count="1">
    <field x="7"/>
  </rowFields>
  <rowItems count="10">
    <i>
      <x/>
    </i>
    <i>
      <x v="1"/>
    </i>
    <i>
      <x v="2"/>
    </i>
    <i>
      <x v="3"/>
    </i>
    <i>
      <x v="4"/>
    </i>
    <i>
      <x v="5"/>
    </i>
    <i>
      <x v="6"/>
    </i>
    <i>
      <x v="7"/>
    </i>
    <i>
      <x v="8"/>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4">
    <format dxfId="23">
      <pivotArea outline="0" collapsedLevelsAreSubtotals="1" fieldPosition="0"/>
    </format>
    <format dxfId="22">
      <pivotArea outline="0" collapsedLevelsAreSubtotals="1" fieldPosition="0"/>
    </format>
    <format dxfId="21">
      <pivotArea outline="0" collapsedLevelsAreSubtotals="1" fieldPosition="0"/>
    </format>
    <format dxfId="2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O10" firstHeaderRow="1" firstDataRow="2" firstDataCol="1"/>
  <pivotFields count="8">
    <pivotField numFmtId="14" showAll="0"/>
    <pivotField showAll="0"/>
    <pivotField axis="axisCol" showAll="0">
      <items count="15">
        <item x="4"/>
        <item x="11"/>
        <item x="9"/>
        <item x="2"/>
        <item x="3"/>
        <item x="10"/>
        <item x="7"/>
        <item x="5"/>
        <item x="6"/>
        <item m="1" x="13"/>
        <item x="8"/>
        <item x="0"/>
        <item x="12"/>
        <item x="1"/>
        <item t="default"/>
      </items>
    </pivotField>
    <pivotField axis="axisRow" showAll="0">
      <items count="6">
        <item x="0"/>
        <item x="1"/>
        <item x="3"/>
        <item x="2"/>
        <item x="4"/>
        <item t="default"/>
      </items>
    </pivotField>
    <pivotField dataField="1" showAll="0"/>
    <pivotField showAll="0"/>
    <pivotField numFmtId="165" showAll="0"/>
    <pivotField showAll="0"/>
  </pivotFields>
  <rowFields count="1">
    <field x="3"/>
  </rowFields>
  <rowItems count="6">
    <i>
      <x/>
    </i>
    <i>
      <x v="1"/>
    </i>
    <i>
      <x v="2"/>
    </i>
    <i>
      <x v="3"/>
    </i>
    <i>
      <x v="4"/>
    </i>
    <i t="grand">
      <x/>
    </i>
  </rowItems>
  <colFields count="1">
    <field x="2"/>
  </colFields>
  <colItems count="14">
    <i>
      <x/>
    </i>
    <i>
      <x v="1"/>
    </i>
    <i>
      <x v="2"/>
    </i>
    <i>
      <x v="3"/>
    </i>
    <i>
      <x v="4"/>
    </i>
    <i>
      <x v="5"/>
    </i>
    <i>
      <x v="6"/>
    </i>
    <i>
      <x v="7"/>
    </i>
    <i>
      <x v="8"/>
    </i>
    <i>
      <x v="10"/>
    </i>
    <i>
      <x v="11"/>
    </i>
    <i>
      <x v="12"/>
    </i>
    <i>
      <x v="13"/>
    </i>
    <i t="grand">
      <x/>
    </i>
  </colItems>
  <dataFields count="1">
    <dataField name="Sum of Spent  in national currency (UGX)" fld="4" baseField="0" baseItem="0" numFmtId="164"/>
  </dataFields>
  <formats count="3">
    <format dxfId="19">
      <pivotArea outline="0" collapsedLevelsAreSubtotals="1" fieldPosition="0"/>
    </format>
    <format dxfId="18">
      <pivotArea outline="0" collapsedLevelsAreSubtotals="1" fieldPosition="0"/>
    </format>
    <format dxfId="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3" firstHeaderRow="0" firstDataRow="1" firstDataCol="1"/>
  <pivotFields count="8">
    <pivotField showAll="0"/>
    <pivotField showAll="0"/>
    <pivotField showAll="0"/>
    <pivotField showAll="0"/>
    <pivotField dataField="1" showAll="0"/>
    <pivotField dataField="1" showAll="0"/>
    <pivotField numFmtId="164" showAll="0"/>
    <pivotField axis="axisRow" showAll="0">
      <items count="10">
        <item x="8"/>
        <item x="3"/>
        <item x="2"/>
        <item x="1"/>
        <item x="7"/>
        <item x="6"/>
        <item x="4"/>
        <item x="0"/>
        <item x="5"/>
        <item t="default"/>
      </items>
    </pivotField>
  </pivotFields>
  <rowFields count="1">
    <field x="7"/>
  </rowFields>
  <rowItems count="10">
    <i>
      <x/>
    </i>
    <i>
      <x v="1"/>
    </i>
    <i>
      <x v="2"/>
    </i>
    <i>
      <x v="3"/>
    </i>
    <i>
      <x v="4"/>
    </i>
    <i>
      <x v="5"/>
    </i>
    <i>
      <x v="6"/>
    </i>
    <i>
      <x v="7"/>
    </i>
    <i>
      <x v="8"/>
    </i>
    <i t="grand">
      <x/>
    </i>
  </rowItems>
  <colFields count="1">
    <field x="-2"/>
  </colFields>
  <colItems count="2">
    <i>
      <x/>
    </i>
    <i i="1">
      <x v="1"/>
    </i>
  </colItems>
  <dataFields count="2">
    <dataField name="Sum of spent in national currency (Ugx)" fld="4" baseField="7" baseItem="0"/>
    <dataField name="Sum of Received" fld="5" baseField="7" baseItem="0"/>
  </dataFields>
  <formats count="3">
    <format dxfId="16">
      <pivotArea outline="0" collapsedLevelsAreSubtotals="1" fieldPosition="0"/>
    </format>
    <format dxfId="15">
      <pivotArea outline="0" collapsedLevelsAreSubtotals="1" fieldPosition="0"/>
    </format>
    <format dxfId="1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1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3:B41"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8">
        <item x="4"/>
        <item x="3"/>
        <item x="2"/>
        <item x="5"/>
        <item x="6"/>
        <item x="1"/>
        <item x="0"/>
        <item t="default"/>
      </items>
    </pivotField>
  </pivotFields>
  <rowFields count="1">
    <field x="7"/>
  </rowFields>
  <rowItems count="8">
    <i>
      <x/>
    </i>
    <i>
      <x v="1"/>
    </i>
    <i>
      <x v="2"/>
    </i>
    <i>
      <x v="3"/>
    </i>
    <i>
      <x v="4"/>
    </i>
    <i>
      <x v="5"/>
    </i>
    <i>
      <x v="6"/>
    </i>
    <i t="grand">
      <x/>
    </i>
  </rowItems>
  <colItems count="1">
    <i/>
  </colItems>
  <dataFields count="1">
    <dataField name="Sum of Spent  in national currency (UGX)" fld="4" baseField="7" baseItem="0"/>
  </dataFields>
  <formats count="2">
    <format dxfId="13">
      <pivotArea outline="0" collapsedLevelsAreSubtotals="1" fieldPosition="0"/>
    </format>
    <format dxfId="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3"/>
  <sheetViews>
    <sheetView workbookViewId="0">
      <selection activeCell="E11" sqref="E11"/>
    </sheetView>
  </sheetViews>
  <sheetFormatPr defaultRowHeight="15" x14ac:dyDescent="0.25"/>
  <cols>
    <col min="1" max="1" width="13.140625" bestFit="1" customWidth="1"/>
    <col min="2" max="2" width="37.7109375" bestFit="1" customWidth="1"/>
    <col min="3" max="3" width="16.42578125" bestFit="1" customWidth="1"/>
  </cols>
  <sheetData>
    <row r="3" spans="1:3" x14ac:dyDescent="0.25">
      <c r="A3" s="473" t="s">
        <v>106</v>
      </c>
      <c r="B3" t="s">
        <v>109</v>
      </c>
      <c r="C3" t="s">
        <v>111</v>
      </c>
    </row>
    <row r="4" spans="1:3" x14ac:dyDescent="0.25">
      <c r="A4" s="203" t="s">
        <v>135</v>
      </c>
      <c r="B4" s="474">
        <v>4000</v>
      </c>
      <c r="C4" s="474">
        <v>1.0610079575596818</v>
      </c>
    </row>
    <row r="5" spans="1:3" x14ac:dyDescent="0.25">
      <c r="A5" s="203" t="s">
        <v>634</v>
      </c>
      <c r="B5" s="474">
        <v>87954.1</v>
      </c>
      <c r="C5" s="474">
        <v>23.33</v>
      </c>
    </row>
    <row r="6" spans="1:3" x14ac:dyDescent="0.25">
      <c r="A6" s="203" t="s">
        <v>136</v>
      </c>
      <c r="B6" s="474">
        <v>1649000</v>
      </c>
      <c r="C6" s="474">
        <v>437.40053050397836</v>
      </c>
    </row>
    <row r="7" spans="1:3" x14ac:dyDescent="0.25">
      <c r="A7" s="203" t="s">
        <v>120</v>
      </c>
      <c r="B7" s="474">
        <v>1373000</v>
      </c>
      <c r="C7" s="474">
        <v>364.19098143236084</v>
      </c>
    </row>
    <row r="8" spans="1:3" x14ac:dyDescent="0.25">
      <c r="A8" s="203" t="s">
        <v>121</v>
      </c>
      <c r="B8" s="474">
        <v>2209000</v>
      </c>
      <c r="C8" s="474">
        <v>585.94164456233477</v>
      </c>
    </row>
    <row r="9" spans="1:3" x14ac:dyDescent="0.25">
      <c r="A9" s="203" t="s">
        <v>236</v>
      </c>
      <c r="B9" s="474">
        <v>1346000</v>
      </c>
      <c r="C9" s="474">
        <v>353.6103978779841</v>
      </c>
    </row>
    <row r="10" spans="1:3" x14ac:dyDescent="0.25">
      <c r="A10" s="203" t="s">
        <v>229</v>
      </c>
      <c r="B10" s="474">
        <v>1395000</v>
      </c>
      <c r="C10" s="474">
        <v>370.02652519893957</v>
      </c>
    </row>
    <row r="11" spans="1:3" x14ac:dyDescent="0.25">
      <c r="A11" s="203" t="s">
        <v>42</v>
      </c>
      <c r="B11" s="474">
        <v>2503000</v>
      </c>
      <c r="C11" s="474">
        <v>676.32328912466858</v>
      </c>
    </row>
    <row r="12" spans="1:3" x14ac:dyDescent="0.25">
      <c r="A12" s="203" t="s">
        <v>256</v>
      </c>
      <c r="B12" s="474">
        <v>10930335</v>
      </c>
      <c r="C12" s="474">
        <v>2899.2931034482758</v>
      </c>
    </row>
    <row r="13" spans="1:3" x14ac:dyDescent="0.25">
      <c r="A13" s="203" t="s">
        <v>108</v>
      </c>
      <c r="B13" s="474">
        <v>21497289.100000001</v>
      </c>
      <c r="C13" s="474">
        <v>5711.1774801061019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3" zoomScale="125" workbookViewId="0">
      <selection activeCell="E22" sqref="E22"/>
    </sheetView>
  </sheetViews>
  <sheetFormatPr defaultColWidth="16" defaultRowHeight="12.75" x14ac:dyDescent="0.2"/>
  <cols>
    <col min="1" max="1" width="9.28515625" style="3" customWidth="1"/>
    <col min="2" max="2" width="4.140625" style="3" bestFit="1" customWidth="1"/>
    <col min="3" max="3" width="30.42578125" style="3" customWidth="1"/>
    <col min="4" max="4" width="11.1406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824"/>
      <c r="B1" s="824"/>
      <c r="C1" s="824"/>
      <c r="D1" s="824"/>
      <c r="E1" s="824"/>
      <c r="F1" s="824"/>
      <c r="G1" s="824"/>
      <c r="H1" s="824"/>
      <c r="I1" s="824"/>
      <c r="J1" s="824"/>
      <c r="K1" s="824"/>
    </row>
    <row r="2" spans="1:11" x14ac:dyDescent="0.2">
      <c r="A2" s="348"/>
      <c r="B2" s="348"/>
      <c r="C2" s="348"/>
      <c r="D2" s="348"/>
      <c r="E2" s="348"/>
      <c r="F2" s="348"/>
      <c r="G2" s="348"/>
      <c r="H2" s="348"/>
      <c r="I2" s="348"/>
      <c r="J2" s="348"/>
      <c r="K2" s="348"/>
    </row>
    <row r="3" spans="1:11" x14ac:dyDescent="0.2">
      <c r="A3" s="349" t="s">
        <v>16</v>
      </c>
      <c r="B3" s="350"/>
      <c r="C3" s="350"/>
      <c r="D3" s="350"/>
      <c r="E3" s="350"/>
      <c r="F3" s="350"/>
      <c r="G3" s="350"/>
      <c r="H3" s="350"/>
      <c r="I3" s="350"/>
      <c r="J3" s="350"/>
      <c r="K3" s="350"/>
    </row>
    <row r="4" spans="1:11" x14ac:dyDescent="0.2">
      <c r="A4" s="351" t="s">
        <v>19</v>
      </c>
      <c r="B4" s="351"/>
      <c r="C4" s="351" t="s">
        <v>18</v>
      </c>
      <c r="D4" s="352"/>
      <c r="E4" s="351"/>
      <c r="F4" s="351"/>
      <c r="G4" s="351"/>
      <c r="H4" s="351"/>
      <c r="I4" s="350"/>
      <c r="J4" s="350"/>
      <c r="K4" s="350"/>
    </row>
    <row r="5" spans="1:11" x14ac:dyDescent="0.2">
      <c r="A5" s="351" t="s">
        <v>82</v>
      </c>
      <c r="B5" s="351"/>
      <c r="C5" s="351" t="s">
        <v>178</v>
      </c>
      <c r="D5" s="351"/>
      <c r="E5" s="351"/>
      <c r="F5" s="351"/>
      <c r="G5" s="351"/>
      <c r="H5" s="351"/>
      <c r="I5" s="350"/>
      <c r="J5" s="350"/>
      <c r="K5" s="350"/>
    </row>
    <row r="6" spans="1:11" x14ac:dyDescent="0.2">
      <c r="A6" s="353"/>
      <c r="B6" s="351"/>
      <c r="C6" s="527">
        <v>2022</v>
      </c>
      <c r="D6" s="351"/>
      <c r="E6" s="351"/>
      <c r="F6" s="351"/>
      <c r="G6" s="351"/>
      <c r="H6" s="351"/>
      <c r="I6" s="839" t="s">
        <v>20</v>
      </c>
      <c r="J6" s="840"/>
      <c r="K6" s="841"/>
    </row>
    <row r="7" spans="1:11" x14ac:dyDescent="0.2">
      <c r="A7" s="353"/>
      <c r="B7" s="351"/>
      <c r="C7" s="351"/>
      <c r="D7" s="351"/>
      <c r="E7" s="351"/>
      <c r="F7" s="351"/>
      <c r="G7" s="351"/>
      <c r="H7" s="351"/>
      <c r="I7" s="354" t="s">
        <v>21</v>
      </c>
      <c r="J7" s="842" t="s">
        <v>31</v>
      </c>
      <c r="K7" s="843"/>
    </row>
    <row r="8" spans="1:11" ht="12.75" customHeight="1" x14ac:dyDescent="0.2">
      <c r="A8" s="351"/>
      <c r="B8" s="351"/>
      <c r="C8" s="351"/>
      <c r="D8" s="351"/>
      <c r="E8" s="351"/>
      <c r="F8" s="351"/>
      <c r="G8" s="351"/>
      <c r="H8" s="350"/>
      <c r="I8" s="354" t="s">
        <v>22</v>
      </c>
      <c r="J8" s="844" t="s">
        <v>46</v>
      </c>
      <c r="K8" s="845"/>
    </row>
    <row r="9" spans="1:11" ht="12.75" customHeight="1" x14ac:dyDescent="0.2">
      <c r="A9" s="837" t="s">
        <v>23</v>
      </c>
      <c r="B9" s="837"/>
      <c r="C9" s="837"/>
      <c r="D9" s="837"/>
      <c r="E9" s="837"/>
      <c r="F9" s="837"/>
      <c r="G9" s="837"/>
      <c r="H9" s="837"/>
      <c r="I9" s="355" t="s">
        <v>24</v>
      </c>
      <c r="J9" s="846" t="s">
        <v>33</v>
      </c>
      <c r="K9" s="847"/>
    </row>
    <row r="10" spans="1:11" ht="15.75" customHeight="1" thickBot="1" x14ac:dyDescent="0.25">
      <c r="A10" s="837" t="s">
        <v>30</v>
      </c>
      <c r="B10" s="837"/>
      <c r="C10" s="837"/>
      <c r="D10" s="837"/>
      <c r="E10" s="837"/>
      <c r="F10" s="630"/>
      <c r="G10" s="356"/>
      <c r="H10" s="351"/>
      <c r="I10" s="350"/>
      <c r="J10" s="350"/>
      <c r="K10" s="350"/>
    </row>
    <row r="11" spans="1:11" ht="12.75" customHeight="1" thickBot="1" x14ac:dyDescent="0.25">
      <c r="A11" s="838" t="s">
        <v>25</v>
      </c>
      <c r="B11" s="835"/>
      <c r="C11" s="835"/>
      <c r="D11" s="835"/>
      <c r="E11" s="836"/>
      <c r="F11" s="630"/>
      <c r="G11" s="834" t="s">
        <v>20</v>
      </c>
      <c r="H11" s="835"/>
      <c r="I11" s="835"/>
      <c r="J11" s="835"/>
      <c r="K11" s="836"/>
    </row>
    <row r="12" spans="1:11" x14ac:dyDescent="0.2">
      <c r="A12" s="357"/>
      <c r="B12" s="358"/>
      <c r="C12" s="358"/>
      <c r="D12" s="358"/>
      <c r="E12" s="359"/>
      <c r="F12" s="631"/>
      <c r="G12" s="640"/>
      <c r="H12" s="634" t="s">
        <v>15</v>
      </c>
      <c r="I12" s="358" t="s">
        <v>15</v>
      </c>
      <c r="J12" s="358" t="s">
        <v>15</v>
      </c>
      <c r="K12" s="359" t="s">
        <v>15</v>
      </c>
    </row>
    <row r="13" spans="1:11" s="12" customFormat="1" x14ac:dyDescent="0.2">
      <c r="A13" s="360" t="s">
        <v>0</v>
      </c>
      <c r="B13" s="361" t="s">
        <v>26</v>
      </c>
      <c r="C13" s="361" t="s">
        <v>27</v>
      </c>
      <c r="D13" s="361" t="s">
        <v>28</v>
      </c>
      <c r="E13" s="362" t="s">
        <v>29</v>
      </c>
      <c r="F13" s="632"/>
      <c r="G13" s="641" t="s">
        <v>0</v>
      </c>
      <c r="H13" s="635" t="s">
        <v>26</v>
      </c>
      <c r="I13" s="361" t="s">
        <v>27</v>
      </c>
      <c r="J13" s="361" t="s">
        <v>28</v>
      </c>
      <c r="K13" s="362" t="s">
        <v>29</v>
      </c>
    </row>
    <row r="14" spans="1:11" ht="12.75" customHeight="1" x14ac:dyDescent="0.2">
      <c r="A14" s="374">
        <v>44805</v>
      </c>
      <c r="B14" s="375"/>
      <c r="C14" s="18" t="s">
        <v>47</v>
      </c>
      <c r="D14" s="376">
        <v>25509306</v>
      </c>
      <c r="E14" s="377"/>
      <c r="F14" s="631"/>
      <c r="G14" s="642">
        <v>44805</v>
      </c>
      <c r="H14" s="636"/>
      <c r="I14" s="18" t="s">
        <v>47</v>
      </c>
      <c r="J14" s="376"/>
      <c r="K14" s="440">
        <v>25509306</v>
      </c>
    </row>
    <row r="15" spans="1:11" ht="12.75" customHeight="1" x14ac:dyDescent="0.2">
      <c r="A15" s="526">
        <v>44811</v>
      </c>
      <c r="B15" s="375">
        <v>1</v>
      </c>
      <c r="C15" s="18" t="s">
        <v>240</v>
      </c>
      <c r="D15" s="376"/>
      <c r="E15" s="550">
        <v>6943160</v>
      </c>
      <c r="F15" s="631"/>
      <c r="G15" s="526">
        <v>44811</v>
      </c>
      <c r="H15" s="375">
        <v>1</v>
      </c>
      <c r="I15" s="18" t="s">
        <v>240</v>
      </c>
      <c r="J15" s="376">
        <v>6943160</v>
      </c>
      <c r="K15" s="440"/>
    </row>
    <row r="16" spans="1:11" ht="12.75" customHeight="1" x14ac:dyDescent="0.2">
      <c r="A16" s="526">
        <v>44811</v>
      </c>
      <c r="B16" s="375">
        <v>2</v>
      </c>
      <c r="C16" s="18" t="s">
        <v>241</v>
      </c>
      <c r="D16" s="376"/>
      <c r="E16" s="550">
        <v>2000</v>
      </c>
      <c r="F16" s="631"/>
      <c r="G16" s="526">
        <v>44811</v>
      </c>
      <c r="H16" s="375">
        <v>2</v>
      </c>
      <c r="I16" s="18" t="s">
        <v>241</v>
      </c>
      <c r="J16" s="376">
        <v>2000</v>
      </c>
      <c r="K16" s="440"/>
    </row>
    <row r="17" spans="1:15" ht="12.75" customHeight="1" x14ac:dyDescent="0.2">
      <c r="A17" s="526">
        <v>44825</v>
      </c>
      <c r="B17" s="375">
        <v>3</v>
      </c>
      <c r="C17" s="18" t="s">
        <v>240</v>
      </c>
      <c r="D17" s="376"/>
      <c r="E17" s="664">
        <v>12448675</v>
      </c>
      <c r="F17" s="631"/>
      <c r="G17" s="642">
        <v>44825</v>
      </c>
      <c r="H17" s="636">
        <v>3</v>
      </c>
      <c r="I17" s="18" t="s">
        <v>240</v>
      </c>
      <c r="J17" s="376">
        <v>12448675</v>
      </c>
      <c r="K17" s="440"/>
    </row>
    <row r="18" spans="1:15" ht="15" x14ac:dyDescent="0.2">
      <c r="A18" s="526">
        <v>44825</v>
      </c>
      <c r="B18" s="378">
        <v>4</v>
      </c>
      <c r="C18" s="108" t="s">
        <v>241</v>
      </c>
      <c r="D18" s="379"/>
      <c r="E18" s="380">
        <v>2000</v>
      </c>
      <c r="F18" s="633"/>
      <c r="G18" s="642">
        <v>44825</v>
      </c>
      <c r="H18" s="637">
        <v>4</v>
      </c>
      <c r="I18" s="108" t="s">
        <v>241</v>
      </c>
      <c r="J18" s="379">
        <v>2000</v>
      </c>
      <c r="K18" s="380"/>
    </row>
    <row r="19" spans="1:15" x14ac:dyDescent="0.2">
      <c r="A19" s="383"/>
      <c r="B19" s="384"/>
      <c r="C19" s="385" t="s">
        <v>63</v>
      </c>
      <c r="D19" s="386">
        <f>SUM(D14:D18)-SUM(E14:E18)</f>
        <v>6113471</v>
      </c>
      <c r="E19" s="387"/>
      <c r="F19" s="633"/>
      <c r="G19" s="643"/>
      <c r="H19" s="638"/>
      <c r="I19" s="385" t="s">
        <v>63</v>
      </c>
      <c r="J19" s="386"/>
      <c r="K19" s="441">
        <f>SUM(K14:K18)-SUM(J14:J18)</f>
        <v>6113471</v>
      </c>
    </row>
    <row r="20" spans="1:15" ht="13.5" thickBot="1" x14ac:dyDescent="0.25">
      <c r="A20" s="20"/>
      <c r="B20" s="21"/>
      <c r="C20" s="21"/>
      <c r="D20" s="21"/>
      <c r="E20" s="388"/>
      <c r="F20" s="633"/>
      <c r="G20" s="644"/>
      <c r="H20" s="639"/>
      <c r="I20" s="21"/>
      <c r="J20" s="21"/>
      <c r="K20" s="442"/>
    </row>
    <row r="21" spans="1:15" x14ac:dyDescent="0.2">
      <c r="A21" s="8"/>
      <c r="B21" s="6"/>
      <c r="C21" s="6" t="s">
        <v>17</v>
      </c>
      <c r="D21" s="8"/>
      <c r="E21" s="8"/>
      <c r="F21" s="633"/>
      <c r="G21" s="8"/>
      <c r="H21" s="6"/>
      <c r="I21" s="6" t="s">
        <v>17</v>
      </c>
      <c r="J21" s="8"/>
      <c r="K21" s="443"/>
    </row>
    <row r="22" spans="1:15" x14ac:dyDescent="0.2">
      <c r="A22" s="8"/>
      <c r="B22" s="6"/>
      <c r="C22" s="6"/>
      <c r="D22" s="8"/>
      <c r="E22" s="8"/>
      <c r="F22" s="364"/>
      <c r="G22" s="8"/>
      <c r="H22" s="6"/>
      <c r="I22" s="6"/>
      <c r="J22" s="8"/>
      <c r="K22" s="8"/>
    </row>
    <row r="23" spans="1:15" x14ac:dyDescent="0.2">
      <c r="A23" s="13"/>
      <c r="B23" s="13"/>
      <c r="C23" s="389"/>
      <c r="D23" s="390"/>
      <c r="E23" s="14"/>
      <c r="F23" s="364"/>
      <c r="G23" s="13"/>
      <c r="H23" s="13"/>
      <c r="I23" s="389"/>
      <c r="J23" s="390"/>
      <c r="K23" s="14"/>
    </row>
    <row r="24" spans="1:15" x14ac:dyDescent="0.2">
      <c r="A24" s="13"/>
      <c r="B24" s="13"/>
      <c r="C24" s="391"/>
      <c r="D24" s="392"/>
      <c r="E24" s="14"/>
      <c r="F24" s="364"/>
      <c r="G24" s="13"/>
      <c r="H24" s="13"/>
      <c r="I24" s="391"/>
      <c r="J24" s="392"/>
      <c r="K24" s="14"/>
    </row>
    <row r="25" spans="1:15" x14ac:dyDescent="0.2">
      <c r="C25" s="393"/>
      <c r="D25" s="394"/>
      <c r="E25" s="175"/>
      <c r="F25" s="364"/>
      <c r="I25" s="393"/>
      <c r="J25" s="394"/>
      <c r="K25" s="175"/>
    </row>
    <row r="26" spans="1:15" x14ac:dyDescent="0.2">
      <c r="A26" s="478"/>
      <c r="B26" s="478"/>
      <c r="C26" s="478"/>
      <c r="D26" s="478"/>
      <c r="E26" s="478"/>
      <c r="F26" s="478"/>
      <c r="G26" s="478"/>
      <c r="H26" s="478"/>
      <c r="I26" s="478"/>
      <c r="J26" s="478"/>
      <c r="K26" s="478"/>
      <c r="L26" s="477"/>
      <c r="M26" s="477"/>
      <c r="N26" s="477"/>
      <c r="O26" s="477"/>
    </row>
    <row r="27" spans="1:15" x14ac:dyDescent="0.2">
      <c r="A27" s="478"/>
      <c r="B27" s="478"/>
      <c r="C27" s="480"/>
      <c r="D27" s="478"/>
      <c r="E27" s="478"/>
      <c r="F27" s="478"/>
      <c r="G27" s="478"/>
      <c r="H27" s="478"/>
      <c r="I27" s="478"/>
      <c r="J27" s="478"/>
      <c r="K27" s="478"/>
      <c r="L27" s="477"/>
      <c r="M27" s="477"/>
      <c r="N27" s="477"/>
      <c r="O27" s="477"/>
    </row>
    <row r="28" spans="1:15" x14ac:dyDescent="0.2">
      <c r="A28" s="478"/>
      <c r="B28" s="478"/>
      <c r="C28" s="478"/>
      <c r="D28" s="479"/>
      <c r="E28" s="478"/>
      <c r="F28" s="478"/>
      <c r="G28" s="478"/>
      <c r="H28" s="478"/>
      <c r="I28" s="478"/>
      <c r="J28" s="478"/>
      <c r="K28" s="478"/>
      <c r="L28" s="477"/>
      <c r="M28" s="477"/>
      <c r="N28" s="477"/>
      <c r="O28" s="477"/>
    </row>
    <row r="29" spans="1:15" x14ac:dyDescent="0.2">
      <c r="A29" s="478"/>
      <c r="B29" s="478"/>
      <c r="C29" s="478"/>
      <c r="D29" s="479"/>
      <c r="E29" s="478"/>
      <c r="F29" s="478"/>
      <c r="G29" s="478"/>
      <c r="H29" s="478"/>
      <c r="I29" s="478"/>
      <c r="J29" s="478"/>
      <c r="K29" s="478"/>
      <c r="L29" s="477"/>
      <c r="M29" s="477"/>
      <c r="N29" s="477"/>
      <c r="O29" s="477"/>
    </row>
    <row r="30" spans="1:15" x14ac:dyDescent="0.2">
      <c r="A30" s="477"/>
      <c r="B30" s="477"/>
      <c r="C30" s="482"/>
      <c r="D30" s="483"/>
      <c r="E30" s="477"/>
      <c r="F30" s="477"/>
      <c r="G30" s="477"/>
      <c r="H30" s="477"/>
      <c r="I30" s="477"/>
      <c r="J30" s="477"/>
      <c r="K30" s="477"/>
      <c r="L30" s="477"/>
      <c r="M30" s="477"/>
      <c r="N30" s="477"/>
      <c r="O30" s="477"/>
    </row>
    <row r="31" spans="1:15" x14ac:dyDescent="0.2">
      <c r="A31" s="477"/>
      <c r="B31" s="477"/>
      <c r="C31" s="477"/>
      <c r="D31" s="481"/>
      <c r="E31" s="477"/>
      <c r="F31" s="477"/>
      <c r="G31" s="477"/>
      <c r="H31" s="477"/>
      <c r="I31" s="477"/>
      <c r="J31" s="477"/>
      <c r="K31" s="477"/>
      <c r="L31" s="477"/>
      <c r="M31" s="477"/>
      <c r="N31" s="477"/>
      <c r="O31" s="477"/>
    </row>
    <row r="32" spans="1:15" x14ac:dyDescent="0.2">
      <c r="A32" s="477"/>
      <c r="B32" s="477"/>
      <c r="C32" s="477"/>
      <c r="D32" s="477"/>
      <c r="E32" s="477"/>
      <c r="F32" s="477"/>
      <c r="G32" s="477"/>
      <c r="H32" s="477"/>
      <c r="I32" s="477"/>
      <c r="J32" s="477"/>
      <c r="K32" s="477"/>
      <c r="L32" s="477"/>
      <c r="M32" s="477"/>
      <c r="N32" s="477"/>
      <c r="O32" s="477"/>
    </row>
    <row r="33" spans="1:15" x14ac:dyDescent="0.2">
      <c r="A33" s="477"/>
      <c r="B33" s="477"/>
      <c r="C33" s="477"/>
      <c r="D33" s="477"/>
      <c r="E33" s="477"/>
      <c r="F33" s="477"/>
      <c r="G33" s="477"/>
      <c r="H33" s="477"/>
      <c r="I33" s="477"/>
      <c r="J33" s="477"/>
      <c r="K33" s="477"/>
      <c r="L33" s="477"/>
      <c r="M33" s="477"/>
      <c r="N33" s="477"/>
      <c r="O33" s="477"/>
    </row>
    <row r="34" spans="1:15" x14ac:dyDescent="0.2">
      <c r="A34" s="477"/>
      <c r="B34" s="477"/>
      <c r="C34" s="477"/>
      <c r="D34" s="477"/>
      <c r="E34" s="477"/>
      <c r="F34" s="477"/>
      <c r="G34" s="477"/>
      <c r="H34" s="477"/>
      <c r="I34" s="477"/>
      <c r="J34" s="477"/>
      <c r="K34" s="477"/>
      <c r="L34" s="477"/>
      <c r="M34" s="477"/>
      <c r="N34" s="477"/>
      <c r="O34" s="477"/>
    </row>
    <row r="35" spans="1:15" x14ac:dyDescent="0.2">
      <c r="A35" s="477"/>
      <c r="B35" s="477"/>
      <c r="C35" s="477"/>
      <c r="D35" s="477"/>
      <c r="E35" s="477"/>
      <c r="F35" s="477"/>
      <c r="G35" s="477"/>
      <c r="H35" s="477"/>
      <c r="I35" s="477"/>
      <c r="J35" s="477"/>
      <c r="K35" s="477"/>
      <c r="L35" s="477"/>
      <c r="M35" s="477"/>
      <c r="N35" s="477"/>
      <c r="O35" s="477"/>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opLeftCell="B1" zoomScale="125" workbookViewId="0">
      <selection activeCell="E39" sqref="E39"/>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0.5703125"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824"/>
      <c r="B1" s="824"/>
      <c r="C1" s="824"/>
      <c r="D1" s="824"/>
      <c r="E1" s="824"/>
      <c r="F1" s="824"/>
      <c r="G1" s="824"/>
      <c r="H1" s="824"/>
      <c r="I1" s="824"/>
      <c r="J1" s="824"/>
      <c r="K1" s="824"/>
    </row>
    <row r="2" spans="1:11" x14ac:dyDescent="0.2">
      <c r="A2" s="348"/>
      <c r="B2" s="348"/>
      <c r="C2" s="348"/>
      <c r="D2" s="348"/>
      <c r="E2" s="348"/>
      <c r="F2" s="348"/>
      <c r="G2" s="348"/>
      <c r="H2" s="348"/>
      <c r="I2" s="348"/>
      <c r="J2" s="348"/>
      <c r="K2" s="348"/>
    </row>
    <row r="3" spans="1:11" x14ac:dyDescent="0.2">
      <c r="A3" s="349" t="s">
        <v>16</v>
      </c>
      <c r="B3" s="350"/>
      <c r="C3" s="350"/>
      <c r="D3" s="350"/>
      <c r="E3" s="350"/>
      <c r="F3" s="350"/>
      <c r="G3" s="350"/>
      <c r="H3" s="350"/>
      <c r="I3" s="350"/>
      <c r="J3" s="350"/>
      <c r="K3" s="350"/>
    </row>
    <row r="4" spans="1:11" x14ac:dyDescent="0.2">
      <c r="A4" s="351" t="s">
        <v>19</v>
      </c>
      <c r="B4" s="351"/>
      <c r="C4" s="351" t="s">
        <v>18</v>
      </c>
      <c r="D4" s="352"/>
      <c r="E4" s="351"/>
      <c r="F4" s="351"/>
      <c r="G4" s="351"/>
      <c r="H4" s="351"/>
      <c r="I4" s="350"/>
      <c r="J4" s="350"/>
      <c r="K4" s="350"/>
    </row>
    <row r="5" spans="1:11" x14ac:dyDescent="0.2">
      <c r="A5" s="351" t="s">
        <v>82</v>
      </c>
      <c r="B5" s="351"/>
      <c r="C5" s="351" t="s">
        <v>178</v>
      </c>
      <c r="D5" s="351"/>
      <c r="E5" s="351"/>
      <c r="F5" s="351"/>
      <c r="G5" s="351"/>
      <c r="H5" s="351"/>
      <c r="I5" s="350"/>
      <c r="J5" s="350"/>
      <c r="K5" s="350"/>
    </row>
    <row r="6" spans="1:11" x14ac:dyDescent="0.2">
      <c r="A6" s="353"/>
      <c r="B6" s="351"/>
      <c r="C6" s="527">
        <v>2022</v>
      </c>
      <c r="D6" s="351"/>
      <c r="E6" s="351"/>
      <c r="F6" s="351"/>
      <c r="G6" s="351"/>
      <c r="H6" s="351"/>
      <c r="I6" s="839" t="s">
        <v>20</v>
      </c>
      <c r="J6" s="840"/>
      <c r="K6" s="841"/>
    </row>
    <row r="7" spans="1:11" x14ac:dyDescent="0.2">
      <c r="A7" s="353"/>
      <c r="B7" s="351"/>
      <c r="C7" s="351"/>
      <c r="D7" s="351"/>
      <c r="E7" s="351"/>
      <c r="F7" s="351"/>
      <c r="G7" s="351"/>
      <c r="H7" s="351"/>
      <c r="I7" s="354" t="s">
        <v>21</v>
      </c>
      <c r="J7" s="842" t="s">
        <v>31</v>
      </c>
      <c r="K7" s="843"/>
    </row>
    <row r="8" spans="1:11" ht="12.75" customHeight="1" x14ac:dyDescent="0.2">
      <c r="A8" s="351"/>
      <c r="B8" s="351"/>
      <c r="C8" s="351"/>
      <c r="D8" s="351"/>
      <c r="E8" s="351"/>
      <c r="F8" s="351"/>
      <c r="G8" s="351"/>
      <c r="H8" s="350"/>
      <c r="I8" s="354" t="s">
        <v>22</v>
      </c>
      <c r="J8" s="844" t="s">
        <v>91</v>
      </c>
      <c r="K8" s="845"/>
    </row>
    <row r="9" spans="1:11" ht="12.75" customHeight="1" x14ac:dyDescent="0.2">
      <c r="A9" s="837" t="s">
        <v>23</v>
      </c>
      <c r="B9" s="837"/>
      <c r="C9" s="837"/>
      <c r="D9" s="837"/>
      <c r="E9" s="837"/>
      <c r="F9" s="837"/>
      <c r="G9" s="837"/>
      <c r="H9" s="837"/>
      <c r="I9" s="355" t="s">
        <v>24</v>
      </c>
      <c r="J9" s="848" t="s">
        <v>92</v>
      </c>
      <c r="K9" s="849"/>
    </row>
    <row r="10" spans="1:11" ht="15.75" customHeight="1" thickBot="1" x14ac:dyDescent="0.25">
      <c r="A10" s="837" t="s">
        <v>30</v>
      </c>
      <c r="B10" s="837"/>
      <c r="C10" s="837"/>
      <c r="D10" s="837"/>
      <c r="E10" s="837"/>
      <c r="F10" s="436"/>
      <c r="G10" s="356"/>
      <c r="H10" s="351"/>
      <c r="I10" s="350"/>
      <c r="J10" s="350"/>
      <c r="K10" s="350"/>
    </row>
    <row r="11" spans="1:11" ht="12.75" customHeight="1" x14ac:dyDescent="0.2">
      <c r="A11" s="838" t="s">
        <v>25</v>
      </c>
      <c r="B11" s="835"/>
      <c r="C11" s="835"/>
      <c r="D11" s="835"/>
      <c r="E11" s="836"/>
      <c r="F11" s="436"/>
      <c r="G11" s="838" t="s">
        <v>20</v>
      </c>
      <c r="H11" s="835"/>
      <c r="I11" s="835"/>
      <c r="J11" s="835"/>
      <c r="K11" s="836"/>
    </row>
    <row r="12" spans="1:11" x14ac:dyDescent="0.2">
      <c r="A12" s="357"/>
      <c r="B12" s="358"/>
      <c r="C12" s="358"/>
      <c r="D12" s="358"/>
      <c r="E12" s="359"/>
      <c r="F12" s="350"/>
      <c r="G12" s="357"/>
      <c r="H12" s="358" t="s">
        <v>15</v>
      </c>
      <c r="I12" s="358" t="s">
        <v>15</v>
      </c>
      <c r="J12" s="358" t="s">
        <v>15</v>
      </c>
      <c r="K12" s="359" t="s">
        <v>15</v>
      </c>
    </row>
    <row r="13" spans="1:11" s="12" customFormat="1" x14ac:dyDescent="0.2">
      <c r="A13" s="360" t="s">
        <v>0</v>
      </c>
      <c r="B13" s="361" t="s">
        <v>26</v>
      </c>
      <c r="C13" s="361" t="s">
        <v>27</v>
      </c>
      <c r="D13" s="361" t="s">
        <v>28</v>
      </c>
      <c r="E13" s="362" t="s">
        <v>29</v>
      </c>
      <c r="F13" s="363"/>
      <c r="G13" s="360" t="s">
        <v>0</v>
      </c>
      <c r="H13" s="361" t="s">
        <v>26</v>
      </c>
      <c r="I13" s="361" t="s">
        <v>27</v>
      </c>
      <c r="J13" s="361" t="s">
        <v>28</v>
      </c>
      <c r="K13" s="362" t="s">
        <v>29</v>
      </c>
    </row>
    <row r="14" spans="1:11" ht="12.75" customHeight="1" x14ac:dyDescent="0.2">
      <c r="A14" s="374">
        <v>44805</v>
      </c>
      <c r="B14" s="375"/>
      <c r="C14" s="18" t="s">
        <v>47</v>
      </c>
      <c r="D14" s="376">
        <v>7172423</v>
      </c>
      <c r="E14" s="377"/>
      <c r="F14" s="350"/>
      <c r="G14" s="374">
        <v>44805</v>
      </c>
      <c r="H14" s="375"/>
      <c r="I14" s="18" t="s">
        <v>47</v>
      </c>
      <c r="J14" s="376"/>
      <c r="K14" s="488">
        <v>7172423</v>
      </c>
    </row>
    <row r="15" spans="1:11" ht="15" x14ac:dyDescent="0.2">
      <c r="A15" s="117">
        <v>44806</v>
      </c>
      <c r="B15" s="378">
        <v>1</v>
      </c>
      <c r="C15" s="108" t="s">
        <v>181</v>
      </c>
      <c r="D15" s="379"/>
      <c r="E15" s="380">
        <v>2615000</v>
      </c>
      <c r="F15" s="364"/>
      <c r="G15" s="117">
        <v>44806</v>
      </c>
      <c r="H15" s="378">
        <v>1</v>
      </c>
      <c r="I15" s="108" t="s">
        <v>181</v>
      </c>
      <c r="J15" s="379">
        <v>2615000</v>
      </c>
      <c r="K15" s="380"/>
    </row>
    <row r="16" spans="1:11" ht="15" x14ac:dyDescent="0.2">
      <c r="A16" s="117">
        <v>44806</v>
      </c>
      <c r="B16" s="381">
        <v>2</v>
      </c>
      <c r="C16" s="108" t="s">
        <v>179</v>
      </c>
      <c r="D16" s="379"/>
      <c r="E16" s="380">
        <v>20000</v>
      </c>
      <c r="F16" s="364"/>
      <c r="G16" s="117">
        <v>44806</v>
      </c>
      <c r="H16" s="381">
        <v>2</v>
      </c>
      <c r="I16" s="108" t="s">
        <v>179</v>
      </c>
      <c r="J16" s="379">
        <v>20000</v>
      </c>
      <c r="K16" s="380"/>
    </row>
    <row r="17" spans="1:11" ht="12" customHeight="1" x14ac:dyDescent="0.2">
      <c r="A17" s="117">
        <v>44806</v>
      </c>
      <c r="B17" s="381">
        <v>3</v>
      </c>
      <c r="C17" s="108" t="s">
        <v>180</v>
      </c>
      <c r="D17" s="382"/>
      <c r="E17" s="19">
        <v>2935000</v>
      </c>
      <c r="F17" s="364"/>
      <c r="G17" s="117">
        <v>44806</v>
      </c>
      <c r="H17" s="381">
        <v>3</v>
      </c>
      <c r="I17" s="108" t="s">
        <v>180</v>
      </c>
      <c r="J17" s="382">
        <v>2935000</v>
      </c>
      <c r="K17" s="19"/>
    </row>
    <row r="18" spans="1:11" ht="12" customHeight="1" x14ac:dyDescent="0.2">
      <c r="A18" s="117">
        <v>44806</v>
      </c>
      <c r="B18" s="381">
        <v>4</v>
      </c>
      <c r="C18" s="108" t="s">
        <v>134</v>
      </c>
      <c r="D18" s="382"/>
      <c r="E18" s="19">
        <v>3000</v>
      </c>
      <c r="F18" s="364"/>
      <c r="G18" s="117">
        <v>44806</v>
      </c>
      <c r="H18" s="381">
        <v>4</v>
      </c>
      <c r="I18" s="108" t="s">
        <v>134</v>
      </c>
      <c r="J18" s="382">
        <v>3000</v>
      </c>
      <c r="K18" s="19"/>
    </row>
    <row r="19" spans="1:11" ht="12" customHeight="1" x14ac:dyDescent="0.2">
      <c r="A19" s="117">
        <v>44811</v>
      </c>
      <c r="B19" s="381">
        <v>5</v>
      </c>
      <c r="C19" s="108" t="s">
        <v>253</v>
      </c>
      <c r="D19" s="382">
        <v>6943160</v>
      </c>
      <c r="E19" s="19"/>
      <c r="F19" s="364"/>
      <c r="G19" s="117">
        <v>44811</v>
      </c>
      <c r="H19" s="381">
        <v>5</v>
      </c>
      <c r="I19" s="108" t="s">
        <v>253</v>
      </c>
      <c r="J19" s="382"/>
      <c r="K19" s="19">
        <v>6943160</v>
      </c>
    </row>
    <row r="20" spans="1:11" ht="12" customHeight="1" x14ac:dyDescent="0.2">
      <c r="A20" s="117">
        <v>44811</v>
      </c>
      <c r="B20" s="381">
        <v>6</v>
      </c>
      <c r="C20" s="108" t="s">
        <v>254</v>
      </c>
      <c r="D20" s="382"/>
      <c r="E20" s="19">
        <v>5017000</v>
      </c>
      <c r="F20" s="364"/>
      <c r="G20" s="117">
        <v>44811</v>
      </c>
      <c r="H20" s="381">
        <v>6</v>
      </c>
      <c r="I20" s="108" t="s">
        <v>254</v>
      </c>
      <c r="J20" s="382">
        <v>5017000</v>
      </c>
      <c r="K20" s="19"/>
    </row>
    <row r="21" spans="1:11" ht="13.5" customHeight="1" x14ac:dyDescent="0.2">
      <c r="A21" s="117">
        <v>44811</v>
      </c>
      <c r="B21" s="378">
        <v>7</v>
      </c>
      <c r="C21" s="108" t="s">
        <v>179</v>
      </c>
      <c r="D21" s="382"/>
      <c r="E21" s="19">
        <v>30000</v>
      </c>
      <c r="F21" s="364"/>
      <c r="G21" s="117">
        <v>44811</v>
      </c>
      <c r="H21" s="378">
        <v>7</v>
      </c>
      <c r="I21" s="108" t="s">
        <v>179</v>
      </c>
      <c r="J21" s="382">
        <v>30000</v>
      </c>
      <c r="K21" s="19"/>
    </row>
    <row r="22" spans="1:11" ht="13.5" customHeight="1" x14ac:dyDescent="0.2">
      <c r="A22" s="117">
        <v>44812</v>
      </c>
      <c r="B22" s="378">
        <v>8</v>
      </c>
      <c r="C22" s="108" t="s">
        <v>466</v>
      </c>
      <c r="D22" s="382"/>
      <c r="E22" s="19">
        <v>1888000</v>
      </c>
      <c r="F22" s="364"/>
      <c r="G22" s="117">
        <v>44812</v>
      </c>
      <c r="H22" s="378">
        <v>8</v>
      </c>
      <c r="I22" s="108" t="s">
        <v>466</v>
      </c>
      <c r="J22" s="382">
        <v>1888000</v>
      </c>
      <c r="K22" s="19"/>
    </row>
    <row r="23" spans="1:11" ht="13.5" customHeight="1" x14ac:dyDescent="0.2">
      <c r="A23" s="117">
        <v>44812</v>
      </c>
      <c r="B23" s="381">
        <v>9</v>
      </c>
      <c r="C23" s="108" t="s">
        <v>467</v>
      </c>
      <c r="D23" s="382"/>
      <c r="E23" s="19">
        <v>3000</v>
      </c>
      <c r="F23" s="364"/>
      <c r="G23" s="117">
        <v>44812</v>
      </c>
      <c r="H23" s="381">
        <v>9</v>
      </c>
      <c r="I23" s="108" t="s">
        <v>467</v>
      </c>
      <c r="J23" s="382">
        <v>3000</v>
      </c>
      <c r="K23" s="19"/>
    </row>
    <row r="24" spans="1:11" ht="13.5" customHeight="1" x14ac:dyDescent="0.2">
      <c r="A24" s="117">
        <v>44819</v>
      </c>
      <c r="B24" s="381">
        <v>10</v>
      </c>
      <c r="C24" s="108" t="s">
        <v>468</v>
      </c>
      <c r="D24" s="382"/>
      <c r="E24" s="19">
        <v>1211440</v>
      </c>
      <c r="F24" s="364"/>
      <c r="G24" s="117">
        <v>44819</v>
      </c>
      <c r="H24" s="381">
        <v>10</v>
      </c>
      <c r="I24" s="108" t="s">
        <v>468</v>
      </c>
      <c r="J24" s="382">
        <v>1211440</v>
      </c>
      <c r="K24" s="19"/>
    </row>
    <row r="25" spans="1:11" ht="13.5" customHeight="1" x14ac:dyDescent="0.2">
      <c r="A25" s="117">
        <v>44819</v>
      </c>
      <c r="B25" s="378">
        <v>11</v>
      </c>
      <c r="C25" s="108" t="s">
        <v>132</v>
      </c>
      <c r="D25" s="382"/>
      <c r="E25" s="19">
        <v>2500</v>
      </c>
      <c r="F25" s="364"/>
      <c r="G25" s="117">
        <v>44819</v>
      </c>
      <c r="H25" s="378">
        <v>11</v>
      </c>
      <c r="I25" s="108" t="s">
        <v>132</v>
      </c>
      <c r="J25" s="382">
        <v>2500</v>
      </c>
      <c r="K25" s="19"/>
    </row>
    <row r="26" spans="1:11" ht="13.5" customHeight="1" x14ac:dyDescent="0.2">
      <c r="A26" s="117">
        <v>37520</v>
      </c>
      <c r="B26" s="378">
        <v>12</v>
      </c>
      <c r="C26" s="108" t="s">
        <v>253</v>
      </c>
      <c r="D26" s="382">
        <v>12448675</v>
      </c>
      <c r="E26" s="19"/>
      <c r="F26" s="364"/>
      <c r="G26" s="117">
        <v>37520</v>
      </c>
      <c r="H26" s="378">
        <v>12</v>
      </c>
      <c r="I26" s="108" t="s">
        <v>253</v>
      </c>
      <c r="J26" s="382"/>
      <c r="K26" s="19">
        <v>12448675</v>
      </c>
    </row>
    <row r="27" spans="1:11" ht="13.5" customHeight="1" x14ac:dyDescent="0.2">
      <c r="A27" s="117">
        <v>44825</v>
      </c>
      <c r="B27" s="381">
        <v>13</v>
      </c>
      <c r="C27" s="108" t="s">
        <v>483</v>
      </c>
      <c r="D27" s="382"/>
      <c r="E27" s="19">
        <v>5976000</v>
      </c>
      <c r="F27" s="364"/>
      <c r="G27" s="117">
        <v>44825</v>
      </c>
      <c r="H27" s="381">
        <v>13</v>
      </c>
      <c r="I27" s="108" t="s">
        <v>483</v>
      </c>
      <c r="J27" s="382">
        <v>5976000</v>
      </c>
      <c r="K27" s="19"/>
    </row>
    <row r="28" spans="1:11" ht="13.5" customHeight="1" x14ac:dyDescent="0.2">
      <c r="A28" s="117">
        <v>44825</v>
      </c>
      <c r="B28" s="381">
        <v>14</v>
      </c>
      <c r="C28" s="108" t="s">
        <v>179</v>
      </c>
      <c r="D28" s="382"/>
      <c r="E28" s="19">
        <v>30000</v>
      </c>
      <c r="F28" s="364"/>
      <c r="G28" s="117">
        <v>44825</v>
      </c>
      <c r="H28" s="381">
        <v>14</v>
      </c>
      <c r="I28" s="108" t="s">
        <v>179</v>
      </c>
      <c r="J28" s="382">
        <v>30000</v>
      </c>
      <c r="K28" s="19"/>
    </row>
    <row r="29" spans="1:11" ht="13.5" customHeight="1" x14ac:dyDescent="0.2">
      <c r="A29" s="117">
        <v>44825</v>
      </c>
      <c r="B29" s="381">
        <v>15</v>
      </c>
      <c r="C29" s="108" t="s">
        <v>566</v>
      </c>
      <c r="D29" s="382"/>
      <c r="E29" s="19">
        <v>654720</v>
      </c>
      <c r="F29" s="364"/>
      <c r="G29" s="117">
        <v>44825</v>
      </c>
      <c r="H29" s="381">
        <v>15</v>
      </c>
      <c r="I29" s="108" t="s">
        <v>566</v>
      </c>
      <c r="J29" s="382">
        <v>654720</v>
      </c>
      <c r="K29" s="19"/>
    </row>
    <row r="30" spans="1:11" ht="13.5" customHeight="1" x14ac:dyDescent="0.2">
      <c r="A30" s="117">
        <v>44825</v>
      </c>
      <c r="B30" s="381">
        <v>16</v>
      </c>
      <c r="C30" s="108" t="s">
        <v>241</v>
      </c>
      <c r="D30" s="382"/>
      <c r="E30" s="19">
        <v>2000</v>
      </c>
      <c r="F30" s="364"/>
      <c r="G30" s="117">
        <v>44825</v>
      </c>
      <c r="H30" s="381">
        <v>16</v>
      </c>
      <c r="I30" s="108" t="s">
        <v>241</v>
      </c>
      <c r="J30" s="382">
        <v>2000</v>
      </c>
      <c r="K30" s="19"/>
    </row>
    <row r="31" spans="1:11" ht="13.5" customHeight="1" x14ac:dyDescent="0.2">
      <c r="A31" s="117">
        <v>44831</v>
      </c>
      <c r="B31" s="381">
        <v>17</v>
      </c>
      <c r="C31" s="108" t="s">
        <v>687</v>
      </c>
      <c r="D31" s="382"/>
      <c r="E31" s="19">
        <v>2935000</v>
      </c>
      <c r="F31" s="364"/>
      <c r="G31" s="117">
        <v>44831</v>
      </c>
      <c r="H31" s="381">
        <v>17</v>
      </c>
      <c r="I31" s="108" t="s">
        <v>687</v>
      </c>
      <c r="J31" s="382">
        <v>2935000</v>
      </c>
      <c r="K31" s="19"/>
    </row>
    <row r="32" spans="1:11" ht="13.5" customHeight="1" x14ac:dyDescent="0.2">
      <c r="A32" s="117">
        <v>44831</v>
      </c>
      <c r="B32" s="381">
        <v>18</v>
      </c>
      <c r="C32" s="108" t="s">
        <v>134</v>
      </c>
      <c r="D32" s="382"/>
      <c r="E32" s="19">
        <v>3000</v>
      </c>
      <c r="F32" s="364"/>
      <c r="G32" s="117">
        <v>44831</v>
      </c>
      <c r="H32" s="381">
        <v>18</v>
      </c>
      <c r="I32" s="108" t="s">
        <v>134</v>
      </c>
      <c r="J32" s="382">
        <v>3000</v>
      </c>
      <c r="K32" s="19"/>
    </row>
    <row r="33" spans="1:12" ht="13.5" customHeight="1" x14ac:dyDescent="0.2">
      <c r="A33" s="117">
        <v>44834</v>
      </c>
      <c r="B33" s="381">
        <v>19</v>
      </c>
      <c r="C33" s="108" t="s">
        <v>694</v>
      </c>
      <c r="D33" s="382"/>
      <c r="E33" s="19">
        <v>1209675</v>
      </c>
      <c r="F33" s="364"/>
      <c r="G33" s="117">
        <v>44834</v>
      </c>
      <c r="H33" s="381">
        <v>19</v>
      </c>
      <c r="I33" s="108" t="s">
        <v>694</v>
      </c>
      <c r="J33" s="382">
        <v>1209675</v>
      </c>
      <c r="K33" s="19"/>
    </row>
    <row r="34" spans="1:12" ht="13.5" customHeight="1" x14ac:dyDescent="0.2">
      <c r="A34" s="117">
        <v>44834</v>
      </c>
      <c r="B34" s="381">
        <v>20</v>
      </c>
      <c r="C34" s="108" t="s">
        <v>134</v>
      </c>
      <c r="D34" s="382"/>
      <c r="E34" s="19">
        <v>3000</v>
      </c>
      <c r="F34" s="364"/>
      <c r="G34" s="117">
        <v>44834</v>
      </c>
      <c r="H34" s="381">
        <v>20</v>
      </c>
      <c r="I34" s="108" t="s">
        <v>134</v>
      </c>
      <c r="J34" s="382">
        <v>3000</v>
      </c>
      <c r="K34" s="19"/>
    </row>
    <row r="35" spans="1:12" x14ac:dyDescent="0.2">
      <c r="A35" s="383"/>
      <c r="B35" s="384"/>
      <c r="C35" s="385" t="s">
        <v>63</v>
      </c>
      <c r="D35" s="386">
        <f>SUM(D14:D34)-SUM(E14:E34)</f>
        <v>2025923</v>
      </c>
      <c r="E35" s="387"/>
      <c r="F35" s="364"/>
      <c r="G35" s="383"/>
      <c r="H35" s="384"/>
      <c r="I35" s="385" t="s">
        <v>63</v>
      </c>
      <c r="J35" s="386"/>
      <c r="K35" s="425">
        <f>SUM(K14:K34)-SUM(J14:J34)</f>
        <v>2025923</v>
      </c>
    </row>
    <row r="36" spans="1:12" ht="13.5" thickBot="1" x14ac:dyDescent="0.25">
      <c r="A36" s="20"/>
      <c r="B36" s="21"/>
      <c r="C36" s="21"/>
      <c r="D36" s="21"/>
      <c r="E36" s="388"/>
      <c r="F36" s="364"/>
      <c r="G36" s="20"/>
      <c r="H36" s="21"/>
      <c r="I36" s="21"/>
      <c r="J36" s="21"/>
      <c r="K36" s="388"/>
    </row>
    <row r="37" spans="1:12" x14ac:dyDescent="0.2">
      <c r="A37" s="8"/>
      <c r="B37" s="6"/>
      <c r="C37" s="6" t="s">
        <v>17</v>
      </c>
      <c r="D37" s="8"/>
      <c r="E37" s="8"/>
      <c r="F37" s="364"/>
      <c r="G37" s="8"/>
      <c r="H37" s="6"/>
      <c r="I37" s="6" t="s">
        <v>17</v>
      </c>
      <c r="J37" s="8"/>
      <c r="K37" s="8"/>
    </row>
    <row r="38" spans="1:12" x14ac:dyDescent="0.2">
      <c r="A38" s="8"/>
      <c r="B38" s="6"/>
      <c r="C38" s="6"/>
      <c r="D38" s="8"/>
      <c r="E38" s="459"/>
      <c r="F38" s="364"/>
      <c r="G38" s="8"/>
      <c r="H38" s="6"/>
      <c r="I38" s="6"/>
      <c r="J38" s="8"/>
      <c r="K38" s="8"/>
    </row>
    <row r="39" spans="1:12" x14ac:dyDescent="0.2">
      <c r="A39" s="13"/>
      <c r="B39" s="13"/>
      <c r="C39" s="389"/>
      <c r="D39" s="390"/>
      <c r="E39" s="14"/>
      <c r="F39" s="364"/>
      <c r="G39" s="13"/>
      <c r="H39" s="13"/>
      <c r="I39" s="389"/>
      <c r="J39" s="390"/>
      <c r="K39" s="14"/>
    </row>
    <row r="40" spans="1:12" x14ac:dyDescent="0.2">
      <c r="A40" s="13"/>
      <c r="B40" s="13"/>
      <c r="C40" s="391"/>
      <c r="D40" s="392"/>
      <c r="E40" s="14"/>
      <c r="F40" s="364"/>
      <c r="G40" s="13"/>
      <c r="H40" s="13"/>
      <c r="I40" s="391"/>
      <c r="J40" s="392"/>
      <c r="K40" s="14"/>
    </row>
    <row r="41" spans="1:12" x14ac:dyDescent="0.2">
      <c r="C41" s="393"/>
      <c r="D41" s="394"/>
      <c r="E41" s="175"/>
      <c r="F41" s="364"/>
      <c r="I41" s="393"/>
      <c r="J41" s="394"/>
      <c r="K41" s="175"/>
    </row>
    <row r="42" spans="1:12" x14ac:dyDescent="0.2">
      <c r="C42" s="393"/>
      <c r="D42" s="394"/>
      <c r="F42" s="364"/>
      <c r="I42" s="393"/>
      <c r="J42" s="394"/>
    </row>
    <row r="43" spans="1:12" x14ac:dyDescent="0.2">
      <c r="A43" s="395"/>
      <c r="B43" s="396"/>
      <c r="C43" s="397"/>
      <c r="D43" s="398"/>
      <c r="E43" s="398"/>
      <c r="F43" s="398"/>
      <c r="G43" s="395"/>
      <c r="H43" s="396"/>
      <c r="I43" s="397"/>
      <c r="J43" s="398"/>
      <c r="K43" s="398"/>
      <c r="L43" s="399"/>
    </row>
    <row r="44" spans="1:12" x14ac:dyDescent="0.2">
      <c r="A44" s="395"/>
      <c r="B44" s="396"/>
      <c r="C44" s="397"/>
      <c r="D44" s="398"/>
      <c r="E44" s="398"/>
      <c r="F44" s="398"/>
      <c r="G44" s="395"/>
      <c r="H44" s="396"/>
      <c r="I44" s="397"/>
      <c r="J44" s="398"/>
      <c r="K44" s="398"/>
      <c r="L44" s="399"/>
    </row>
    <row r="45" spans="1:12" x14ac:dyDescent="0.2">
      <c r="A45" s="395"/>
      <c r="B45" s="400"/>
      <c r="C45" s="397"/>
      <c r="D45" s="398"/>
      <c r="E45" s="398"/>
      <c r="F45" s="398"/>
      <c r="G45" s="395"/>
      <c r="H45" s="400"/>
      <c r="I45" s="397"/>
      <c r="J45" s="398"/>
      <c r="K45" s="398"/>
      <c r="L45" s="399"/>
    </row>
    <row r="46" spans="1:12" x14ac:dyDescent="0.2">
      <c r="A46" s="395"/>
      <c r="B46" s="400"/>
      <c r="C46" s="397"/>
      <c r="D46" s="398"/>
      <c r="E46" s="398"/>
      <c r="F46" s="398"/>
      <c r="G46" s="395"/>
      <c r="H46" s="400"/>
      <c r="I46" s="397"/>
      <c r="J46" s="398"/>
      <c r="K46" s="398"/>
      <c r="L46" s="399"/>
    </row>
    <row r="47" spans="1:12" x14ac:dyDescent="0.2">
      <c r="A47" s="395"/>
      <c r="B47" s="400"/>
      <c r="C47" s="397"/>
      <c r="D47" s="398"/>
      <c r="E47" s="398"/>
      <c r="F47" s="398"/>
      <c r="G47" s="395"/>
      <c r="H47" s="400"/>
      <c r="I47" s="397"/>
      <c r="J47" s="398"/>
      <c r="K47" s="398"/>
      <c r="L47" s="399"/>
    </row>
    <row r="48" spans="1:12" x14ac:dyDescent="0.2">
      <c r="A48" s="401"/>
      <c r="B48" s="397"/>
      <c r="C48" s="402"/>
      <c r="D48" s="403"/>
      <c r="E48" s="397"/>
      <c r="F48" s="404"/>
      <c r="G48" s="401"/>
      <c r="H48" s="405"/>
      <c r="I48" s="402"/>
      <c r="J48" s="404"/>
      <c r="K48" s="406"/>
      <c r="L48" s="399"/>
    </row>
    <row r="49" spans="1:12" x14ac:dyDescent="0.2">
      <c r="A49" s="405"/>
      <c r="B49" s="405"/>
      <c r="C49" s="405"/>
      <c r="D49" s="405"/>
      <c r="E49" s="407"/>
      <c r="F49" s="405"/>
      <c r="G49" s="407"/>
      <c r="H49" s="405"/>
      <c r="I49" s="405"/>
      <c r="J49" s="405"/>
      <c r="K49" s="405"/>
      <c r="L49" s="399"/>
    </row>
    <row r="50" spans="1:12" x14ac:dyDescent="0.2">
      <c r="A50" s="397"/>
      <c r="B50" s="402"/>
      <c r="C50" s="402"/>
      <c r="D50" s="397"/>
      <c r="E50" s="397"/>
      <c r="F50" s="407"/>
      <c r="G50" s="402"/>
      <c r="H50" s="397"/>
      <c r="I50" s="402"/>
      <c r="J50" s="397"/>
      <c r="K50" s="408"/>
      <c r="L50" s="399"/>
    </row>
    <row r="51" spans="1:12" s="15" customFormat="1" x14ac:dyDescent="0.2">
      <c r="A51" s="409"/>
      <c r="B51" s="409"/>
      <c r="C51" s="410"/>
      <c r="D51" s="411"/>
      <c r="E51" s="412"/>
      <c r="F51" s="412"/>
      <c r="G51" s="412"/>
      <c r="H51" s="412"/>
      <c r="I51" s="413"/>
      <c r="J51" s="409"/>
      <c r="K51" s="409"/>
      <c r="L51" s="414"/>
    </row>
    <row r="52" spans="1:12" s="15" customFormat="1" x14ac:dyDescent="0.2">
      <c r="A52" s="415"/>
      <c r="B52" s="415"/>
      <c r="C52" s="416"/>
      <c r="D52" s="417"/>
      <c r="E52" s="418"/>
      <c r="F52" s="412"/>
      <c r="G52" s="415"/>
      <c r="H52" s="415"/>
      <c r="I52" s="415"/>
      <c r="J52" s="415"/>
      <c r="K52" s="415"/>
      <c r="L52" s="414"/>
    </row>
    <row r="53" spans="1:12" x14ac:dyDescent="0.2">
      <c r="A53" s="415"/>
      <c r="B53" s="415"/>
      <c r="C53" s="416"/>
      <c r="D53" s="417"/>
      <c r="E53" s="415"/>
      <c r="F53" s="415"/>
      <c r="G53" s="415"/>
      <c r="H53" s="415"/>
      <c r="I53" s="415"/>
      <c r="J53" s="415"/>
      <c r="K53" s="415"/>
      <c r="L53" s="399"/>
    </row>
    <row r="54" spans="1:12" x14ac:dyDescent="0.2">
      <c r="A54" s="415"/>
      <c r="B54" s="415"/>
      <c r="C54" s="416"/>
      <c r="D54" s="419"/>
      <c r="E54" s="418"/>
      <c r="F54" s="415"/>
      <c r="G54" s="415"/>
      <c r="H54" s="415"/>
      <c r="I54" s="415"/>
      <c r="J54" s="415"/>
      <c r="K54" s="415"/>
      <c r="L54" s="399"/>
    </row>
    <row r="55" spans="1:12" x14ac:dyDescent="0.2">
      <c r="A55" s="365"/>
      <c r="B55" s="365"/>
      <c r="C55" s="365"/>
      <c r="D55" s="366"/>
      <c r="E55" s="365"/>
      <c r="F55" s="365"/>
      <c r="G55" s="365"/>
      <c r="H55" s="365"/>
      <c r="I55" s="365"/>
      <c r="J55" s="365"/>
      <c r="K55" s="365"/>
    </row>
    <row r="56" spans="1:12" x14ac:dyDescent="0.2">
      <c r="A56" s="365"/>
      <c r="B56" s="365"/>
      <c r="C56" s="365"/>
      <c r="D56" s="365"/>
      <c r="E56" s="365"/>
      <c r="F56" s="365"/>
      <c r="G56" s="365"/>
      <c r="H56" s="365"/>
      <c r="I56" s="365"/>
      <c r="J56" s="365"/>
      <c r="K56" s="365"/>
    </row>
    <row r="57" spans="1:12" x14ac:dyDescent="0.2">
      <c r="A57" s="365"/>
      <c r="B57" s="365"/>
      <c r="C57" s="367"/>
      <c r="D57" s="365"/>
      <c r="E57" s="365"/>
      <c r="F57" s="365"/>
      <c r="G57" s="365"/>
      <c r="H57" s="365"/>
      <c r="I57" s="365"/>
      <c r="J57" s="365"/>
      <c r="K57" s="365"/>
    </row>
    <row r="58" spans="1:12" x14ac:dyDescent="0.2">
      <c r="A58" s="365"/>
      <c r="B58" s="365"/>
      <c r="C58" s="365"/>
      <c r="D58" s="366"/>
      <c r="E58" s="365"/>
      <c r="F58" s="365"/>
      <c r="G58" s="365"/>
      <c r="H58" s="365"/>
      <c r="I58" s="365"/>
      <c r="J58" s="365"/>
      <c r="K58" s="365"/>
    </row>
    <row r="59" spans="1:12" x14ac:dyDescent="0.2">
      <c r="A59" s="365"/>
      <c r="B59" s="365"/>
      <c r="C59" s="365"/>
      <c r="D59" s="366"/>
      <c r="E59" s="365"/>
      <c r="F59" s="365"/>
      <c r="G59" s="365"/>
      <c r="H59" s="365"/>
      <c r="I59" s="365"/>
      <c r="J59" s="365"/>
      <c r="K59" s="365"/>
    </row>
    <row r="60" spans="1:12" x14ac:dyDescent="0.2">
      <c r="C60" s="108"/>
      <c r="D60" s="19"/>
    </row>
    <row r="61" spans="1:12" x14ac:dyDescent="0.2">
      <c r="D61" s="175"/>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A2" sqref="A2"/>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125" t="s">
        <v>18</v>
      </c>
      <c r="F1" s="125"/>
      <c r="G1" s="125"/>
    </row>
    <row r="2" spans="1:11" ht="18.75" x14ac:dyDescent="0.3">
      <c r="E2" s="125" t="s">
        <v>50</v>
      </c>
      <c r="F2" s="125"/>
      <c r="G2" s="125"/>
    </row>
    <row r="3" spans="1:11" ht="18.75" x14ac:dyDescent="0.3">
      <c r="E3" s="174" t="s">
        <v>762</v>
      </c>
      <c r="F3" s="125"/>
      <c r="G3" s="125"/>
    </row>
    <row r="4" spans="1:11" x14ac:dyDescent="0.25">
      <c r="C4" s="163" t="s">
        <v>59</v>
      </c>
      <c r="I4" s="163" t="s">
        <v>60</v>
      </c>
    </row>
    <row r="5" spans="1:11" x14ac:dyDescent="0.25">
      <c r="A5" s="126" t="s">
        <v>54</v>
      </c>
      <c r="B5" s="124"/>
      <c r="C5" s="124"/>
      <c r="D5" s="124"/>
      <c r="E5" s="124"/>
      <c r="G5" s="126" t="s">
        <v>54</v>
      </c>
      <c r="H5" s="124"/>
      <c r="I5" s="124"/>
      <c r="J5" s="124"/>
      <c r="K5" s="124"/>
    </row>
    <row r="6" spans="1:11" x14ac:dyDescent="0.25">
      <c r="A6" s="124"/>
      <c r="B6" s="124">
        <v>50000</v>
      </c>
      <c r="C6" s="124" t="s">
        <v>51</v>
      </c>
      <c r="D6" s="124">
        <v>40</v>
      </c>
      <c r="E6" s="127">
        <f>B6*D6</f>
        <v>2000000</v>
      </c>
      <c r="G6" s="124"/>
      <c r="H6" s="124">
        <v>100</v>
      </c>
      <c r="I6" s="124" t="s">
        <v>51</v>
      </c>
      <c r="J6" s="124">
        <v>0</v>
      </c>
      <c r="K6" s="127">
        <f>H6*J6</f>
        <v>0</v>
      </c>
    </row>
    <row r="7" spans="1:11" x14ac:dyDescent="0.25">
      <c r="A7" s="124"/>
      <c r="B7" s="124">
        <v>20000</v>
      </c>
      <c r="C7" s="124" t="s">
        <v>51</v>
      </c>
      <c r="D7" s="124">
        <v>60</v>
      </c>
      <c r="E7" s="127">
        <f t="shared" ref="E7:E11" si="0">B7*D7</f>
        <v>1200000</v>
      </c>
      <c r="G7" s="124"/>
      <c r="H7" s="124">
        <v>20</v>
      </c>
      <c r="I7" s="124" t="s">
        <v>51</v>
      </c>
      <c r="J7" s="124">
        <v>0</v>
      </c>
      <c r="K7" s="127">
        <f t="shared" ref="K7:K10" si="1">H7*J7</f>
        <v>0</v>
      </c>
    </row>
    <row r="8" spans="1:11" x14ac:dyDescent="0.25">
      <c r="A8" s="124"/>
      <c r="B8" s="124">
        <v>10000</v>
      </c>
      <c r="C8" s="124" t="s">
        <v>51</v>
      </c>
      <c r="D8" s="124">
        <v>44</v>
      </c>
      <c r="E8" s="127">
        <f t="shared" si="0"/>
        <v>440000</v>
      </c>
      <c r="G8" s="124"/>
      <c r="H8" s="124">
        <v>10</v>
      </c>
      <c r="I8" s="124" t="s">
        <v>51</v>
      </c>
      <c r="J8" s="124">
        <v>0</v>
      </c>
      <c r="K8" s="127">
        <f t="shared" si="1"/>
        <v>0</v>
      </c>
    </row>
    <row r="9" spans="1:11" x14ac:dyDescent="0.25">
      <c r="A9" s="124"/>
      <c r="B9" s="124">
        <v>5000</v>
      </c>
      <c r="C9" s="124" t="s">
        <v>51</v>
      </c>
      <c r="D9" s="124"/>
      <c r="E9" s="127">
        <f t="shared" si="0"/>
        <v>0</v>
      </c>
      <c r="G9" s="124"/>
      <c r="H9" s="124">
        <v>5</v>
      </c>
      <c r="I9" s="124" t="s">
        <v>51</v>
      </c>
      <c r="J9" s="124">
        <v>0</v>
      </c>
      <c r="K9" s="127">
        <f t="shared" si="1"/>
        <v>0</v>
      </c>
    </row>
    <row r="10" spans="1:11" x14ac:dyDescent="0.25">
      <c r="A10" s="124"/>
      <c r="B10" s="124">
        <v>2000</v>
      </c>
      <c r="C10" s="124" t="s">
        <v>51</v>
      </c>
      <c r="D10" s="124">
        <v>4</v>
      </c>
      <c r="E10" s="127">
        <f t="shared" si="0"/>
        <v>8000</v>
      </c>
      <c r="G10" s="124"/>
      <c r="H10" s="124">
        <v>1</v>
      </c>
      <c r="I10" s="124" t="s">
        <v>51</v>
      </c>
      <c r="J10" s="124">
        <v>5</v>
      </c>
      <c r="K10" s="127">
        <f t="shared" si="1"/>
        <v>5</v>
      </c>
    </row>
    <row r="11" spans="1:11" x14ac:dyDescent="0.25">
      <c r="A11" s="124"/>
      <c r="B11" s="124">
        <v>1000</v>
      </c>
      <c r="C11" s="124" t="s">
        <v>51</v>
      </c>
      <c r="D11" s="124"/>
      <c r="E11" s="127">
        <f t="shared" si="0"/>
        <v>0</v>
      </c>
      <c r="G11" s="124"/>
      <c r="H11" s="124"/>
      <c r="I11" s="124"/>
      <c r="J11" s="124"/>
      <c r="K11" s="127"/>
    </row>
    <row r="12" spans="1:11" x14ac:dyDescent="0.25">
      <c r="A12" s="124"/>
      <c r="B12" s="124"/>
      <c r="C12" s="124"/>
      <c r="D12" s="124"/>
      <c r="E12" s="124"/>
      <c r="G12" s="124"/>
      <c r="H12" s="124"/>
      <c r="I12" s="124"/>
      <c r="J12" s="124"/>
      <c r="K12" s="124"/>
    </row>
    <row r="13" spans="1:11" x14ac:dyDescent="0.25">
      <c r="A13" s="129" t="s">
        <v>57</v>
      </c>
      <c r="B13" s="124"/>
      <c r="C13" s="124"/>
      <c r="D13" s="124"/>
      <c r="E13" s="124"/>
      <c r="G13" s="129"/>
      <c r="H13" s="124"/>
      <c r="I13" s="124"/>
      <c r="J13" s="124"/>
      <c r="K13" s="124"/>
    </row>
    <row r="14" spans="1:11" x14ac:dyDescent="0.25">
      <c r="A14" s="124"/>
      <c r="B14" s="124">
        <v>500</v>
      </c>
      <c r="C14" s="124" t="s">
        <v>51</v>
      </c>
      <c r="D14" s="124"/>
      <c r="E14" s="124">
        <f>B14*D14</f>
        <v>0</v>
      </c>
      <c r="G14" s="124"/>
      <c r="H14" s="124"/>
      <c r="I14" s="124"/>
      <c r="J14" s="124"/>
      <c r="K14" s="124"/>
    </row>
    <row r="15" spans="1:11" x14ac:dyDescent="0.25">
      <c r="A15" s="124"/>
      <c r="B15" s="124">
        <v>200</v>
      </c>
      <c r="C15" s="124" t="s">
        <v>51</v>
      </c>
      <c r="D15" s="124"/>
      <c r="E15" s="124">
        <f t="shared" ref="E15:E17" si="2">B15*D15</f>
        <v>0</v>
      </c>
      <c r="G15" s="124"/>
      <c r="H15" s="124"/>
      <c r="I15" s="124"/>
      <c r="J15" s="124"/>
      <c r="K15" s="124"/>
    </row>
    <row r="16" spans="1:11" x14ac:dyDescent="0.25">
      <c r="A16" s="124"/>
      <c r="B16" s="124">
        <v>100</v>
      </c>
      <c r="C16" s="124" t="s">
        <v>51</v>
      </c>
      <c r="D16" s="124">
        <v>1</v>
      </c>
      <c r="E16" s="124">
        <f t="shared" si="2"/>
        <v>100</v>
      </c>
      <c r="G16" s="124"/>
      <c r="H16" s="124"/>
      <c r="I16" s="124"/>
      <c r="J16" s="124"/>
      <c r="K16" s="124"/>
    </row>
    <row r="17" spans="1:11" x14ac:dyDescent="0.25">
      <c r="A17" s="124"/>
      <c r="B17" s="124">
        <v>50</v>
      </c>
      <c r="C17" s="124" t="s">
        <v>51</v>
      </c>
      <c r="D17" s="124">
        <v>2</v>
      </c>
      <c r="E17" s="124">
        <f t="shared" si="2"/>
        <v>100</v>
      </c>
      <c r="G17" s="124"/>
      <c r="H17" s="124"/>
      <c r="I17" s="124"/>
      <c r="J17" s="124"/>
      <c r="K17" s="124"/>
    </row>
    <row r="18" spans="1:11" x14ac:dyDescent="0.25">
      <c r="A18" s="124"/>
      <c r="B18" s="124"/>
      <c r="C18" s="124"/>
      <c r="D18" s="124">
        <v>1</v>
      </c>
      <c r="E18" s="124"/>
      <c r="G18" s="124"/>
      <c r="H18" s="124"/>
      <c r="I18" s="124"/>
      <c r="J18" s="124"/>
      <c r="K18" s="124"/>
    </row>
    <row r="19" spans="1:11" x14ac:dyDescent="0.25">
      <c r="A19" s="124"/>
      <c r="B19" s="124"/>
      <c r="C19" s="124"/>
      <c r="D19" s="124"/>
      <c r="E19" s="124"/>
      <c r="G19" s="124"/>
      <c r="H19" s="124"/>
      <c r="I19" s="124"/>
      <c r="J19" s="124"/>
      <c r="K19" s="124"/>
    </row>
    <row r="20" spans="1:11" x14ac:dyDescent="0.25">
      <c r="A20" s="124"/>
      <c r="B20" s="124"/>
      <c r="C20" s="124"/>
      <c r="D20" s="124"/>
      <c r="E20" s="128">
        <f>SUM(E6:E17)</f>
        <v>3648200</v>
      </c>
      <c r="G20" s="124"/>
      <c r="H20" s="124"/>
      <c r="I20" s="124"/>
      <c r="J20" s="124"/>
      <c r="K20" s="128">
        <f>SUM(K6:K17)</f>
        <v>5</v>
      </c>
    </row>
    <row r="21" spans="1:11" x14ac:dyDescent="0.25">
      <c r="A21" s="124"/>
      <c r="B21" s="124"/>
      <c r="C21" s="124"/>
      <c r="D21" s="124"/>
      <c r="E21" s="126"/>
      <c r="G21" s="124"/>
      <c r="H21" s="124"/>
      <c r="I21" s="124"/>
      <c r="J21" s="124"/>
      <c r="K21" s="126"/>
    </row>
    <row r="22" spans="1:11" x14ac:dyDescent="0.25">
      <c r="A22" s="124" t="s">
        <v>52</v>
      </c>
      <c r="B22" s="124"/>
      <c r="C22" s="124"/>
      <c r="D22" s="124"/>
      <c r="E22" s="128">
        <f>E20</f>
        <v>3648200</v>
      </c>
      <c r="G22" s="124" t="s">
        <v>52</v>
      </c>
      <c r="H22" s="124"/>
      <c r="I22" s="124"/>
      <c r="J22" s="124"/>
      <c r="K22" s="128">
        <f>K20</f>
        <v>5</v>
      </c>
    </row>
    <row r="23" spans="1:11" x14ac:dyDescent="0.25">
      <c r="A23" s="124" t="s">
        <v>40</v>
      </c>
      <c r="B23" s="124"/>
      <c r="C23" s="124"/>
      <c r="D23" s="124"/>
      <c r="E23" s="128">
        <f>'UGX Cash Box September'!G186</f>
        <v>3648186</v>
      </c>
      <c r="G23" s="124" t="s">
        <v>40</v>
      </c>
      <c r="H23" s="124"/>
      <c r="I23" s="124"/>
      <c r="J23" s="124"/>
      <c r="K23" s="128">
        <f>'USD-cash box September'!G6</f>
        <v>5</v>
      </c>
    </row>
    <row r="24" spans="1:11" x14ac:dyDescent="0.25">
      <c r="A24" s="124" t="s">
        <v>53</v>
      </c>
      <c r="B24" s="124"/>
      <c r="C24" s="124"/>
      <c r="D24" s="124"/>
      <c r="E24" s="127">
        <f>E22-E23</f>
        <v>14</v>
      </c>
      <c r="G24" s="124" t="s">
        <v>53</v>
      </c>
      <c r="H24" s="124"/>
      <c r="I24" s="124"/>
      <c r="J24" s="124"/>
      <c r="K24" s="127">
        <f>K22-K23</f>
        <v>0</v>
      </c>
    </row>
    <row r="26" spans="1:11" x14ac:dyDescent="0.25">
      <c r="A26" t="s">
        <v>55</v>
      </c>
      <c r="C26" t="s">
        <v>90</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M22" sqref="M21:M22"/>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850" t="s">
        <v>116</v>
      </c>
      <c r="E1" s="850"/>
      <c r="F1" s="850"/>
      <c r="G1" s="850"/>
      <c r="H1" s="850"/>
      <c r="I1" s="850"/>
      <c r="J1" s="850"/>
    </row>
    <row r="2" spans="1:14" ht="15" customHeight="1" x14ac:dyDescent="0.25">
      <c r="D2" s="850"/>
      <c r="E2" s="850"/>
      <c r="F2" s="850"/>
      <c r="G2" s="850"/>
      <c r="H2" s="850"/>
      <c r="I2" s="850"/>
      <c r="J2" s="850"/>
    </row>
    <row r="4" spans="1:14" x14ac:dyDescent="0.25">
      <c r="A4" s="311"/>
      <c r="B4" s="296"/>
      <c r="C4" s="851"/>
      <c r="D4" s="851"/>
      <c r="E4" s="851"/>
      <c r="F4" s="851"/>
      <c r="G4" s="851"/>
      <c r="H4" s="851"/>
      <c r="I4" s="851"/>
      <c r="J4" s="851"/>
      <c r="K4" s="851"/>
      <c r="L4" s="851"/>
      <c r="M4" s="851"/>
      <c r="N4" s="852"/>
    </row>
    <row r="5" spans="1:14" x14ac:dyDescent="0.25">
      <c r="A5" s="312" t="s">
        <v>2</v>
      </c>
      <c r="B5" s="297"/>
      <c r="C5" s="298" t="s">
        <v>95</v>
      </c>
      <c r="D5" s="298" t="s">
        <v>96</v>
      </c>
      <c r="E5" s="298" t="s">
        <v>97</v>
      </c>
      <c r="F5" s="298" t="s">
        <v>98</v>
      </c>
      <c r="G5" s="298" t="s">
        <v>94</v>
      </c>
      <c r="H5" s="298" t="s">
        <v>99</v>
      </c>
      <c r="I5" s="298" t="s">
        <v>100</v>
      </c>
      <c r="J5" s="298" t="s">
        <v>101</v>
      </c>
      <c r="K5" s="298" t="s">
        <v>102</v>
      </c>
      <c r="L5" s="298" t="s">
        <v>103</v>
      </c>
      <c r="M5" s="298" t="s">
        <v>104</v>
      </c>
      <c r="N5" s="298" t="s">
        <v>105</v>
      </c>
    </row>
    <row r="6" spans="1:14" x14ac:dyDescent="0.25">
      <c r="A6" s="313"/>
      <c r="B6" s="299" t="s">
        <v>85</v>
      </c>
      <c r="C6" s="300"/>
      <c r="D6" s="301"/>
      <c r="E6" s="302"/>
      <c r="F6" s="301"/>
      <c r="G6" s="301"/>
      <c r="H6" s="301"/>
      <c r="I6" s="321"/>
      <c r="J6" s="301"/>
      <c r="K6" s="301"/>
      <c r="L6" s="301"/>
      <c r="M6" s="301"/>
      <c r="N6" s="301"/>
    </row>
    <row r="7" spans="1:14" x14ac:dyDescent="0.25">
      <c r="A7" s="314"/>
      <c r="B7" s="303" t="s">
        <v>86</v>
      </c>
      <c r="C7" s="304"/>
      <c r="D7" s="304"/>
      <c r="E7" s="304"/>
      <c r="F7" s="304"/>
      <c r="G7" s="304"/>
      <c r="H7" s="304"/>
      <c r="I7" s="304"/>
      <c r="J7" s="304"/>
      <c r="K7" s="304"/>
      <c r="L7" s="304"/>
      <c r="M7" s="304"/>
      <c r="N7" s="304"/>
    </row>
    <row r="8" spans="1:14" x14ac:dyDescent="0.25">
      <c r="A8" s="315"/>
      <c r="B8" s="305" t="s">
        <v>41</v>
      </c>
      <c r="C8" s="306"/>
      <c r="D8" s="307"/>
      <c r="E8" s="307"/>
      <c r="F8" s="307"/>
      <c r="G8" s="307"/>
      <c r="H8" s="307"/>
      <c r="I8" s="307"/>
      <c r="J8" s="307"/>
      <c r="K8" s="307"/>
      <c r="L8" s="307"/>
      <c r="M8" s="307"/>
      <c r="N8" s="307"/>
    </row>
    <row r="9" spans="1:14" x14ac:dyDescent="0.25">
      <c r="A9" s="312"/>
      <c r="B9" s="308" t="s">
        <v>85</v>
      </c>
      <c r="C9" s="309"/>
      <c r="D9" s="309"/>
      <c r="E9" s="310"/>
      <c r="F9" s="310"/>
      <c r="G9" s="309"/>
      <c r="H9" s="309"/>
      <c r="I9" s="310"/>
      <c r="J9" s="309"/>
      <c r="K9" s="309"/>
      <c r="L9" s="309"/>
      <c r="M9" s="309"/>
      <c r="N9" s="309"/>
    </row>
    <row r="10" spans="1:14" x14ac:dyDescent="0.25">
      <c r="A10" s="314"/>
      <c r="B10" s="303" t="s">
        <v>86</v>
      </c>
      <c r="C10" s="304"/>
      <c r="D10" s="304"/>
      <c r="E10" s="304"/>
      <c r="F10" s="304"/>
      <c r="G10" s="304"/>
      <c r="H10" s="304"/>
      <c r="I10" s="304"/>
      <c r="J10" s="304"/>
      <c r="K10" s="304"/>
      <c r="L10" s="304"/>
      <c r="M10" s="304"/>
      <c r="N10" s="304"/>
    </row>
    <row r="11" spans="1:14" x14ac:dyDescent="0.25">
      <c r="A11" s="315"/>
      <c r="B11" s="305" t="s">
        <v>41</v>
      </c>
      <c r="C11" s="307"/>
      <c r="D11" s="307"/>
      <c r="E11" s="307"/>
      <c r="F11" s="307"/>
      <c r="G11" s="307"/>
      <c r="H11" s="307"/>
      <c r="I11" s="307"/>
      <c r="J11" s="307"/>
      <c r="K11" s="307"/>
      <c r="L11" s="307"/>
      <c r="M11" s="307"/>
      <c r="N11" s="307"/>
    </row>
    <row r="12" spans="1:14" x14ac:dyDescent="0.25">
      <c r="A12" s="312"/>
      <c r="B12" s="308" t="s">
        <v>85</v>
      </c>
      <c r="C12" s="309"/>
      <c r="D12" s="309"/>
      <c r="E12" s="310"/>
      <c r="F12" s="310"/>
      <c r="G12" s="309"/>
      <c r="H12" s="309"/>
      <c r="I12" s="310"/>
      <c r="J12" s="309"/>
      <c r="K12" s="309"/>
      <c r="L12" s="309"/>
      <c r="M12" s="309"/>
      <c r="N12" s="309"/>
    </row>
    <row r="13" spans="1:14" x14ac:dyDescent="0.25">
      <c r="A13" s="314"/>
      <c r="B13" s="303" t="s">
        <v>86</v>
      </c>
      <c r="C13" s="304"/>
      <c r="D13" s="304"/>
      <c r="E13" s="304"/>
      <c r="F13" s="304"/>
      <c r="G13" s="304"/>
      <c r="H13" s="304"/>
      <c r="I13" s="304"/>
      <c r="J13" s="304"/>
      <c r="K13" s="304"/>
      <c r="L13" s="304"/>
      <c r="M13" s="304"/>
      <c r="N13" s="304"/>
    </row>
    <row r="14" spans="1:14" x14ac:dyDescent="0.25">
      <c r="A14" s="315"/>
      <c r="B14" s="305" t="s">
        <v>41</v>
      </c>
      <c r="C14" s="307"/>
      <c r="D14" s="307"/>
      <c r="E14" s="307"/>
      <c r="F14" s="307"/>
      <c r="G14" s="307"/>
      <c r="H14" s="307"/>
      <c r="I14" s="307"/>
      <c r="J14" s="307"/>
      <c r="K14" s="307"/>
      <c r="L14" s="307"/>
      <c r="M14" s="307"/>
      <c r="N14" s="307"/>
    </row>
    <row r="15" spans="1:14" x14ac:dyDescent="0.25">
      <c r="A15" s="312"/>
      <c r="B15" s="308" t="s">
        <v>85</v>
      </c>
      <c r="C15" s="309"/>
      <c r="D15" s="309"/>
      <c r="E15" s="310"/>
      <c r="F15" s="310"/>
      <c r="G15" s="309"/>
      <c r="H15" s="309"/>
      <c r="I15" s="310"/>
      <c r="J15" s="309"/>
      <c r="K15" s="309"/>
      <c r="L15" s="309"/>
      <c r="M15" s="309"/>
      <c r="N15" s="309"/>
    </row>
    <row r="16" spans="1:14" x14ac:dyDescent="0.25">
      <c r="A16" s="314"/>
      <c r="B16" s="303" t="s">
        <v>86</v>
      </c>
      <c r="C16" s="304"/>
      <c r="D16" s="304"/>
      <c r="E16" s="304"/>
      <c r="F16" s="304"/>
      <c r="G16" s="304"/>
      <c r="H16" s="304"/>
      <c r="I16" s="304"/>
      <c r="J16" s="304"/>
      <c r="K16" s="304"/>
      <c r="L16" s="304"/>
      <c r="M16" s="304"/>
      <c r="N16" s="304"/>
    </row>
    <row r="17" spans="1:14" x14ac:dyDescent="0.25">
      <c r="A17" s="315"/>
      <c r="B17" s="305" t="s">
        <v>41</v>
      </c>
      <c r="C17" s="307"/>
      <c r="D17" s="307"/>
      <c r="E17" s="307"/>
      <c r="F17" s="307"/>
      <c r="G17" s="307"/>
      <c r="H17" s="307"/>
      <c r="I17" s="307"/>
      <c r="J17" s="307"/>
      <c r="K17" s="307"/>
      <c r="L17" s="307"/>
      <c r="M17" s="307"/>
      <c r="N17" s="307"/>
    </row>
    <row r="18" spans="1:14" x14ac:dyDescent="0.25">
      <c r="A18" s="503"/>
      <c r="B18" s="503"/>
      <c r="C18" s="504"/>
      <c r="D18" s="504"/>
      <c r="E18" s="504"/>
      <c r="F18" s="504"/>
      <c r="G18" s="504"/>
      <c r="H18" s="504"/>
      <c r="I18" s="504"/>
      <c r="J18" s="504"/>
      <c r="K18" s="504"/>
      <c r="L18" s="504"/>
      <c r="M18" s="504"/>
      <c r="N18" s="504"/>
    </row>
    <row r="19" spans="1:14" x14ac:dyDescent="0.25">
      <c r="A19" s="503"/>
      <c r="B19" s="503"/>
      <c r="C19" s="504"/>
      <c r="D19" s="504"/>
      <c r="E19" s="504"/>
      <c r="F19" s="504"/>
      <c r="G19" s="504"/>
      <c r="H19" s="504"/>
      <c r="I19" s="504"/>
      <c r="J19" s="504"/>
      <c r="K19" s="504"/>
      <c r="L19" s="504"/>
      <c r="M19" s="504"/>
      <c r="N19" s="504"/>
    </row>
    <row r="20" spans="1:14" ht="15" customHeight="1" x14ac:dyDescent="0.25">
      <c r="C20" s="484"/>
      <c r="D20" s="485" t="s">
        <v>117</v>
      </c>
      <c r="E20" s="485"/>
      <c r="F20" s="485"/>
      <c r="G20" s="485"/>
      <c r="H20" s="485"/>
      <c r="I20" s="485"/>
      <c r="J20" s="485"/>
      <c r="K20" s="486"/>
    </row>
    <row r="21" spans="1:14" ht="15" customHeight="1" x14ac:dyDescent="0.25">
      <c r="C21" s="484"/>
      <c r="D21" s="485"/>
      <c r="E21" s="485"/>
      <c r="F21" s="485"/>
      <c r="G21" s="485"/>
      <c r="H21" s="485"/>
      <c r="I21" s="485"/>
      <c r="J21" s="485"/>
      <c r="K21" s="486"/>
    </row>
    <row r="23" spans="1:14" x14ac:dyDescent="0.25">
      <c r="A23" s="311"/>
      <c r="B23" s="296"/>
      <c r="C23" s="851"/>
      <c r="D23" s="851"/>
      <c r="E23" s="851"/>
      <c r="F23" s="851"/>
      <c r="G23" s="851"/>
      <c r="H23" s="851"/>
      <c r="I23" s="851"/>
      <c r="J23" s="851"/>
      <c r="K23" s="851"/>
      <c r="L23" s="851"/>
      <c r="M23" s="851"/>
      <c r="N23" s="852"/>
    </row>
    <row r="24" spans="1:14" x14ac:dyDescent="0.25">
      <c r="A24" s="312" t="s">
        <v>2</v>
      </c>
      <c r="B24" s="297"/>
      <c r="C24" s="298" t="s">
        <v>95</v>
      </c>
      <c r="D24" s="298" t="s">
        <v>96</v>
      </c>
      <c r="E24" s="298" t="s">
        <v>97</v>
      </c>
      <c r="F24" s="298" t="s">
        <v>98</v>
      </c>
      <c r="G24" s="298" t="s">
        <v>94</v>
      </c>
      <c r="H24" s="298" t="s">
        <v>99</v>
      </c>
      <c r="I24" s="298" t="s">
        <v>100</v>
      </c>
      <c r="J24" s="298" t="s">
        <v>101</v>
      </c>
      <c r="K24" s="298" t="s">
        <v>102</v>
      </c>
      <c r="L24" s="298" t="s">
        <v>103</v>
      </c>
      <c r="M24" s="298" t="s">
        <v>104</v>
      </c>
      <c r="N24" s="298" t="s">
        <v>105</v>
      </c>
    </row>
    <row r="25" spans="1:14" x14ac:dyDescent="0.25">
      <c r="A25" s="313"/>
      <c r="B25" s="299" t="s">
        <v>41</v>
      </c>
      <c r="C25" s="300"/>
      <c r="D25" s="301"/>
      <c r="E25" s="302"/>
      <c r="F25" s="301"/>
      <c r="G25" s="301"/>
      <c r="H25" s="301"/>
      <c r="I25" s="321"/>
      <c r="J25" s="301"/>
      <c r="K25" s="301"/>
      <c r="L25" s="301"/>
      <c r="M25" s="301"/>
      <c r="N25" s="301"/>
    </row>
    <row r="26" spans="1:14" x14ac:dyDescent="0.25">
      <c r="A26" s="314"/>
      <c r="B26" s="303" t="s">
        <v>86</v>
      </c>
      <c r="C26" s="304"/>
      <c r="D26" s="304"/>
      <c r="E26" s="304"/>
      <c r="F26" s="304"/>
      <c r="G26" s="304"/>
      <c r="H26" s="304"/>
      <c r="I26" s="304"/>
      <c r="J26" s="304"/>
      <c r="K26" s="304"/>
      <c r="L26" s="304"/>
      <c r="M26" s="304"/>
      <c r="N26" s="304"/>
    </row>
    <row r="27" spans="1:14" x14ac:dyDescent="0.25">
      <c r="A27" s="315"/>
      <c r="B27" s="305" t="s">
        <v>110</v>
      </c>
      <c r="C27" s="306"/>
      <c r="D27" s="307"/>
      <c r="E27" s="307"/>
      <c r="F27" s="307"/>
      <c r="G27" s="307"/>
      <c r="H27" s="307"/>
      <c r="I27" s="307"/>
      <c r="J27" s="307"/>
      <c r="K27" s="307"/>
      <c r="L27" s="307"/>
      <c r="M27" s="307"/>
      <c r="N27" s="307"/>
    </row>
    <row r="28" spans="1:14" x14ac:dyDescent="0.25">
      <c r="A28" s="312"/>
      <c r="B28" s="308" t="s">
        <v>41</v>
      </c>
      <c r="C28" s="309"/>
      <c r="D28" s="309"/>
      <c r="E28" s="310"/>
      <c r="F28" s="310"/>
      <c r="G28" s="309"/>
      <c r="H28" s="309"/>
      <c r="I28" s="310"/>
      <c r="J28" s="309"/>
      <c r="K28" s="309"/>
      <c r="L28" s="309"/>
      <c r="M28" s="309"/>
      <c r="N28" s="309"/>
    </row>
    <row r="29" spans="1:14" x14ac:dyDescent="0.25">
      <c r="A29" s="314"/>
      <c r="B29" s="303" t="s">
        <v>86</v>
      </c>
      <c r="C29" s="304"/>
      <c r="D29" s="304"/>
      <c r="E29" s="304"/>
      <c r="F29" s="304"/>
      <c r="G29" s="304"/>
      <c r="H29" s="304"/>
      <c r="I29" s="304"/>
      <c r="J29" s="304"/>
      <c r="K29" s="304"/>
      <c r="L29" s="304"/>
      <c r="M29" s="304"/>
      <c r="N29" s="304"/>
    </row>
    <row r="30" spans="1:14" x14ac:dyDescent="0.25">
      <c r="A30" s="315"/>
      <c r="B30" s="305" t="s">
        <v>110</v>
      </c>
      <c r="C30" s="307"/>
      <c r="D30" s="307"/>
      <c r="E30" s="307"/>
      <c r="F30" s="307"/>
      <c r="G30" s="307"/>
      <c r="H30" s="307"/>
      <c r="I30" s="307"/>
      <c r="J30" s="307"/>
      <c r="K30" s="307"/>
      <c r="L30" s="307"/>
      <c r="M30" s="307"/>
      <c r="N30" s="307"/>
    </row>
    <row r="31" spans="1:14" x14ac:dyDescent="0.25">
      <c r="A31" s="313"/>
      <c r="B31" s="299" t="s">
        <v>41</v>
      </c>
      <c r="C31" s="300"/>
      <c r="D31" s="301"/>
      <c r="E31" s="302"/>
      <c r="F31" s="301"/>
      <c r="G31" s="301"/>
      <c r="H31" s="301"/>
      <c r="I31" s="321"/>
      <c r="J31" s="301"/>
      <c r="K31" s="301"/>
      <c r="L31" s="301"/>
      <c r="M31" s="301"/>
      <c r="N31" s="301"/>
    </row>
    <row r="32" spans="1:14" x14ac:dyDescent="0.25">
      <c r="A32" s="314"/>
      <c r="B32" s="303" t="s">
        <v>86</v>
      </c>
      <c r="C32" s="304"/>
      <c r="D32" s="304"/>
      <c r="E32" s="304"/>
      <c r="F32" s="304"/>
      <c r="G32" s="304"/>
      <c r="H32" s="304"/>
      <c r="I32" s="304"/>
      <c r="J32" s="304"/>
      <c r="K32" s="304"/>
      <c r="L32" s="304"/>
      <c r="M32" s="304"/>
      <c r="N32" s="304"/>
    </row>
    <row r="33" spans="1:14" x14ac:dyDescent="0.25">
      <c r="A33" s="315"/>
      <c r="B33" s="305" t="s">
        <v>110</v>
      </c>
      <c r="C33" s="306"/>
      <c r="D33" s="307"/>
      <c r="E33" s="307"/>
      <c r="F33" s="307"/>
      <c r="G33" s="307"/>
      <c r="H33" s="307"/>
      <c r="I33" s="307"/>
      <c r="J33" s="307"/>
      <c r="K33" s="307"/>
      <c r="L33" s="307"/>
      <c r="M33" s="307"/>
      <c r="N33" s="307"/>
    </row>
    <row r="34" spans="1:14" x14ac:dyDescent="0.25">
      <c r="A34" s="312"/>
      <c r="B34" s="308" t="s">
        <v>41</v>
      </c>
      <c r="C34" s="309"/>
      <c r="D34" s="309"/>
      <c r="E34" s="310"/>
      <c r="F34" s="310"/>
      <c r="G34" s="309"/>
      <c r="H34" s="309"/>
      <c r="I34" s="310"/>
      <c r="J34" s="309"/>
      <c r="K34" s="309"/>
      <c r="L34" s="309"/>
      <c r="M34" s="309"/>
      <c r="N34" s="309"/>
    </row>
    <row r="35" spans="1:14" x14ac:dyDescent="0.25">
      <c r="A35" s="314"/>
      <c r="B35" s="303" t="s">
        <v>86</v>
      </c>
      <c r="C35" s="304"/>
      <c r="D35" s="304"/>
      <c r="E35" s="304"/>
      <c r="F35" s="304"/>
      <c r="G35" s="304"/>
      <c r="H35" s="304"/>
      <c r="I35" s="304"/>
      <c r="J35" s="304"/>
      <c r="K35" s="304"/>
      <c r="L35" s="304"/>
      <c r="M35" s="304"/>
      <c r="N35" s="304"/>
    </row>
    <row r="36" spans="1:14" x14ac:dyDescent="0.25">
      <c r="A36" s="315"/>
      <c r="B36" s="305" t="s">
        <v>110</v>
      </c>
      <c r="C36" s="307"/>
      <c r="D36" s="307"/>
      <c r="E36" s="307"/>
      <c r="F36" s="307"/>
      <c r="G36" s="307"/>
      <c r="H36" s="307"/>
      <c r="I36" s="307"/>
      <c r="J36" s="307"/>
      <c r="K36" s="307"/>
      <c r="L36" s="307"/>
      <c r="M36" s="307"/>
      <c r="N36" s="307"/>
    </row>
    <row r="37" spans="1:14" x14ac:dyDescent="0.25">
      <c r="A37" s="312"/>
      <c r="B37" s="308" t="s">
        <v>41</v>
      </c>
      <c r="C37" s="309"/>
      <c r="D37" s="309"/>
      <c r="E37" s="310"/>
      <c r="F37" s="310"/>
      <c r="G37" s="309"/>
      <c r="H37" s="309"/>
      <c r="I37" s="310"/>
      <c r="J37" s="309"/>
      <c r="K37" s="309"/>
      <c r="L37" s="309"/>
      <c r="M37" s="309"/>
      <c r="N37" s="309"/>
    </row>
    <row r="38" spans="1:14" x14ac:dyDescent="0.25">
      <c r="A38" s="314"/>
      <c r="B38" s="303" t="s">
        <v>86</v>
      </c>
      <c r="C38" s="304"/>
      <c r="D38" s="304"/>
      <c r="E38" s="304"/>
      <c r="F38" s="304"/>
      <c r="G38" s="304"/>
      <c r="H38" s="304"/>
      <c r="I38" s="304"/>
      <c r="J38" s="304"/>
      <c r="K38" s="304"/>
      <c r="L38" s="304"/>
      <c r="M38" s="304"/>
      <c r="N38" s="304"/>
    </row>
    <row r="39" spans="1:14" ht="15.75" thickBot="1" x14ac:dyDescent="0.3">
      <c r="A39" s="315"/>
      <c r="B39" s="305" t="s">
        <v>110</v>
      </c>
      <c r="C39" s="307"/>
      <c r="D39" s="307"/>
      <c r="E39" s="307"/>
      <c r="F39" s="307"/>
      <c r="G39" s="307"/>
      <c r="H39" s="489"/>
      <c r="I39" s="307"/>
      <c r="J39" s="307"/>
      <c r="K39" s="307"/>
      <c r="L39" s="307"/>
      <c r="M39" s="307">
        <f>M37-M38</f>
        <v>0</v>
      </c>
      <c r="N39" s="307"/>
    </row>
    <row r="40" spans="1:14" ht="15.75" thickBot="1" x14ac:dyDescent="0.3">
      <c r="H40" s="490"/>
      <c r="I40" s="490">
        <f>I27+I30+I33+I36+I39</f>
        <v>0</v>
      </c>
      <c r="J40" s="490">
        <f>J27+J30+J33+J36+J39</f>
        <v>0</v>
      </c>
      <c r="K40" s="490">
        <f>K27+K30+K33+K36+K39</f>
        <v>0</v>
      </c>
      <c r="L40" s="490">
        <f t="shared" ref="L40" si="0">L27+L30+L33+L36+L39</f>
        <v>0</v>
      </c>
      <c r="M40" s="490">
        <f>M27+M30+M33+M36+M39</f>
        <v>0</v>
      </c>
      <c r="N40" s="490"/>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topLeftCell="A76" zoomScale="117" zoomScaleNormal="85" workbookViewId="0">
      <selection activeCell="A89" sqref="A89"/>
    </sheetView>
  </sheetViews>
  <sheetFormatPr defaultColWidth="10.85546875" defaultRowHeight="15" x14ac:dyDescent="0.25"/>
  <cols>
    <col min="1" max="1" width="13.140625" style="26" customWidth="1"/>
    <col min="2" max="2" width="40.7109375" style="26" customWidth="1"/>
    <col min="3" max="3" width="18" style="26" customWidth="1"/>
    <col min="4" max="4" width="14.7109375" style="26" customWidth="1"/>
    <col min="5" max="6" width="18.85546875" style="335" bestFit="1" customWidth="1"/>
    <col min="7" max="7" width="18.7109375" style="335"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7" customWidth="1"/>
    <col min="15" max="15" width="41.140625" style="26" customWidth="1"/>
    <col min="16" max="16384" width="10.85546875" style="26"/>
  </cols>
  <sheetData>
    <row r="1" spans="1:14" s="80" customFormat="1" ht="31.5" x14ac:dyDescent="0.25">
      <c r="A1" s="853" t="s">
        <v>44</v>
      </c>
      <c r="B1" s="853"/>
      <c r="C1" s="853"/>
      <c r="D1" s="853"/>
      <c r="E1" s="853"/>
      <c r="F1" s="853"/>
      <c r="G1" s="853"/>
      <c r="H1" s="853"/>
      <c r="I1" s="853"/>
      <c r="J1" s="853"/>
      <c r="K1" s="853"/>
      <c r="L1" s="853"/>
      <c r="M1" s="853"/>
      <c r="N1" s="853"/>
    </row>
    <row r="2" spans="1:14" s="80" customFormat="1" ht="18.75" x14ac:dyDescent="0.25">
      <c r="A2" s="854" t="s">
        <v>48</v>
      </c>
      <c r="B2" s="854"/>
      <c r="C2" s="854"/>
      <c r="D2" s="854"/>
      <c r="E2" s="854"/>
      <c r="F2" s="854"/>
      <c r="G2" s="854"/>
      <c r="H2" s="854"/>
      <c r="I2" s="854"/>
      <c r="J2" s="854"/>
      <c r="K2" s="854"/>
      <c r="L2" s="854"/>
      <c r="M2" s="854"/>
      <c r="N2" s="854"/>
    </row>
    <row r="3" spans="1:14" s="80" customFormat="1" ht="45.75" thickBot="1" x14ac:dyDescent="0.3">
      <c r="A3" s="169" t="s">
        <v>0</v>
      </c>
      <c r="B3" s="170" t="s">
        <v>5</v>
      </c>
      <c r="C3" s="170" t="s">
        <v>10</v>
      </c>
      <c r="D3" s="171" t="s">
        <v>8</v>
      </c>
      <c r="E3" s="171" t="s">
        <v>13</v>
      </c>
      <c r="F3" s="171" t="s">
        <v>34</v>
      </c>
      <c r="G3" s="171" t="s">
        <v>41</v>
      </c>
      <c r="H3" s="171" t="s">
        <v>2</v>
      </c>
      <c r="I3" s="171" t="s">
        <v>3</v>
      </c>
      <c r="J3" s="170" t="s">
        <v>9</v>
      </c>
      <c r="K3" s="170" t="s">
        <v>1</v>
      </c>
      <c r="L3" s="170" t="s">
        <v>4</v>
      </c>
      <c r="M3" s="170" t="s">
        <v>12</v>
      </c>
      <c r="N3" s="172" t="s">
        <v>11</v>
      </c>
    </row>
    <row r="4" spans="1:14" s="22" customFormat="1" ht="27.95" customHeight="1" x14ac:dyDescent="0.25">
      <c r="A4" s="461">
        <v>44805</v>
      </c>
      <c r="B4" s="462" t="s">
        <v>161</v>
      </c>
      <c r="C4" s="462"/>
      <c r="D4" s="505"/>
      <c r="E4" s="506"/>
      <c r="F4" s="506"/>
      <c r="G4" s="507">
        <v>467600</v>
      </c>
      <c r="H4" s="508"/>
      <c r="I4" s="509"/>
      <c r="J4" s="510"/>
      <c r="K4" s="511"/>
      <c r="L4" s="212"/>
      <c r="M4" s="512"/>
      <c r="N4" s="513"/>
    </row>
    <row r="5" spans="1:14" s="22" customFormat="1" ht="13.5" customHeight="1" x14ac:dyDescent="0.25">
      <c r="A5" s="561">
        <v>44805</v>
      </c>
      <c r="B5" s="562" t="s">
        <v>115</v>
      </c>
      <c r="C5" s="562" t="s">
        <v>49</v>
      </c>
      <c r="D5" s="563" t="s">
        <v>14</v>
      </c>
      <c r="E5" s="570"/>
      <c r="F5" s="564">
        <v>20000</v>
      </c>
      <c r="G5" s="565">
        <f>G4-E5+F5</f>
        <v>487600</v>
      </c>
      <c r="H5" s="566" t="s">
        <v>42</v>
      </c>
      <c r="I5" s="566" t="s">
        <v>18</v>
      </c>
      <c r="J5" s="568" t="s">
        <v>167</v>
      </c>
      <c r="K5" s="562" t="s">
        <v>64</v>
      </c>
      <c r="L5" s="562" t="s">
        <v>45</v>
      </c>
      <c r="M5" s="576"/>
      <c r="N5" s="569"/>
    </row>
    <row r="6" spans="1:14" s="22" customFormat="1" ht="13.5" customHeight="1" x14ac:dyDescent="0.25">
      <c r="A6" s="195">
        <v>44805</v>
      </c>
      <c r="B6" s="196" t="s">
        <v>123</v>
      </c>
      <c r="C6" s="196" t="s">
        <v>124</v>
      </c>
      <c r="D6" s="197" t="s">
        <v>14</v>
      </c>
      <c r="E6" s="173">
        <v>7000</v>
      </c>
      <c r="F6" s="173"/>
      <c r="G6" s="334">
        <f t="shared" ref="G6:G20" si="0">G5-E6+F6</f>
        <v>480600</v>
      </c>
      <c r="H6" s="560" t="s">
        <v>42</v>
      </c>
      <c r="I6" s="560" t="s">
        <v>18</v>
      </c>
      <c r="J6" s="453" t="s">
        <v>167</v>
      </c>
      <c r="K6" s="196" t="s">
        <v>64</v>
      </c>
      <c r="L6" s="196" t="s">
        <v>45</v>
      </c>
      <c r="M6" s="557"/>
      <c r="N6" s="558" t="s">
        <v>142</v>
      </c>
    </row>
    <row r="7" spans="1:14" x14ac:dyDescent="0.25">
      <c r="A7" s="195">
        <v>44806</v>
      </c>
      <c r="B7" s="196" t="s">
        <v>123</v>
      </c>
      <c r="C7" s="196" t="s">
        <v>124</v>
      </c>
      <c r="D7" s="197" t="s">
        <v>14</v>
      </c>
      <c r="E7" s="173">
        <v>5000</v>
      </c>
      <c r="F7" s="173"/>
      <c r="G7" s="334">
        <f>G6-E7+F7</f>
        <v>475600</v>
      </c>
      <c r="H7" s="320" t="s">
        <v>42</v>
      </c>
      <c r="I7" s="176" t="s">
        <v>18</v>
      </c>
      <c r="J7" s="453" t="s">
        <v>167</v>
      </c>
      <c r="K7" s="430" t="s">
        <v>64</v>
      </c>
      <c r="L7" s="176" t="s">
        <v>45</v>
      </c>
      <c r="M7" s="176"/>
      <c r="N7" s="558" t="s">
        <v>143</v>
      </c>
    </row>
    <row r="8" spans="1:14" x14ac:dyDescent="0.25">
      <c r="A8" s="195">
        <v>44807</v>
      </c>
      <c r="B8" s="196" t="s">
        <v>123</v>
      </c>
      <c r="C8" s="196" t="s">
        <v>124</v>
      </c>
      <c r="D8" s="197" t="s">
        <v>14</v>
      </c>
      <c r="E8" s="179">
        <v>9000</v>
      </c>
      <c r="F8" s="173"/>
      <c r="G8" s="334">
        <f t="shared" ref="G8:G15" si="1">G7-E8+F8</f>
        <v>466600</v>
      </c>
      <c r="H8" s="560" t="s">
        <v>42</v>
      </c>
      <c r="I8" s="176" t="s">
        <v>18</v>
      </c>
      <c r="J8" s="453" t="s">
        <v>167</v>
      </c>
      <c r="K8" s="196" t="s">
        <v>64</v>
      </c>
      <c r="L8" s="176" t="s">
        <v>45</v>
      </c>
      <c r="M8" s="176"/>
      <c r="N8" s="558" t="s">
        <v>144</v>
      </c>
    </row>
    <row r="9" spans="1:14" x14ac:dyDescent="0.25">
      <c r="A9" s="674">
        <v>44805</v>
      </c>
      <c r="B9" s="675" t="s">
        <v>115</v>
      </c>
      <c r="C9" s="675" t="s">
        <v>49</v>
      </c>
      <c r="D9" s="676" t="s">
        <v>14</v>
      </c>
      <c r="E9" s="677"/>
      <c r="F9" s="678">
        <v>200000</v>
      </c>
      <c r="G9" s="679">
        <f t="shared" si="1"/>
        <v>666600</v>
      </c>
      <c r="H9" s="680" t="s">
        <v>42</v>
      </c>
      <c r="I9" s="681" t="s">
        <v>18</v>
      </c>
      <c r="J9" s="673" t="s">
        <v>168</v>
      </c>
      <c r="K9" s="675" t="s">
        <v>64</v>
      </c>
      <c r="L9" s="681" t="s">
        <v>45</v>
      </c>
      <c r="M9" s="681"/>
      <c r="N9" s="682"/>
    </row>
    <row r="10" spans="1:14" x14ac:dyDescent="0.25">
      <c r="A10" s="674">
        <v>44805</v>
      </c>
      <c r="B10" s="675" t="s">
        <v>115</v>
      </c>
      <c r="C10" s="675" t="s">
        <v>49</v>
      </c>
      <c r="D10" s="676" t="s">
        <v>14</v>
      </c>
      <c r="E10" s="677"/>
      <c r="F10" s="678">
        <v>155000</v>
      </c>
      <c r="G10" s="679">
        <f t="shared" si="1"/>
        <v>821600</v>
      </c>
      <c r="H10" s="680" t="s">
        <v>42</v>
      </c>
      <c r="I10" s="681" t="s">
        <v>18</v>
      </c>
      <c r="J10" s="673" t="s">
        <v>169</v>
      </c>
      <c r="K10" s="675" t="s">
        <v>64</v>
      </c>
      <c r="L10" s="681" t="s">
        <v>45</v>
      </c>
      <c r="M10" s="681"/>
      <c r="N10" s="682"/>
    </row>
    <row r="11" spans="1:14" x14ac:dyDescent="0.25">
      <c r="A11" s="601">
        <v>44805</v>
      </c>
      <c r="B11" s="206" t="s">
        <v>170</v>
      </c>
      <c r="C11" s="206" t="s">
        <v>145</v>
      </c>
      <c r="D11" s="533" t="s">
        <v>81</v>
      </c>
      <c r="E11" s="683">
        <v>90000</v>
      </c>
      <c r="F11" s="173"/>
      <c r="G11" s="334">
        <f t="shared" si="1"/>
        <v>731600</v>
      </c>
      <c r="H11" s="560" t="s">
        <v>42</v>
      </c>
      <c r="I11" s="176" t="s">
        <v>18</v>
      </c>
      <c r="J11" s="453" t="s">
        <v>174</v>
      </c>
      <c r="K11" s="196" t="s">
        <v>64</v>
      </c>
      <c r="L11" s="176" t="s">
        <v>45</v>
      </c>
      <c r="M11" s="176"/>
      <c r="N11" s="558"/>
    </row>
    <row r="12" spans="1:14" x14ac:dyDescent="0.25">
      <c r="A12" s="601">
        <v>44805</v>
      </c>
      <c r="B12" s="206" t="s">
        <v>171</v>
      </c>
      <c r="C12" s="206" t="s">
        <v>145</v>
      </c>
      <c r="D12" s="533" t="s">
        <v>81</v>
      </c>
      <c r="E12" s="683">
        <v>8000</v>
      </c>
      <c r="F12" s="173"/>
      <c r="G12" s="334">
        <f t="shared" si="1"/>
        <v>723600</v>
      </c>
      <c r="H12" s="560" t="s">
        <v>42</v>
      </c>
      <c r="I12" s="176" t="s">
        <v>18</v>
      </c>
      <c r="J12" s="453" t="s">
        <v>191</v>
      </c>
      <c r="K12" s="196" t="s">
        <v>64</v>
      </c>
      <c r="L12" s="176" t="s">
        <v>45</v>
      </c>
      <c r="M12" s="176"/>
      <c r="N12" s="558"/>
    </row>
    <row r="13" spans="1:14" ht="15" customHeight="1" x14ac:dyDescent="0.25">
      <c r="A13" s="601">
        <v>44805</v>
      </c>
      <c r="B13" s="206" t="s">
        <v>172</v>
      </c>
      <c r="C13" s="206" t="s">
        <v>145</v>
      </c>
      <c r="D13" s="533" t="s">
        <v>81</v>
      </c>
      <c r="E13" s="683">
        <v>15000</v>
      </c>
      <c r="F13" s="173"/>
      <c r="G13" s="334">
        <f t="shared" si="1"/>
        <v>708600</v>
      </c>
      <c r="H13" s="560" t="s">
        <v>42</v>
      </c>
      <c r="I13" s="176" t="s">
        <v>18</v>
      </c>
      <c r="J13" s="453" t="s">
        <v>174</v>
      </c>
      <c r="K13" s="196" t="s">
        <v>64</v>
      </c>
      <c r="L13" s="176" t="s">
        <v>45</v>
      </c>
      <c r="M13" s="176"/>
      <c r="N13" s="558"/>
    </row>
    <row r="14" spans="1:14" ht="15.75" customHeight="1" x14ac:dyDescent="0.25">
      <c r="A14" s="601">
        <v>44805</v>
      </c>
      <c r="B14" s="206" t="s">
        <v>173</v>
      </c>
      <c r="C14" s="206" t="s">
        <v>145</v>
      </c>
      <c r="D14" s="533" t="s">
        <v>81</v>
      </c>
      <c r="E14" s="529">
        <v>15000</v>
      </c>
      <c r="F14" s="173"/>
      <c r="G14" s="334">
        <f t="shared" si="1"/>
        <v>693600</v>
      </c>
      <c r="H14" s="320" t="s">
        <v>42</v>
      </c>
      <c r="I14" s="176" t="s">
        <v>18</v>
      </c>
      <c r="J14" s="453" t="s">
        <v>174</v>
      </c>
      <c r="K14" s="430" t="s">
        <v>64</v>
      </c>
      <c r="L14" s="176" t="s">
        <v>45</v>
      </c>
      <c r="M14" s="176"/>
      <c r="N14" s="558"/>
    </row>
    <row r="15" spans="1:14" ht="14.25" customHeight="1" x14ac:dyDescent="0.25">
      <c r="A15" s="195">
        <v>44805</v>
      </c>
      <c r="B15" s="196" t="s">
        <v>173</v>
      </c>
      <c r="C15" s="196" t="s">
        <v>145</v>
      </c>
      <c r="D15" s="197" t="s">
        <v>81</v>
      </c>
      <c r="E15" s="191">
        <v>39000</v>
      </c>
      <c r="F15" s="183"/>
      <c r="G15" s="334">
        <f t="shared" si="1"/>
        <v>654600</v>
      </c>
      <c r="H15" s="444" t="s">
        <v>42</v>
      </c>
      <c r="I15" s="207" t="s">
        <v>18</v>
      </c>
      <c r="J15" s="453" t="s">
        <v>174</v>
      </c>
      <c r="K15" s="211" t="s">
        <v>64</v>
      </c>
      <c r="L15" s="207" t="s">
        <v>45</v>
      </c>
      <c r="M15" s="207"/>
      <c r="N15" s="178"/>
    </row>
    <row r="16" spans="1:14" x14ac:dyDescent="0.25">
      <c r="A16" s="674">
        <v>44775</v>
      </c>
      <c r="B16" s="675" t="s">
        <v>115</v>
      </c>
      <c r="C16" s="675" t="s">
        <v>49</v>
      </c>
      <c r="D16" s="676" t="s">
        <v>14</v>
      </c>
      <c r="E16" s="677"/>
      <c r="F16" s="678">
        <v>200000</v>
      </c>
      <c r="G16" s="679">
        <f t="shared" si="0"/>
        <v>854600</v>
      </c>
      <c r="H16" s="680" t="s">
        <v>42</v>
      </c>
      <c r="I16" s="681" t="s">
        <v>18</v>
      </c>
      <c r="J16" s="673" t="s">
        <v>209</v>
      </c>
      <c r="K16" s="675" t="s">
        <v>64</v>
      </c>
      <c r="L16" s="681" t="s">
        <v>45</v>
      </c>
      <c r="M16" s="681"/>
      <c r="N16" s="715"/>
    </row>
    <row r="17" spans="1:14" ht="16.5" customHeight="1" x14ac:dyDescent="0.25">
      <c r="A17" s="195">
        <v>44806</v>
      </c>
      <c r="B17" s="196" t="s">
        <v>190</v>
      </c>
      <c r="C17" s="196" t="s">
        <v>146</v>
      </c>
      <c r="D17" s="197" t="s">
        <v>81</v>
      </c>
      <c r="E17" s="191">
        <v>200000</v>
      </c>
      <c r="F17" s="532"/>
      <c r="G17" s="334">
        <f t="shared" si="0"/>
        <v>654600</v>
      </c>
      <c r="H17" s="320" t="s">
        <v>42</v>
      </c>
      <c r="I17" s="176" t="s">
        <v>18</v>
      </c>
      <c r="J17" s="453" t="s">
        <v>209</v>
      </c>
      <c r="K17" s="430" t="s">
        <v>64</v>
      </c>
      <c r="L17" s="176" t="s">
        <v>45</v>
      </c>
      <c r="M17" s="176"/>
      <c r="N17" s="178"/>
    </row>
    <row r="18" spans="1:14" ht="15.75" customHeight="1" x14ac:dyDescent="0.25">
      <c r="A18" s="674">
        <v>44809</v>
      </c>
      <c r="B18" s="675" t="s">
        <v>115</v>
      </c>
      <c r="C18" s="675" t="s">
        <v>49</v>
      </c>
      <c r="D18" s="676" t="s">
        <v>14</v>
      </c>
      <c r="E18" s="677"/>
      <c r="F18" s="809">
        <v>240000</v>
      </c>
      <c r="G18" s="679">
        <f t="shared" si="0"/>
        <v>894600</v>
      </c>
      <c r="H18" s="680" t="s">
        <v>42</v>
      </c>
      <c r="I18" s="681" t="s">
        <v>18</v>
      </c>
      <c r="J18" s="673" t="s">
        <v>707</v>
      </c>
      <c r="K18" s="675" t="s">
        <v>64</v>
      </c>
      <c r="L18" s="681" t="s">
        <v>45</v>
      </c>
      <c r="M18" s="681"/>
      <c r="N18" s="715"/>
    </row>
    <row r="19" spans="1:14" ht="30.75" customHeight="1" x14ac:dyDescent="0.25">
      <c r="A19" s="195">
        <v>44809</v>
      </c>
      <c r="B19" s="178" t="s">
        <v>208</v>
      </c>
      <c r="C19" s="178" t="s">
        <v>146</v>
      </c>
      <c r="D19" s="204" t="s">
        <v>81</v>
      </c>
      <c r="E19" s="191">
        <v>240000</v>
      </c>
      <c r="F19" s="183"/>
      <c r="G19" s="334">
        <f t="shared" si="0"/>
        <v>654600</v>
      </c>
      <c r="H19" s="320" t="s">
        <v>42</v>
      </c>
      <c r="I19" s="176" t="s">
        <v>18</v>
      </c>
      <c r="J19" s="453" t="s">
        <v>210</v>
      </c>
      <c r="K19" s="430" t="s">
        <v>64</v>
      </c>
      <c r="L19" s="176" t="s">
        <v>45</v>
      </c>
      <c r="M19" s="176"/>
      <c r="N19" s="178"/>
    </row>
    <row r="20" spans="1:14" x14ac:dyDescent="0.25">
      <c r="A20" s="674">
        <v>44811</v>
      </c>
      <c r="B20" s="715" t="s">
        <v>115</v>
      </c>
      <c r="C20" s="715" t="s">
        <v>49</v>
      </c>
      <c r="D20" s="741" t="s">
        <v>14</v>
      </c>
      <c r="E20" s="677"/>
      <c r="F20" s="678">
        <v>14000</v>
      </c>
      <c r="G20" s="679">
        <f t="shared" si="0"/>
        <v>668600</v>
      </c>
      <c r="H20" s="680" t="s">
        <v>42</v>
      </c>
      <c r="I20" s="681" t="s">
        <v>18</v>
      </c>
      <c r="J20" s="673" t="s">
        <v>257</v>
      </c>
      <c r="K20" s="675" t="s">
        <v>64</v>
      </c>
      <c r="L20" s="681" t="s">
        <v>45</v>
      </c>
      <c r="M20" s="681"/>
      <c r="N20" s="715" t="s">
        <v>142</v>
      </c>
    </row>
    <row r="21" spans="1:14" x14ac:dyDescent="0.25">
      <c r="A21" s="195">
        <v>44811</v>
      </c>
      <c r="B21" s="196" t="s">
        <v>123</v>
      </c>
      <c r="C21" s="196" t="s">
        <v>124</v>
      </c>
      <c r="D21" s="197" t="s">
        <v>14</v>
      </c>
      <c r="E21" s="191">
        <v>7000</v>
      </c>
      <c r="F21" s="173"/>
      <c r="G21" s="334">
        <f t="shared" ref="G21:G58" si="2">G20-E21+F21</f>
        <v>661600</v>
      </c>
      <c r="H21" s="320" t="s">
        <v>42</v>
      </c>
      <c r="I21" s="176" t="s">
        <v>18</v>
      </c>
      <c r="J21" s="453" t="s">
        <v>257</v>
      </c>
      <c r="K21" s="430" t="s">
        <v>64</v>
      </c>
      <c r="L21" s="176" t="s">
        <v>45</v>
      </c>
      <c r="M21" s="176"/>
      <c r="N21" s="178" t="s">
        <v>142</v>
      </c>
    </row>
    <row r="22" spans="1:14" x14ac:dyDescent="0.25">
      <c r="A22" s="195">
        <v>44811</v>
      </c>
      <c r="B22" s="196" t="s">
        <v>123</v>
      </c>
      <c r="C22" s="196" t="s">
        <v>124</v>
      </c>
      <c r="D22" s="197" t="s">
        <v>14</v>
      </c>
      <c r="E22" s="191">
        <v>10000</v>
      </c>
      <c r="F22" s="173"/>
      <c r="G22" s="334">
        <f t="shared" si="2"/>
        <v>651600</v>
      </c>
      <c r="H22" s="320" t="s">
        <v>42</v>
      </c>
      <c r="I22" s="176" t="s">
        <v>18</v>
      </c>
      <c r="J22" s="453" t="s">
        <v>257</v>
      </c>
      <c r="K22" s="430" t="s">
        <v>64</v>
      </c>
      <c r="L22" s="176" t="s">
        <v>45</v>
      </c>
      <c r="M22" s="176"/>
      <c r="N22" s="178" t="s">
        <v>708</v>
      </c>
    </row>
    <row r="23" spans="1:14" x14ac:dyDescent="0.25">
      <c r="A23" s="674">
        <v>44811</v>
      </c>
      <c r="B23" s="675" t="s">
        <v>115</v>
      </c>
      <c r="C23" s="675" t="s">
        <v>49</v>
      </c>
      <c r="D23" s="676" t="s">
        <v>14</v>
      </c>
      <c r="E23" s="677"/>
      <c r="F23" s="678">
        <v>50000</v>
      </c>
      <c r="G23" s="679">
        <f t="shared" si="2"/>
        <v>701600</v>
      </c>
      <c r="H23" s="680" t="s">
        <v>42</v>
      </c>
      <c r="I23" s="681" t="s">
        <v>18</v>
      </c>
      <c r="J23" s="673" t="s">
        <v>710</v>
      </c>
      <c r="K23" s="675" t="s">
        <v>64</v>
      </c>
      <c r="L23" s="681" t="s">
        <v>45</v>
      </c>
      <c r="M23" s="681"/>
      <c r="N23" s="715"/>
    </row>
    <row r="24" spans="1:14" x14ac:dyDescent="0.25">
      <c r="A24" s="195">
        <v>44812</v>
      </c>
      <c r="B24" s="196" t="s">
        <v>348</v>
      </c>
      <c r="C24" s="196" t="s">
        <v>145</v>
      </c>
      <c r="D24" s="197" t="s">
        <v>81</v>
      </c>
      <c r="E24" s="191">
        <v>5000</v>
      </c>
      <c r="F24" s="173"/>
      <c r="G24" s="334">
        <f t="shared" si="2"/>
        <v>696600</v>
      </c>
      <c r="H24" s="560" t="s">
        <v>42</v>
      </c>
      <c r="I24" s="176" t="s">
        <v>18</v>
      </c>
      <c r="J24" s="453" t="s">
        <v>718</v>
      </c>
      <c r="K24" s="196" t="s">
        <v>64</v>
      </c>
      <c r="L24" s="176" t="s">
        <v>45</v>
      </c>
      <c r="M24" s="176"/>
      <c r="N24" s="178"/>
    </row>
    <row r="25" spans="1:14" x14ac:dyDescent="0.25">
      <c r="A25" s="195">
        <v>44813</v>
      </c>
      <c r="B25" s="196" t="s">
        <v>348</v>
      </c>
      <c r="C25" s="196" t="s">
        <v>145</v>
      </c>
      <c r="D25" s="197" t="s">
        <v>81</v>
      </c>
      <c r="E25" s="191">
        <v>5000</v>
      </c>
      <c r="F25" s="173"/>
      <c r="G25" s="334">
        <f t="shared" si="2"/>
        <v>691600</v>
      </c>
      <c r="H25" s="560" t="s">
        <v>42</v>
      </c>
      <c r="I25" s="176" t="s">
        <v>18</v>
      </c>
      <c r="J25" s="453" t="s">
        <v>717</v>
      </c>
      <c r="K25" s="196" t="s">
        <v>64</v>
      </c>
      <c r="L25" s="176" t="s">
        <v>45</v>
      </c>
      <c r="M25" s="176"/>
      <c r="N25" s="178"/>
    </row>
    <row r="26" spans="1:14" x14ac:dyDescent="0.25">
      <c r="A26" s="674">
        <v>44816</v>
      </c>
      <c r="B26" s="675" t="s">
        <v>115</v>
      </c>
      <c r="C26" s="675" t="s">
        <v>49</v>
      </c>
      <c r="D26" s="676" t="s">
        <v>14</v>
      </c>
      <c r="E26" s="677"/>
      <c r="F26" s="678">
        <v>27000</v>
      </c>
      <c r="G26" s="679">
        <f t="shared" si="2"/>
        <v>718600</v>
      </c>
      <c r="H26" s="680" t="s">
        <v>42</v>
      </c>
      <c r="I26" s="681" t="s">
        <v>18</v>
      </c>
      <c r="J26" s="673" t="s">
        <v>713</v>
      </c>
      <c r="K26" s="675" t="s">
        <v>64</v>
      </c>
      <c r="L26" s="681" t="s">
        <v>45</v>
      </c>
      <c r="M26" s="681"/>
      <c r="N26" s="715"/>
    </row>
    <row r="27" spans="1:14" x14ac:dyDescent="0.25">
      <c r="A27" s="195">
        <v>44816</v>
      </c>
      <c r="B27" s="178" t="s">
        <v>353</v>
      </c>
      <c r="C27" s="196" t="s">
        <v>146</v>
      </c>
      <c r="D27" s="197" t="s">
        <v>81</v>
      </c>
      <c r="E27" s="191">
        <v>50000</v>
      </c>
      <c r="F27" s="173"/>
      <c r="G27" s="334">
        <f t="shared" si="2"/>
        <v>668600</v>
      </c>
      <c r="H27" s="320" t="s">
        <v>42</v>
      </c>
      <c r="I27" s="176" t="s">
        <v>18</v>
      </c>
      <c r="J27" s="453" t="s">
        <v>719</v>
      </c>
      <c r="K27" s="430" t="s">
        <v>64</v>
      </c>
      <c r="L27" s="176" t="s">
        <v>45</v>
      </c>
      <c r="M27" s="176"/>
      <c r="N27" s="178"/>
    </row>
    <row r="28" spans="1:14" x14ac:dyDescent="0.25">
      <c r="A28" s="195">
        <v>44816</v>
      </c>
      <c r="B28" s="178" t="s">
        <v>125</v>
      </c>
      <c r="C28" s="196" t="s">
        <v>49</v>
      </c>
      <c r="D28" s="197" t="s">
        <v>14</v>
      </c>
      <c r="E28" s="191"/>
      <c r="F28" s="173">
        <v>-27000</v>
      </c>
      <c r="G28" s="334">
        <f t="shared" si="2"/>
        <v>641600</v>
      </c>
      <c r="H28" s="560" t="s">
        <v>42</v>
      </c>
      <c r="I28" s="176" t="s">
        <v>18</v>
      </c>
      <c r="J28" s="453" t="s">
        <v>713</v>
      </c>
      <c r="K28" s="196" t="s">
        <v>64</v>
      </c>
      <c r="L28" s="176" t="s">
        <v>45</v>
      </c>
      <c r="M28" s="176"/>
      <c r="N28" s="178"/>
    </row>
    <row r="29" spans="1:14" x14ac:dyDescent="0.25">
      <c r="A29" s="674">
        <v>44816</v>
      </c>
      <c r="B29" s="675" t="s">
        <v>115</v>
      </c>
      <c r="C29" s="675" t="s">
        <v>49</v>
      </c>
      <c r="D29" s="676" t="s">
        <v>81</v>
      </c>
      <c r="E29" s="809"/>
      <c r="F29" s="678">
        <v>230000</v>
      </c>
      <c r="G29" s="565">
        <f t="shared" si="2"/>
        <v>871600</v>
      </c>
      <c r="H29" s="680" t="s">
        <v>42</v>
      </c>
      <c r="I29" s="681" t="s">
        <v>18</v>
      </c>
      <c r="J29" s="568" t="s">
        <v>716</v>
      </c>
      <c r="K29" s="675" t="s">
        <v>64</v>
      </c>
      <c r="L29" s="681" t="s">
        <v>45</v>
      </c>
      <c r="M29" s="681"/>
      <c r="N29" s="715"/>
    </row>
    <row r="30" spans="1:14" x14ac:dyDescent="0.25">
      <c r="A30" s="674">
        <v>44816</v>
      </c>
      <c r="B30" s="675" t="s">
        <v>115</v>
      </c>
      <c r="C30" s="675" t="s">
        <v>49</v>
      </c>
      <c r="D30" s="676" t="s">
        <v>81</v>
      </c>
      <c r="E30" s="809"/>
      <c r="F30" s="678">
        <v>138000</v>
      </c>
      <c r="G30" s="565">
        <f t="shared" si="2"/>
        <v>1009600</v>
      </c>
      <c r="H30" s="680" t="s">
        <v>42</v>
      </c>
      <c r="I30" s="681" t="s">
        <v>18</v>
      </c>
      <c r="J30" s="568" t="s">
        <v>720</v>
      </c>
      <c r="K30" s="675" t="s">
        <v>64</v>
      </c>
      <c r="L30" s="681" t="s">
        <v>45</v>
      </c>
      <c r="M30" s="681"/>
      <c r="N30" s="715"/>
    </row>
    <row r="31" spans="1:14" x14ac:dyDescent="0.25">
      <c r="A31" s="561">
        <v>44817</v>
      </c>
      <c r="B31" s="562" t="s">
        <v>115</v>
      </c>
      <c r="C31" s="562" t="s">
        <v>49</v>
      </c>
      <c r="D31" s="584" t="s">
        <v>14</v>
      </c>
      <c r="E31" s="588"/>
      <c r="F31" s="571">
        <v>40000</v>
      </c>
      <c r="G31" s="586">
        <f t="shared" si="2"/>
        <v>1049600</v>
      </c>
      <c r="H31" s="572" t="s">
        <v>42</v>
      </c>
      <c r="I31" s="573" t="s">
        <v>18</v>
      </c>
      <c r="J31" s="568" t="s">
        <v>721</v>
      </c>
      <c r="K31" s="574" t="s">
        <v>64</v>
      </c>
      <c r="L31" s="573" t="s">
        <v>45</v>
      </c>
      <c r="M31" s="573"/>
      <c r="N31" s="587"/>
    </row>
    <row r="32" spans="1:14" x14ac:dyDescent="0.25">
      <c r="A32" s="195">
        <v>44817</v>
      </c>
      <c r="B32" s="206" t="s">
        <v>123</v>
      </c>
      <c r="C32" s="206" t="s">
        <v>124</v>
      </c>
      <c r="D32" s="533" t="s">
        <v>14</v>
      </c>
      <c r="E32" s="529">
        <v>6000</v>
      </c>
      <c r="F32" s="183"/>
      <c r="G32" s="333">
        <f t="shared" si="2"/>
        <v>1043600</v>
      </c>
      <c r="H32" s="444" t="s">
        <v>42</v>
      </c>
      <c r="I32" s="207" t="s">
        <v>18</v>
      </c>
      <c r="J32" s="453" t="s">
        <v>721</v>
      </c>
      <c r="K32" s="211" t="s">
        <v>64</v>
      </c>
      <c r="L32" s="207" t="s">
        <v>45</v>
      </c>
      <c r="M32" s="207"/>
      <c r="N32" s="534" t="s">
        <v>368</v>
      </c>
    </row>
    <row r="33" spans="1:14" x14ac:dyDescent="0.25">
      <c r="A33" s="195">
        <v>44817</v>
      </c>
      <c r="B33" s="206" t="s">
        <v>123</v>
      </c>
      <c r="C33" s="206" t="s">
        <v>124</v>
      </c>
      <c r="D33" s="533" t="s">
        <v>14</v>
      </c>
      <c r="E33" s="529">
        <v>6000</v>
      </c>
      <c r="F33" s="183"/>
      <c r="G33" s="333">
        <f t="shared" si="2"/>
        <v>1037600</v>
      </c>
      <c r="H33" s="444" t="s">
        <v>42</v>
      </c>
      <c r="I33" s="207" t="s">
        <v>18</v>
      </c>
      <c r="J33" s="453" t="s">
        <v>721</v>
      </c>
      <c r="K33" s="211" t="s">
        <v>64</v>
      </c>
      <c r="L33" s="207" t="s">
        <v>45</v>
      </c>
      <c r="M33" s="207"/>
      <c r="N33" s="534" t="s">
        <v>369</v>
      </c>
    </row>
    <row r="34" spans="1:14" ht="15.75" customHeight="1" x14ac:dyDescent="0.25">
      <c r="A34" s="195">
        <v>44817</v>
      </c>
      <c r="B34" s="206" t="s">
        <v>123</v>
      </c>
      <c r="C34" s="206" t="s">
        <v>124</v>
      </c>
      <c r="D34" s="533" t="s">
        <v>14</v>
      </c>
      <c r="E34" s="183">
        <v>5000</v>
      </c>
      <c r="F34" s="183"/>
      <c r="G34" s="333">
        <f t="shared" si="2"/>
        <v>1032600</v>
      </c>
      <c r="H34" s="444" t="s">
        <v>42</v>
      </c>
      <c r="I34" s="207" t="s">
        <v>18</v>
      </c>
      <c r="J34" s="453" t="s">
        <v>721</v>
      </c>
      <c r="K34" s="211" t="s">
        <v>64</v>
      </c>
      <c r="L34" s="207" t="s">
        <v>45</v>
      </c>
      <c r="M34" s="207"/>
      <c r="N34" s="534" t="s">
        <v>370</v>
      </c>
    </row>
    <row r="35" spans="1:14" ht="15" customHeight="1" x14ac:dyDescent="0.25">
      <c r="A35" s="195">
        <v>44817</v>
      </c>
      <c r="B35" s="206" t="s">
        <v>123</v>
      </c>
      <c r="C35" s="206" t="s">
        <v>124</v>
      </c>
      <c r="D35" s="533" t="s">
        <v>14</v>
      </c>
      <c r="E35" s="183">
        <v>5000</v>
      </c>
      <c r="F35" s="183"/>
      <c r="G35" s="333">
        <f t="shared" si="2"/>
        <v>1027600</v>
      </c>
      <c r="H35" s="444" t="s">
        <v>42</v>
      </c>
      <c r="I35" s="207" t="s">
        <v>18</v>
      </c>
      <c r="J35" s="453" t="s">
        <v>721</v>
      </c>
      <c r="K35" s="211" t="s">
        <v>64</v>
      </c>
      <c r="L35" s="207" t="s">
        <v>45</v>
      </c>
      <c r="M35" s="207"/>
      <c r="N35" s="534" t="s">
        <v>371</v>
      </c>
    </row>
    <row r="36" spans="1:14" x14ac:dyDescent="0.25">
      <c r="A36" s="195">
        <v>44817</v>
      </c>
      <c r="B36" s="206" t="s">
        <v>123</v>
      </c>
      <c r="C36" s="206" t="s">
        <v>124</v>
      </c>
      <c r="D36" s="533" t="s">
        <v>14</v>
      </c>
      <c r="E36" s="183">
        <v>5000</v>
      </c>
      <c r="F36" s="183"/>
      <c r="G36" s="333">
        <f t="shared" si="2"/>
        <v>1022600</v>
      </c>
      <c r="H36" s="444" t="s">
        <v>42</v>
      </c>
      <c r="I36" s="207" t="s">
        <v>18</v>
      </c>
      <c r="J36" s="453" t="s">
        <v>721</v>
      </c>
      <c r="K36" s="211" t="s">
        <v>64</v>
      </c>
      <c r="L36" s="207" t="s">
        <v>45</v>
      </c>
      <c r="M36" s="207"/>
      <c r="N36" s="534" t="s">
        <v>372</v>
      </c>
    </row>
    <row r="37" spans="1:14" x14ac:dyDescent="0.25">
      <c r="A37" s="195">
        <v>44817</v>
      </c>
      <c r="B37" s="206" t="s">
        <v>123</v>
      </c>
      <c r="C37" s="206" t="s">
        <v>124</v>
      </c>
      <c r="D37" s="533" t="s">
        <v>14</v>
      </c>
      <c r="E37" s="183">
        <v>15000</v>
      </c>
      <c r="F37" s="183"/>
      <c r="G37" s="333">
        <f t="shared" si="2"/>
        <v>1007600</v>
      </c>
      <c r="H37" s="210" t="s">
        <v>42</v>
      </c>
      <c r="I37" s="207" t="s">
        <v>18</v>
      </c>
      <c r="J37" s="453" t="s">
        <v>721</v>
      </c>
      <c r="K37" s="211" t="s">
        <v>64</v>
      </c>
      <c r="L37" s="207" t="s">
        <v>45</v>
      </c>
      <c r="M37" s="207"/>
      <c r="N37" s="534" t="s">
        <v>373</v>
      </c>
    </row>
    <row r="38" spans="1:14" x14ac:dyDescent="0.25">
      <c r="A38" s="195">
        <v>44817</v>
      </c>
      <c r="B38" s="206" t="s">
        <v>123</v>
      </c>
      <c r="C38" s="206" t="s">
        <v>124</v>
      </c>
      <c r="D38" s="533" t="s">
        <v>14</v>
      </c>
      <c r="E38" s="191">
        <v>8000</v>
      </c>
      <c r="F38" s="173"/>
      <c r="G38" s="334">
        <f t="shared" si="2"/>
        <v>999600</v>
      </c>
      <c r="H38" s="320" t="s">
        <v>42</v>
      </c>
      <c r="I38" s="176" t="s">
        <v>18</v>
      </c>
      <c r="J38" s="453" t="s">
        <v>721</v>
      </c>
      <c r="K38" s="430" t="s">
        <v>64</v>
      </c>
      <c r="L38" s="176" t="s">
        <v>45</v>
      </c>
      <c r="M38" s="176"/>
      <c r="N38" s="178" t="s">
        <v>128</v>
      </c>
    </row>
    <row r="39" spans="1:14" x14ac:dyDescent="0.25">
      <c r="A39" s="195">
        <v>44819</v>
      </c>
      <c r="B39" s="196" t="s">
        <v>408</v>
      </c>
      <c r="C39" s="178" t="s">
        <v>409</v>
      </c>
      <c r="D39" s="204" t="s">
        <v>81</v>
      </c>
      <c r="E39" s="191">
        <v>195000</v>
      </c>
      <c r="F39" s="173"/>
      <c r="G39" s="334">
        <f t="shared" si="2"/>
        <v>804600</v>
      </c>
      <c r="H39" s="320" t="s">
        <v>42</v>
      </c>
      <c r="I39" s="176" t="s">
        <v>18</v>
      </c>
      <c r="J39" s="453" t="s">
        <v>723</v>
      </c>
      <c r="K39" s="430" t="s">
        <v>64</v>
      </c>
      <c r="L39" s="176" t="s">
        <v>45</v>
      </c>
      <c r="M39" s="176"/>
      <c r="N39" s="178"/>
    </row>
    <row r="40" spans="1:14" x14ac:dyDescent="0.25">
      <c r="A40" s="195">
        <v>44819</v>
      </c>
      <c r="B40" s="178" t="s">
        <v>241</v>
      </c>
      <c r="C40" s="178" t="s">
        <v>241</v>
      </c>
      <c r="D40" s="204" t="s">
        <v>81</v>
      </c>
      <c r="E40" s="191">
        <v>5000</v>
      </c>
      <c r="F40" s="173"/>
      <c r="G40" s="334">
        <f t="shared" si="2"/>
        <v>799600</v>
      </c>
      <c r="H40" s="320" t="s">
        <v>42</v>
      </c>
      <c r="I40" s="176" t="s">
        <v>18</v>
      </c>
      <c r="J40" s="453" t="s">
        <v>723</v>
      </c>
      <c r="K40" s="196" t="s">
        <v>64</v>
      </c>
      <c r="L40" s="176" t="s">
        <v>45</v>
      </c>
      <c r="M40" s="176"/>
      <c r="N40" s="178"/>
    </row>
    <row r="41" spans="1:14" x14ac:dyDescent="0.25">
      <c r="A41" s="561">
        <v>44819</v>
      </c>
      <c r="B41" s="575" t="s">
        <v>115</v>
      </c>
      <c r="C41" s="575" t="s">
        <v>49</v>
      </c>
      <c r="D41" s="577" t="s">
        <v>14</v>
      </c>
      <c r="E41" s="570"/>
      <c r="F41" s="564">
        <v>16000</v>
      </c>
      <c r="G41" s="565">
        <f t="shared" si="2"/>
        <v>815600</v>
      </c>
      <c r="H41" s="566" t="s">
        <v>42</v>
      </c>
      <c r="I41" s="567" t="s">
        <v>18</v>
      </c>
      <c r="J41" s="568" t="s">
        <v>724</v>
      </c>
      <c r="K41" s="562" t="s">
        <v>64</v>
      </c>
      <c r="L41" s="567" t="s">
        <v>45</v>
      </c>
      <c r="M41" s="567"/>
      <c r="N41" s="575"/>
    </row>
    <row r="42" spans="1:14" x14ac:dyDescent="0.25">
      <c r="A42" s="561">
        <v>44819</v>
      </c>
      <c r="B42" s="575" t="s">
        <v>115</v>
      </c>
      <c r="C42" s="575" t="s">
        <v>49</v>
      </c>
      <c r="D42" s="577" t="s">
        <v>14</v>
      </c>
      <c r="E42" s="570"/>
      <c r="F42" s="564">
        <v>319000</v>
      </c>
      <c r="G42" s="565">
        <f>G41-E42+F42</f>
        <v>1134600</v>
      </c>
      <c r="H42" s="566" t="s">
        <v>42</v>
      </c>
      <c r="I42" s="567" t="s">
        <v>18</v>
      </c>
      <c r="J42" s="568" t="s">
        <v>725</v>
      </c>
      <c r="K42" s="562" t="s">
        <v>64</v>
      </c>
      <c r="L42" s="567" t="s">
        <v>45</v>
      </c>
      <c r="M42" s="567"/>
      <c r="N42" s="575"/>
    </row>
    <row r="43" spans="1:14" x14ac:dyDescent="0.25">
      <c r="A43" s="535">
        <v>44819</v>
      </c>
      <c r="B43" s="178" t="s">
        <v>123</v>
      </c>
      <c r="C43" s="178" t="s">
        <v>124</v>
      </c>
      <c r="D43" s="204" t="s">
        <v>14</v>
      </c>
      <c r="E43" s="183">
        <v>7000</v>
      </c>
      <c r="F43" s="173"/>
      <c r="G43" s="334">
        <f t="shared" ref="G43:G51" si="3">G42-E43+F43</f>
        <v>1127600</v>
      </c>
      <c r="H43" s="320" t="s">
        <v>42</v>
      </c>
      <c r="I43" s="176" t="s">
        <v>18</v>
      </c>
      <c r="J43" s="453" t="s">
        <v>724</v>
      </c>
      <c r="K43" s="430" t="s">
        <v>64</v>
      </c>
      <c r="L43" s="176" t="s">
        <v>45</v>
      </c>
      <c r="M43" s="176"/>
      <c r="N43" s="178" t="s">
        <v>142</v>
      </c>
    </row>
    <row r="44" spans="1:14" x14ac:dyDescent="0.25">
      <c r="A44" s="535">
        <v>44819</v>
      </c>
      <c r="B44" s="178" t="s">
        <v>123</v>
      </c>
      <c r="C44" s="178" t="s">
        <v>124</v>
      </c>
      <c r="D44" s="204" t="s">
        <v>14</v>
      </c>
      <c r="E44" s="183">
        <v>4000</v>
      </c>
      <c r="F44" s="173"/>
      <c r="G44" s="334">
        <f t="shared" si="3"/>
        <v>1123600</v>
      </c>
      <c r="H44" s="320" t="s">
        <v>42</v>
      </c>
      <c r="I44" s="176" t="s">
        <v>18</v>
      </c>
      <c r="J44" s="453" t="s">
        <v>724</v>
      </c>
      <c r="K44" s="430" t="s">
        <v>64</v>
      </c>
      <c r="L44" s="176" t="s">
        <v>45</v>
      </c>
      <c r="M44" s="176"/>
      <c r="N44" s="178" t="s">
        <v>440</v>
      </c>
    </row>
    <row r="45" spans="1:14" x14ac:dyDescent="0.25">
      <c r="A45" s="535">
        <v>44819</v>
      </c>
      <c r="B45" s="178" t="s">
        <v>123</v>
      </c>
      <c r="C45" s="178" t="s">
        <v>124</v>
      </c>
      <c r="D45" s="204" t="s">
        <v>14</v>
      </c>
      <c r="E45" s="191">
        <v>5000</v>
      </c>
      <c r="F45" s="173"/>
      <c r="G45" s="334">
        <f t="shared" si="3"/>
        <v>1118600</v>
      </c>
      <c r="H45" s="320" t="s">
        <v>42</v>
      </c>
      <c r="I45" s="176" t="s">
        <v>18</v>
      </c>
      <c r="J45" s="453" t="s">
        <v>724</v>
      </c>
      <c r="K45" s="430" t="s">
        <v>64</v>
      </c>
      <c r="L45" s="176" t="s">
        <v>45</v>
      </c>
      <c r="M45" s="176"/>
      <c r="N45" s="178" t="s">
        <v>441</v>
      </c>
    </row>
    <row r="46" spans="1:14" x14ac:dyDescent="0.25">
      <c r="A46" s="535">
        <v>44819</v>
      </c>
      <c r="B46" s="178" t="s">
        <v>431</v>
      </c>
      <c r="C46" s="178" t="s">
        <v>145</v>
      </c>
      <c r="D46" s="197" t="s">
        <v>81</v>
      </c>
      <c r="E46" s="183">
        <v>18000</v>
      </c>
      <c r="F46" s="173"/>
      <c r="G46" s="334">
        <f t="shared" si="3"/>
        <v>1100600</v>
      </c>
      <c r="H46" s="320" t="s">
        <v>42</v>
      </c>
      <c r="I46" s="176" t="s">
        <v>18</v>
      </c>
      <c r="J46" s="453" t="s">
        <v>726</v>
      </c>
      <c r="K46" s="430" t="s">
        <v>64</v>
      </c>
      <c r="L46" s="176" t="s">
        <v>45</v>
      </c>
      <c r="M46" s="176"/>
      <c r="N46" s="178"/>
    </row>
    <row r="47" spans="1:14" x14ac:dyDescent="0.25">
      <c r="A47" s="535">
        <v>44819</v>
      </c>
      <c r="B47" s="196" t="s">
        <v>432</v>
      </c>
      <c r="C47" s="196" t="s">
        <v>145</v>
      </c>
      <c r="D47" s="197" t="s">
        <v>81</v>
      </c>
      <c r="E47" s="183">
        <v>24000</v>
      </c>
      <c r="F47" s="173"/>
      <c r="G47" s="334">
        <f t="shared" si="3"/>
        <v>1076600</v>
      </c>
      <c r="H47" s="320" t="s">
        <v>42</v>
      </c>
      <c r="I47" s="176" t="s">
        <v>18</v>
      </c>
      <c r="J47" s="453" t="s">
        <v>726</v>
      </c>
      <c r="K47" s="430" t="s">
        <v>64</v>
      </c>
      <c r="L47" s="176" t="s">
        <v>45</v>
      </c>
      <c r="M47" s="176"/>
      <c r="N47" s="178"/>
    </row>
    <row r="48" spans="1:14" x14ac:dyDescent="0.25">
      <c r="A48" s="535">
        <v>44819</v>
      </c>
      <c r="B48" s="196" t="s">
        <v>433</v>
      </c>
      <c r="C48" s="196" t="s">
        <v>145</v>
      </c>
      <c r="D48" s="197" t="s">
        <v>81</v>
      </c>
      <c r="E48" s="191">
        <v>6900</v>
      </c>
      <c r="F48" s="173"/>
      <c r="G48" s="334">
        <f t="shared" si="3"/>
        <v>1069700</v>
      </c>
      <c r="H48" s="320" t="s">
        <v>42</v>
      </c>
      <c r="I48" s="176" t="s">
        <v>18</v>
      </c>
      <c r="J48" s="453" t="s">
        <v>726</v>
      </c>
      <c r="K48" s="430" t="s">
        <v>64</v>
      </c>
      <c r="L48" s="176" t="s">
        <v>45</v>
      </c>
      <c r="M48" s="176"/>
      <c r="N48" s="178"/>
    </row>
    <row r="49" spans="1:14" x14ac:dyDescent="0.25">
      <c r="A49" s="195">
        <v>44819</v>
      </c>
      <c r="B49" s="196" t="s">
        <v>433</v>
      </c>
      <c r="C49" s="196" t="s">
        <v>145</v>
      </c>
      <c r="D49" s="197" t="s">
        <v>81</v>
      </c>
      <c r="E49" s="191">
        <v>27300</v>
      </c>
      <c r="F49" s="173"/>
      <c r="G49" s="334">
        <f t="shared" si="3"/>
        <v>1042400</v>
      </c>
      <c r="H49" s="320" t="s">
        <v>42</v>
      </c>
      <c r="I49" s="176" t="s">
        <v>18</v>
      </c>
      <c r="J49" s="453" t="s">
        <v>726</v>
      </c>
      <c r="K49" s="430" t="s">
        <v>64</v>
      </c>
      <c r="L49" s="176" t="s">
        <v>45</v>
      </c>
      <c r="M49" s="176"/>
      <c r="N49" s="178"/>
    </row>
    <row r="50" spans="1:14" x14ac:dyDescent="0.25">
      <c r="A50" s="195">
        <v>44819</v>
      </c>
      <c r="B50" s="196" t="s">
        <v>434</v>
      </c>
      <c r="C50" s="196" t="s">
        <v>145</v>
      </c>
      <c r="D50" s="197" t="s">
        <v>81</v>
      </c>
      <c r="E50" s="191">
        <v>24700</v>
      </c>
      <c r="F50" s="173"/>
      <c r="G50" s="334">
        <f t="shared" si="3"/>
        <v>1017700</v>
      </c>
      <c r="H50" s="320" t="s">
        <v>42</v>
      </c>
      <c r="I50" s="176" t="s">
        <v>18</v>
      </c>
      <c r="J50" s="453" t="s">
        <v>726</v>
      </c>
      <c r="K50" s="430" t="s">
        <v>64</v>
      </c>
      <c r="L50" s="176" t="s">
        <v>45</v>
      </c>
      <c r="M50" s="176"/>
      <c r="N50" s="178"/>
    </row>
    <row r="51" spans="1:14" x14ac:dyDescent="0.25">
      <c r="A51" s="195">
        <v>44819</v>
      </c>
      <c r="B51" s="196" t="s">
        <v>435</v>
      </c>
      <c r="C51" s="196" t="s">
        <v>145</v>
      </c>
      <c r="D51" s="197" t="s">
        <v>81</v>
      </c>
      <c r="E51" s="183">
        <v>26000</v>
      </c>
      <c r="F51" s="173"/>
      <c r="G51" s="334">
        <f t="shared" si="3"/>
        <v>991700</v>
      </c>
      <c r="H51" s="320" t="s">
        <v>42</v>
      </c>
      <c r="I51" s="176" t="s">
        <v>18</v>
      </c>
      <c r="J51" s="453" t="s">
        <v>726</v>
      </c>
      <c r="K51" s="430" t="s">
        <v>64</v>
      </c>
      <c r="L51" s="176" t="s">
        <v>45</v>
      </c>
      <c r="M51" s="176"/>
      <c r="N51" s="178"/>
    </row>
    <row r="52" spans="1:14" x14ac:dyDescent="0.25">
      <c r="A52" s="195">
        <v>44819</v>
      </c>
      <c r="B52" s="196" t="s">
        <v>436</v>
      </c>
      <c r="C52" s="196" t="s">
        <v>145</v>
      </c>
      <c r="D52" s="197" t="s">
        <v>81</v>
      </c>
      <c r="E52" s="191">
        <v>14400</v>
      </c>
      <c r="F52" s="173"/>
      <c r="G52" s="334">
        <f t="shared" si="2"/>
        <v>977300</v>
      </c>
      <c r="H52" s="320" t="s">
        <v>42</v>
      </c>
      <c r="I52" s="176" t="s">
        <v>18</v>
      </c>
      <c r="J52" s="453" t="s">
        <v>726</v>
      </c>
      <c r="K52" s="430" t="s">
        <v>64</v>
      </c>
      <c r="L52" s="176" t="s">
        <v>45</v>
      </c>
      <c r="M52" s="176"/>
      <c r="N52" s="178"/>
    </row>
    <row r="53" spans="1:14" x14ac:dyDescent="0.25">
      <c r="A53" s="195">
        <v>44819</v>
      </c>
      <c r="B53" s="178" t="s">
        <v>437</v>
      </c>
      <c r="C53" s="178" t="s">
        <v>145</v>
      </c>
      <c r="D53" s="204" t="s">
        <v>81</v>
      </c>
      <c r="E53" s="191">
        <v>500</v>
      </c>
      <c r="F53" s="173"/>
      <c r="G53" s="334">
        <f t="shared" si="2"/>
        <v>976800</v>
      </c>
      <c r="H53" s="320" t="s">
        <v>42</v>
      </c>
      <c r="I53" s="176" t="s">
        <v>18</v>
      </c>
      <c r="J53" s="453" t="s">
        <v>726</v>
      </c>
      <c r="K53" s="430" t="s">
        <v>64</v>
      </c>
      <c r="L53" s="176" t="s">
        <v>45</v>
      </c>
      <c r="M53" s="176"/>
      <c r="N53" s="178"/>
    </row>
    <row r="54" spans="1:14" ht="17.25" customHeight="1" x14ac:dyDescent="0.25">
      <c r="A54" s="195">
        <v>44819</v>
      </c>
      <c r="B54" s="178" t="s">
        <v>438</v>
      </c>
      <c r="C54" s="178" t="s">
        <v>439</v>
      </c>
      <c r="D54" s="204" t="s">
        <v>81</v>
      </c>
      <c r="E54" s="191">
        <v>319000</v>
      </c>
      <c r="F54" s="173"/>
      <c r="G54" s="334">
        <f t="shared" si="2"/>
        <v>657800</v>
      </c>
      <c r="H54" s="320" t="s">
        <v>42</v>
      </c>
      <c r="I54" s="176" t="s">
        <v>18</v>
      </c>
      <c r="J54" s="453" t="s">
        <v>727</v>
      </c>
      <c r="K54" s="430" t="s">
        <v>64</v>
      </c>
      <c r="L54" s="176" t="s">
        <v>45</v>
      </c>
      <c r="M54" s="176"/>
      <c r="N54" s="178"/>
    </row>
    <row r="55" spans="1:14" ht="17.25" customHeight="1" x14ac:dyDescent="0.25">
      <c r="A55" s="561">
        <v>44824</v>
      </c>
      <c r="B55" s="575" t="s">
        <v>115</v>
      </c>
      <c r="C55" s="575" t="s">
        <v>49</v>
      </c>
      <c r="D55" s="577" t="s">
        <v>14</v>
      </c>
      <c r="E55" s="570"/>
      <c r="F55" s="564">
        <v>36800</v>
      </c>
      <c r="G55" s="565">
        <f t="shared" si="2"/>
        <v>694600</v>
      </c>
      <c r="H55" s="566" t="s">
        <v>42</v>
      </c>
      <c r="I55" s="567" t="s">
        <v>18</v>
      </c>
      <c r="J55" s="568" t="s">
        <v>729</v>
      </c>
      <c r="K55" s="562" t="s">
        <v>64</v>
      </c>
      <c r="L55" s="567" t="s">
        <v>45</v>
      </c>
      <c r="M55" s="567"/>
      <c r="N55" s="575"/>
    </row>
    <row r="56" spans="1:14" x14ac:dyDescent="0.25">
      <c r="A56" s="561">
        <v>44825</v>
      </c>
      <c r="B56" s="575" t="s">
        <v>115</v>
      </c>
      <c r="C56" s="575" t="s">
        <v>49</v>
      </c>
      <c r="D56" s="577" t="s">
        <v>14</v>
      </c>
      <c r="E56" s="570"/>
      <c r="F56" s="564">
        <v>15000</v>
      </c>
      <c r="G56" s="565">
        <f t="shared" si="2"/>
        <v>709600</v>
      </c>
      <c r="H56" s="566" t="s">
        <v>42</v>
      </c>
      <c r="I56" s="567" t="s">
        <v>18</v>
      </c>
      <c r="J56" s="568" t="s">
        <v>731</v>
      </c>
      <c r="K56" s="562" t="s">
        <v>64</v>
      </c>
      <c r="L56" s="567" t="s">
        <v>45</v>
      </c>
      <c r="M56" s="567"/>
      <c r="N56" s="575"/>
    </row>
    <row r="57" spans="1:14" x14ac:dyDescent="0.25">
      <c r="A57" s="561">
        <v>44825</v>
      </c>
      <c r="B57" s="575" t="s">
        <v>115</v>
      </c>
      <c r="C57" s="575" t="s">
        <v>49</v>
      </c>
      <c r="D57" s="577" t="s">
        <v>14</v>
      </c>
      <c r="E57" s="570"/>
      <c r="F57" s="564">
        <v>360000</v>
      </c>
      <c r="G57" s="565">
        <f t="shared" si="2"/>
        <v>1069600</v>
      </c>
      <c r="H57" s="566" t="s">
        <v>42</v>
      </c>
      <c r="I57" s="567" t="s">
        <v>18</v>
      </c>
      <c r="J57" s="568" t="s">
        <v>732</v>
      </c>
      <c r="K57" s="562" t="s">
        <v>64</v>
      </c>
      <c r="L57" s="567" t="s">
        <v>45</v>
      </c>
      <c r="M57" s="567"/>
      <c r="N57" s="575"/>
    </row>
    <row r="58" spans="1:14" x14ac:dyDescent="0.25">
      <c r="A58" s="561">
        <v>44825</v>
      </c>
      <c r="B58" s="575" t="s">
        <v>115</v>
      </c>
      <c r="C58" s="575" t="s">
        <v>49</v>
      </c>
      <c r="D58" s="577" t="s">
        <v>14</v>
      </c>
      <c r="E58" s="570"/>
      <c r="F58" s="564">
        <v>10000</v>
      </c>
      <c r="G58" s="565">
        <f t="shared" si="2"/>
        <v>1079600</v>
      </c>
      <c r="H58" s="566" t="s">
        <v>42</v>
      </c>
      <c r="I58" s="567" t="s">
        <v>18</v>
      </c>
      <c r="J58" s="568" t="s">
        <v>733</v>
      </c>
      <c r="K58" s="562" t="s">
        <v>64</v>
      </c>
      <c r="L58" s="567" t="s">
        <v>45</v>
      </c>
      <c r="M58" s="567"/>
      <c r="N58" s="575"/>
    </row>
    <row r="59" spans="1:14" x14ac:dyDescent="0.25">
      <c r="A59" s="195">
        <v>44825</v>
      </c>
      <c r="B59" s="196" t="s">
        <v>521</v>
      </c>
      <c r="C59" s="196" t="s">
        <v>145</v>
      </c>
      <c r="D59" s="197" t="s">
        <v>81</v>
      </c>
      <c r="E59" s="183">
        <v>35000</v>
      </c>
      <c r="F59" s="173"/>
      <c r="G59" s="334">
        <f>G58-E59+F59</f>
        <v>1044600</v>
      </c>
      <c r="H59" s="320" t="s">
        <v>42</v>
      </c>
      <c r="I59" s="176" t="s">
        <v>18</v>
      </c>
      <c r="J59" s="453" t="s">
        <v>734</v>
      </c>
      <c r="K59" s="430" t="s">
        <v>64</v>
      </c>
      <c r="L59" s="176" t="s">
        <v>45</v>
      </c>
      <c r="M59" s="176"/>
      <c r="N59" s="178"/>
    </row>
    <row r="60" spans="1:14" x14ac:dyDescent="0.25">
      <c r="A60" s="195">
        <v>44825</v>
      </c>
      <c r="B60" s="196" t="s">
        <v>522</v>
      </c>
      <c r="C60" s="196" t="s">
        <v>145</v>
      </c>
      <c r="D60" s="197" t="s">
        <v>81</v>
      </c>
      <c r="E60" s="183">
        <v>11000</v>
      </c>
      <c r="F60" s="173"/>
      <c r="G60" s="334">
        <f t="shared" ref="G60:G85" si="4">G59-E60+F60</f>
        <v>1033600</v>
      </c>
      <c r="H60" s="560" t="s">
        <v>42</v>
      </c>
      <c r="I60" s="176" t="s">
        <v>18</v>
      </c>
      <c r="J60" s="453" t="s">
        <v>734</v>
      </c>
      <c r="K60" s="196" t="s">
        <v>64</v>
      </c>
      <c r="L60" s="176" t="s">
        <v>45</v>
      </c>
      <c r="M60" s="176"/>
      <c r="N60" s="178"/>
    </row>
    <row r="61" spans="1:14" x14ac:dyDescent="0.25">
      <c r="A61" s="195">
        <v>44825</v>
      </c>
      <c r="B61" s="196" t="s">
        <v>123</v>
      </c>
      <c r="C61" s="196" t="s">
        <v>124</v>
      </c>
      <c r="D61" s="197" t="s">
        <v>14</v>
      </c>
      <c r="E61" s="183">
        <v>7000</v>
      </c>
      <c r="F61" s="173"/>
      <c r="G61" s="334">
        <f t="shared" si="4"/>
        <v>1026600</v>
      </c>
      <c r="H61" s="320" t="s">
        <v>42</v>
      </c>
      <c r="I61" s="176" t="s">
        <v>18</v>
      </c>
      <c r="J61" s="453" t="s">
        <v>731</v>
      </c>
      <c r="K61" s="430" t="s">
        <v>64</v>
      </c>
      <c r="L61" s="176" t="s">
        <v>45</v>
      </c>
      <c r="M61" s="176"/>
      <c r="N61" s="178" t="s">
        <v>142</v>
      </c>
    </row>
    <row r="62" spans="1:14" x14ac:dyDescent="0.25">
      <c r="A62" s="195">
        <v>44825</v>
      </c>
      <c r="B62" s="196" t="s">
        <v>123</v>
      </c>
      <c r="C62" s="196" t="s">
        <v>124</v>
      </c>
      <c r="D62" s="197" t="s">
        <v>14</v>
      </c>
      <c r="E62" s="183">
        <v>5000</v>
      </c>
      <c r="F62" s="173"/>
      <c r="G62" s="334">
        <f t="shared" si="4"/>
        <v>1021600</v>
      </c>
      <c r="H62" s="320" t="s">
        <v>42</v>
      </c>
      <c r="I62" s="176" t="s">
        <v>18</v>
      </c>
      <c r="J62" s="453" t="s">
        <v>731</v>
      </c>
      <c r="K62" s="430" t="s">
        <v>64</v>
      </c>
      <c r="L62" s="176" t="s">
        <v>45</v>
      </c>
      <c r="M62" s="176"/>
      <c r="N62" s="178" t="s">
        <v>143</v>
      </c>
    </row>
    <row r="63" spans="1:14" x14ac:dyDescent="0.25">
      <c r="A63" s="195">
        <v>44825</v>
      </c>
      <c r="B63" s="196" t="s">
        <v>123</v>
      </c>
      <c r="C63" s="196" t="s">
        <v>124</v>
      </c>
      <c r="D63" s="197" t="s">
        <v>14</v>
      </c>
      <c r="E63" s="183">
        <v>4000</v>
      </c>
      <c r="F63" s="173"/>
      <c r="G63" s="334">
        <f t="shared" si="4"/>
        <v>1017600</v>
      </c>
      <c r="H63" s="320" t="s">
        <v>42</v>
      </c>
      <c r="I63" s="176" t="s">
        <v>18</v>
      </c>
      <c r="J63" s="453" t="s">
        <v>731</v>
      </c>
      <c r="K63" s="430" t="s">
        <v>64</v>
      </c>
      <c r="L63" s="176" t="s">
        <v>45</v>
      </c>
      <c r="M63" s="176"/>
      <c r="N63" s="178" t="s">
        <v>523</v>
      </c>
    </row>
    <row r="64" spans="1:14" x14ac:dyDescent="0.25">
      <c r="A64" s="195">
        <v>44825</v>
      </c>
      <c r="B64" s="196" t="s">
        <v>123</v>
      </c>
      <c r="C64" s="196" t="s">
        <v>124</v>
      </c>
      <c r="D64" s="197" t="s">
        <v>14</v>
      </c>
      <c r="E64" s="191">
        <v>7000</v>
      </c>
      <c r="F64" s="173"/>
      <c r="G64" s="334">
        <f t="shared" si="4"/>
        <v>1010600</v>
      </c>
      <c r="H64" s="320" t="s">
        <v>42</v>
      </c>
      <c r="I64" s="176" t="s">
        <v>18</v>
      </c>
      <c r="J64" s="453" t="s">
        <v>731</v>
      </c>
      <c r="K64" s="430" t="s">
        <v>64</v>
      </c>
      <c r="L64" s="176" t="s">
        <v>45</v>
      </c>
      <c r="M64" s="176"/>
      <c r="N64" s="178" t="s">
        <v>142</v>
      </c>
    </row>
    <row r="65" spans="1:14" x14ac:dyDescent="0.25">
      <c r="A65" s="195">
        <v>44825</v>
      </c>
      <c r="B65" s="196" t="s">
        <v>123</v>
      </c>
      <c r="C65" s="196" t="s">
        <v>124</v>
      </c>
      <c r="D65" s="197" t="s">
        <v>14</v>
      </c>
      <c r="E65" s="191">
        <v>12000</v>
      </c>
      <c r="F65" s="173"/>
      <c r="G65" s="334">
        <f t="shared" si="4"/>
        <v>998600</v>
      </c>
      <c r="H65" s="320" t="s">
        <v>42</v>
      </c>
      <c r="I65" s="176" t="s">
        <v>18</v>
      </c>
      <c r="J65" s="453" t="s">
        <v>731</v>
      </c>
      <c r="K65" s="430" t="s">
        <v>64</v>
      </c>
      <c r="L65" s="176" t="s">
        <v>45</v>
      </c>
      <c r="M65" s="176"/>
      <c r="N65" s="178" t="s">
        <v>524</v>
      </c>
    </row>
    <row r="66" spans="1:14" x14ac:dyDescent="0.25">
      <c r="A66" s="561">
        <v>44827</v>
      </c>
      <c r="B66" s="575" t="s">
        <v>115</v>
      </c>
      <c r="C66" s="575" t="s">
        <v>49</v>
      </c>
      <c r="D66" s="577" t="s">
        <v>14</v>
      </c>
      <c r="E66" s="570"/>
      <c r="F66" s="564">
        <v>20000</v>
      </c>
      <c r="G66" s="565">
        <f t="shared" si="4"/>
        <v>1018600</v>
      </c>
      <c r="H66" s="566" t="s">
        <v>42</v>
      </c>
      <c r="I66" s="567" t="s">
        <v>18</v>
      </c>
      <c r="J66" s="813" t="s">
        <v>739</v>
      </c>
      <c r="K66" s="562" t="s">
        <v>64</v>
      </c>
      <c r="L66" s="567" t="s">
        <v>45</v>
      </c>
      <c r="M66" s="567"/>
      <c r="N66" s="575"/>
    </row>
    <row r="67" spans="1:14" x14ac:dyDescent="0.25">
      <c r="A67" s="195">
        <v>44827</v>
      </c>
      <c r="B67" s="196" t="s">
        <v>123</v>
      </c>
      <c r="C67" s="196" t="s">
        <v>124</v>
      </c>
      <c r="D67" s="197" t="s">
        <v>14</v>
      </c>
      <c r="E67" s="183">
        <v>5000</v>
      </c>
      <c r="F67" s="173"/>
      <c r="G67" s="334">
        <f t="shared" si="4"/>
        <v>1013600</v>
      </c>
      <c r="H67" s="560" t="s">
        <v>42</v>
      </c>
      <c r="I67" s="176" t="s">
        <v>18</v>
      </c>
      <c r="J67" s="603" t="s">
        <v>739</v>
      </c>
      <c r="K67" s="196" t="s">
        <v>64</v>
      </c>
      <c r="L67" s="176" t="s">
        <v>45</v>
      </c>
      <c r="M67" s="176"/>
      <c r="N67" s="178" t="s">
        <v>560</v>
      </c>
    </row>
    <row r="68" spans="1:14" x14ac:dyDescent="0.25">
      <c r="A68" s="195">
        <v>44827</v>
      </c>
      <c r="B68" s="196" t="s">
        <v>123</v>
      </c>
      <c r="C68" s="196" t="s">
        <v>124</v>
      </c>
      <c r="D68" s="197" t="s">
        <v>14</v>
      </c>
      <c r="E68" s="183">
        <v>15000</v>
      </c>
      <c r="F68" s="173"/>
      <c r="G68" s="334">
        <f t="shared" si="4"/>
        <v>998600</v>
      </c>
      <c r="H68" s="560" t="s">
        <v>42</v>
      </c>
      <c r="I68" s="176" t="s">
        <v>18</v>
      </c>
      <c r="J68" s="603" t="s">
        <v>739</v>
      </c>
      <c r="K68" s="196" t="s">
        <v>64</v>
      </c>
      <c r="L68" s="176" t="s">
        <v>45</v>
      </c>
      <c r="M68" s="176"/>
      <c r="N68" s="178" t="s">
        <v>561</v>
      </c>
    </row>
    <row r="69" spans="1:14" x14ac:dyDescent="0.25">
      <c r="A69" s="195">
        <v>44827</v>
      </c>
      <c r="B69" s="196" t="s">
        <v>123</v>
      </c>
      <c r="C69" s="196" t="s">
        <v>124</v>
      </c>
      <c r="D69" s="197" t="s">
        <v>14</v>
      </c>
      <c r="E69" s="183">
        <v>18000</v>
      </c>
      <c r="F69" s="173"/>
      <c r="G69" s="334">
        <f t="shared" si="4"/>
        <v>980600</v>
      </c>
      <c r="H69" s="560" t="s">
        <v>42</v>
      </c>
      <c r="I69" s="176" t="s">
        <v>18</v>
      </c>
      <c r="J69" s="603" t="s">
        <v>739</v>
      </c>
      <c r="K69" s="196" t="s">
        <v>64</v>
      </c>
      <c r="L69" s="176" t="s">
        <v>45</v>
      </c>
      <c r="M69" s="176"/>
      <c r="N69" s="178" t="s">
        <v>373</v>
      </c>
    </row>
    <row r="70" spans="1:14" x14ac:dyDescent="0.25">
      <c r="A70" s="535">
        <v>44827</v>
      </c>
      <c r="B70" s="196" t="s">
        <v>562</v>
      </c>
      <c r="C70" s="196" t="s">
        <v>563</v>
      </c>
      <c r="D70" s="197" t="s">
        <v>81</v>
      </c>
      <c r="E70" s="183">
        <v>200000</v>
      </c>
      <c r="F70" s="173"/>
      <c r="G70" s="334">
        <f t="shared" si="4"/>
        <v>780600</v>
      </c>
      <c r="H70" s="560" t="s">
        <v>42</v>
      </c>
      <c r="I70" s="176" t="s">
        <v>18</v>
      </c>
      <c r="J70" s="603" t="s">
        <v>741</v>
      </c>
      <c r="K70" s="196" t="s">
        <v>64</v>
      </c>
      <c r="L70" s="176" t="s">
        <v>45</v>
      </c>
      <c r="M70" s="176"/>
      <c r="N70" s="178"/>
    </row>
    <row r="71" spans="1:14" x14ac:dyDescent="0.25">
      <c r="A71" s="195">
        <v>44827</v>
      </c>
      <c r="B71" s="430" t="s">
        <v>125</v>
      </c>
      <c r="C71" s="430" t="s">
        <v>49</v>
      </c>
      <c r="D71" s="556" t="s">
        <v>14</v>
      </c>
      <c r="E71" s="183"/>
      <c r="F71" s="173">
        <v>-18000</v>
      </c>
      <c r="G71" s="334">
        <f t="shared" si="4"/>
        <v>762600</v>
      </c>
      <c r="H71" s="320" t="s">
        <v>42</v>
      </c>
      <c r="I71" s="176" t="s">
        <v>18</v>
      </c>
      <c r="J71" s="603" t="s">
        <v>716</v>
      </c>
      <c r="K71" s="430" t="s">
        <v>64</v>
      </c>
      <c r="L71" s="176" t="s">
        <v>45</v>
      </c>
      <c r="M71" s="176"/>
      <c r="N71" s="178"/>
    </row>
    <row r="72" spans="1:14" x14ac:dyDescent="0.25">
      <c r="A72" s="195">
        <v>44830</v>
      </c>
      <c r="B72" s="196" t="s">
        <v>564</v>
      </c>
      <c r="C72" s="196" t="s">
        <v>409</v>
      </c>
      <c r="D72" s="197" t="s">
        <v>81</v>
      </c>
      <c r="E72" s="183">
        <v>33800</v>
      </c>
      <c r="F72" s="173"/>
      <c r="G72" s="334">
        <f t="shared" si="4"/>
        <v>728800</v>
      </c>
      <c r="H72" s="560" t="s">
        <v>42</v>
      </c>
      <c r="I72" s="176" t="s">
        <v>18</v>
      </c>
      <c r="J72" s="603" t="s">
        <v>742</v>
      </c>
      <c r="K72" s="196" t="s">
        <v>64</v>
      </c>
      <c r="L72" s="176" t="s">
        <v>45</v>
      </c>
      <c r="M72" s="176"/>
      <c r="N72" s="178"/>
    </row>
    <row r="73" spans="1:14" x14ac:dyDescent="0.25">
      <c r="A73" s="195">
        <v>44830</v>
      </c>
      <c r="B73" s="196" t="s">
        <v>241</v>
      </c>
      <c r="C73" s="196" t="s">
        <v>565</v>
      </c>
      <c r="D73" s="197" t="s">
        <v>81</v>
      </c>
      <c r="E73" s="183">
        <v>1900</v>
      </c>
      <c r="F73" s="173"/>
      <c r="G73" s="334">
        <f t="shared" si="4"/>
        <v>726900</v>
      </c>
      <c r="H73" s="560" t="s">
        <v>42</v>
      </c>
      <c r="I73" s="176" t="s">
        <v>18</v>
      </c>
      <c r="J73" s="603" t="s">
        <v>742</v>
      </c>
      <c r="K73" s="196" t="s">
        <v>64</v>
      </c>
      <c r="L73" s="176" t="s">
        <v>45</v>
      </c>
      <c r="M73" s="176"/>
      <c r="N73" s="178"/>
    </row>
    <row r="74" spans="1:14" x14ac:dyDescent="0.25">
      <c r="A74" s="674">
        <v>44830</v>
      </c>
      <c r="B74" s="675" t="s">
        <v>115</v>
      </c>
      <c r="C74" s="675" t="s">
        <v>49</v>
      </c>
      <c r="D74" s="676" t="s">
        <v>14</v>
      </c>
      <c r="E74" s="809"/>
      <c r="F74" s="678">
        <v>77000</v>
      </c>
      <c r="G74" s="679">
        <f t="shared" si="4"/>
        <v>803900</v>
      </c>
      <c r="H74" s="680" t="s">
        <v>42</v>
      </c>
      <c r="I74" s="681" t="s">
        <v>18</v>
      </c>
      <c r="J74" s="673" t="s">
        <v>740</v>
      </c>
      <c r="K74" s="675" t="s">
        <v>64</v>
      </c>
      <c r="L74" s="681" t="s">
        <v>45</v>
      </c>
      <c r="M74" s="681"/>
      <c r="N74" s="715"/>
    </row>
    <row r="75" spans="1:14" x14ac:dyDescent="0.25">
      <c r="A75" s="195">
        <v>44831</v>
      </c>
      <c r="B75" s="196" t="s">
        <v>125</v>
      </c>
      <c r="C75" s="196" t="s">
        <v>49</v>
      </c>
      <c r="D75" s="197" t="s">
        <v>14</v>
      </c>
      <c r="E75" s="183"/>
      <c r="F75" s="173">
        <v>-77000</v>
      </c>
      <c r="G75" s="334">
        <f t="shared" si="4"/>
        <v>726900</v>
      </c>
      <c r="H75" s="320" t="s">
        <v>42</v>
      </c>
      <c r="I75" s="176" t="s">
        <v>18</v>
      </c>
      <c r="J75" s="453" t="s">
        <v>740</v>
      </c>
      <c r="K75" s="430" t="s">
        <v>64</v>
      </c>
      <c r="L75" s="176" t="s">
        <v>45</v>
      </c>
      <c r="M75" s="176"/>
      <c r="N75" s="178"/>
    </row>
    <row r="76" spans="1:14" x14ac:dyDescent="0.25">
      <c r="A76" s="674">
        <v>44832</v>
      </c>
      <c r="B76" s="675" t="s">
        <v>115</v>
      </c>
      <c r="C76" s="675" t="s">
        <v>49</v>
      </c>
      <c r="D76" s="676" t="s">
        <v>14</v>
      </c>
      <c r="E76" s="809"/>
      <c r="F76" s="678">
        <v>30000</v>
      </c>
      <c r="G76" s="679">
        <f t="shared" si="4"/>
        <v>756900</v>
      </c>
      <c r="H76" s="680" t="s">
        <v>42</v>
      </c>
      <c r="I76" s="681" t="s">
        <v>18</v>
      </c>
      <c r="J76" s="568" t="s">
        <v>748</v>
      </c>
      <c r="K76" s="675" t="s">
        <v>64</v>
      </c>
      <c r="L76" s="681" t="s">
        <v>45</v>
      </c>
      <c r="M76" s="681"/>
      <c r="N76" s="715"/>
    </row>
    <row r="77" spans="1:14" x14ac:dyDescent="0.25">
      <c r="A77" s="674">
        <v>44832</v>
      </c>
      <c r="B77" s="675" t="s">
        <v>115</v>
      </c>
      <c r="C77" s="675" t="s">
        <v>49</v>
      </c>
      <c r="D77" s="676" t="s">
        <v>14</v>
      </c>
      <c r="E77" s="809"/>
      <c r="F77" s="678">
        <v>82000</v>
      </c>
      <c r="G77" s="679">
        <f t="shared" si="4"/>
        <v>838900</v>
      </c>
      <c r="H77" s="680" t="s">
        <v>42</v>
      </c>
      <c r="I77" s="681" t="s">
        <v>18</v>
      </c>
      <c r="J77" s="568" t="s">
        <v>749</v>
      </c>
      <c r="K77" s="675" t="s">
        <v>64</v>
      </c>
      <c r="L77" s="681" t="s">
        <v>45</v>
      </c>
      <c r="M77" s="681"/>
      <c r="N77" s="715"/>
    </row>
    <row r="78" spans="1:14" x14ac:dyDescent="0.25">
      <c r="A78" s="195">
        <v>44832</v>
      </c>
      <c r="B78" s="196" t="s">
        <v>628</v>
      </c>
      <c r="C78" s="196" t="s">
        <v>629</v>
      </c>
      <c r="D78" s="197" t="s">
        <v>14</v>
      </c>
      <c r="E78" s="183">
        <v>29500</v>
      </c>
      <c r="F78" s="173"/>
      <c r="G78" s="334">
        <f t="shared" si="4"/>
        <v>809400</v>
      </c>
      <c r="H78" s="560" t="s">
        <v>42</v>
      </c>
      <c r="I78" s="176" t="s">
        <v>18</v>
      </c>
      <c r="J78" s="453" t="s">
        <v>745</v>
      </c>
      <c r="K78" s="196" t="s">
        <v>64</v>
      </c>
      <c r="L78" s="176" t="s">
        <v>45</v>
      </c>
      <c r="M78" s="176"/>
      <c r="N78" s="178"/>
    </row>
    <row r="79" spans="1:14" x14ac:dyDescent="0.25">
      <c r="A79" s="195">
        <v>44832</v>
      </c>
      <c r="B79" s="196" t="s">
        <v>630</v>
      </c>
      <c r="C79" s="196" t="s">
        <v>145</v>
      </c>
      <c r="D79" s="197" t="s">
        <v>81</v>
      </c>
      <c r="E79" s="183">
        <v>72000</v>
      </c>
      <c r="F79" s="173"/>
      <c r="G79" s="334">
        <f t="shared" si="4"/>
        <v>737400</v>
      </c>
      <c r="H79" s="560" t="s">
        <v>42</v>
      </c>
      <c r="I79" s="176" t="s">
        <v>18</v>
      </c>
      <c r="J79" s="453" t="s">
        <v>746</v>
      </c>
      <c r="K79" s="196" t="s">
        <v>64</v>
      </c>
      <c r="L79" s="176" t="s">
        <v>45</v>
      </c>
      <c r="M79" s="176"/>
      <c r="N79" s="178"/>
    </row>
    <row r="80" spans="1:14" x14ac:dyDescent="0.25">
      <c r="A80" s="195">
        <v>44832</v>
      </c>
      <c r="B80" s="196" t="s">
        <v>631</v>
      </c>
      <c r="C80" s="196" t="s">
        <v>145</v>
      </c>
      <c r="D80" s="197" t="s">
        <v>81</v>
      </c>
      <c r="E80" s="183">
        <v>13000</v>
      </c>
      <c r="F80" s="173"/>
      <c r="G80" s="334">
        <f t="shared" si="4"/>
        <v>724400</v>
      </c>
      <c r="H80" s="320" t="s">
        <v>42</v>
      </c>
      <c r="I80" s="176" t="s">
        <v>18</v>
      </c>
      <c r="J80" s="603" t="s">
        <v>747</v>
      </c>
      <c r="K80" s="430" t="s">
        <v>64</v>
      </c>
      <c r="L80" s="176" t="s">
        <v>45</v>
      </c>
      <c r="M80" s="176"/>
      <c r="N80" s="178"/>
    </row>
    <row r="81" spans="1:14" x14ac:dyDescent="0.25">
      <c r="A81" s="674">
        <v>44833</v>
      </c>
      <c r="B81" s="675" t="s">
        <v>115</v>
      </c>
      <c r="C81" s="675" t="s">
        <v>49</v>
      </c>
      <c r="D81" s="676" t="s">
        <v>14</v>
      </c>
      <c r="E81" s="809"/>
      <c r="F81" s="678">
        <v>50000</v>
      </c>
      <c r="G81" s="679">
        <f t="shared" si="4"/>
        <v>774400</v>
      </c>
      <c r="H81" s="680" t="s">
        <v>42</v>
      </c>
      <c r="I81" s="681" t="s">
        <v>18</v>
      </c>
      <c r="J81" s="603" t="s">
        <v>750</v>
      </c>
      <c r="K81" s="675" t="s">
        <v>64</v>
      </c>
      <c r="L81" s="681" t="s">
        <v>45</v>
      </c>
      <c r="M81" s="681"/>
      <c r="N81" s="715"/>
    </row>
    <row r="82" spans="1:14" x14ac:dyDescent="0.25">
      <c r="A82" s="195">
        <v>44833</v>
      </c>
      <c r="B82" s="196" t="s">
        <v>654</v>
      </c>
      <c r="C82" s="196" t="s">
        <v>146</v>
      </c>
      <c r="D82" s="197" t="s">
        <v>81</v>
      </c>
      <c r="E82" s="183">
        <v>50000</v>
      </c>
      <c r="F82" s="173"/>
      <c r="G82" s="334">
        <f t="shared" si="4"/>
        <v>724400</v>
      </c>
      <c r="H82" s="560" t="s">
        <v>42</v>
      </c>
      <c r="I82" s="176" t="s">
        <v>18</v>
      </c>
      <c r="J82" s="453"/>
      <c r="K82" s="196" t="s">
        <v>64</v>
      </c>
      <c r="L82" s="176" t="s">
        <v>45</v>
      </c>
      <c r="M82" s="176"/>
      <c r="N82" s="178"/>
    </row>
    <row r="83" spans="1:14" x14ac:dyDescent="0.25">
      <c r="A83" s="810">
        <v>44834</v>
      </c>
      <c r="B83" s="715" t="s">
        <v>115</v>
      </c>
      <c r="C83" s="715" t="s">
        <v>49</v>
      </c>
      <c r="D83" s="715" t="s">
        <v>14</v>
      </c>
      <c r="E83" s="677"/>
      <c r="F83" s="678">
        <v>70000</v>
      </c>
      <c r="G83" s="679">
        <f t="shared" si="4"/>
        <v>794400</v>
      </c>
      <c r="H83" s="680" t="s">
        <v>42</v>
      </c>
      <c r="I83" s="681" t="s">
        <v>18</v>
      </c>
      <c r="J83" s="673"/>
      <c r="K83" s="675" t="s">
        <v>64</v>
      </c>
      <c r="L83" s="681" t="s">
        <v>45</v>
      </c>
      <c r="M83" s="681"/>
      <c r="N83" s="715"/>
    </row>
    <row r="84" spans="1:14" x14ac:dyDescent="0.25">
      <c r="A84" s="810">
        <v>44834</v>
      </c>
      <c r="B84" s="715" t="s">
        <v>115</v>
      </c>
      <c r="C84" s="715" t="s">
        <v>49</v>
      </c>
      <c r="D84" s="715" t="s">
        <v>14</v>
      </c>
      <c r="E84" s="677"/>
      <c r="F84" s="678">
        <v>200000</v>
      </c>
      <c r="G84" s="679">
        <f t="shared" si="4"/>
        <v>994400</v>
      </c>
      <c r="H84" s="680" t="s">
        <v>42</v>
      </c>
      <c r="I84" s="681" t="s">
        <v>18</v>
      </c>
      <c r="J84" s="673"/>
      <c r="K84" s="675" t="s">
        <v>64</v>
      </c>
      <c r="L84" s="681" t="s">
        <v>45</v>
      </c>
      <c r="M84" s="681"/>
      <c r="N84" s="715"/>
    </row>
    <row r="85" spans="1:14" x14ac:dyDescent="0.25">
      <c r="A85" s="810">
        <v>44834</v>
      </c>
      <c r="B85" s="715" t="s">
        <v>115</v>
      </c>
      <c r="C85" s="715" t="s">
        <v>49</v>
      </c>
      <c r="D85" s="715" t="s">
        <v>14</v>
      </c>
      <c r="E85" s="677"/>
      <c r="F85" s="678">
        <v>444000</v>
      </c>
      <c r="G85" s="679">
        <f t="shared" si="4"/>
        <v>1438400</v>
      </c>
      <c r="H85" s="680" t="s">
        <v>42</v>
      </c>
      <c r="I85" s="681" t="s">
        <v>18</v>
      </c>
      <c r="J85" s="673"/>
      <c r="K85" s="675" t="s">
        <v>64</v>
      </c>
      <c r="L85" s="681" t="s">
        <v>45</v>
      </c>
      <c r="M85" s="681"/>
      <c r="N85" s="715"/>
    </row>
    <row r="86" spans="1:14" x14ac:dyDescent="0.25">
      <c r="A86" s="195">
        <v>44834</v>
      </c>
      <c r="B86" s="196" t="s">
        <v>676</v>
      </c>
      <c r="C86" s="196" t="s">
        <v>146</v>
      </c>
      <c r="D86" s="197" t="s">
        <v>81</v>
      </c>
      <c r="E86" s="183">
        <v>70000</v>
      </c>
      <c r="F86" s="173"/>
      <c r="G86" s="334">
        <f t="shared" ref="G86:G91" si="5">G85-E86+F86</f>
        <v>1368400</v>
      </c>
      <c r="H86" s="320" t="s">
        <v>42</v>
      </c>
      <c r="I86" s="176" t="s">
        <v>18</v>
      </c>
      <c r="J86" s="453"/>
      <c r="K86" s="196" t="s">
        <v>64</v>
      </c>
      <c r="L86" s="176" t="s">
        <v>45</v>
      </c>
      <c r="M86" s="176"/>
      <c r="N86" s="178"/>
    </row>
    <row r="87" spans="1:14" ht="30" x14ac:dyDescent="0.25">
      <c r="A87" s="195">
        <v>44834</v>
      </c>
      <c r="B87" s="196" t="s">
        <v>677</v>
      </c>
      <c r="C87" s="196" t="s">
        <v>146</v>
      </c>
      <c r="D87" s="197" t="s">
        <v>81</v>
      </c>
      <c r="E87" s="182">
        <v>200000</v>
      </c>
      <c r="F87" s="185"/>
      <c r="G87" s="334">
        <f t="shared" si="5"/>
        <v>1168400</v>
      </c>
      <c r="H87" s="560" t="s">
        <v>42</v>
      </c>
      <c r="I87" s="176" t="s">
        <v>18</v>
      </c>
      <c r="J87" s="453"/>
      <c r="K87" s="196" t="s">
        <v>64</v>
      </c>
      <c r="L87" s="176" t="s">
        <v>45</v>
      </c>
      <c r="M87" s="176"/>
      <c r="N87" s="178"/>
    </row>
    <row r="88" spans="1:14" x14ac:dyDescent="0.25">
      <c r="A88" s="195">
        <v>44834</v>
      </c>
      <c r="B88" s="196" t="s">
        <v>678</v>
      </c>
      <c r="C88" s="196" t="s">
        <v>137</v>
      </c>
      <c r="D88" s="197" t="s">
        <v>139</v>
      </c>
      <c r="E88" s="182">
        <v>84000</v>
      </c>
      <c r="F88" s="185"/>
      <c r="G88" s="334">
        <f t="shared" si="5"/>
        <v>1084400</v>
      </c>
      <c r="H88" s="560" t="s">
        <v>42</v>
      </c>
      <c r="I88" s="176" t="s">
        <v>18</v>
      </c>
      <c r="J88" s="453"/>
      <c r="K88" s="196" t="s">
        <v>64</v>
      </c>
      <c r="L88" s="176" t="s">
        <v>45</v>
      </c>
      <c r="M88" s="176"/>
      <c r="N88" s="178"/>
    </row>
    <row r="89" spans="1:14" x14ac:dyDescent="0.25">
      <c r="A89" s="195">
        <v>44834</v>
      </c>
      <c r="B89" s="196" t="s">
        <v>679</v>
      </c>
      <c r="C89" s="196" t="s">
        <v>137</v>
      </c>
      <c r="D89" s="197" t="s">
        <v>139</v>
      </c>
      <c r="E89" s="182">
        <v>70000</v>
      </c>
      <c r="F89" s="185"/>
      <c r="G89" s="334">
        <f t="shared" si="5"/>
        <v>1014400</v>
      </c>
      <c r="H89" s="560" t="s">
        <v>42</v>
      </c>
      <c r="I89" s="176" t="s">
        <v>18</v>
      </c>
      <c r="J89" s="453"/>
      <c r="K89" s="196" t="s">
        <v>64</v>
      </c>
      <c r="L89" s="176" t="s">
        <v>45</v>
      </c>
      <c r="M89" s="176"/>
      <c r="N89" s="178"/>
    </row>
    <row r="90" spans="1:14" x14ac:dyDescent="0.25">
      <c r="A90" s="195">
        <v>44834</v>
      </c>
      <c r="B90" s="196" t="s">
        <v>680</v>
      </c>
      <c r="C90" s="196" t="s">
        <v>137</v>
      </c>
      <c r="D90" s="197" t="s">
        <v>139</v>
      </c>
      <c r="E90" s="182">
        <v>8000</v>
      </c>
      <c r="F90" s="185"/>
      <c r="G90" s="334">
        <f t="shared" si="5"/>
        <v>1006400</v>
      </c>
      <c r="H90" s="560" t="s">
        <v>42</v>
      </c>
      <c r="I90" s="176" t="s">
        <v>18</v>
      </c>
      <c r="J90" s="453"/>
      <c r="K90" s="196" t="s">
        <v>64</v>
      </c>
      <c r="L90" s="176" t="s">
        <v>45</v>
      </c>
      <c r="M90" s="176"/>
      <c r="N90" s="178"/>
    </row>
    <row r="91" spans="1:14" ht="15.75" thickBot="1" x14ac:dyDescent="0.3">
      <c r="A91" s="195">
        <v>44834</v>
      </c>
      <c r="B91" s="196" t="s">
        <v>125</v>
      </c>
      <c r="C91" s="196" t="s">
        <v>49</v>
      </c>
      <c r="D91" s="197" t="s">
        <v>14</v>
      </c>
      <c r="E91" s="182"/>
      <c r="F91" s="185">
        <v>-70000</v>
      </c>
      <c r="G91" s="334">
        <f t="shared" si="5"/>
        <v>936400</v>
      </c>
      <c r="H91" s="320" t="s">
        <v>42</v>
      </c>
      <c r="I91" s="176" t="s">
        <v>18</v>
      </c>
      <c r="J91" s="453"/>
      <c r="K91" s="196" t="s">
        <v>64</v>
      </c>
      <c r="L91" s="176" t="s">
        <v>45</v>
      </c>
      <c r="M91" s="176"/>
      <c r="N91" s="178"/>
    </row>
    <row r="92" spans="1:14" ht="15.75" thickBot="1" x14ac:dyDescent="0.3">
      <c r="A92" s="176"/>
      <c r="B92" s="176"/>
      <c r="C92" s="176"/>
      <c r="D92" s="188"/>
      <c r="E92" s="591">
        <f>SUM(E4:E91)</f>
        <v>2383000</v>
      </c>
      <c r="F92" s="548">
        <f>SUM(F4:F91)+G4</f>
        <v>3319400</v>
      </c>
      <c r="G92" s="549">
        <f>F92-E92</f>
        <v>936400</v>
      </c>
      <c r="H92" s="213"/>
      <c r="I92" s="176"/>
      <c r="J92" s="176"/>
      <c r="K92" s="430"/>
      <c r="L92" s="176"/>
      <c r="M92" s="176"/>
      <c r="N92" s="178"/>
    </row>
    <row r="93" spans="1:14" x14ac:dyDescent="0.25">
      <c r="A93" s="176"/>
      <c r="B93" s="176"/>
      <c r="C93" s="176"/>
      <c r="D93" s="176"/>
      <c r="E93" s="531"/>
      <c r="F93" s="531"/>
      <c r="G93" s="547"/>
      <c r="H93" s="213"/>
      <c r="I93" s="176"/>
      <c r="J93" s="176"/>
      <c r="K93" s="430"/>
      <c r="L93" s="176"/>
      <c r="M93" s="176"/>
      <c r="N93" s="178"/>
    </row>
    <row r="94" spans="1:14" x14ac:dyDescent="0.25">
      <c r="A94" s="176"/>
      <c r="B94" s="176"/>
      <c r="C94" s="176"/>
      <c r="D94" s="176"/>
      <c r="E94" s="368"/>
      <c r="F94" s="368"/>
      <c r="G94" s="368"/>
      <c r="H94" s="176"/>
      <c r="I94" s="176"/>
      <c r="J94" s="176"/>
      <c r="K94" s="176"/>
      <c r="L94" s="176"/>
      <c r="M94" s="176"/>
      <c r="N94" s="178"/>
    </row>
    <row r="95" spans="1:14" x14ac:dyDescent="0.25">
      <c r="A95" s="176"/>
      <c r="B95" s="176"/>
      <c r="C95" s="176"/>
      <c r="D95" s="176"/>
      <c r="E95" s="368"/>
      <c r="F95" s="368"/>
      <c r="G95" s="368"/>
      <c r="H95" s="176"/>
      <c r="I95" s="176"/>
      <c r="J95" s="176"/>
      <c r="K95" s="176"/>
      <c r="L95" s="176"/>
      <c r="M95" s="176"/>
      <c r="N95" s="178"/>
    </row>
    <row r="96" spans="1:14" x14ac:dyDescent="0.25">
      <c r="A96" s="176"/>
      <c r="B96" s="176"/>
      <c r="C96" s="176"/>
      <c r="D96" s="176"/>
      <c r="E96" s="368"/>
      <c r="F96" s="368"/>
      <c r="G96" s="368"/>
      <c r="H96" s="176"/>
      <c r="I96" s="176"/>
      <c r="J96" s="176"/>
      <c r="K96" s="176"/>
      <c r="L96" s="176"/>
      <c r="M96" s="176"/>
      <c r="N96" s="178"/>
    </row>
    <row r="97" spans="1:14" x14ac:dyDescent="0.25">
      <c r="A97" s="176"/>
      <c r="B97" s="176"/>
      <c r="C97" s="176"/>
      <c r="D97" s="176"/>
      <c r="E97" s="368"/>
      <c r="F97" s="368"/>
      <c r="G97" s="368"/>
      <c r="H97" s="176"/>
      <c r="I97" s="176"/>
      <c r="J97" s="176"/>
      <c r="K97" s="176"/>
      <c r="L97" s="176"/>
      <c r="M97" s="176"/>
      <c r="N97" s="178"/>
    </row>
    <row r="98" spans="1:14" x14ac:dyDescent="0.25">
      <c r="A98" s="176"/>
      <c r="B98" s="176"/>
      <c r="C98" s="176"/>
      <c r="D98" s="176"/>
      <c r="E98" s="368"/>
      <c r="F98" s="368"/>
      <c r="G98" s="368"/>
      <c r="H98" s="176"/>
      <c r="I98" s="176"/>
      <c r="J98" s="176"/>
      <c r="K98" s="176"/>
      <c r="L98" s="176"/>
      <c r="M98" s="176"/>
      <c r="N98" s="178"/>
    </row>
    <row r="99" spans="1:14" x14ac:dyDescent="0.25">
      <c r="A99" s="176"/>
      <c r="B99" s="176"/>
      <c r="C99" s="176"/>
      <c r="D99" s="176"/>
      <c r="E99" s="368"/>
      <c r="F99" s="368"/>
      <c r="G99" s="368"/>
      <c r="H99" s="176"/>
      <c r="I99" s="176"/>
      <c r="J99" s="176"/>
      <c r="K99" s="176"/>
      <c r="L99" s="176"/>
      <c r="M99" s="176"/>
      <c r="N99" s="178"/>
    </row>
    <row r="100" spans="1:14" x14ac:dyDescent="0.25">
      <c r="A100" s="25"/>
      <c r="B100" s="25"/>
      <c r="C100" s="25"/>
      <c r="D100" s="25"/>
      <c r="E100" s="336"/>
      <c r="F100" s="336"/>
      <c r="G100" s="336"/>
      <c r="H100" s="25"/>
      <c r="I100" s="25"/>
      <c r="J100" s="25"/>
      <c r="K100" s="25"/>
      <c r="L100" s="25"/>
      <c r="M100" s="25"/>
      <c r="N100" s="24"/>
    </row>
    <row r="101" spans="1:14" x14ac:dyDescent="0.25">
      <c r="A101" s="25"/>
      <c r="B101" s="25"/>
      <c r="C101" s="25"/>
      <c r="D101" s="25"/>
      <c r="E101" s="336"/>
      <c r="F101" s="336"/>
      <c r="G101" s="336"/>
      <c r="H101" s="25"/>
      <c r="I101" s="25"/>
      <c r="J101" s="25"/>
      <c r="K101" s="25"/>
      <c r="L101" s="25"/>
      <c r="M101" s="25"/>
      <c r="N101" s="24"/>
    </row>
    <row r="102" spans="1:14" x14ac:dyDescent="0.25">
      <c r="A102" s="25"/>
      <c r="B102" s="25"/>
      <c r="C102" s="25"/>
      <c r="D102" s="25"/>
      <c r="E102" s="336"/>
      <c r="F102" s="336"/>
      <c r="G102" s="336"/>
      <c r="H102" s="25"/>
      <c r="I102" s="25"/>
      <c r="J102" s="25"/>
      <c r="K102" s="25"/>
      <c r="L102" s="25"/>
      <c r="M102" s="25"/>
      <c r="N102" s="24"/>
    </row>
    <row r="103" spans="1:14" x14ac:dyDescent="0.25">
      <c r="A103" s="25"/>
      <c r="B103" s="25"/>
      <c r="C103" s="25"/>
      <c r="D103" s="25"/>
      <c r="E103" s="336"/>
      <c r="F103" s="336"/>
      <c r="G103" s="336"/>
      <c r="H103" s="25"/>
      <c r="I103" s="25"/>
      <c r="J103" s="25"/>
      <c r="K103" s="25"/>
      <c r="L103" s="25"/>
      <c r="M103" s="25"/>
      <c r="N103" s="24"/>
    </row>
  </sheetData>
  <autoFilter ref="A1:N2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topLeftCell="C48" zoomScale="117" zoomScaleNormal="85" workbookViewId="0">
      <selection activeCell="J55" sqref="J55"/>
    </sheetView>
  </sheetViews>
  <sheetFormatPr defaultColWidth="10.85546875" defaultRowHeight="15" x14ac:dyDescent="0.25"/>
  <cols>
    <col min="1" max="1" width="13.140625" style="26" customWidth="1"/>
    <col min="2" max="2" width="34.42578125" style="26" customWidth="1"/>
    <col min="3" max="3" width="18" style="26" customWidth="1"/>
    <col min="4" max="4" width="14.7109375" style="26" customWidth="1"/>
    <col min="5" max="6" width="18.85546875" style="335" bestFit="1" customWidth="1"/>
    <col min="7" max="7" width="18.7109375" style="335"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7" customWidth="1"/>
    <col min="15" max="15" width="41.140625" style="26" customWidth="1"/>
    <col min="16" max="16384" width="10.85546875" style="26"/>
  </cols>
  <sheetData>
    <row r="1" spans="1:14" s="80" customFormat="1" ht="31.5" x14ac:dyDescent="0.25">
      <c r="A1" s="853" t="s">
        <v>44</v>
      </c>
      <c r="B1" s="853"/>
      <c r="C1" s="853"/>
      <c r="D1" s="853"/>
      <c r="E1" s="853"/>
      <c r="F1" s="853"/>
      <c r="G1" s="853"/>
      <c r="H1" s="853"/>
      <c r="I1" s="853"/>
      <c r="J1" s="853"/>
      <c r="K1" s="853"/>
      <c r="L1" s="853"/>
      <c r="M1" s="853"/>
      <c r="N1" s="853"/>
    </row>
    <row r="2" spans="1:14" s="80" customFormat="1" ht="18.75" x14ac:dyDescent="0.25">
      <c r="A2" s="854" t="s">
        <v>126</v>
      </c>
      <c r="B2" s="854"/>
      <c r="C2" s="854"/>
      <c r="D2" s="854"/>
      <c r="E2" s="854"/>
      <c r="F2" s="854"/>
      <c r="G2" s="854"/>
      <c r="H2" s="854"/>
      <c r="I2" s="854"/>
      <c r="J2" s="854"/>
      <c r="K2" s="854"/>
      <c r="L2" s="854"/>
      <c r="M2" s="854"/>
      <c r="N2" s="854"/>
    </row>
    <row r="3" spans="1:14" s="80" customFormat="1" ht="45.75" thickBot="1" x14ac:dyDescent="0.3">
      <c r="A3" s="169" t="s">
        <v>0</v>
      </c>
      <c r="B3" s="170" t="s">
        <v>5</v>
      </c>
      <c r="C3" s="170" t="s">
        <v>10</v>
      </c>
      <c r="D3" s="171" t="s">
        <v>8</v>
      </c>
      <c r="E3" s="171" t="s">
        <v>13</v>
      </c>
      <c r="F3" s="171" t="s">
        <v>34</v>
      </c>
      <c r="G3" s="171" t="s">
        <v>41</v>
      </c>
      <c r="H3" s="171" t="s">
        <v>2</v>
      </c>
      <c r="I3" s="171" t="s">
        <v>3</v>
      </c>
      <c r="J3" s="170" t="s">
        <v>9</v>
      </c>
      <c r="K3" s="170" t="s">
        <v>1</v>
      </c>
      <c r="L3" s="170" t="s">
        <v>4</v>
      </c>
      <c r="M3" s="170" t="s">
        <v>12</v>
      </c>
      <c r="N3" s="172" t="s">
        <v>11</v>
      </c>
    </row>
    <row r="4" spans="1:14" s="22" customFormat="1" ht="27.95" customHeight="1" x14ac:dyDescent="0.25">
      <c r="A4" s="461">
        <v>44805</v>
      </c>
      <c r="B4" s="462" t="s">
        <v>157</v>
      </c>
      <c r="C4" s="462"/>
      <c r="D4" s="505"/>
      <c r="E4" s="506"/>
      <c r="F4" s="506"/>
      <c r="G4" s="507">
        <v>22000</v>
      </c>
      <c r="H4" s="508"/>
      <c r="I4" s="509"/>
      <c r="J4" s="510"/>
      <c r="K4" s="511"/>
      <c r="L4" s="212"/>
      <c r="M4" s="512"/>
      <c r="N4" s="513"/>
    </row>
    <row r="5" spans="1:14" s="22" customFormat="1" ht="13.5" customHeight="1" x14ac:dyDescent="0.25">
      <c r="A5" s="561">
        <v>44774</v>
      </c>
      <c r="B5" s="562" t="s">
        <v>115</v>
      </c>
      <c r="C5" s="562" t="s">
        <v>49</v>
      </c>
      <c r="D5" s="563" t="s">
        <v>118</v>
      </c>
      <c r="E5" s="564"/>
      <c r="F5" s="564">
        <v>75000</v>
      </c>
      <c r="G5" s="565">
        <f>G4-E5+F5</f>
        <v>97000</v>
      </c>
      <c r="H5" s="566" t="s">
        <v>120</v>
      </c>
      <c r="I5" s="566" t="s">
        <v>18</v>
      </c>
      <c r="J5" s="568" t="s">
        <v>158</v>
      </c>
      <c r="K5" s="562" t="s">
        <v>64</v>
      </c>
      <c r="L5" s="562" t="s">
        <v>45</v>
      </c>
      <c r="M5" s="576"/>
      <c r="N5" s="569"/>
    </row>
    <row r="6" spans="1:14" s="22" customFormat="1" ht="13.5" customHeight="1" x14ac:dyDescent="0.25">
      <c r="A6" s="195">
        <v>44805</v>
      </c>
      <c r="B6" s="196" t="s">
        <v>123</v>
      </c>
      <c r="C6" s="196" t="s">
        <v>124</v>
      </c>
      <c r="D6" s="197" t="s">
        <v>118</v>
      </c>
      <c r="E6" s="173">
        <v>9000</v>
      </c>
      <c r="F6" s="173"/>
      <c r="G6" s="334">
        <f t="shared" ref="G6:G82" si="0">G5-E6+F6</f>
        <v>88000</v>
      </c>
      <c r="H6" s="560" t="s">
        <v>120</v>
      </c>
      <c r="I6" s="320" t="s">
        <v>18</v>
      </c>
      <c r="J6" s="453" t="s">
        <v>158</v>
      </c>
      <c r="K6" s="430" t="s">
        <v>64</v>
      </c>
      <c r="L6" s="430" t="s">
        <v>45</v>
      </c>
      <c r="M6" s="557"/>
      <c r="N6" s="558" t="s">
        <v>127</v>
      </c>
    </row>
    <row r="7" spans="1:14" x14ac:dyDescent="0.25">
      <c r="A7" s="195">
        <v>44805</v>
      </c>
      <c r="B7" s="196" t="s">
        <v>123</v>
      </c>
      <c r="C7" s="196" t="s">
        <v>124</v>
      </c>
      <c r="D7" s="197" t="s">
        <v>118</v>
      </c>
      <c r="E7" s="173">
        <v>10000</v>
      </c>
      <c r="F7" s="173"/>
      <c r="G7" s="334">
        <f>G6-E7+F7</f>
        <v>78000</v>
      </c>
      <c r="H7" s="560" t="s">
        <v>120</v>
      </c>
      <c r="I7" s="176" t="s">
        <v>18</v>
      </c>
      <c r="J7" s="453" t="s">
        <v>158</v>
      </c>
      <c r="K7" s="430" t="s">
        <v>64</v>
      </c>
      <c r="L7" s="176" t="s">
        <v>45</v>
      </c>
      <c r="M7" s="176"/>
      <c r="N7" s="558" t="s">
        <v>159</v>
      </c>
    </row>
    <row r="8" spans="1:14" x14ac:dyDescent="0.25">
      <c r="A8" s="195">
        <v>44805</v>
      </c>
      <c r="B8" s="196" t="s">
        <v>123</v>
      </c>
      <c r="C8" s="196" t="s">
        <v>124</v>
      </c>
      <c r="D8" s="197" t="s">
        <v>118</v>
      </c>
      <c r="E8" s="173">
        <v>23000</v>
      </c>
      <c r="F8" s="173"/>
      <c r="G8" s="334">
        <f t="shared" ref="G8:G14" si="1">G7-E8+F8</f>
        <v>55000</v>
      </c>
      <c r="H8" s="560" t="s">
        <v>120</v>
      </c>
      <c r="I8" s="176" t="s">
        <v>18</v>
      </c>
      <c r="J8" s="453" t="s">
        <v>158</v>
      </c>
      <c r="K8" s="430" t="s">
        <v>64</v>
      </c>
      <c r="L8" s="176" t="s">
        <v>45</v>
      </c>
      <c r="M8" s="176"/>
      <c r="N8" s="558" t="s">
        <v>160</v>
      </c>
    </row>
    <row r="9" spans="1:14" x14ac:dyDescent="0.25">
      <c r="A9" s="195">
        <v>44805</v>
      </c>
      <c r="B9" s="196" t="s">
        <v>123</v>
      </c>
      <c r="C9" s="196" t="s">
        <v>124</v>
      </c>
      <c r="D9" s="197" t="s">
        <v>118</v>
      </c>
      <c r="E9" s="173">
        <v>25000</v>
      </c>
      <c r="F9" s="173"/>
      <c r="G9" s="334">
        <f t="shared" si="1"/>
        <v>30000</v>
      </c>
      <c r="H9" s="560" t="s">
        <v>120</v>
      </c>
      <c r="I9" s="176" t="s">
        <v>18</v>
      </c>
      <c r="J9" s="453" t="s">
        <v>158</v>
      </c>
      <c r="K9" s="430" t="s">
        <v>64</v>
      </c>
      <c r="L9" s="176" t="s">
        <v>45</v>
      </c>
      <c r="M9" s="176"/>
      <c r="N9" s="558" t="s">
        <v>147</v>
      </c>
    </row>
    <row r="10" spans="1:14" x14ac:dyDescent="0.25">
      <c r="A10" s="195">
        <v>44805</v>
      </c>
      <c r="B10" s="196" t="s">
        <v>123</v>
      </c>
      <c r="C10" s="196" t="s">
        <v>124</v>
      </c>
      <c r="D10" s="197" t="s">
        <v>118</v>
      </c>
      <c r="E10" s="173">
        <v>9000</v>
      </c>
      <c r="F10" s="173"/>
      <c r="G10" s="334">
        <f t="shared" si="1"/>
        <v>21000</v>
      </c>
      <c r="H10" s="320" t="s">
        <v>120</v>
      </c>
      <c r="I10" s="176" t="s">
        <v>18</v>
      </c>
      <c r="J10" s="453" t="s">
        <v>158</v>
      </c>
      <c r="K10" s="430" t="s">
        <v>64</v>
      </c>
      <c r="L10" s="176" t="s">
        <v>45</v>
      </c>
      <c r="M10" s="176"/>
      <c r="N10" s="558" t="s">
        <v>128</v>
      </c>
    </row>
    <row r="11" spans="1:14" x14ac:dyDescent="0.25">
      <c r="A11" s="561">
        <v>44805</v>
      </c>
      <c r="B11" s="562" t="s">
        <v>115</v>
      </c>
      <c r="C11" s="562" t="s">
        <v>49</v>
      </c>
      <c r="D11" s="563" t="s">
        <v>118</v>
      </c>
      <c r="E11" s="564"/>
      <c r="F11" s="564">
        <v>40000</v>
      </c>
      <c r="G11" s="565">
        <f t="shared" si="1"/>
        <v>61000</v>
      </c>
      <c r="H11" s="566" t="s">
        <v>120</v>
      </c>
      <c r="I11" s="567" t="s">
        <v>18</v>
      </c>
      <c r="J11" s="673" t="s">
        <v>163</v>
      </c>
      <c r="K11" s="562" t="s">
        <v>64</v>
      </c>
      <c r="L11" s="567" t="s">
        <v>45</v>
      </c>
      <c r="M11" s="567"/>
      <c r="N11" s="569"/>
    </row>
    <row r="12" spans="1:14" x14ac:dyDescent="0.25">
      <c r="A12" s="195">
        <v>44805</v>
      </c>
      <c r="B12" s="196" t="s">
        <v>164</v>
      </c>
      <c r="C12" s="196" t="s">
        <v>137</v>
      </c>
      <c r="D12" s="197" t="s">
        <v>139</v>
      </c>
      <c r="E12" s="173">
        <v>60000</v>
      </c>
      <c r="F12" s="173"/>
      <c r="G12" s="334">
        <f t="shared" si="1"/>
        <v>1000</v>
      </c>
      <c r="H12" s="560" t="s">
        <v>120</v>
      </c>
      <c r="I12" s="176" t="s">
        <v>18</v>
      </c>
      <c r="J12" s="453" t="s">
        <v>166</v>
      </c>
      <c r="K12" s="430" t="s">
        <v>64</v>
      </c>
      <c r="L12" s="176" t="s">
        <v>45</v>
      </c>
      <c r="M12" s="176"/>
      <c r="N12" s="558"/>
    </row>
    <row r="13" spans="1:14" x14ac:dyDescent="0.25">
      <c r="A13" s="195">
        <v>44806</v>
      </c>
      <c r="B13" s="196" t="s">
        <v>165</v>
      </c>
      <c r="C13" s="196" t="s">
        <v>49</v>
      </c>
      <c r="D13" s="197" t="s">
        <v>118</v>
      </c>
      <c r="E13" s="191"/>
      <c r="F13" s="173">
        <v>10000</v>
      </c>
      <c r="G13" s="334">
        <f t="shared" si="1"/>
        <v>11000</v>
      </c>
      <c r="H13" s="560" t="s">
        <v>120</v>
      </c>
      <c r="I13" s="176" t="s">
        <v>18</v>
      </c>
      <c r="J13" s="453" t="s">
        <v>163</v>
      </c>
      <c r="K13" s="430" t="s">
        <v>64</v>
      </c>
      <c r="L13" s="176" t="s">
        <v>45</v>
      </c>
      <c r="M13" s="176"/>
      <c r="N13" s="558"/>
    </row>
    <row r="14" spans="1:14" x14ac:dyDescent="0.25">
      <c r="A14" s="195">
        <v>44806</v>
      </c>
      <c r="B14" s="196" t="s">
        <v>115</v>
      </c>
      <c r="C14" s="196" t="s">
        <v>49</v>
      </c>
      <c r="D14" s="197" t="s">
        <v>118</v>
      </c>
      <c r="E14" s="191"/>
      <c r="F14" s="183">
        <v>80000</v>
      </c>
      <c r="G14" s="334">
        <f t="shared" si="1"/>
        <v>91000</v>
      </c>
      <c r="H14" s="560" t="s">
        <v>120</v>
      </c>
      <c r="I14" s="207" t="s">
        <v>18</v>
      </c>
      <c r="J14" s="453" t="s">
        <v>189</v>
      </c>
      <c r="K14" s="211" t="s">
        <v>64</v>
      </c>
      <c r="L14" s="207" t="s">
        <v>45</v>
      </c>
      <c r="M14" s="207"/>
      <c r="N14" s="178"/>
    </row>
    <row r="15" spans="1:14" x14ac:dyDescent="0.25">
      <c r="A15" s="195">
        <v>44806</v>
      </c>
      <c r="B15" s="196" t="s">
        <v>123</v>
      </c>
      <c r="C15" s="196" t="s">
        <v>124</v>
      </c>
      <c r="D15" s="197" t="s">
        <v>118</v>
      </c>
      <c r="E15" s="191">
        <v>9000</v>
      </c>
      <c r="F15" s="173"/>
      <c r="G15" s="334">
        <f t="shared" si="0"/>
        <v>82000</v>
      </c>
      <c r="H15" s="560" t="s">
        <v>120</v>
      </c>
      <c r="I15" s="176" t="s">
        <v>18</v>
      </c>
      <c r="J15" s="453" t="s">
        <v>189</v>
      </c>
      <c r="K15" s="430" t="s">
        <v>64</v>
      </c>
      <c r="L15" s="176" t="s">
        <v>45</v>
      </c>
      <c r="M15" s="176"/>
      <c r="N15" s="178"/>
    </row>
    <row r="16" spans="1:14" x14ac:dyDescent="0.25">
      <c r="A16" s="195">
        <v>44806</v>
      </c>
      <c r="B16" s="196" t="s">
        <v>123</v>
      </c>
      <c r="C16" s="196" t="s">
        <v>124</v>
      </c>
      <c r="D16" s="197" t="s">
        <v>118</v>
      </c>
      <c r="E16" s="191">
        <v>15000</v>
      </c>
      <c r="F16" s="532"/>
      <c r="G16" s="334">
        <f t="shared" si="0"/>
        <v>67000</v>
      </c>
      <c r="H16" s="320" t="s">
        <v>120</v>
      </c>
      <c r="I16" s="176" t="s">
        <v>18</v>
      </c>
      <c r="J16" s="453" t="s">
        <v>189</v>
      </c>
      <c r="K16" s="430" t="s">
        <v>64</v>
      </c>
      <c r="L16" s="176" t="s">
        <v>45</v>
      </c>
      <c r="M16" s="176"/>
      <c r="N16" s="178"/>
    </row>
    <row r="17" spans="1:14" ht="15.75" customHeight="1" x14ac:dyDescent="0.25">
      <c r="A17" s="195">
        <v>44806</v>
      </c>
      <c r="B17" s="196" t="s">
        <v>123</v>
      </c>
      <c r="C17" s="196" t="s">
        <v>124</v>
      </c>
      <c r="D17" s="197" t="s">
        <v>118</v>
      </c>
      <c r="E17" s="202">
        <v>22000</v>
      </c>
      <c r="F17" s="183"/>
      <c r="G17" s="334">
        <f t="shared" si="0"/>
        <v>45000</v>
      </c>
      <c r="H17" s="320" t="s">
        <v>120</v>
      </c>
      <c r="I17" s="176" t="s">
        <v>18</v>
      </c>
      <c r="J17" s="453" t="s">
        <v>189</v>
      </c>
      <c r="K17" s="430" t="s">
        <v>64</v>
      </c>
      <c r="L17" s="176" t="s">
        <v>45</v>
      </c>
      <c r="M17" s="176"/>
      <c r="N17" s="178"/>
    </row>
    <row r="18" spans="1:14" x14ac:dyDescent="0.25">
      <c r="A18" s="195">
        <v>44806</v>
      </c>
      <c r="B18" s="196" t="s">
        <v>123</v>
      </c>
      <c r="C18" s="196" t="s">
        <v>124</v>
      </c>
      <c r="D18" s="197" t="s">
        <v>118</v>
      </c>
      <c r="E18" s="183">
        <v>25000</v>
      </c>
      <c r="F18" s="173"/>
      <c r="G18" s="334">
        <f t="shared" si="0"/>
        <v>20000</v>
      </c>
      <c r="H18" s="320" t="s">
        <v>120</v>
      </c>
      <c r="I18" s="176" t="s">
        <v>18</v>
      </c>
      <c r="J18" s="453" t="s">
        <v>189</v>
      </c>
      <c r="K18" s="430" t="s">
        <v>64</v>
      </c>
      <c r="L18" s="176" t="s">
        <v>45</v>
      </c>
      <c r="M18" s="176"/>
      <c r="N18" s="178"/>
    </row>
    <row r="19" spans="1:14" x14ac:dyDescent="0.25">
      <c r="A19" s="195">
        <v>44806</v>
      </c>
      <c r="B19" s="196" t="s">
        <v>123</v>
      </c>
      <c r="C19" s="196" t="s">
        <v>124</v>
      </c>
      <c r="D19" s="197" t="s">
        <v>118</v>
      </c>
      <c r="E19" s="191">
        <v>9000</v>
      </c>
      <c r="F19" s="173"/>
      <c r="G19" s="334">
        <f t="shared" si="0"/>
        <v>11000</v>
      </c>
      <c r="H19" s="560" t="s">
        <v>120</v>
      </c>
      <c r="I19" s="176" t="s">
        <v>18</v>
      </c>
      <c r="J19" s="453" t="s">
        <v>189</v>
      </c>
      <c r="K19" s="430" t="s">
        <v>64</v>
      </c>
      <c r="L19" s="176" t="s">
        <v>45</v>
      </c>
      <c r="M19" s="176"/>
      <c r="N19" s="178"/>
    </row>
    <row r="20" spans="1:14" x14ac:dyDescent="0.25">
      <c r="A20" s="561">
        <v>44809</v>
      </c>
      <c r="B20" s="562" t="s">
        <v>115</v>
      </c>
      <c r="C20" s="562" t="s">
        <v>49</v>
      </c>
      <c r="D20" s="563" t="s">
        <v>118</v>
      </c>
      <c r="E20" s="570"/>
      <c r="F20" s="564">
        <v>70000</v>
      </c>
      <c r="G20" s="565">
        <f t="shared" si="0"/>
        <v>81000</v>
      </c>
      <c r="H20" s="566" t="s">
        <v>120</v>
      </c>
      <c r="I20" s="567" t="s">
        <v>18</v>
      </c>
      <c r="J20" s="568" t="s">
        <v>211</v>
      </c>
      <c r="K20" s="562" t="s">
        <v>64</v>
      </c>
      <c r="L20" s="567" t="s">
        <v>45</v>
      </c>
      <c r="M20" s="567"/>
      <c r="N20" s="575"/>
    </row>
    <row r="21" spans="1:14" x14ac:dyDescent="0.25">
      <c r="A21" s="195">
        <v>44809</v>
      </c>
      <c r="B21" s="196" t="s">
        <v>123</v>
      </c>
      <c r="C21" s="196" t="s">
        <v>124</v>
      </c>
      <c r="D21" s="197" t="s">
        <v>118</v>
      </c>
      <c r="E21" s="191">
        <v>9000</v>
      </c>
      <c r="F21" s="173"/>
      <c r="G21" s="334">
        <f t="shared" si="0"/>
        <v>72000</v>
      </c>
      <c r="H21" s="320" t="s">
        <v>120</v>
      </c>
      <c r="I21" s="176" t="s">
        <v>18</v>
      </c>
      <c r="J21" s="453" t="s">
        <v>211</v>
      </c>
      <c r="K21" s="430" t="s">
        <v>64</v>
      </c>
      <c r="L21" s="176" t="s">
        <v>45</v>
      </c>
      <c r="M21" s="176"/>
      <c r="N21" s="178" t="s">
        <v>127</v>
      </c>
    </row>
    <row r="22" spans="1:14" x14ac:dyDescent="0.25">
      <c r="A22" s="195">
        <v>44809</v>
      </c>
      <c r="B22" s="196" t="s">
        <v>123</v>
      </c>
      <c r="C22" s="196" t="s">
        <v>124</v>
      </c>
      <c r="D22" s="197" t="s">
        <v>118</v>
      </c>
      <c r="E22" s="191">
        <v>15000</v>
      </c>
      <c r="F22" s="173"/>
      <c r="G22" s="334">
        <f t="shared" si="0"/>
        <v>57000</v>
      </c>
      <c r="H22" s="560" t="s">
        <v>120</v>
      </c>
      <c r="I22" s="176" t="s">
        <v>18</v>
      </c>
      <c r="J22" s="453" t="s">
        <v>211</v>
      </c>
      <c r="K22" s="430" t="s">
        <v>64</v>
      </c>
      <c r="L22" s="176" t="s">
        <v>45</v>
      </c>
      <c r="M22" s="176"/>
      <c r="N22" s="178" t="s">
        <v>213</v>
      </c>
    </row>
    <row r="23" spans="1:14" x14ac:dyDescent="0.25">
      <c r="A23" s="195">
        <v>44809</v>
      </c>
      <c r="B23" s="196" t="s">
        <v>123</v>
      </c>
      <c r="C23" s="196" t="s">
        <v>124</v>
      </c>
      <c r="D23" s="197" t="s">
        <v>118</v>
      </c>
      <c r="E23" s="191">
        <v>18000</v>
      </c>
      <c r="F23" s="173"/>
      <c r="G23" s="334">
        <f t="shared" si="0"/>
        <v>39000</v>
      </c>
      <c r="H23" s="320" t="s">
        <v>120</v>
      </c>
      <c r="I23" s="176" t="s">
        <v>18</v>
      </c>
      <c r="J23" s="453" t="s">
        <v>211</v>
      </c>
      <c r="K23" s="430" t="s">
        <v>64</v>
      </c>
      <c r="L23" s="176" t="s">
        <v>45</v>
      </c>
      <c r="M23" s="176"/>
      <c r="N23" s="178" t="s">
        <v>214</v>
      </c>
    </row>
    <row r="24" spans="1:14" x14ac:dyDescent="0.25">
      <c r="A24" s="195">
        <v>44809</v>
      </c>
      <c r="B24" s="196" t="s">
        <v>123</v>
      </c>
      <c r="C24" s="196" t="s">
        <v>124</v>
      </c>
      <c r="D24" s="197" t="s">
        <v>118</v>
      </c>
      <c r="E24" s="191">
        <v>10000</v>
      </c>
      <c r="F24" s="173"/>
      <c r="G24" s="334">
        <f t="shared" si="0"/>
        <v>29000</v>
      </c>
      <c r="H24" s="560" t="s">
        <v>120</v>
      </c>
      <c r="I24" s="176" t="s">
        <v>18</v>
      </c>
      <c r="J24" s="453" t="s">
        <v>211</v>
      </c>
      <c r="K24" s="430" t="s">
        <v>64</v>
      </c>
      <c r="L24" s="176" t="s">
        <v>45</v>
      </c>
      <c r="M24" s="176"/>
      <c r="N24" s="618" t="s">
        <v>215</v>
      </c>
    </row>
    <row r="25" spans="1:14" x14ac:dyDescent="0.25">
      <c r="A25" s="195">
        <v>44809</v>
      </c>
      <c r="B25" s="196" t="s">
        <v>123</v>
      </c>
      <c r="C25" s="196" t="s">
        <v>124</v>
      </c>
      <c r="D25" s="197" t="s">
        <v>118</v>
      </c>
      <c r="E25" s="191">
        <v>15000</v>
      </c>
      <c r="F25" s="173"/>
      <c r="G25" s="334">
        <f t="shared" si="0"/>
        <v>14000</v>
      </c>
      <c r="H25" s="560" t="s">
        <v>120</v>
      </c>
      <c r="I25" s="176" t="s">
        <v>18</v>
      </c>
      <c r="J25" s="453" t="s">
        <v>211</v>
      </c>
      <c r="K25" s="430" t="s">
        <v>64</v>
      </c>
      <c r="L25" s="176" t="s">
        <v>45</v>
      </c>
      <c r="M25" s="176"/>
      <c r="N25" s="618" t="s">
        <v>216</v>
      </c>
    </row>
    <row r="26" spans="1:14" x14ac:dyDescent="0.25">
      <c r="A26" s="195">
        <v>44809</v>
      </c>
      <c r="B26" s="196" t="s">
        <v>123</v>
      </c>
      <c r="C26" s="196" t="s">
        <v>124</v>
      </c>
      <c r="D26" s="197" t="s">
        <v>118</v>
      </c>
      <c r="E26" s="183">
        <v>10000</v>
      </c>
      <c r="F26" s="173"/>
      <c r="G26" s="334">
        <f t="shared" si="0"/>
        <v>4000</v>
      </c>
      <c r="H26" s="560" t="s">
        <v>120</v>
      </c>
      <c r="I26" s="176" t="s">
        <v>18</v>
      </c>
      <c r="J26" s="453" t="s">
        <v>211</v>
      </c>
      <c r="K26" s="430" t="s">
        <v>64</v>
      </c>
      <c r="L26" s="176" t="s">
        <v>45</v>
      </c>
      <c r="M26" s="176"/>
      <c r="N26" s="618" t="s">
        <v>128</v>
      </c>
    </row>
    <row r="27" spans="1:14" x14ac:dyDescent="0.25">
      <c r="A27" s="561">
        <v>44810</v>
      </c>
      <c r="B27" s="562" t="s">
        <v>115</v>
      </c>
      <c r="C27" s="562" t="s">
        <v>49</v>
      </c>
      <c r="D27" s="584" t="s">
        <v>118</v>
      </c>
      <c r="E27" s="571"/>
      <c r="F27" s="564">
        <v>80000</v>
      </c>
      <c r="G27" s="565">
        <f t="shared" si="0"/>
        <v>84000</v>
      </c>
      <c r="H27" s="566" t="s">
        <v>120</v>
      </c>
      <c r="I27" s="567" t="s">
        <v>18</v>
      </c>
      <c r="J27" s="568" t="s">
        <v>212</v>
      </c>
      <c r="K27" s="562" t="s">
        <v>64</v>
      </c>
      <c r="L27" s="567" t="s">
        <v>45</v>
      </c>
      <c r="M27" s="567"/>
      <c r="N27" s="654"/>
    </row>
    <row r="28" spans="1:14" x14ac:dyDescent="0.25">
      <c r="A28" s="195">
        <v>44810</v>
      </c>
      <c r="B28" s="196" t="s">
        <v>123</v>
      </c>
      <c r="C28" s="196" t="s">
        <v>124</v>
      </c>
      <c r="D28" s="525" t="s">
        <v>118</v>
      </c>
      <c r="E28" s="655">
        <v>9000</v>
      </c>
      <c r="F28" s="183"/>
      <c r="G28" s="333">
        <f t="shared" si="0"/>
        <v>75000</v>
      </c>
      <c r="H28" s="560" t="s">
        <v>120</v>
      </c>
      <c r="I28" s="207" t="s">
        <v>18</v>
      </c>
      <c r="J28" s="453" t="s">
        <v>212</v>
      </c>
      <c r="K28" s="211" t="s">
        <v>64</v>
      </c>
      <c r="L28" s="207" t="s">
        <v>45</v>
      </c>
      <c r="M28" s="207"/>
      <c r="N28" s="178" t="s">
        <v>127</v>
      </c>
    </row>
    <row r="29" spans="1:14" x14ac:dyDescent="0.25">
      <c r="A29" s="195">
        <v>44810</v>
      </c>
      <c r="B29" s="196" t="s">
        <v>123</v>
      </c>
      <c r="C29" s="196" t="s">
        <v>124</v>
      </c>
      <c r="D29" s="525" t="s">
        <v>118</v>
      </c>
      <c r="E29" s="655">
        <v>20000</v>
      </c>
      <c r="F29" s="183"/>
      <c r="G29" s="333">
        <f t="shared" si="0"/>
        <v>55000</v>
      </c>
      <c r="H29" s="444" t="s">
        <v>120</v>
      </c>
      <c r="I29" s="207" t="s">
        <v>18</v>
      </c>
      <c r="J29" s="453" t="s">
        <v>212</v>
      </c>
      <c r="K29" s="211" t="s">
        <v>64</v>
      </c>
      <c r="L29" s="207" t="s">
        <v>45</v>
      </c>
      <c r="M29" s="207"/>
      <c r="N29" s="178" t="s">
        <v>225</v>
      </c>
    </row>
    <row r="30" spans="1:14" x14ac:dyDescent="0.25">
      <c r="A30" s="195">
        <v>44810</v>
      </c>
      <c r="B30" s="196" t="s">
        <v>123</v>
      </c>
      <c r="C30" s="196" t="s">
        <v>124</v>
      </c>
      <c r="D30" s="525" t="s">
        <v>118</v>
      </c>
      <c r="E30" s="529">
        <v>15000</v>
      </c>
      <c r="F30" s="183"/>
      <c r="G30" s="333">
        <f t="shared" si="0"/>
        <v>40000</v>
      </c>
      <c r="H30" s="444" t="s">
        <v>120</v>
      </c>
      <c r="I30" s="207" t="s">
        <v>18</v>
      </c>
      <c r="J30" s="453" t="s">
        <v>212</v>
      </c>
      <c r="K30" s="211" t="s">
        <v>64</v>
      </c>
      <c r="L30" s="207" t="s">
        <v>45</v>
      </c>
      <c r="M30" s="207"/>
      <c r="N30" s="178" t="s">
        <v>223</v>
      </c>
    </row>
    <row r="31" spans="1:14" ht="15.75" customHeight="1" x14ac:dyDescent="0.25">
      <c r="A31" s="195">
        <v>44810</v>
      </c>
      <c r="B31" s="196" t="s">
        <v>123</v>
      </c>
      <c r="C31" s="196" t="s">
        <v>124</v>
      </c>
      <c r="D31" s="525" t="s">
        <v>118</v>
      </c>
      <c r="E31" s="183">
        <v>15000</v>
      </c>
      <c r="F31" s="183"/>
      <c r="G31" s="333">
        <f t="shared" si="0"/>
        <v>25000</v>
      </c>
      <c r="H31" s="210" t="s">
        <v>120</v>
      </c>
      <c r="I31" s="207" t="s">
        <v>18</v>
      </c>
      <c r="J31" s="453" t="s">
        <v>212</v>
      </c>
      <c r="K31" s="211" t="s">
        <v>64</v>
      </c>
      <c r="L31" s="207" t="s">
        <v>45</v>
      </c>
      <c r="M31" s="207"/>
      <c r="N31" s="534" t="s">
        <v>224</v>
      </c>
    </row>
    <row r="32" spans="1:14" x14ac:dyDescent="0.25">
      <c r="A32" s="195">
        <v>44810</v>
      </c>
      <c r="B32" s="196" t="s">
        <v>123</v>
      </c>
      <c r="C32" s="196" t="s">
        <v>124</v>
      </c>
      <c r="D32" s="525" t="s">
        <v>118</v>
      </c>
      <c r="E32" s="183">
        <v>10000</v>
      </c>
      <c r="F32" s="183"/>
      <c r="G32" s="333">
        <f t="shared" si="0"/>
        <v>15000</v>
      </c>
      <c r="H32" s="210" t="s">
        <v>120</v>
      </c>
      <c r="I32" s="207" t="s">
        <v>18</v>
      </c>
      <c r="J32" s="453" t="s">
        <v>212</v>
      </c>
      <c r="K32" s="211" t="s">
        <v>64</v>
      </c>
      <c r="L32" s="207" t="s">
        <v>45</v>
      </c>
      <c r="M32" s="207"/>
      <c r="N32" s="534" t="s">
        <v>226</v>
      </c>
    </row>
    <row r="33" spans="1:14" x14ac:dyDescent="0.25">
      <c r="A33" s="195">
        <v>44810</v>
      </c>
      <c r="B33" s="196" t="s">
        <v>123</v>
      </c>
      <c r="C33" s="196" t="s">
        <v>124</v>
      </c>
      <c r="D33" s="525" t="s">
        <v>118</v>
      </c>
      <c r="E33" s="183">
        <v>10000</v>
      </c>
      <c r="F33" s="183"/>
      <c r="G33" s="333">
        <f t="shared" si="0"/>
        <v>5000</v>
      </c>
      <c r="H33" s="444" t="s">
        <v>120</v>
      </c>
      <c r="I33" s="207" t="s">
        <v>18</v>
      </c>
      <c r="J33" s="453" t="s">
        <v>212</v>
      </c>
      <c r="K33" s="211" t="s">
        <v>64</v>
      </c>
      <c r="L33" s="207" t="s">
        <v>45</v>
      </c>
      <c r="M33" s="207"/>
      <c r="N33" s="534" t="s">
        <v>128</v>
      </c>
    </row>
    <row r="34" spans="1:14" x14ac:dyDescent="0.25">
      <c r="A34" s="561">
        <v>44811</v>
      </c>
      <c r="B34" s="574" t="s">
        <v>115</v>
      </c>
      <c r="C34" s="574" t="s">
        <v>49</v>
      </c>
      <c r="D34" s="585" t="s">
        <v>118</v>
      </c>
      <c r="E34" s="571"/>
      <c r="F34" s="571">
        <v>80000</v>
      </c>
      <c r="G34" s="586">
        <f t="shared" si="0"/>
        <v>85000</v>
      </c>
      <c r="H34" s="572" t="s">
        <v>120</v>
      </c>
      <c r="I34" s="573" t="s">
        <v>18</v>
      </c>
      <c r="J34" s="568" t="s">
        <v>251</v>
      </c>
      <c r="K34" s="574" t="s">
        <v>64</v>
      </c>
      <c r="L34" s="573" t="s">
        <v>45</v>
      </c>
      <c r="M34" s="573"/>
      <c r="N34" s="587"/>
    </row>
    <row r="35" spans="1:14" x14ac:dyDescent="0.25">
      <c r="A35" s="195">
        <v>44811</v>
      </c>
      <c r="B35" s="206" t="s">
        <v>123</v>
      </c>
      <c r="C35" s="206" t="s">
        <v>124</v>
      </c>
      <c r="D35" s="533" t="s">
        <v>118</v>
      </c>
      <c r="E35" s="191">
        <v>9000</v>
      </c>
      <c r="F35" s="173"/>
      <c r="G35" s="334">
        <f t="shared" si="0"/>
        <v>76000</v>
      </c>
      <c r="H35" s="320" t="s">
        <v>120</v>
      </c>
      <c r="I35" s="176" t="s">
        <v>18</v>
      </c>
      <c r="J35" s="453" t="s">
        <v>251</v>
      </c>
      <c r="K35" s="430" t="s">
        <v>64</v>
      </c>
      <c r="L35" s="176" t="s">
        <v>45</v>
      </c>
      <c r="M35" s="176"/>
      <c r="N35" s="534" t="s">
        <v>127</v>
      </c>
    </row>
    <row r="36" spans="1:14" x14ac:dyDescent="0.25">
      <c r="A36" s="195">
        <v>44811</v>
      </c>
      <c r="B36" s="206" t="s">
        <v>123</v>
      </c>
      <c r="C36" s="206" t="s">
        <v>124</v>
      </c>
      <c r="D36" s="533" t="s">
        <v>118</v>
      </c>
      <c r="E36" s="191">
        <v>20000</v>
      </c>
      <c r="F36" s="173"/>
      <c r="G36" s="334">
        <f t="shared" si="0"/>
        <v>56000</v>
      </c>
      <c r="H36" s="320" t="s">
        <v>120</v>
      </c>
      <c r="I36" s="176" t="s">
        <v>18</v>
      </c>
      <c r="J36" s="453" t="s">
        <v>251</v>
      </c>
      <c r="K36" s="430" t="s">
        <v>64</v>
      </c>
      <c r="L36" s="176" t="s">
        <v>45</v>
      </c>
      <c r="M36" s="176"/>
      <c r="N36" s="534" t="s">
        <v>273</v>
      </c>
    </row>
    <row r="37" spans="1:14" x14ac:dyDescent="0.25">
      <c r="A37" s="195">
        <v>44811</v>
      </c>
      <c r="B37" s="206" t="s">
        <v>123</v>
      </c>
      <c r="C37" s="206" t="s">
        <v>124</v>
      </c>
      <c r="D37" s="533" t="s">
        <v>118</v>
      </c>
      <c r="E37" s="191">
        <v>16000</v>
      </c>
      <c r="F37" s="173"/>
      <c r="G37" s="334">
        <f t="shared" si="0"/>
        <v>40000</v>
      </c>
      <c r="H37" s="320" t="s">
        <v>120</v>
      </c>
      <c r="I37" s="176" t="s">
        <v>18</v>
      </c>
      <c r="J37" s="453" t="s">
        <v>251</v>
      </c>
      <c r="K37" s="430" t="s">
        <v>64</v>
      </c>
      <c r="L37" s="176" t="s">
        <v>45</v>
      </c>
      <c r="M37" s="176"/>
      <c r="N37" s="534" t="s">
        <v>274</v>
      </c>
    </row>
    <row r="38" spans="1:14" x14ac:dyDescent="0.25">
      <c r="A38" s="195">
        <v>44811</v>
      </c>
      <c r="B38" s="206" t="s">
        <v>123</v>
      </c>
      <c r="C38" s="206" t="s">
        <v>124</v>
      </c>
      <c r="D38" s="533" t="s">
        <v>118</v>
      </c>
      <c r="E38" s="191">
        <v>25000</v>
      </c>
      <c r="F38" s="173"/>
      <c r="G38" s="334">
        <f t="shared" si="0"/>
        <v>15000</v>
      </c>
      <c r="H38" s="560" t="s">
        <v>120</v>
      </c>
      <c r="I38" s="176" t="s">
        <v>18</v>
      </c>
      <c r="J38" s="453" t="s">
        <v>251</v>
      </c>
      <c r="K38" s="430" t="s">
        <v>64</v>
      </c>
      <c r="L38" s="176" t="s">
        <v>45</v>
      </c>
      <c r="M38" s="176"/>
      <c r="N38" s="178" t="s">
        <v>188</v>
      </c>
    </row>
    <row r="39" spans="1:14" x14ac:dyDescent="0.25">
      <c r="A39" s="195">
        <v>44811</v>
      </c>
      <c r="B39" s="206" t="s">
        <v>123</v>
      </c>
      <c r="C39" s="206" t="s">
        <v>124</v>
      </c>
      <c r="D39" s="533" t="s">
        <v>118</v>
      </c>
      <c r="E39" s="183">
        <v>9000</v>
      </c>
      <c r="F39" s="173"/>
      <c r="G39" s="334">
        <f>G38-E39+F39</f>
        <v>6000</v>
      </c>
      <c r="H39" s="560" t="s">
        <v>120</v>
      </c>
      <c r="I39" s="176" t="s">
        <v>18</v>
      </c>
      <c r="J39" s="453" t="s">
        <v>251</v>
      </c>
      <c r="K39" s="430" t="s">
        <v>64</v>
      </c>
      <c r="L39" s="176" t="s">
        <v>45</v>
      </c>
      <c r="M39" s="176"/>
      <c r="N39" s="178" t="s">
        <v>128</v>
      </c>
    </row>
    <row r="40" spans="1:14" x14ac:dyDescent="0.25">
      <c r="A40" s="684">
        <v>44812</v>
      </c>
      <c r="B40" s="691" t="s">
        <v>115</v>
      </c>
      <c r="C40" s="691" t="s">
        <v>49</v>
      </c>
      <c r="D40" s="698" t="s">
        <v>118</v>
      </c>
      <c r="E40" s="700"/>
      <c r="F40" s="686">
        <v>65000</v>
      </c>
      <c r="G40" s="687">
        <f t="shared" ref="G40:G55" si="2">G39-E40+F40</f>
        <v>71000</v>
      </c>
      <c r="H40" s="688" t="s">
        <v>120</v>
      </c>
      <c r="I40" s="689" t="s">
        <v>18</v>
      </c>
      <c r="J40" s="690" t="s">
        <v>279</v>
      </c>
      <c r="K40" s="685" t="s">
        <v>64</v>
      </c>
      <c r="L40" s="689" t="s">
        <v>45</v>
      </c>
      <c r="M40" s="689"/>
      <c r="N40" s="691"/>
    </row>
    <row r="41" spans="1:14" x14ac:dyDescent="0.25">
      <c r="A41" s="195">
        <v>44812</v>
      </c>
      <c r="B41" s="178" t="s">
        <v>123</v>
      </c>
      <c r="C41" s="178" t="s">
        <v>124</v>
      </c>
      <c r="D41" s="204" t="s">
        <v>118</v>
      </c>
      <c r="E41" s="183">
        <v>9000</v>
      </c>
      <c r="F41" s="173"/>
      <c r="G41" s="334">
        <f t="shared" si="2"/>
        <v>62000</v>
      </c>
      <c r="H41" s="560" t="s">
        <v>120</v>
      </c>
      <c r="I41" s="176" t="s">
        <v>18</v>
      </c>
      <c r="J41" s="453" t="s">
        <v>279</v>
      </c>
      <c r="K41" s="430" t="s">
        <v>64</v>
      </c>
      <c r="L41" s="176" t="s">
        <v>45</v>
      </c>
      <c r="M41" s="176"/>
      <c r="N41" s="178" t="s">
        <v>127</v>
      </c>
    </row>
    <row r="42" spans="1:14" x14ac:dyDescent="0.25">
      <c r="A42" s="195">
        <v>44812</v>
      </c>
      <c r="B42" s="178" t="s">
        <v>123</v>
      </c>
      <c r="C42" s="178" t="s">
        <v>124</v>
      </c>
      <c r="D42" s="204" t="s">
        <v>118</v>
      </c>
      <c r="E42" s="191">
        <v>10000</v>
      </c>
      <c r="F42" s="173"/>
      <c r="G42" s="334">
        <f t="shared" si="2"/>
        <v>52000</v>
      </c>
      <c r="H42" s="320" t="s">
        <v>120</v>
      </c>
      <c r="I42" s="176" t="s">
        <v>18</v>
      </c>
      <c r="J42" s="453" t="s">
        <v>279</v>
      </c>
      <c r="K42" s="430" t="s">
        <v>64</v>
      </c>
      <c r="L42" s="176" t="s">
        <v>45</v>
      </c>
      <c r="M42" s="176"/>
      <c r="N42" s="178" t="s">
        <v>280</v>
      </c>
    </row>
    <row r="43" spans="1:14" x14ac:dyDescent="0.25">
      <c r="A43" s="195">
        <v>44812</v>
      </c>
      <c r="B43" s="178" t="s">
        <v>123</v>
      </c>
      <c r="C43" s="178" t="s">
        <v>124</v>
      </c>
      <c r="D43" s="204" t="s">
        <v>118</v>
      </c>
      <c r="E43" s="183">
        <v>8000</v>
      </c>
      <c r="F43" s="173"/>
      <c r="G43" s="334">
        <f t="shared" si="2"/>
        <v>44000</v>
      </c>
      <c r="H43" s="320" t="s">
        <v>120</v>
      </c>
      <c r="I43" s="176" t="s">
        <v>18</v>
      </c>
      <c r="J43" s="453" t="s">
        <v>279</v>
      </c>
      <c r="K43" s="430" t="s">
        <v>64</v>
      </c>
      <c r="L43" s="176" t="s">
        <v>45</v>
      </c>
      <c r="M43" s="176"/>
      <c r="N43" s="178" t="s">
        <v>281</v>
      </c>
    </row>
    <row r="44" spans="1:14" x14ac:dyDescent="0.25">
      <c r="A44" s="195">
        <v>44812</v>
      </c>
      <c r="B44" s="178" t="s">
        <v>123</v>
      </c>
      <c r="C44" s="178" t="s">
        <v>124</v>
      </c>
      <c r="D44" s="204" t="s">
        <v>118</v>
      </c>
      <c r="E44" s="183">
        <v>12000</v>
      </c>
      <c r="F44" s="173"/>
      <c r="G44" s="334">
        <f t="shared" si="2"/>
        <v>32000</v>
      </c>
      <c r="H44" s="560" t="s">
        <v>120</v>
      </c>
      <c r="I44" s="176" t="s">
        <v>18</v>
      </c>
      <c r="J44" s="453" t="s">
        <v>279</v>
      </c>
      <c r="K44" s="430" t="s">
        <v>64</v>
      </c>
      <c r="L44" s="176" t="s">
        <v>45</v>
      </c>
      <c r="M44" s="176"/>
      <c r="N44" s="178" t="s">
        <v>277</v>
      </c>
    </row>
    <row r="45" spans="1:14" x14ac:dyDescent="0.25">
      <c r="A45" s="195">
        <v>44812</v>
      </c>
      <c r="B45" s="178" t="s">
        <v>123</v>
      </c>
      <c r="C45" s="178" t="s">
        <v>124</v>
      </c>
      <c r="D45" s="204" t="s">
        <v>118</v>
      </c>
      <c r="E45" s="183">
        <v>15000</v>
      </c>
      <c r="F45" s="173"/>
      <c r="G45" s="334">
        <f t="shared" si="2"/>
        <v>17000</v>
      </c>
      <c r="H45" s="560" t="s">
        <v>120</v>
      </c>
      <c r="I45" s="176" t="s">
        <v>18</v>
      </c>
      <c r="J45" s="453" t="s">
        <v>279</v>
      </c>
      <c r="K45" s="430" t="s">
        <v>64</v>
      </c>
      <c r="L45" s="176" t="s">
        <v>45</v>
      </c>
      <c r="M45" s="176"/>
      <c r="N45" s="178" t="s">
        <v>278</v>
      </c>
    </row>
    <row r="46" spans="1:14" x14ac:dyDescent="0.25">
      <c r="A46" s="195">
        <v>44812</v>
      </c>
      <c r="B46" s="178" t="s">
        <v>123</v>
      </c>
      <c r="C46" s="178" t="s">
        <v>124</v>
      </c>
      <c r="D46" s="204" t="s">
        <v>118</v>
      </c>
      <c r="E46" s="191">
        <v>9000</v>
      </c>
      <c r="F46" s="173"/>
      <c r="G46" s="334">
        <f t="shared" si="2"/>
        <v>8000</v>
      </c>
      <c r="H46" s="320" t="s">
        <v>120</v>
      </c>
      <c r="I46" s="176" t="s">
        <v>18</v>
      </c>
      <c r="J46" s="453" t="s">
        <v>279</v>
      </c>
      <c r="K46" s="430" t="s">
        <v>64</v>
      </c>
      <c r="L46" s="176" t="s">
        <v>45</v>
      </c>
      <c r="M46" s="176"/>
      <c r="N46" s="178" t="s">
        <v>128</v>
      </c>
    </row>
    <row r="47" spans="1:14" x14ac:dyDescent="0.25">
      <c r="A47" s="561">
        <v>44813</v>
      </c>
      <c r="B47" s="562" t="s">
        <v>115</v>
      </c>
      <c r="C47" s="562" t="s">
        <v>49</v>
      </c>
      <c r="D47" s="563" t="s">
        <v>118</v>
      </c>
      <c r="E47" s="571"/>
      <c r="F47" s="564">
        <v>70000</v>
      </c>
      <c r="G47" s="565">
        <f t="shared" si="2"/>
        <v>78000</v>
      </c>
      <c r="H47" s="566" t="s">
        <v>120</v>
      </c>
      <c r="I47" s="567" t="s">
        <v>18</v>
      </c>
      <c r="J47" s="568" t="s">
        <v>382</v>
      </c>
      <c r="K47" s="562" t="s">
        <v>64</v>
      </c>
      <c r="L47" s="567" t="s">
        <v>45</v>
      </c>
      <c r="M47" s="567"/>
      <c r="N47" s="575"/>
    </row>
    <row r="48" spans="1:14" x14ac:dyDescent="0.25">
      <c r="A48" s="195">
        <v>44813</v>
      </c>
      <c r="B48" s="196" t="s">
        <v>123</v>
      </c>
      <c r="C48" s="196" t="s">
        <v>124</v>
      </c>
      <c r="D48" s="525" t="s">
        <v>118</v>
      </c>
      <c r="E48" s="183">
        <v>10000</v>
      </c>
      <c r="F48" s="173"/>
      <c r="G48" s="334">
        <f t="shared" si="2"/>
        <v>68000</v>
      </c>
      <c r="H48" s="320" t="s">
        <v>120</v>
      </c>
      <c r="I48" s="176" t="s">
        <v>18</v>
      </c>
      <c r="J48" s="453" t="s">
        <v>382</v>
      </c>
      <c r="K48" s="430" t="s">
        <v>64</v>
      </c>
      <c r="L48" s="176" t="s">
        <v>45</v>
      </c>
      <c r="M48" s="176"/>
      <c r="N48" s="178" t="s">
        <v>127</v>
      </c>
    </row>
    <row r="49" spans="1:14" x14ac:dyDescent="0.25">
      <c r="A49" s="195">
        <v>44813</v>
      </c>
      <c r="B49" s="196" t="s">
        <v>123</v>
      </c>
      <c r="C49" s="196" t="s">
        <v>124</v>
      </c>
      <c r="D49" s="525" t="s">
        <v>118</v>
      </c>
      <c r="E49" s="183">
        <v>18000</v>
      </c>
      <c r="F49" s="173"/>
      <c r="G49" s="334">
        <f t="shared" si="2"/>
        <v>50000</v>
      </c>
      <c r="H49" s="320" t="s">
        <v>120</v>
      </c>
      <c r="I49" s="176" t="s">
        <v>18</v>
      </c>
      <c r="J49" s="453" t="s">
        <v>382</v>
      </c>
      <c r="K49" s="430" t="s">
        <v>64</v>
      </c>
      <c r="L49" s="176" t="s">
        <v>45</v>
      </c>
      <c r="M49" s="176"/>
      <c r="N49" s="178" t="s">
        <v>273</v>
      </c>
    </row>
    <row r="50" spans="1:14" x14ac:dyDescent="0.25">
      <c r="A50" s="195">
        <v>44813</v>
      </c>
      <c r="B50" s="196" t="s">
        <v>123</v>
      </c>
      <c r="C50" s="196" t="s">
        <v>124</v>
      </c>
      <c r="D50" s="525" t="s">
        <v>118</v>
      </c>
      <c r="E50" s="183">
        <v>18000</v>
      </c>
      <c r="F50" s="173"/>
      <c r="G50" s="334">
        <f t="shared" si="2"/>
        <v>32000</v>
      </c>
      <c r="H50" s="320" t="s">
        <v>120</v>
      </c>
      <c r="I50" s="176" t="s">
        <v>18</v>
      </c>
      <c r="J50" s="453" t="s">
        <v>382</v>
      </c>
      <c r="K50" s="430" t="s">
        <v>64</v>
      </c>
      <c r="L50" s="176" t="s">
        <v>45</v>
      </c>
      <c r="M50" s="176"/>
      <c r="N50" s="178" t="s">
        <v>274</v>
      </c>
    </row>
    <row r="51" spans="1:14" x14ac:dyDescent="0.25">
      <c r="A51" s="195">
        <v>44813</v>
      </c>
      <c r="B51" s="196" t="s">
        <v>123</v>
      </c>
      <c r="C51" s="196" t="s">
        <v>124</v>
      </c>
      <c r="D51" s="525" t="s">
        <v>118</v>
      </c>
      <c r="E51" s="183">
        <v>22000</v>
      </c>
      <c r="F51" s="173"/>
      <c r="G51" s="334">
        <f t="shared" si="2"/>
        <v>10000</v>
      </c>
      <c r="H51" s="320" t="s">
        <v>120</v>
      </c>
      <c r="I51" s="176" t="s">
        <v>18</v>
      </c>
      <c r="J51" s="453" t="s">
        <v>382</v>
      </c>
      <c r="K51" s="430" t="s">
        <v>64</v>
      </c>
      <c r="L51" s="176" t="s">
        <v>45</v>
      </c>
      <c r="M51" s="176"/>
      <c r="N51" s="620" t="s">
        <v>383</v>
      </c>
    </row>
    <row r="52" spans="1:14" ht="17.25" customHeight="1" x14ac:dyDescent="0.25">
      <c r="A52" s="561">
        <v>44814</v>
      </c>
      <c r="B52" s="562" t="s">
        <v>115</v>
      </c>
      <c r="C52" s="562" t="s">
        <v>49</v>
      </c>
      <c r="D52" s="584" t="s">
        <v>118</v>
      </c>
      <c r="E52" s="571"/>
      <c r="F52" s="564">
        <v>20000</v>
      </c>
      <c r="G52" s="565">
        <f t="shared" si="2"/>
        <v>30000</v>
      </c>
      <c r="H52" s="566" t="s">
        <v>120</v>
      </c>
      <c r="I52" s="567" t="s">
        <v>18</v>
      </c>
      <c r="J52" s="568" t="s">
        <v>319</v>
      </c>
      <c r="K52" s="562" t="s">
        <v>64</v>
      </c>
      <c r="L52" s="567" t="s">
        <v>45</v>
      </c>
      <c r="M52" s="567"/>
      <c r="N52" s="662"/>
    </row>
    <row r="53" spans="1:14" ht="17.25" customHeight="1" x14ac:dyDescent="0.25">
      <c r="A53" s="195">
        <v>44814</v>
      </c>
      <c r="B53" s="196" t="s">
        <v>123</v>
      </c>
      <c r="C53" s="196" t="s">
        <v>124</v>
      </c>
      <c r="D53" s="525" t="s">
        <v>118</v>
      </c>
      <c r="E53" s="183">
        <v>9000</v>
      </c>
      <c r="F53" s="173"/>
      <c r="G53" s="334">
        <f t="shared" si="2"/>
        <v>21000</v>
      </c>
      <c r="H53" s="320" t="s">
        <v>120</v>
      </c>
      <c r="I53" s="176" t="s">
        <v>18</v>
      </c>
      <c r="J53" s="453" t="s">
        <v>319</v>
      </c>
      <c r="K53" s="430" t="s">
        <v>64</v>
      </c>
      <c r="L53" s="176" t="s">
        <v>45</v>
      </c>
      <c r="M53" s="176"/>
      <c r="N53" s="620" t="s">
        <v>127</v>
      </c>
    </row>
    <row r="54" spans="1:14" ht="17.25" customHeight="1" x14ac:dyDescent="0.25">
      <c r="A54" s="195">
        <v>44814</v>
      </c>
      <c r="B54" s="178" t="s">
        <v>123</v>
      </c>
      <c r="C54" s="178" t="s">
        <v>124</v>
      </c>
      <c r="D54" s="204" t="s">
        <v>118</v>
      </c>
      <c r="E54" s="183">
        <v>9000</v>
      </c>
      <c r="F54" s="173"/>
      <c r="G54" s="334">
        <f t="shared" si="2"/>
        <v>12000</v>
      </c>
      <c r="H54" s="560" t="s">
        <v>120</v>
      </c>
      <c r="I54" s="176" t="s">
        <v>18</v>
      </c>
      <c r="J54" s="453" t="s">
        <v>319</v>
      </c>
      <c r="K54" s="430" t="s">
        <v>64</v>
      </c>
      <c r="L54" s="176" t="s">
        <v>45</v>
      </c>
      <c r="M54" s="176"/>
      <c r="N54" s="178" t="s">
        <v>128</v>
      </c>
    </row>
    <row r="55" spans="1:14" ht="17.25" customHeight="1" x14ac:dyDescent="0.25">
      <c r="A55" s="195">
        <v>44816</v>
      </c>
      <c r="B55" s="178" t="s">
        <v>125</v>
      </c>
      <c r="C55" s="178" t="s">
        <v>49</v>
      </c>
      <c r="D55" s="204" t="s">
        <v>118</v>
      </c>
      <c r="E55" s="183"/>
      <c r="F55" s="173">
        <v>-2000</v>
      </c>
      <c r="G55" s="334">
        <f t="shared" si="2"/>
        <v>10000</v>
      </c>
      <c r="H55" s="320" t="s">
        <v>120</v>
      </c>
      <c r="I55" s="176" t="s">
        <v>18</v>
      </c>
      <c r="J55" s="453" t="s">
        <v>319</v>
      </c>
      <c r="K55" s="430" t="s">
        <v>64</v>
      </c>
      <c r="L55" s="176" t="s">
        <v>45</v>
      </c>
      <c r="M55" s="176"/>
      <c r="N55" s="178"/>
    </row>
    <row r="56" spans="1:14" ht="17.25" customHeight="1" x14ac:dyDescent="0.25">
      <c r="A56" s="561">
        <v>44816</v>
      </c>
      <c r="B56" s="575" t="s">
        <v>115</v>
      </c>
      <c r="C56" s="575" t="s">
        <v>49</v>
      </c>
      <c r="D56" s="577" t="s">
        <v>118</v>
      </c>
      <c r="E56" s="571"/>
      <c r="F56" s="564">
        <v>70000</v>
      </c>
      <c r="G56" s="565">
        <f t="shared" si="0"/>
        <v>80000</v>
      </c>
      <c r="H56" s="566" t="s">
        <v>120</v>
      </c>
      <c r="I56" s="567" t="s">
        <v>18</v>
      </c>
      <c r="J56" s="568" t="s">
        <v>349</v>
      </c>
      <c r="K56" s="562" t="s">
        <v>64</v>
      </c>
      <c r="L56" s="567" t="s">
        <v>45</v>
      </c>
      <c r="M56" s="567"/>
      <c r="N56" s="575"/>
    </row>
    <row r="57" spans="1:14" ht="17.25" customHeight="1" x14ac:dyDescent="0.25">
      <c r="A57" s="195">
        <v>44816</v>
      </c>
      <c r="B57" s="178" t="s">
        <v>123</v>
      </c>
      <c r="C57" s="178" t="s">
        <v>124</v>
      </c>
      <c r="D57" s="204" t="s">
        <v>118</v>
      </c>
      <c r="E57" s="183">
        <v>10000</v>
      </c>
      <c r="F57" s="173"/>
      <c r="G57" s="334">
        <f t="shared" si="0"/>
        <v>70000</v>
      </c>
      <c r="H57" s="320" t="s">
        <v>120</v>
      </c>
      <c r="I57" s="176" t="s">
        <v>18</v>
      </c>
      <c r="J57" s="453" t="s">
        <v>349</v>
      </c>
      <c r="K57" s="430" t="s">
        <v>64</v>
      </c>
      <c r="L57" s="176" t="s">
        <v>45</v>
      </c>
      <c r="M57" s="176"/>
      <c r="N57" s="178" t="s">
        <v>127</v>
      </c>
    </row>
    <row r="58" spans="1:14" ht="17.25" customHeight="1" x14ac:dyDescent="0.25">
      <c r="A58" s="195">
        <v>44816</v>
      </c>
      <c r="B58" s="178" t="s">
        <v>123</v>
      </c>
      <c r="C58" s="178" t="s">
        <v>124</v>
      </c>
      <c r="D58" s="204" t="s">
        <v>118</v>
      </c>
      <c r="E58" s="183">
        <v>20000</v>
      </c>
      <c r="F58" s="173"/>
      <c r="G58" s="334">
        <f t="shared" si="0"/>
        <v>50000</v>
      </c>
      <c r="H58" s="560" t="s">
        <v>120</v>
      </c>
      <c r="I58" s="176" t="s">
        <v>18</v>
      </c>
      <c r="J58" s="453" t="s">
        <v>349</v>
      </c>
      <c r="K58" s="430" t="s">
        <v>64</v>
      </c>
      <c r="L58" s="176" t="s">
        <v>45</v>
      </c>
      <c r="M58" s="176"/>
      <c r="N58" s="178" t="s">
        <v>350</v>
      </c>
    </row>
    <row r="59" spans="1:14" x14ac:dyDescent="0.25">
      <c r="A59" s="195">
        <v>44816</v>
      </c>
      <c r="B59" s="178" t="s">
        <v>123</v>
      </c>
      <c r="C59" s="178" t="s">
        <v>124</v>
      </c>
      <c r="D59" s="204" t="s">
        <v>118</v>
      </c>
      <c r="E59" s="191">
        <v>20000</v>
      </c>
      <c r="F59" s="173"/>
      <c r="G59" s="334">
        <f t="shared" si="0"/>
        <v>30000</v>
      </c>
      <c r="H59" s="560" t="s">
        <v>120</v>
      </c>
      <c r="I59" s="176" t="s">
        <v>18</v>
      </c>
      <c r="J59" s="453" t="s">
        <v>349</v>
      </c>
      <c r="K59" s="430" t="s">
        <v>64</v>
      </c>
      <c r="L59" s="176" t="s">
        <v>45</v>
      </c>
      <c r="M59" s="176"/>
      <c r="N59" s="178" t="s">
        <v>351</v>
      </c>
    </row>
    <row r="60" spans="1:14" x14ac:dyDescent="0.25">
      <c r="A60" s="195">
        <v>44816</v>
      </c>
      <c r="B60" s="178" t="s">
        <v>123</v>
      </c>
      <c r="C60" s="178" t="s">
        <v>124</v>
      </c>
      <c r="D60" s="204" t="s">
        <v>118</v>
      </c>
      <c r="E60" s="191">
        <v>15000</v>
      </c>
      <c r="F60" s="173"/>
      <c r="G60" s="334">
        <f>G59-E60+F60</f>
        <v>15000</v>
      </c>
      <c r="H60" s="560" t="s">
        <v>120</v>
      </c>
      <c r="I60" s="176" t="s">
        <v>18</v>
      </c>
      <c r="J60" s="453" t="s">
        <v>349</v>
      </c>
      <c r="K60" s="430" t="s">
        <v>64</v>
      </c>
      <c r="L60" s="176" t="s">
        <v>45</v>
      </c>
      <c r="M60" s="176"/>
      <c r="N60" s="178" t="s">
        <v>352</v>
      </c>
    </row>
    <row r="61" spans="1:14" x14ac:dyDescent="0.25">
      <c r="A61" s="195">
        <v>44816</v>
      </c>
      <c r="B61" s="178" t="s">
        <v>123</v>
      </c>
      <c r="C61" s="178" t="s">
        <v>124</v>
      </c>
      <c r="D61" s="204" t="s">
        <v>118</v>
      </c>
      <c r="E61" s="191">
        <v>10000</v>
      </c>
      <c r="F61" s="173"/>
      <c r="G61" s="334">
        <f t="shared" si="0"/>
        <v>5000</v>
      </c>
      <c r="H61" s="320" t="s">
        <v>120</v>
      </c>
      <c r="I61" s="176" t="s">
        <v>18</v>
      </c>
      <c r="J61" s="453" t="s">
        <v>349</v>
      </c>
      <c r="K61" s="430" t="s">
        <v>64</v>
      </c>
      <c r="L61" s="176" t="s">
        <v>45</v>
      </c>
      <c r="M61" s="176"/>
      <c r="N61" s="178" t="s">
        <v>128</v>
      </c>
    </row>
    <row r="62" spans="1:14" x14ac:dyDescent="0.25">
      <c r="A62" s="561">
        <v>44817</v>
      </c>
      <c r="B62" s="575" t="s">
        <v>115</v>
      </c>
      <c r="C62" s="575" t="s">
        <v>49</v>
      </c>
      <c r="D62" s="577" t="s">
        <v>118</v>
      </c>
      <c r="E62" s="570"/>
      <c r="F62" s="564">
        <v>80000</v>
      </c>
      <c r="G62" s="565">
        <f t="shared" si="0"/>
        <v>85000</v>
      </c>
      <c r="H62" s="566" t="s">
        <v>120</v>
      </c>
      <c r="I62" s="567" t="s">
        <v>18</v>
      </c>
      <c r="J62" s="568" t="s">
        <v>381</v>
      </c>
      <c r="K62" s="562" t="s">
        <v>64</v>
      </c>
      <c r="L62" s="567" t="s">
        <v>45</v>
      </c>
      <c r="M62" s="567"/>
      <c r="N62" s="575"/>
    </row>
    <row r="63" spans="1:14" x14ac:dyDescent="0.25">
      <c r="A63" s="195">
        <v>44817</v>
      </c>
      <c r="B63" s="178" t="s">
        <v>123</v>
      </c>
      <c r="C63" s="178" t="s">
        <v>124</v>
      </c>
      <c r="D63" s="204" t="s">
        <v>118</v>
      </c>
      <c r="E63" s="183">
        <v>10000</v>
      </c>
      <c r="F63" s="173"/>
      <c r="G63" s="334">
        <f>G62-E63+F63</f>
        <v>75000</v>
      </c>
      <c r="H63" s="320" t="s">
        <v>120</v>
      </c>
      <c r="I63" s="176" t="s">
        <v>18</v>
      </c>
      <c r="J63" s="453" t="s">
        <v>381</v>
      </c>
      <c r="K63" s="196" t="s">
        <v>64</v>
      </c>
      <c r="L63" s="176" t="s">
        <v>45</v>
      </c>
      <c r="M63" s="176"/>
      <c r="N63" s="620" t="s">
        <v>127</v>
      </c>
    </row>
    <row r="64" spans="1:14" x14ac:dyDescent="0.25">
      <c r="A64" s="195">
        <v>44817</v>
      </c>
      <c r="B64" s="178" t="s">
        <v>123</v>
      </c>
      <c r="C64" s="178" t="s">
        <v>124</v>
      </c>
      <c r="D64" s="204" t="s">
        <v>118</v>
      </c>
      <c r="E64" s="183">
        <v>8000</v>
      </c>
      <c r="F64" s="173"/>
      <c r="G64" s="334">
        <f t="shared" ref="G64:G68" si="3">G63-E64+F64</f>
        <v>67000</v>
      </c>
      <c r="H64" s="560" t="s">
        <v>120</v>
      </c>
      <c r="I64" s="176" t="s">
        <v>18</v>
      </c>
      <c r="J64" s="453" t="s">
        <v>381</v>
      </c>
      <c r="K64" s="430" t="s">
        <v>64</v>
      </c>
      <c r="L64" s="176" t="s">
        <v>45</v>
      </c>
      <c r="M64" s="176"/>
      <c r="N64" s="620" t="s">
        <v>234</v>
      </c>
    </row>
    <row r="65" spans="1:14" x14ac:dyDescent="0.25">
      <c r="A65" s="195">
        <v>44817</v>
      </c>
      <c r="B65" s="178" t="s">
        <v>123</v>
      </c>
      <c r="C65" s="178" t="s">
        <v>124</v>
      </c>
      <c r="D65" s="204" t="s">
        <v>118</v>
      </c>
      <c r="E65" s="183">
        <v>7000</v>
      </c>
      <c r="F65" s="173"/>
      <c r="G65" s="334">
        <f t="shared" si="3"/>
        <v>60000</v>
      </c>
      <c r="H65" s="560" t="s">
        <v>120</v>
      </c>
      <c r="I65" s="176" t="s">
        <v>18</v>
      </c>
      <c r="J65" s="453" t="s">
        <v>381</v>
      </c>
      <c r="K65" s="430" t="s">
        <v>64</v>
      </c>
      <c r="L65" s="176" t="s">
        <v>45</v>
      </c>
      <c r="M65" s="176"/>
      <c r="N65" s="620" t="s">
        <v>375</v>
      </c>
    </row>
    <row r="66" spans="1:14" x14ac:dyDescent="0.25">
      <c r="A66" s="195">
        <v>44817</v>
      </c>
      <c r="B66" s="178" t="s">
        <v>123</v>
      </c>
      <c r="C66" s="178" t="s">
        <v>124</v>
      </c>
      <c r="D66" s="204" t="s">
        <v>118</v>
      </c>
      <c r="E66" s="183">
        <v>6000</v>
      </c>
      <c r="F66" s="173"/>
      <c r="G66" s="334">
        <f t="shared" si="3"/>
        <v>54000</v>
      </c>
      <c r="H66" s="560" t="s">
        <v>120</v>
      </c>
      <c r="I66" s="176" t="s">
        <v>18</v>
      </c>
      <c r="J66" s="453" t="s">
        <v>381</v>
      </c>
      <c r="K66" s="430" t="s">
        <v>64</v>
      </c>
      <c r="L66" s="176" t="s">
        <v>45</v>
      </c>
      <c r="M66" s="176"/>
      <c r="N66" s="620" t="s">
        <v>376</v>
      </c>
    </row>
    <row r="67" spans="1:14" x14ac:dyDescent="0.25">
      <c r="A67" s="195">
        <v>44817</v>
      </c>
      <c r="B67" s="178" t="s">
        <v>123</v>
      </c>
      <c r="C67" s="178" t="s">
        <v>124</v>
      </c>
      <c r="D67" s="204" t="s">
        <v>118</v>
      </c>
      <c r="E67" s="183">
        <v>8000</v>
      </c>
      <c r="F67" s="173"/>
      <c r="G67" s="334">
        <f t="shared" si="3"/>
        <v>46000</v>
      </c>
      <c r="H67" s="596" t="s">
        <v>120</v>
      </c>
      <c r="I67" s="176" t="s">
        <v>18</v>
      </c>
      <c r="J67" s="453" t="s">
        <v>381</v>
      </c>
      <c r="K67" s="430" t="s">
        <v>64</v>
      </c>
      <c r="L67" s="176" t="s">
        <v>45</v>
      </c>
      <c r="M67" s="176"/>
      <c r="N67" s="620" t="s">
        <v>377</v>
      </c>
    </row>
    <row r="68" spans="1:14" x14ac:dyDescent="0.25">
      <c r="A68" s="195">
        <v>44817</v>
      </c>
      <c r="B68" s="178" t="s">
        <v>123</v>
      </c>
      <c r="C68" s="178" t="s">
        <v>124</v>
      </c>
      <c r="D68" s="204" t="s">
        <v>118</v>
      </c>
      <c r="E68" s="183">
        <v>10000</v>
      </c>
      <c r="F68" s="173"/>
      <c r="G68" s="334">
        <f t="shared" si="3"/>
        <v>36000</v>
      </c>
      <c r="H68" s="596" t="s">
        <v>120</v>
      </c>
      <c r="I68" s="176" t="s">
        <v>18</v>
      </c>
      <c r="J68" s="453" t="s">
        <v>381</v>
      </c>
      <c r="K68" s="430" t="s">
        <v>64</v>
      </c>
      <c r="L68" s="176" t="s">
        <v>45</v>
      </c>
      <c r="M68" s="176"/>
      <c r="N68" s="620" t="s">
        <v>378</v>
      </c>
    </row>
    <row r="69" spans="1:14" x14ac:dyDescent="0.25">
      <c r="A69" s="195">
        <v>44817</v>
      </c>
      <c r="B69" s="178" t="s">
        <v>123</v>
      </c>
      <c r="C69" s="178" t="s">
        <v>124</v>
      </c>
      <c r="D69" s="204" t="s">
        <v>118</v>
      </c>
      <c r="E69" s="183">
        <v>10000</v>
      </c>
      <c r="F69" s="173"/>
      <c r="G69" s="334">
        <f t="shared" si="0"/>
        <v>26000</v>
      </c>
      <c r="H69" s="320" t="s">
        <v>120</v>
      </c>
      <c r="I69" s="176" t="s">
        <v>18</v>
      </c>
      <c r="J69" s="453" t="s">
        <v>381</v>
      </c>
      <c r="K69" s="430" t="s">
        <v>64</v>
      </c>
      <c r="L69" s="176" t="s">
        <v>45</v>
      </c>
      <c r="M69" s="176"/>
      <c r="N69" s="620" t="s">
        <v>379</v>
      </c>
    </row>
    <row r="70" spans="1:14" x14ac:dyDescent="0.25">
      <c r="A70" s="195">
        <v>44817</v>
      </c>
      <c r="B70" s="178" t="s">
        <v>123</v>
      </c>
      <c r="C70" s="178" t="s">
        <v>124</v>
      </c>
      <c r="D70" s="204" t="s">
        <v>118</v>
      </c>
      <c r="E70" s="173">
        <v>9000</v>
      </c>
      <c r="F70" s="173"/>
      <c r="G70" s="334">
        <f t="shared" si="0"/>
        <v>17000</v>
      </c>
      <c r="H70" s="596" t="s">
        <v>120</v>
      </c>
      <c r="I70" s="176" t="s">
        <v>18</v>
      </c>
      <c r="J70" s="453" t="s">
        <v>381</v>
      </c>
      <c r="K70" s="430" t="s">
        <v>64</v>
      </c>
      <c r="L70" s="176" t="s">
        <v>45</v>
      </c>
      <c r="M70" s="176"/>
      <c r="N70" s="620" t="s">
        <v>380</v>
      </c>
    </row>
    <row r="71" spans="1:14" x14ac:dyDescent="0.25">
      <c r="A71" s="195">
        <v>44817</v>
      </c>
      <c r="B71" s="178" t="s">
        <v>123</v>
      </c>
      <c r="C71" s="178" t="s">
        <v>124</v>
      </c>
      <c r="D71" s="204" t="s">
        <v>118</v>
      </c>
      <c r="E71" s="173">
        <v>10000</v>
      </c>
      <c r="F71" s="189"/>
      <c r="G71" s="334">
        <f t="shared" si="0"/>
        <v>7000</v>
      </c>
      <c r="H71" s="213" t="s">
        <v>120</v>
      </c>
      <c r="I71" s="176" t="s">
        <v>18</v>
      </c>
      <c r="J71" s="453" t="s">
        <v>381</v>
      </c>
      <c r="K71" s="430" t="s">
        <v>64</v>
      </c>
      <c r="L71" s="176" t="s">
        <v>45</v>
      </c>
      <c r="M71" s="176"/>
      <c r="N71" s="620" t="s">
        <v>239</v>
      </c>
    </row>
    <row r="72" spans="1:14" x14ac:dyDescent="0.25">
      <c r="A72" s="561">
        <v>44818</v>
      </c>
      <c r="B72" s="562" t="s">
        <v>115</v>
      </c>
      <c r="C72" s="562" t="s">
        <v>49</v>
      </c>
      <c r="D72" s="584" t="s">
        <v>118</v>
      </c>
      <c r="E72" s="564"/>
      <c r="F72" s="665">
        <v>70000</v>
      </c>
      <c r="G72" s="565">
        <f t="shared" si="0"/>
        <v>77000</v>
      </c>
      <c r="H72" s="597" t="s">
        <v>120</v>
      </c>
      <c r="I72" s="567" t="s">
        <v>18</v>
      </c>
      <c r="J72" s="568" t="s">
        <v>407</v>
      </c>
      <c r="K72" s="562" t="s">
        <v>64</v>
      </c>
      <c r="L72" s="567" t="s">
        <v>45</v>
      </c>
      <c r="M72" s="567"/>
      <c r="N72" s="575"/>
    </row>
    <row r="73" spans="1:14" x14ac:dyDescent="0.25">
      <c r="A73" s="195">
        <v>44818</v>
      </c>
      <c r="B73" s="196" t="s">
        <v>123</v>
      </c>
      <c r="C73" s="196" t="s">
        <v>124</v>
      </c>
      <c r="D73" s="525" t="s">
        <v>118</v>
      </c>
      <c r="E73" s="173">
        <v>10000</v>
      </c>
      <c r="F73" s="189"/>
      <c r="G73" s="334">
        <f t="shared" si="0"/>
        <v>67000</v>
      </c>
      <c r="H73" s="596" t="s">
        <v>120</v>
      </c>
      <c r="I73" s="176" t="s">
        <v>18</v>
      </c>
      <c r="J73" s="453" t="s">
        <v>407</v>
      </c>
      <c r="K73" s="430" t="s">
        <v>64</v>
      </c>
      <c r="L73" s="176" t="s">
        <v>45</v>
      </c>
      <c r="M73" s="176"/>
      <c r="N73" s="620" t="s">
        <v>127</v>
      </c>
    </row>
    <row r="74" spans="1:14" x14ac:dyDescent="0.25">
      <c r="A74" s="195">
        <v>44818</v>
      </c>
      <c r="B74" s="196" t="s">
        <v>123</v>
      </c>
      <c r="C74" s="196" t="s">
        <v>124</v>
      </c>
      <c r="D74" s="525" t="s">
        <v>118</v>
      </c>
      <c r="E74" s="173">
        <v>8000</v>
      </c>
      <c r="F74" s="189"/>
      <c r="G74" s="334">
        <f t="shared" si="0"/>
        <v>59000</v>
      </c>
      <c r="H74" s="213" t="s">
        <v>120</v>
      </c>
      <c r="I74" s="176" t="s">
        <v>18</v>
      </c>
      <c r="J74" s="453" t="s">
        <v>407</v>
      </c>
      <c r="K74" s="430" t="s">
        <v>64</v>
      </c>
      <c r="L74" s="176" t="s">
        <v>45</v>
      </c>
      <c r="M74" s="176"/>
      <c r="N74" s="620" t="s">
        <v>405</v>
      </c>
    </row>
    <row r="75" spans="1:14" x14ac:dyDescent="0.25">
      <c r="A75" s="195">
        <v>44818</v>
      </c>
      <c r="B75" s="196" t="s">
        <v>123</v>
      </c>
      <c r="C75" s="196" t="s">
        <v>124</v>
      </c>
      <c r="D75" s="525" t="s">
        <v>118</v>
      </c>
      <c r="E75" s="173">
        <v>17000</v>
      </c>
      <c r="F75" s="189"/>
      <c r="G75" s="334">
        <f t="shared" si="0"/>
        <v>42000</v>
      </c>
      <c r="H75" s="596" t="s">
        <v>120</v>
      </c>
      <c r="I75" s="176" t="s">
        <v>18</v>
      </c>
      <c r="J75" s="453" t="s">
        <v>407</v>
      </c>
      <c r="K75" s="430" t="s">
        <v>64</v>
      </c>
      <c r="L75" s="176" t="s">
        <v>45</v>
      </c>
      <c r="M75" s="176"/>
      <c r="N75" s="620" t="s">
        <v>406</v>
      </c>
    </row>
    <row r="76" spans="1:14" x14ac:dyDescent="0.25">
      <c r="A76" s="195">
        <v>44818</v>
      </c>
      <c r="B76" s="196" t="s">
        <v>123</v>
      </c>
      <c r="C76" s="196" t="s">
        <v>124</v>
      </c>
      <c r="D76" s="525" t="s">
        <v>118</v>
      </c>
      <c r="E76" s="173">
        <v>15000</v>
      </c>
      <c r="F76" s="189"/>
      <c r="G76" s="334">
        <f t="shared" si="0"/>
        <v>27000</v>
      </c>
      <c r="H76" s="596" t="s">
        <v>120</v>
      </c>
      <c r="I76" s="176" t="s">
        <v>18</v>
      </c>
      <c r="J76" s="453" t="s">
        <v>407</v>
      </c>
      <c r="K76" s="430" t="s">
        <v>64</v>
      </c>
      <c r="L76" s="176" t="s">
        <v>45</v>
      </c>
      <c r="M76" s="176"/>
      <c r="N76" s="620" t="s">
        <v>351</v>
      </c>
    </row>
    <row r="77" spans="1:14" x14ac:dyDescent="0.25">
      <c r="A77" s="195">
        <v>44818</v>
      </c>
      <c r="B77" s="196" t="s">
        <v>123</v>
      </c>
      <c r="C77" s="196" t="s">
        <v>124</v>
      </c>
      <c r="D77" s="525" t="s">
        <v>118</v>
      </c>
      <c r="E77" s="173">
        <v>15000</v>
      </c>
      <c r="F77" s="189"/>
      <c r="G77" s="334">
        <f t="shared" si="0"/>
        <v>12000</v>
      </c>
      <c r="H77" s="596" t="s">
        <v>120</v>
      </c>
      <c r="I77" s="176" t="s">
        <v>18</v>
      </c>
      <c r="J77" s="453" t="s">
        <v>407</v>
      </c>
      <c r="K77" s="430" t="s">
        <v>64</v>
      </c>
      <c r="L77" s="176" t="s">
        <v>45</v>
      </c>
      <c r="M77" s="176"/>
      <c r="N77" s="620" t="s">
        <v>352</v>
      </c>
    </row>
    <row r="78" spans="1:14" x14ac:dyDescent="0.25">
      <c r="A78" s="195">
        <v>44818</v>
      </c>
      <c r="B78" s="196" t="s">
        <v>123</v>
      </c>
      <c r="C78" s="196" t="s">
        <v>124</v>
      </c>
      <c r="D78" s="525" t="s">
        <v>118</v>
      </c>
      <c r="E78" s="173">
        <v>9000</v>
      </c>
      <c r="F78" s="189"/>
      <c r="G78" s="334">
        <f t="shared" si="0"/>
        <v>3000</v>
      </c>
      <c r="H78" s="596" t="s">
        <v>120</v>
      </c>
      <c r="I78" s="176" t="s">
        <v>18</v>
      </c>
      <c r="J78" s="453" t="s">
        <v>407</v>
      </c>
      <c r="K78" s="430" t="s">
        <v>64</v>
      </c>
      <c r="L78" s="176" t="s">
        <v>45</v>
      </c>
      <c r="M78" s="176"/>
      <c r="N78" s="620" t="s">
        <v>128</v>
      </c>
    </row>
    <row r="79" spans="1:14" x14ac:dyDescent="0.25">
      <c r="A79" s="561">
        <v>44819</v>
      </c>
      <c r="B79" s="562" t="s">
        <v>115</v>
      </c>
      <c r="C79" s="562" t="s">
        <v>49</v>
      </c>
      <c r="D79" s="584" t="s">
        <v>118</v>
      </c>
      <c r="E79" s="564"/>
      <c r="F79" s="665">
        <v>50000</v>
      </c>
      <c r="G79" s="565">
        <f t="shared" si="0"/>
        <v>53000</v>
      </c>
      <c r="H79" s="597" t="s">
        <v>120</v>
      </c>
      <c r="I79" s="567" t="s">
        <v>18</v>
      </c>
      <c r="J79" s="568" t="s">
        <v>425</v>
      </c>
      <c r="K79" s="562" t="s">
        <v>64</v>
      </c>
      <c r="L79" s="567" t="s">
        <v>45</v>
      </c>
      <c r="M79" s="567"/>
      <c r="N79" s="575"/>
    </row>
    <row r="80" spans="1:14" x14ac:dyDescent="0.25">
      <c r="A80" s="195">
        <v>44819</v>
      </c>
      <c r="B80" s="196" t="s">
        <v>123</v>
      </c>
      <c r="C80" s="196" t="s">
        <v>124</v>
      </c>
      <c r="D80" s="525" t="s">
        <v>118</v>
      </c>
      <c r="E80" s="173">
        <v>13000</v>
      </c>
      <c r="F80" s="189"/>
      <c r="G80" s="334">
        <f t="shared" si="0"/>
        <v>40000</v>
      </c>
      <c r="H80" s="596" t="s">
        <v>120</v>
      </c>
      <c r="I80" s="176" t="s">
        <v>18</v>
      </c>
      <c r="J80" s="453" t="s">
        <v>425</v>
      </c>
      <c r="K80" s="430" t="s">
        <v>64</v>
      </c>
      <c r="L80" s="176" t="s">
        <v>45</v>
      </c>
      <c r="M80" s="176"/>
      <c r="N80" s="178" t="s">
        <v>421</v>
      </c>
    </row>
    <row r="81" spans="1:14" x14ac:dyDescent="0.25">
      <c r="A81" s="195">
        <v>44819</v>
      </c>
      <c r="B81" s="196" t="s">
        <v>123</v>
      </c>
      <c r="C81" s="196" t="s">
        <v>124</v>
      </c>
      <c r="D81" s="525" t="s">
        <v>118</v>
      </c>
      <c r="E81" s="191">
        <v>20000</v>
      </c>
      <c r="F81" s="531"/>
      <c r="G81" s="334">
        <f t="shared" si="0"/>
        <v>20000</v>
      </c>
      <c r="H81" s="596" t="s">
        <v>120</v>
      </c>
      <c r="I81" s="176" t="s">
        <v>18</v>
      </c>
      <c r="J81" s="453" t="s">
        <v>425</v>
      </c>
      <c r="K81" s="430" t="s">
        <v>64</v>
      </c>
      <c r="L81" s="176" t="s">
        <v>45</v>
      </c>
      <c r="M81" s="176"/>
      <c r="N81" s="178" t="s">
        <v>422</v>
      </c>
    </row>
    <row r="82" spans="1:14" x14ac:dyDescent="0.25">
      <c r="A82" s="195">
        <v>44819</v>
      </c>
      <c r="B82" s="196" t="s">
        <v>123</v>
      </c>
      <c r="C82" s="196" t="s">
        <v>124</v>
      </c>
      <c r="D82" s="525" t="s">
        <v>118</v>
      </c>
      <c r="E82" s="589">
        <v>10000</v>
      </c>
      <c r="F82" s="426"/>
      <c r="G82" s="334">
        <f t="shared" si="0"/>
        <v>10000</v>
      </c>
      <c r="H82" s="213" t="s">
        <v>120</v>
      </c>
      <c r="I82" s="176" t="s">
        <v>18</v>
      </c>
      <c r="J82" s="453" t="s">
        <v>425</v>
      </c>
      <c r="K82" s="430" t="s">
        <v>64</v>
      </c>
      <c r="L82" s="176" t="s">
        <v>45</v>
      </c>
      <c r="M82" s="176"/>
      <c r="N82" s="178" t="s">
        <v>423</v>
      </c>
    </row>
    <row r="83" spans="1:14" x14ac:dyDescent="0.25">
      <c r="A83" s="195">
        <v>44819</v>
      </c>
      <c r="B83" s="196" t="s">
        <v>123</v>
      </c>
      <c r="C83" s="196" t="s">
        <v>124</v>
      </c>
      <c r="D83" s="525" t="s">
        <v>118</v>
      </c>
      <c r="E83" s="589">
        <v>10000</v>
      </c>
      <c r="F83" s="426"/>
      <c r="G83" s="334">
        <f t="shared" ref="G83:G125" si="4">G82-E83+F83</f>
        <v>0</v>
      </c>
      <c r="H83" s="596" t="s">
        <v>120</v>
      </c>
      <c r="I83" s="176" t="s">
        <v>18</v>
      </c>
      <c r="J83" s="453" t="s">
        <v>425</v>
      </c>
      <c r="K83" s="430" t="s">
        <v>64</v>
      </c>
      <c r="L83" s="176" t="s">
        <v>45</v>
      </c>
      <c r="M83" s="176"/>
      <c r="N83" s="178" t="s">
        <v>424</v>
      </c>
    </row>
    <row r="84" spans="1:14" x14ac:dyDescent="0.25">
      <c r="A84" s="561">
        <v>44820</v>
      </c>
      <c r="B84" s="575" t="s">
        <v>115</v>
      </c>
      <c r="C84" s="575" t="s">
        <v>49</v>
      </c>
      <c r="D84" s="577" t="s">
        <v>118</v>
      </c>
      <c r="E84" s="648"/>
      <c r="F84" s="599">
        <v>70000</v>
      </c>
      <c r="G84" s="565">
        <f t="shared" si="4"/>
        <v>70000</v>
      </c>
      <c r="H84" s="597" t="s">
        <v>120</v>
      </c>
      <c r="I84" s="567" t="s">
        <v>18</v>
      </c>
      <c r="J84" s="568" t="s">
        <v>463</v>
      </c>
      <c r="K84" s="562" t="s">
        <v>64</v>
      </c>
      <c r="L84" s="567" t="s">
        <v>45</v>
      </c>
      <c r="M84" s="567"/>
      <c r="N84" s="575"/>
    </row>
    <row r="85" spans="1:14" x14ac:dyDescent="0.25">
      <c r="A85" s="195">
        <v>44820</v>
      </c>
      <c r="B85" s="178" t="s">
        <v>123</v>
      </c>
      <c r="C85" s="178" t="s">
        <v>124</v>
      </c>
      <c r="D85" s="204" t="s">
        <v>118</v>
      </c>
      <c r="E85" s="589">
        <v>7000</v>
      </c>
      <c r="F85" s="426"/>
      <c r="G85" s="334">
        <f t="shared" si="4"/>
        <v>63000</v>
      </c>
      <c r="H85" s="596" t="s">
        <v>120</v>
      </c>
      <c r="I85" s="176" t="s">
        <v>18</v>
      </c>
      <c r="J85" s="453" t="s">
        <v>463</v>
      </c>
      <c r="K85" s="430" t="s">
        <v>64</v>
      </c>
      <c r="L85" s="176" t="s">
        <v>45</v>
      </c>
      <c r="M85" s="176"/>
      <c r="N85" s="178"/>
    </row>
    <row r="86" spans="1:14" x14ac:dyDescent="0.25">
      <c r="A86" s="195">
        <v>44820</v>
      </c>
      <c r="B86" s="178" t="s">
        <v>123</v>
      </c>
      <c r="C86" s="178" t="s">
        <v>124</v>
      </c>
      <c r="D86" s="204" t="s">
        <v>118</v>
      </c>
      <c r="E86" s="589">
        <v>8000</v>
      </c>
      <c r="F86" s="426"/>
      <c r="G86" s="334">
        <f t="shared" si="4"/>
        <v>55000</v>
      </c>
      <c r="H86" s="596" t="s">
        <v>120</v>
      </c>
      <c r="I86" s="176" t="s">
        <v>18</v>
      </c>
      <c r="J86" s="453" t="s">
        <v>463</v>
      </c>
      <c r="K86" s="430" t="s">
        <v>64</v>
      </c>
      <c r="L86" s="176" t="s">
        <v>45</v>
      </c>
      <c r="M86" s="176"/>
      <c r="N86" s="178"/>
    </row>
    <row r="87" spans="1:14" x14ac:dyDescent="0.25">
      <c r="A87" s="195">
        <v>44820</v>
      </c>
      <c r="B87" s="178" t="s">
        <v>123</v>
      </c>
      <c r="C87" s="178" t="s">
        <v>124</v>
      </c>
      <c r="D87" s="204" t="s">
        <v>118</v>
      </c>
      <c r="E87" s="589">
        <v>10000</v>
      </c>
      <c r="F87" s="426"/>
      <c r="G87" s="334">
        <f t="shared" si="4"/>
        <v>45000</v>
      </c>
      <c r="H87" s="213" t="s">
        <v>120</v>
      </c>
      <c r="I87" s="176" t="s">
        <v>18</v>
      </c>
      <c r="J87" s="453" t="s">
        <v>463</v>
      </c>
      <c r="K87" s="430" t="s">
        <v>64</v>
      </c>
      <c r="L87" s="176" t="s">
        <v>45</v>
      </c>
      <c r="M87" s="176"/>
      <c r="N87" s="178"/>
    </row>
    <row r="88" spans="1:14" x14ac:dyDescent="0.25">
      <c r="A88" s="195">
        <v>44820</v>
      </c>
      <c r="B88" s="178" t="s">
        <v>123</v>
      </c>
      <c r="C88" s="178" t="s">
        <v>124</v>
      </c>
      <c r="D88" s="204" t="s">
        <v>118</v>
      </c>
      <c r="E88" s="589">
        <v>2000</v>
      </c>
      <c r="F88" s="426"/>
      <c r="G88" s="334">
        <f t="shared" si="4"/>
        <v>43000</v>
      </c>
      <c r="H88" s="596" t="s">
        <v>120</v>
      </c>
      <c r="I88" s="176" t="s">
        <v>18</v>
      </c>
      <c r="J88" s="453" t="s">
        <v>463</v>
      </c>
      <c r="K88" s="430" t="s">
        <v>64</v>
      </c>
      <c r="L88" s="176" t="s">
        <v>45</v>
      </c>
      <c r="M88" s="176"/>
      <c r="N88" s="178"/>
    </row>
    <row r="89" spans="1:14" x14ac:dyDescent="0.25">
      <c r="A89" s="195">
        <v>44820</v>
      </c>
      <c r="B89" s="178" t="s">
        <v>123</v>
      </c>
      <c r="C89" s="178" t="s">
        <v>124</v>
      </c>
      <c r="D89" s="204" t="s">
        <v>118</v>
      </c>
      <c r="E89" s="589">
        <v>15000</v>
      </c>
      <c r="F89" s="426"/>
      <c r="G89" s="334">
        <f t="shared" si="4"/>
        <v>28000</v>
      </c>
      <c r="H89" s="596" t="s">
        <v>120</v>
      </c>
      <c r="I89" s="176" t="s">
        <v>18</v>
      </c>
      <c r="J89" s="453" t="s">
        <v>463</v>
      </c>
      <c r="K89" s="430" t="s">
        <v>64</v>
      </c>
      <c r="L89" s="176" t="s">
        <v>45</v>
      </c>
      <c r="M89" s="176"/>
      <c r="N89" s="178"/>
    </row>
    <row r="90" spans="1:14" x14ac:dyDescent="0.25">
      <c r="A90" s="195">
        <v>44820</v>
      </c>
      <c r="B90" s="178" t="s">
        <v>123</v>
      </c>
      <c r="C90" s="178" t="s">
        <v>124</v>
      </c>
      <c r="D90" s="204" t="s">
        <v>118</v>
      </c>
      <c r="E90" s="589">
        <v>10000</v>
      </c>
      <c r="F90" s="426"/>
      <c r="G90" s="334">
        <f t="shared" si="4"/>
        <v>18000</v>
      </c>
      <c r="H90" s="596" t="s">
        <v>120</v>
      </c>
      <c r="I90" s="176" t="s">
        <v>18</v>
      </c>
      <c r="J90" s="453" t="s">
        <v>463</v>
      </c>
      <c r="K90" s="430" t="s">
        <v>64</v>
      </c>
      <c r="L90" s="176" t="s">
        <v>45</v>
      </c>
      <c r="M90" s="176"/>
      <c r="N90" s="178"/>
    </row>
    <row r="91" spans="1:14" x14ac:dyDescent="0.25">
      <c r="A91" s="195">
        <v>44820</v>
      </c>
      <c r="B91" s="178" t="s">
        <v>123</v>
      </c>
      <c r="C91" s="178" t="s">
        <v>124</v>
      </c>
      <c r="D91" s="204" t="s">
        <v>118</v>
      </c>
      <c r="E91" s="589">
        <v>8000</v>
      </c>
      <c r="F91" s="426"/>
      <c r="G91" s="334">
        <f t="shared" si="4"/>
        <v>10000</v>
      </c>
      <c r="H91" s="596" t="s">
        <v>120</v>
      </c>
      <c r="I91" s="176" t="s">
        <v>18</v>
      </c>
      <c r="J91" s="453" t="s">
        <v>463</v>
      </c>
      <c r="K91" s="430" t="s">
        <v>64</v>
      </c>
      <c r="L91" s="176" t="s">
        <v>45</v>
      </c>
      <c r="M91" s="176"/>
      <c r="N91" s="178"/>
    </row>
    <row r="92" spans="1:14" x14ac:dyDescent="0.25">
      <c r="A92" s="195">
        <v>44820</v>
      </c>
      <c r="B92" s="178" t="s">
        <v>123</v>
      </c>
      <c r="C92" s="178" t="s">
        <v>124</v>
      </c>
      <c r="D92" s="204" t="s">
        <v>118</v>
      </c>
      <c r="E92" s="589">
        <v>13000</v>
      </c>
      <c r="F92" s="426"/>
      <c r="G92" s="334">
        <f t="shared" si="4"/>
        <v>-3000</v>
      </c>
      <c r="H92" s="596" t="s">
        <v>120</v>
      </c>
      <c r="I92" s="176" t="s">
        <v>18</v>
      </c>
      <c r="J92" s="453" t="s">
        <v>463</v>
      </c>
      <c r="K92" s="430" t="s">
        <v>64</v>
      </c>
      <c r="L92" s="176" t="s">
        <v>45</v>
      </c>
      <c r="M92" s="176"/>
      <c r="N92" s="178"/>
    </row>
    <row r="93" spans="1:14" x14ac:dyDescent="0.25">
      <c r="A93" s="674">
        <v>44823</v>
      </c>
      <c r="B93" s="715" t="s">
        <v>115</v>
      </c>
      <c r="C93" s="715" t="s">
        <v>49</v>
      </c>
      <c r="D93" s="741" t="s">
        <v>118</v>
      </c>
      <c r="E93" s="742"/>
      <c r="F93" s="713">
        <v>50000</v>
      </c>
      <c r="G93" s="679">
        <f t="shared" si="4"/>
        <v>47000</v>
      </c>
      <c r="H93" s="714" t="s">
        <v>120</v>
      </c>
      <c r="I93" s="681" t="s">
        <v>18</v>
      </c>
      <c r="J93" s="673" t="s">
        <v>485</v>
      </c>
      <c r="K93" s="675" t="s">
        <v>64</v>
      </c>
      <c r="L93" s="681" t="s">
        <v>45</v>
      </c>
      <c r="M93" s="681"/>
      <c r="N93" s="715"/>
    </row>
    <row r="94" spans="1:14" x14ac:dyDescent="0.25">
      <c r="A94" s="195">
        <v>44823</v>
      </c>
      <c r="B94" s="178" t="s">
        <v>123</v>
      </c>
      <c r="C94" s="178" t="s">
        <v>124</v>
      </c>
      <c r="D94" s="204" t="s">
        <v>118</v>
      </c>
      <c r="E94" s="589">
        <v>10000</v>
      </c>
      <c r="F94" s="426"/>
      <c r="G94" s="334">
        <f t="shared" si="4"/>
        <v>37000</v>
      </c>
      <c r="H94" s="596" t="s">
        <v>120</v>
      </c>
      <c r="I94" s="176" t="s">
        <v>18</v>
      </c>
      <c r="J94" s="453" t="s">
        <v>485</v>
      </c>
      <c r="K94" s="430" t="s">
        <v>64</v>
      </c>
      <c r="L94" s="176" t="s">
        <v>45</v>
      </c>
      <c r="M94" s="176"/>
      <c r="N94" s="178" t="s">
        <v>475</v>
      </c>
    </row>
    <row r="95" spans="1:14" x14ac:dyDescent="0.25">
      <c r="A95" s="195">
        <v>44823</v>
      </c>
      <c r="B95" s="178" t="s">
        <v>123</v>
      </c>
      <c r="C95" s="178" t="s">
        <v>124</v>
      </c>
      <c r="D95" s="204" t="s">
        <v>118</v>
      </c>
      <c r="E95" s="589">
        <v>20000</v>
      </c>
      <c r="F95" s="426"/>
      <c r="G95" s="334">
        <f t="shared" si="4"/>
        <v>17000</v>
      </c>
      <c r="H95" s="596" t="s">
        <v>120</v>
      </c>
      <c r="I95" s="176" t="s">
        <v>18</v>
      </c>
      <c r="J95" s="453" t="s">
        <v>485</v>
      </c>
      <c r="K95" s="430" t="s">
        <v>64</v>
      </c>
      <c r="L95" s="176" t="s">
        <v>45</v>
      </c>
      <c r="M95" s="176"/>
      <c r="N95" s="178" t="s">
        <v>486</v>
      </c>
    </row>
    <row r="96" spans="1:14" x14ac:dyDescent="0.25">
      <c r="A96" s="719">
        <v>44823</v>
      </c>
      <c r="B96" s="720" t="s">
        <v>123</v>
      </c>
      <c r="C96" s="720" t="s">
        <v>124</v>
      </c>
      <c r="D96" s="721" t="s">
        <v>118</v>
      </c>
      <c r="E96" s="722">
        <v>23000</v>
      </c>
      <c r="F96" s="723"/>
      <c r="G96" s="724">
        <f t="shared" si="4"/>
        <v>-6000</v>
      </c>
      <c r="H96" s="725" t="s">
        <v>120</v>
      </c>
      <c r="I96" s="726" t="s">
        <v>18</v>
      </c>
      <c r="J96" s="453" t="s">
        <v>485</v>
      </c>
      <c r="K96" s="727" t="s">
        <v>64</v>
      </c>
      <c r="L96" s="726" t="s">
        <v>45</v>
      </c>
      <c r="M96" s="726"/>
      <c r="N96" s="720" t="s">
        <v>487</v>
      </c>
    </row>
    <row r="97" spans="1:14" x14ac:dyDescent="0.25">
      <c r="A97" s="561">
        <v>44830</v>
      </c>
      <c r="B97" s="575" t="s">
        <v>115</v>
      </c>
      <c r="C97" s="575" t="s">
        <v>49</v>
      </c>
      <c r="D97" s="577" t="s">
        <v>118</v>
      </c>
      <c r="E97" s="648"/>
      <c r="F97" s="599">
        <v>30000</v>
      </c>
      <c r="G97" s="565">
        <f t="shared" si="4"/>
        <v>24000</v>
      </c>
      <c r="H97" s="597" t="s">
        <v>120</v>
      </c>
      <c r="I97" s="567" t="s">
        <v>18</v>
      </c>
      <c r="J97" s="568" t="s">
        <v>568</v>
      </c>
      <c r="K97" s="562" t="s">
        <v>64</v>
      </c>
      <c r="L97" s="567" t="s">
        <v>45</v>
      </c>
      <c r="M97" s="567"/>
      <c r="N97" s="575"/>
    </row>
    <row r="98" spans="1:14" x14ac:dyDescent="0.25">
      <c r="A98" s="719">
        <v>44830</v>
      </c>
      <c r="B98" s="720" t="s">
        <v>123</v>
      </c>
      <c r="C98" s="720" t="s">
        <v>124</v>
      </c>
      <c r="D98" s="721" t="s">
        <v>118</v>
      </c>
      <c r="E98" s="722">
        <v>10000</v>
      </c>
      <c r="F98" s="723"/>
      <c r="G98" s="724">
        <f t="shared" si="4"/>
        <v>14000</v>
      </c>
      <c r="H98" s="725" t="s">
        <v>120</v>
      </c>
      <c r="I98" s="726" t="s">
        <v>18</v>
      </c>
      <c r="J98" s="453" t="s">
        <v>568</v>
      </c>
      <c r="K98" s="727" t="s">
        <v>64</v>
      </c>
      <c r="L98" s="726" t="s">
        <v>45</v>
      </c>
      <c r="M98" s="726"/>
      <c r="N98" s="720" t="s">
        <v>275</v>
      </c>
    </row>
    <row r="99" spans="1:14" x14ac:dyDescent="0.25">
      <c r="A99" s="719">
        <v>44830</v>
      </c>
      <c r="B99" s="720" t="s">
        <v>123</v>
      </c>
      <c r="C99" s="720" t="s">
        <v>124</v>
      </c>
      <c r="D99" s="721" t="s">
        <v>118</v>
      </c>
      <c r="E99" s="722">
        <v>7000</v>
      </c>
      <c r="F99" s="723"/>
      <c r="G99" s="724">
        <f t="shared" si="4"/>
        <v>7000</v>
      </c>
      <c r="H99" s="725" t="s">
        <v>120</v>
      </c>
      <c r="I99" s="726" t="s">
        <v>18</v>
      </c>
      <c r="J99" s="453" t="s">
        <v>568</v>
      </c>
      <c r="K99" s="727" t="s">
        <v>64</v>
      </c>
      <c r="L99" s="726" t="s">
        <v>45</v>
      </c>
      <c r="M99" s="726"/>
      <c r="N99" s="720" t="s">
        <v>569</v>
      </c>
    </row>
    <row r="100" spans="1:14" x14ac:dyDescent="0.25">
      <c r="A100" s="719">
        <v>44830</v>
      </c>
      <c r="B100" s="720" t="s">
        <v>123</v>
      </c>
      <c r="C100" s="720" t="s">
        <v>124</v>
      </c>
      <c r="D100" s="721" t="s">
        <v>118</v>
      </c>
      <c r="E100" s="722">
        <v>10000</v>
      </c>
      <c r="F100" s="723"/>
      <c r="G100" s="724">
        <f t="shared" si="4"/>
        <v>-3000</v>
      </c>
      <c r="H100" s="725" t="s">
        <v>120</v>
      </c>
      <c r="I100" s="726" t="s">
        <v>18</v>
      </c>
      <c r="J100" s="453" t="s">
        <v>568</v>
      </c>
      <c r="K100" s="727" t="s">
        <v>64</v>
      </c>
      <c r="L100" s="726" t="s">
        <v>45</v>
      </c>
      <c r="M100" s="726"/>
      <c r="N100" s="720" t="s">
        <v>570</v>
      </c>
    </row>
    <row r="101" spans="1:14" x14ac:dyDescent="0.25">
      <c r="A101" s="561">
        <v>44830</v>
      </c>
      <c r="B101" s="575" t="s">
        <v>115</v>
      </c>
      <c r="C101" s="575" t="s">
        <v>49</v>
      </c>
      <c r="D101" s="577" t="s">
        <v>118</v>
      </c>
      <c r="E101" s="648"/>
      <c r="F101" s="599">
        <v>70000</v>
      </c>
      <c r="G101" s="565">
        <f t="shared" si="4"/>
        <v>67000</v>
      </c>
      <c r="H101" s="597" t="s">
        <v>120</v>
      </c>
      <c r="I101" s="567" t="s">
        <v>18</v>
      </c>
      <c r="J101" s="568" t="s">
        <v>582</v>
      </c>
      <c r="K101" s="562" t="s">
        <v>64</v>
      </c>
      <c r="L101" s="567" t="s">
        <v>45</v>
      </c>
      <c r="M101" s="567"/>
      <c r="N101" s="575"/>
    </row>
    <row r="102" spans="1:14" x14ac:dyDescent="0.25">
      <c r="A102" s="719">
        <v>44830</v>
      </c>
      <c r="B102" s="720" t="s">
        <v>123</v>
      </c>
      <c r="C102" s="720" t="s">
        <v>124</v>
      </c>
      <c r="D102" s="721" t="s">
        <v>118</v>
      </c>
      <c r="E102" s="722">
        <v>20000</v>
      </c>
      <c r="F102" s="723"/>
      <c r="G102" s="724">
        <f t="shared" si="4"/>
        <v>47000</v>
      </c>
      <c r="H102" s="725" t="s">
        <v>120</v>
      </c>
      <c r="I102" s="726" t="s">
        <v>18</v>
      </c>
      <c r="J102" s="453" t="s">
        <v>582</v>
      </c>
      <c r="K102" s="727" t="s">
        <v>64</v>
      </c>
      <c r="L102" s="726" t="s">
        <v>45</v>
      </c>
      <c r="M102" s="726"/>
      <c r="N102" s="720" t="s">
        <v>273</v>
      </c>
    </row>
    <row r="103" spans="1:14" x14ac:dyDescent="0.25">
      <c r="A103" s="719">
        <v>44830</v>
      </c>
      <c r="B103" s="720" t="s">
        <v>123</v>
      </c>
      <c r="C103" s="720" t="s">
        <v>124</v>
      </c>
      <c r="D103" s="721" t="s">
        <v>118</v>
      </c>
      <c r="E103" s="722">
        <v>20000</v>
      </c>
      <c r="F103" s="723"/>
      <c r="G103" s="724">
        <f t="shared" si="4"/>
        <v>27000</v>
      </c>
      <c r="H103" s="725" t="s">
        <v>120</v>
      </c>
      <c r="I103" s="726" t="s">
        <v>18</v>
      </c>
      <c r="J103" s="453" t="s">
        <v>582</v>
      </c>
      <c r="K103" s="727" t="s">
        <v>64</v>
      </c>
      <c r="L103" s="726" t="s">
        <v>45</v>
      </c>
      <c r="M103" s="726"/>
      <c r="N103" s="720" t="s">
        <v>274</v>
      </c>
    </row>
    <row r="104" spans="1:14" x14ac:dyDescent="0.25">
      <c r="A104" s="719">
        <v>44830</v>
      </c>
      <c r="B104" s="720" t="s">
        <v>123</v>
      </c>
      <c r="C104" s="720" t="s">
        <v>124</v>
      </c>
      <c r="D104" s="721" t="s">
        <v>118</v>
      </c>
      <c r="E104" s="722">
        <v>25000</v>
      </c>
      <c r="F104" s="723"/>
      <c r="G104" s="724">
        <f t="shared" si="4"/>
        <v>2000</v>
      </c>
      <c r="H104" s="725" t="s">
        <v>120</v>
      </c>
      <c r="I104" s="726" t="s">
        <v>18</v>
      </c>
      <c r="J104" s="453" t="s">
        <v>582</v>
      </c>
      <c r="K104" s="727" t="s">
        <v>64</v>
      </c>
      <c r="L104" s="726" t="s">
        <v>45</v>
      </c>
      <c r="M104" s="726"/>
      <c r="N104" s="720" t="s">
        <v>583</v>
      </c>
    </row>
    <row r="105" spans="1:14" x14ac:dyDescent="0.25">
      <c r="A105" s="719">
        <v>44830</v>
      </c>
      <c r="B105" s="720" t="s">
        <v>123</v>
      </c>
      <c r="C105" s="720" t="s">
        <v>124</v>
      </c>
      <c r="D105" s="721" t="s">
        <v>118</v>
      </c>
      <c r="E105" s="722">
        <v>10000</v>
      </c>
      <c r="F105" s="723"/>
      <c r="G105" s="724">
        <f t="shared" si="4"/>
        <v>-8000</v>
      </c>
      <c r="H105" s="728" t="s">
        <v>120</v>
      </c>
      <c r="I105" s="726" t="s">
        <v>18</v>
      </c>
      <c r="J105" s="453" t="s">
        <v>582</v>
      </c>
      <c r="K105" s="727" t="s">
        <v>64</v>
      </c>
      <c r="L105" s="726" t="s">
        <v>45</v>
      </c>
      <c r="M105" s="726"/>
      <c r="N105" s="720" t="s">
        <v>584</v>
      </c>
    </row>
    <row r="106" spans="1:14" x14ac:dyDescent="0.25">
      <c r="A106" s="561">
        <v>44831</v>
      </c>
      <c r="B106" s="575" t="s">
        <v>115</v>
      </c>
      <c r="C106" s="575" t="s">
        <v>49</v>
      </c>
      <c r="D106" s="577" t="s">
        <v>118</v>
      </c>
      <c r="E106" s="648"/>
      <c r="F106" s="599">
        <v>65000</v>
      </c>
      <c r="G106" s="565">
        <f t="shared" si="4"/>
        <v>57000</v>
      </c>
      <c r="H106" s="597" t="s">
        <v>120</v>
      </c>
      <c r="I106" s="567" t="s">
        <v>18</v>
      </c>
      <c r="J106" s="568" t="s">
        <v>607</v>
      </c>
      <c r="K106" s="562" t="s">
        <v>64</v>
      </c>
      <c r="L106" s="567" t="s">
        <v>45</v>
      </c>
      <c r="M106" s="567"/>
      <c r="N106" s="575"/>
    </row>
    <row r="107" spans="1:14" x14ac:dyDescent="0.25">
      <c r="A107" s="719">
        <v>44831</v>
      </c>
      <c r="B107" s="720" t="s">
        <v>123</v>
      </c>
      <c r="C107" s="720" t="s">
        <v>124</v>
      </c>
      <c r="D107" s="721" t="s">
        <v>118</v>
      </c>
      <c r="E107" s="722">
        <v>2000</v>
      </c>
      <c r="F107" s="723"/>
      <c r="G107" s="724">
        <f t="shared" si="4"/>
        <v>55000</v>
      </c>
      <c r="H107" s="728" t="s">
        <v>120</v>
      </c>
      <c r="I107" s="726" t="s">
        <v>18</v>
      </c>
      <c r="J107" s="453" t="s">
        <v>607</v>
      </c>
      <c r="K107" s="727" t="s">
        <v>64</v>
      </c>
      <c r="L107" s="726" t="s">
        <v>45</v>
      </c>
      <c r="M107" s="726"/>
      <c r="N107" s="720" t="s">
        <v>601</v>
      </c>
    </row>
    <row r="108" spans="1:14" x14ac:dyDescent="0.25">
      <c r="A108" s="719">
        <v>44831</v>
      </c>
      <c r="B108" s="720" t="s">
        <v>123</v>
      </c>
      <c r="C108" s="720" t="s">
        <v>124</v>
      </c>
      <c r="D108" s="721" t="s">
        <v>118</v>
      </c>
      <c r="E108" s="722">
        <v>10000</v>
      </c>
      <c r="F108" s="723"/>
      <c r="G108" s="724">
        <f t="shared" si="4"/>
        <v>45000</v>
      </c>
      <c r="H108" s="728" t="s">
        <v>120</v>
      </c>
      <c r="I108" s="726" t="s">
        <v>18</v>
      </c>
      <c r="J108" s="453" t="s">
        <v>607</v>
      </c>
      <c r="K108" s="727" t="s">
        <v>64</v>
      </c>
      <c r="L108" s="726" t="s">
        <v>45</v>
      </c>
      <c r="M108" s="726"/>
      <c r="N108" s="720" t="s">
        <v>602</v>
      </c>
    </row>
    <row r="109" spans="1:14" x14ac:dyDescent="0.25">
      <c r="A109" s="719">
        <v>44831</v>
      </c>
      <c r="B109" s="720" t="s">
        <v>123</v>
      </c>
      <c r="C109" s="720" t="s">
        <v>124</v>
      </c>
      <c r="D109" s="721" t="s">
        <v>118</v>
      </c>
      <c r="E109" s="722">
        <v>12000</v>
      </c>
      <c r="F109" s="723"/>
      <c r="G109" s="724">
        <f t="shared" si="4"/>
        <v>33000</v>
      </c>
      <c r="H109" s="728" t="s">
        <v>120</v>
      </c>
      <c r="I109" s="726" t="s">
        <v>18</v>
      </c>
      <c r="J109" s="453" t="s">
        <v>607</v>
      </c>
      <c r="K109" s="727" t="s">
        <v>64</v>
      </c>
      <c r="L109" s="726" t="s">
        <v>45</v>
      </c>
      <c r="M109" s="726"/>
      <c r="N109" s="720" t="s">
        <v>603</v>
      </c>
    </row>
    <row r="110" spans="1:14" x14ac:dyDescent="0.25">
      <c r="A110" s="719">
        <v>44831</v>
      </c>
      <c r="B110" s="720" t="s">
        <v>123</v>
      </c>
      <c r="C110" s="720" t="s">
        <v>124</v>
      </c>
      <c r="D110" s="721" t="s">
        <v>118</v>
      </c>
      <c r="E110" s="722">
        <v>8000</v>
      </c>
      <c r="F110" s="723"/>
      <c r="G110" s="724">
        <f t="shared" si="4"/>
        <v>25000</v>
      </c>
      <c r="H110" s="728" t="s">
        <v>120</v>
      </c>
      <c r="I110" s="726" t="s">
        <v>18</v>
      </c>
      <c r="J110" s="453" t="s">
        <v>607</v>
      </c>
      <c r="K110" s="727" t="s">
        <v>64</v>
      </c>
      <c r="L110" s="726" t="s">
        <v>45</v>
      </c>
      <c r="M110" s="726"/>
      <c r="N110" s="720" t="s">
        <v>608</v>
      </c>
    </row>
    <row r="111" spans="1:14" x14ac:dyDescent="0.25">
      <c r="A111" s="719">
        <v>44831</v>
      </c>
      <c r="B111" s="720" t="s">
        <v>123</v>
      </c>
      <c r="C111" s="720" t="s">
        <v>124</v>
      </c>
      <c r="D111" s="721" t="s">
        <v>118</v>
      </c>
      <c r="E111" s="722">
        <v>13000</v>
      </c>
      <c r="F111" s="723"/>
      <c r="G111" s="724">
        <f t="shared" si="4"/>
        <v>12000</v>
      </c>
      <c r="H111" s="725" t="s">
        <v>120</v>
      </c>
      <c r="I111" s="726" t="s">
        <v>18</v>
      </c>
      <c r="J111" s="453" t="s">
        <v>607</v>
      </c>
      <c r="K111" s="727" t="s">
        <v>64</v>
      </c>
      <c r="L111" s="726" t="s">
        <v>45</v>
      </c>
      <c r="M111" s="726"/>
      <c r="N111" s="720" t="s">
        <v>609</v>
      </c>
    </row>
    <row r="112" spans="1:14" x14ac:dyDescent="0.25">
      <c r="A112" s="719">
        <v>44831</v>
      </c>
      <c r="B112" s="720" t="s">
        <v>123</v>
      </c>
      <c r="C112" s="720" t="s">
        <v>124</v>
      </c>
      <c r="D112" s="721" t="s">
        <v>118</v>
      </c>
      <c r="E112" s="722">
        <v>15000</v>
      </c>
      <c r="F112" s="723"/>
      <c r="G112" s="724">
        <f t="shared" si="4"/>
        <v>-3000</v>
      </c>
      <c r="H112" s="725" t="s">
        <v>120</v>
      </c>
      <c r="I112" s="726" t="s">
        <v>18</v>
      </c>
      <c r="J112" s="453" t="s">
        <v>607</v>
      </c>
      <c r="K112" s="727" t="s">
        <v>64</v>
      </c>
      <c r="L112" s="726" t="s">
        <v>45</v>
      </c>
      <c r="M112" s="726"/>
      <c r="N112" s="720" t="s">
        <v>610</v>
      </c>
    </row>
    <row r="113" spans="1:14" x14ac:dyDescent="0.25">
      <c r="A113" s="719">
        <v>44831</v>
      </c>
      <c r="B113" s="720" t="s">
        <v>123</v>
      </c>
      <c r="C113" s="720" t="s">
        <v>124</v>
      </c>
      <c r="D113" s="721" t="s">
        <v>118</v>
      </c>
      <c r="E113" s="722">
        <v>8000</v>
      </c>
      <c r="F113" s="723"/>
      <c r="G113" s="724">
        <f t="shared" si="4"/>
        <v>-11000</v>
      </c>
      <c r="H113" s="725" t="s">
        <v>120</v>
      </c>
      <c r="I113" s="726" t="s">
        <v>18</v>
      </c>
      <c r="J113" s="453" t="s">
        <v>607</v>
      </c>
      <c r="K113" s="727" t="s">
        <v>64</v>
      </c>
      <c r="L113" s="726" t="s">
        <v>45</v>
      </c>
      <c r="M113" s="726"/>
      <c r="N113" s="720" t="s">
        <v>611</v>
      </c>
    </row>
    <row r="114" spans="1:14" x14ac:dyDescent="0.25">
      <c r="A114" s="561">
        <v>44832</v>
      </c>
      <c r="B114" s="575" t="s">
        <v>115</v>
      </c>
      <c r="C114" s="575" t="s">
        <v>49</v>
      </c>
      <c r="D114" s="577" t="s">
        <v>118</v>
      </c>
      <c r="E114" s="648"/>
      <c r="F114" s="599">
        <v>30000</v>
      </c>
      <c r="G114" s="565">
        <f t="shared" si="4"/>
        <v>19000</v>
      </c>
      <c r="H114" s="597" t="s">
        <v>120</v>
      </c>
      <c r="I114" s="567" t="s">
        <v>18</v>
      </c>
      <c r="J114" s="568" t="s">
        <v>613</v>
      </c>
      <c r="K114" s="562" t="s">
        <v>64</v>
      </c>
      <c r="L114" s="567" t="s">
        <v>45</v>
      </c>
      <c r="M114" s="567"/>
      <c r="N114" s="575"/>
    </row>
    <row r="115" spans="1:14" x14ac:dyDescent="0.25">
      <c r="A115" s="719">
        <v>44832</v>
      </c>
      <c r="B115" s="720" t="s">
        <v>123</v>
      </c>
      <c r="C115" s="720" t="s">
        <v>124</v>
      </c>
      <c r="D115" s="721" t="s">
        <v>118</v>
      </c>
      <c r="E115" s="722">
        <v>10000</v>
      </c>
      <c r="F115" s="723"/>
      <c r="G115" s="724">
        <f t="shared" si="4"/>
        <v>9000</v>
      </c>
      <c r="H115" s="728" t="s">
        <v>120</v>
      </c>
      <c r="I115" s="726" t="s">
        <v>18</v>
      </c>
      <c r="J115" s="453" t="s">
        <v>614</v>
      </c>
      <c r="K115" s="727" t="s">
        <v>64</v>
      </c>
      <c r="L115" s="726" t="s">
        <v>45</v>
      </c>
      <c r="M115" s="726"/>
      <c r="N115" s="720" t="s">
        <v>617</v>
      </c>
    </row>
    <row r="116" spans="1:14" x14ac:dyDescent="0.25">
      <c r="A116" s="719">
        <v>44832</v>
      </c>
      <c r="B116" s="720" t="s">
        <v>123</v>
      </c>
      <c r="C116" s="720" t="s">
        <v>124</v>
      </c>
      <c r="D116" s="721" t="s">
        <v>118</v>
      </c>
      <c r="E116" s="722">
        <v>8000</v>
      </c>
      <c r="F116" s="723"/>
      <c r="G116" s="724">
        <f t="shared" si="4"/>
        <v>1000</v>
      </c>
      <c r="H116" s="728" t="s">
        <v>120</v>
      </c>
      <c r="I116" s="726" t="s">
        <v>18</v>
      </c>
      <c r="J116" s="453" t="s">
        <v>615</v>
      </c>
      <c r="K116" s="727" t="s">
        <v>64</v>
      </c>
      <c r="L116" s="726" t="s">
        <v>45</v>
      </c>
      <c r="M116" s="726"/>
      <c r="N116" s="720" t="s">
        <v>618</v>
      </c>
    </row>
    <row r="117" spans="1:14" x14ac:dyDescent="0.25">
      <c r="A117" s="719">
        <v>44832</v>
      </c>
      <c r="B117" s="720" t="s">
        <v>123</v>
      </c>
      <c r="C117" s="720" t="s">
        <v>124</v>
      </c>
      <c r="D117" s="721" t="s">
        <v>118</v>
      </c>
      <c r="E117" s="722">
        <v>10000</v>
      </c>
      <c r="F117" s="723"/>
      <c r="G117" s="724">
        <f t="shared" si="4"/>
        <v>-9000</v>
      </c>
      <c r="H117" s="728" t="s">
        <v>120</v>
      </c>
      <c r="I117" s="726" t="s">
        <v>18</v>
      </c>
      <c r="J117" s="453" t="s">
        <v>616</v>
      </c>
      <c r="K117" s="727" t="s">
        <v>64</v>
      </c>
      <c r="L117" s="726" t="s">
        <v>45</v>
      </c>
      <c r="M117" s="726"/>
      <c r="N117" s="720" t="s">
        <v>570</v>
      </c>
    </row>
    <row r="118" spans="1:14" x14ac:dyDescent="0.25">
      <c r="A118" s="561">
        <v>44833</v>
      </c>
      <c r="B118" s="575" t="s">
        <v>115</v>
      </c>
      <c r="C118" s="575" t="s">
        <v>49</v>
      </c>
      <c r="D118" s="577" t="s">
        <v>118</v>
      </c>
      <c r="E118" s="648"/>
      <c r="F118" s="599">
        <v>45000</v>
      </c>
      <c r="G118" s="565">
        <f t="shared" si="4"/>
        <v>36000</v>
      </c>
      <c r="H118" s="597" t="s">
        <v>120</v>
      </c>
      <c r="I118" s="567" t="s">
        <v>18</v>
      </c>
      <c r="J118" s="568" t="s">
        <v>640</v>
      </c>
      <c r="K118" s="562" t="s">
        <v>64</v>
      </c>
      <c r="L118" s="567" t="s">
        <v>45</v>
      </c>
      <c r="M118" s="567"/>
      <c r="N118" s="575"/>
    </row>
    <row r="119" spans="1:14" x14ac:dyDescent="0.25">
      <c r="A119" s="719">
        <v>44833</v>
      </c>
      <c r="B119" s="720" t="s">
        <v>123</v>
      </c>
      <c r="C119" s="720" t="s">
        <v>124</v>
      </c>
      <c r="D119" s="721" t="s">
        <v>118</v>
      </c>
      <c r="E119" s="722">
        <v>10000</v>
      </c>
      <c r="F119" s="723"/>
      <c r="G119" s="724">
        <f t="shared" si="4"/>
        <v>26000</v>
      </c>
      <c r="H119" s="728" t="s">
        <v>120</v>
      </c>
      <c r="I119" s="726" t="s">
        <v>18</v>
      </c>
      <c r="J119" s="453" t="s">
        <v>640</v>
      </c>
      <c r="K119" s="727" t="s">
        <v>64</v>
      </c>
      <c r="L119" s="726" t="s">
        <v>45</v>
      </c>
      <c r="M119" s="726"/>
      <c r="N119" s="720" t="s">
        <v>234</v>
      </c>
    </row>
    <row r="120" spans="1:14" x14ac:dyDescent="0.25">
      <c r="A120" s="719">
        <v>44833</v>
      </c>
      <c r="B120" s="720" t="s">
        <v>123</v>
      </c>
      <c r="C120" s="720" t="s">
        <v>124</v>
      </c>
      <c r="D120" s="721" t="s">
        <v>118</v>
      </c>
      <c r="E120" s="722">
        <v>15000</v>
      </c>
      <c r="F120" s="723"/>
      <c r="G120" s="724">
        <f t="shared" si="4"/>
        <v>11000</v>
      </c>
      <c r="H120" s="728" t="s">
        <v>120</v>
      </c>
      <c r="I120" s="726" t="s">
        <v>18</v>
      </c>
      <c r="J120" s="453" t="s">
        <v>640</v>
      </c>
      <c r="K120" s="727" t="s">
        <v>64</v>
      </c>
      <c r="L120" s="726" t="s">
        <v>45</v>
      </c>
      <c r="M120" s="726"/>
      <c r="N120" s="720" t="s">
        <v>641</v>
      </c>
    </row>
    <row r="121" spans="1:14" x14ac:dyDescent="0.25">
      <c r="A121" s="719">
        <v>44833</v>
      </c>
      <c r="B121" s="720" t="s">
        <v>123</v>
      </c>
      <c r="C121" s="720" t="s">
        <v>124</v>
      </c>
      <c r="D121" s="721" t="s">
        <v>118</v>
      </c>
      <c r="E121" s="722">
        <v>25000</v>
      </c>
      <c r="F121" s="723"/>
      <c r="G121" s="724">
        <f t="shared" si="4"/>
        <v>-14000</v>
      </c>
      <c r="H121" s="728" t="s">
        <v>120</v>
      </c>
      <c r="I121" s="726" t="s">
        <v>18</v>
      </c>
      <c r="J121" s="453" t="s">
        <v>640</v>
      </c>
      <c r="K121" s="727" t="s">
        <v>64</v>
      </c>
      <c r="L121" s="726" t="s">
        <v>45</v>
      </c>
      <c r="M121" s="726"/>
      <c r="N121" s="720" t="s">
        <v>642</v>
      </c>
    </row>
    <row r="122" spans="1:14" x14ac:dyDescent="0.25">
      <c r="A122" s="561">
        <v>44834</v>
      </c>
      <c r="B122" s="575" t="s">
        <v>115</v>
      </c>
      <c r="C122" s="575" t="s">
        <v>49</v>
      </c>
      <c r="D122" s="577" t="s">
        <v>118</v>
      </c>
      <c r="E122" s="648"/>
      <c r="F122" s="599">
        <v>40000</v>
      </c>
      <c r="G122" s="565">
        <f t="shared" si="4"/>
        <v>26000</v>
      </c>
      <c r="H122" s="597" t="s">
        <v>120</v>
      </c>
      <c r="I122" s="567" t="s">
        <v>18</v>
      </c>
      <c r="J122" s="568" t="s">
        <v>656</v>
      </c>
      <c r="K122" s="562" t="s">
        <v>64</v>
      </c>
      <c r="L122" s="567" t="s">
        <v>45</v>
      </c>
      <c r="M122" s="567"/>
      <c r="N122" s="575"/>
    </row>
    <row r="123" spans="1:14" x14ac:dyDescent="0.25">
      <c r="A123" s="719">
        <v>44834</v>
      </c>
      <c r="B123" s="720" t="s">
        <v>123</v>
      </c>
      <c r="C123" s="720" t="s">
        <v>124</v>
      </c>
      <c r="D123" s="721" t="s">
        <v>118</v>
      </c>
      <c r="E123" s="722">
        <v>7000</v>
      </c>
      <c r="F123" s="723"/>
      <c r="G123" s="724">
        <f t="shared" si="4"/>
        <v>19000</v>
      </c>
      <c r="H123" s="728" t="s">
        <v>120</v>
      </c>
      <c r="I123" s="726" t="s">
        <v>18</v>
      </c>
      <c r="J123" s="453" t="s">
        <v>656</v>
      </c>
      <c r="K123" s="727" t="s">
        <v>64</v>
      </c>
      <c r="L123" s="726" t="s">
        <v>45</v>
      </c>
      <c r="M123" s="726"/>
      <c r="N123" s="720" t="s">
        <v>620</v>
      </c>
    </row>
    <row r="124" spans="1:14" x14ac:dyDescent="0.25">
      <c r="A124" s="719">
        <v>44834</v>
      </c>
      <c r="B124" s="720" t="s">
        <v>123</v>
      </c>
      <c r="C124" s="720" t="s">
        <v>124</v>
      </c>
      <c r="D124" s="721" t="s">
        <v>118</v>
      </c>
      <c r="E124" s="722">
        <v>15000</v>
      </c>
      <c r="F124" s="723"/>
      <c r="G124" s="724">
        <f t="shared" si="4"/>
        <v>4000</v>
      </c>
      <c r="H124" s="728" t="s">
        <v>120</v>
      </c>
      <c r="I124" s="726" t="s">
        <v>18</v>
      </c>
      <c r="J124" s="453" t="s">
        <v>656</v>
      </c>
      <c r="K124" s="727" t="s">
        <v>64</v>
      </c>
      <c r="L124" s="726" t="s">
        <v>45</v>
      </c>
      <c r="M124" s="726"/>
      <c r="N124" s="720" t="s">
        <v>657</v>
      </c>
    </row>
    <row r="125" spans="1:14" ht="15.75" thickBot="1" x14ac:dyDescent="0.3">
      <c r="A125" s="719">
        <v>44834</v>
      </c>
      <c r="B125" s="720" t="s">
        <v>123</v>
      </c>
      <c r="C125" s="720" t="s">
        <v>124</v>
      </c>
      <c r="D125" s="721" t="s">
        <v>118</v>
      </c>
      <c r="E125" s="722">
        <v>17000</v>
      </c>
      <c r="F125" s="723"/>
      <c r="G125" s="724">
        <f t="shared" si="4"/>
        <v>-13000</v>
      </c>
      <c r="H125" s="728" t="s">
        <v>120</v>
      </c>
      <c r="I125" s="726" t="s">
        <v>18</v>
      </c>
      <c r="J125" s="453" t="s">
        <v>656</v>
      </c>
      <c r="K125" s="727" t="s">
        <v>64</v>
      </c>
      <c r="L125" s="726" t="s">
        <v>45</v>
      </c>
      <c r="M125" s="726"/>
      <c r="N125" s="720" t="s">
        <v>658</v>
      </c>
    </row>
    <row r="126" spans="1:14" ht="15.75" thickBot="1" x14ac:dyDescent="0.3">
      <c r="A126" s="719"/>
      <c r="B126" s="720"/>
      <c r="C126" s="720"/>
      <c r="D126" s="721"/>
      <c r="E126" s="729">
        <f>SUM(E4:E125)</f>
        <v>1293000</v>
      </c>
      <c r="F126" s="730">
        <f>SUM(F4:F125)+G4</f>
        <v>1280000</v>
      </c>
      <c r="G126" s="731">
        <f>F126-E126</f>
        <v>-13000</v>
      </c>
      <c r="H126" s="725"/>
      <c r="I126" s="726"/>
      <c r="J126" s="732"/>
      <c r="K126" s="727"/>
      <c r="L126" s="726"/>
      <c r="M126" s="726"/>
      <c r="N126" s="720"/>
    </row>
    <row r="127" spans="1:14" x14ac:dyDescent="0.25">
      <c r="A127" s="719"/>
      <c r="B127" s="720"/>
      <c r="C127" s="720"/>
      <c r="D127" s="721"/>
      <c r="E127" s="733"/>
      <c r="F127" s="734"/>
      <c r="G127" s="735"/>
      <c r="H127" s="736"/>
      <c r="I127" s="726"/>
      <c r="J127" s="732"/>
      <c r="K127" s="727"/>
      <c r="L127" s="726"/>
      <c r="M127" s="726"/>
      <c r="N127" s="720"/>
    </row>
    <row r="128" spans="1:14" x14ac:dyDescent="0.25">
      <c r="A128" s="719"/>
      <c r="B128" s="720"/>
      <c r="C128" s="720"/>
      <c r="D128" s="721"/>
      <c r="E128" s="737"/>
      <c r="F128" s="723"/>
      <c r="G128" s="724"/>
      <c r="H128" s="736"/>
      <c r="I128" s="726"/>
      <c r="J128" s="732"/>
      <c r="K128" s="727"/>
      <c r="L128" s="726"/>
      <c r="M128" s="726"/>
      <c r="N128" s="720"/>
    </row>
    <row r="129" spans="1:14" x14ac:dyDescent="0.25">
      <c r="A129" s="719"/>
      <c r="B129" s="720"/>
      <c r="C129" s="720"/>
      <c r="D129" s="721"/>
      <c r="E129" s="737"/>
      <c r="F129" s="723"/>
      <c r="G129" s="724"/>
      <c r="H129" s="736"/>
      <c r="I129" s="726"/>
      <c r="J129" s="732"/>
      <c r="K129" s="727"/>
      <c r="L129" s="726"/>
      <c r="M129" s="726"/>
      <c r="N129" s="720"/>
    </row>
    <row r="130" spans="1:14" x14ac:dyDescent="0.25">
      <c r="A130" s="738"/>
      <c r="B130" s="720"/>
      <c r="C130" s="720"/>
      <c r="D130" s="721"/>
      <c r="E130" s="737"/>
      <c r="F130" s="723"/>
      <c r="G130" s="724"/>
      <c r="H130" s="736"/>
      <c r="I130" s="726"/>
      <c r="J130" s="732"/>
      <c r="K130" s="727"/>
      <c r="L130" s="726"/>
      <c r="M130" s="726"/>
      <c r="N130" s="720"/>
    </row>
    <row r="131" spans="1:14" x14ac:dyDescent="0.25">
      <c r="A131" s="738"/>
      <c r="B131" s="726"/>
      <c r="C131" s="726"/>
      <c r="D131" s="739"/>
      <c r="E131" s="723"/>
      <c r="F131" s="723"/>
      <c r="G131" s="724"/>
      <c r="H131" s="736"/>
      <c r="I131" s="726"/>
      <c r="J131" s="732"/>
      <c r="K131" s="727"/>
      <c r="L131" s="726"/>
      <c r="M131" s="726"/>
      <c r="N131" s="720"/>
    </row>
    <row r="132" spans="1:14" x14ac:dyDescent="0.25">
      <c r="A132" s="738"/>
      <c r="B132" s="726"/>
      <c r="C132" s="726"/>
      <c r="D132" s="739"/>
      <c r="E132" s="737"/>
      <c r="F132" s="723"/>
      <c r="G132" s="724"/>
      <c r="H132" s="736"/>
      <c r="I132" s="726"/>
      <c r="J132" s="732"/>
      <c r="K132" s="727"/>
      <c r="L132" s="726"/>
      <c r="M132" s="726"/>
      <c r="N132" s="720"/>
    </row>
    <row r="133" spans="1:14" x14ac:dyDescent="0.25">
      <c r="A133" s="738"/>
      <c r="B133" s="726"/>
      <c r="C133" s="726"/>
      <c r="D133" s="739"/>
      <c r="E133" s="737"/>
      <c r="F133" s="723"/>
      <c r="G133" s="724"/>
      <c r="H133" s="736"/>
      <c r="I133" s="726"/>
      <c r="J133" s="732"/>
      <c r="K133" s="727"/>
      <c r="L133" s="726"/>
      <c r="M133" s="726"/>
      <c r="N133" s="720"/>
    </row>
    <row r="134" spans="1:14" x14ac:dyDescent="0.25">
      <c r="A134" s="738"/>
      <c r="B134" s="726"/>
      <c r="C134" s="726"/>
      <c r="D134" s="739"/>
      <c r="E134" s="723"/>
      <c r="F134" s="723"/>
      <c r="G134" s="724"/>
      <c r="H134" s="736"/>
      <c r="I134" s="726"/>
      <c r="J134" s="732"/>
      <c r="K134" s="727"/>
      <c r="L134" s="726"/>
      <c r="M134" s="726"/>
      <c r="N134" s="720"/>
    </row>
    <row r="135" spans="1:14" x14ac:dyDescent="0.25">
      <c r="A135" s="738"/>
      <c r="B135" s="726"/>
      <c r="C135" s="726"/>
      <c r="D135" s="739"/>
      <c r="E135" s="723"/>
      <c r="F135" s="723"/>
      <c r="G135" s="724"/>
      <c r="H135" s="736"/>
      <c r="I135" s="726"/>
      <c r="J135" s="732"/>
      <c r="K135" s="727"/>
      <c r="L135" s="726"/>
      <c r="M135" s="726"/>
      <c r="N135" s="720"/>
    </row>
    <row r="136" spans="1:14" x14ac:dyDescent="0.25">
      <c r="A136" s="738"/>
      <c r="B136" s="726"/>
      <c r="C136" s="726"/>
      <c r="D136" s="739"/>
      <c r="E136" s="723"/>
      <c r="F136" s="723"/>
      <c r="G136" s="724"/>
      <c r="H136" s="736"/>
      <c r="I136" s="726"/>
      <c r="J136" s="720"/>
      <c r="K136" s="727"/>
      <c r="L136" s="726"/>
      <c r="M136" s="726"/>
      <c r="N136" s="720"/>
    </row>
    <row r="137" spans="1:14" x14ac:dyDescent="0.25">
      <c r="A137" s="738"/>
      <c r="B137" s="726"/>
      <c r="C137" s="726"/>
      <c r="D137" s="739"/>
      <c r="E137" s="723"/>
      <c r="F137" s="723"/>
      <c r="G137" s="724"/>
      <c r="H137" s="736"/>
      <c r="I137" s="726"/>
      <c r="J137" s="720"/>
      <c r="K137" s="727"/>
      <c r="L137" s="726"/>
      <c r="M137" s="726"/>
      <c r="N137" s="720"/>
    </row>
    <row r="138" spans="1:14" x14ac:dyDescent="0.25">
      <c r="A138" s="738"/>
      <c r="B138" s="726"/>
      <c r="C138" s="726"/>
      <c r="D138" s="739"/>
      <c r="E138" s="723"/>
      <c r="F138" s="723"/>
      <c r="G138" s="724"/>
      <c r="H138" s="736"/>
      <c r="I138" s="726"/>
      <c r="J138" s="720"/>
      <c r="K138" s="727"/>
      <c r="L138" s="726"/>
      <c r="M138" s="726"/>
      <c r="N138" s="720"/>
    </row>
    <row r="139" spans="1:14" x14ac:dyDescent="0.25">
      <c r="A139" s="738"/>
      <c r="B139" s="726"/>
      <c r="C139" s="726"/>
      <c r="D139" s="739"/>
      <c r="E139" s="723"/>
      <c r="F139" s="723"/>
      <c r="G139" s="724"/>
      <c r="H139" s="736"/>
      <c r="I139" s="726"/>
      <c r="J139" s="720"/>
      <c r="K139" s="727"/>
      <c r="L139" s="726"/>
      <c r="M139" s="726"/>
      <c r="N139" s="720"/>
    </row>
    <row r="140" spans="1:14" x14ac:dyDescent="0.25">
      <c r="A140" s="738"/>
      <c r="B140" s="726"/>
      <c r="C140" s="726"/>
      <c r="D140" s="739"/>
      <c r="E140" s="723"/>
      <c r="F140" s="723"/>
      <c r="G140" s="724"/>
      <c r="H140" s="736"/>
      <c r="I140" s="726"/>
      <c r="J140" s="720"/>
      <c r="K140" s="727"/>
      <c r="L140" s="726"/>
      <c r="M140" s="726"/>
      <c r="N140" s="720"/>
    </row>
    <row r="141" spans="1:14" x14ac:dyDescent="0.25">
      <c r="A141" s="738"/>
      <c r="B141" s="726"/>
      <c r="C141" s="726"/>
      <c r="D141" s="739"/>
      <c r="E141" s="723"/>
      <c r="F141" s="723"/>
      <c r="G141" s="724"/>
      <c r="H141" s="736"/>
      <c r="I141" s="726"/>
      <c r="J141" s="720"/>
      <c r="K141" s="727"/>
      <c r="L141" s="726"/>
      <c r="M141" s="726"/>
      <c r="N141" s="720"/>
    </row>
    <row r="142" spans="1:14" x14ac:dyDescent="0.25">
      <c r="A142" s="738"/>
      <c r="B142" s="726"/>
      <c r="C142" s="726"/>
      <c r="D142" s="739"/>
      <c r="E142" s="723"/>
      <c r="F142" s="723"/>
      <c r="G142" s="724"/>
      <c r="H142" s="736"/>
      <c r="I142" s="726"/>
      <c r="J142" s="720"/>
      <c r="K142" s="727"/>
      <c r="L142" s="726"/>
      <c r="M142" s="726"/>
      <c r="N142" s="720"/>
    </row>
    <row r="143" spans="1:14" x14ac:dyDescent="0.25">
      <c r="A143" s="738"/>
      <c r="B143" s="726"/>
      <c r="C143" s="726"/>
      <c r="D143" s="739"/>
      <c r="E143" s="723"/>
      <c r="F143" s="723"/>
      <c r="G143" s="724"/>
      <c r="H143" s="736"/>
      <c r="I143" s="726"/>
      <c r="J143" s="720"/>
      <c r="K143" s="727"/>
      <c r="L143" s="726"/>
      <c r="M143" s="726"/>
      <c r="N143" s="720"/>
    </row>
    <row r="144" spans="1:14" x14ac:dyDescent="0.25">
      <c r="A144" s="738"/>
      <c r="B144" s="726"/>
      <c r="C144" s="726"/>
      <c r="D144" s="739"/>
      <c r="E144" s="723"/>
      <c r="F144" s="723"/>
      <c r="G144" s="724"/>
      <c r="H144" s="736"/>
      <c r="I144" s="726"/>
      <c r="J144" s="720"/>
      <c r="K144" s="727"/>
      <c r="L144" s="726"/>
      <c r="M144" s="726"/>
      <c r="N144" s="720"/>
    </row>
    <row r="145" spans="1:14" x14ac:dyDescent="0.25">
      <c r="A145" s="719"/>
      <c r="B145" s="726"/>
      <c r="C145" s="726"/>
      <c r="D145" s="739"/>
      <c r="E145" s="737"/>
      <c r="F145" s="740"/>
      <c r="G145" s="724"/>
      <c r="H145" s="736"/>
      <c r="I145" s="726"/>
      <c r="J145" s="720"/>
      <c r="K145" s="727"/>
      <c r="L145" s="726"/>
      <c r="M145" s="726"/>
      <c r="N145" s="720"/>
    </row>
    <row r="146" spans="1:14" x14ac:dyDescent="0.25">
      <c r="A146" s="719"/>
      <c r="B146" s="720"/>
      <c r="C146" s="720"/>
      <c r="D146" s="721"/>
      <c r="E146" s="737"/>
      <c r="F146" s="723"/>
      <c r="G146" s="724"/>
      <c r="H146" s="736"/>
      <c r="I146" s="726"/>
      <c r="J146" s="720"/>
      <c r="K146" s="727"/>
      <c r="L146" s="726"/>
      <c r="M146" s="726"/>
      <c r="N146" s="720"/>
    </row>
    <row r="147" spans="1:14" x14ac:dyDescent="0.25">
      <c r="A147" s="719"/>
      <c r="B147" s="720"/>
      <c r="C147" s="720"/>
      <c r="D147" s="721"/>
      <c r="E147" s="737"/>
      <c r="F147" s="723"/>
      <c r="G147" s="724"/>
      <c r="H147" s="736"/>
      <c r="I147" s="726"/>
      <c r="J147" s="720"/>
      <c r="K147" s="727"/>
      <c r="L147" s="726"/>
      <c r="M147" s="726"/>
      <c r="N147" s="720"/>
    </row>
    <row r="148" spans="1:14" x14ac:dyDescent="0.25">
      <c r="A148" s="719"/>
      <c r="B148" s="720"/>
      <c r="C148" s="720"/>
      <c r="D148" s="721"/>
      <c r="E148" s="737"/>
      <c r="F148" s="723"/>
      <c r="G148" s="724"/>
      <c r="H148" s="736"/>
      <c r="I148" s="726"/>
      <c r="J148" s="720"/>
      <c r="K148" s="727"/>
      <c r="L148" s="726"/>
      <c r="M148" s="726"/>
      <c r="N148" s="720"/>
    </row>
    <row r="149" spans="1:14" x14ac:dyDescent="0.25">
      <c r="A149" s="719"/>
      <c r="B149" s="720"/>
      <c r="C149" s="720"/>
      <c r="D149" s="721"/>
      <c r="E149" s="737"/>
      <c r="F149" s="723"/>
      <c r="G149" s="724"/>
      <c r="H149" s="736"/>
      <c r="I149" s="726"/>
      <c r="J149" s="720"/>
      <c r="K149" s="727"/>
      <c r="L149" s="726"/>
      <c r="M149" s="726"/>
      <c r="N149" s="720"/>
    </row>
    <row r="150" spans="1:14" x14ac:dyDescent="0.25">
      <c r="A150" s="719"/>
      <c r="B150" s="720"/>
      <c r="C150" s="720"/>
      <c r="D150" s="721"/>
      <c r="E150" s="737"/>
      <c r="F150" s="723"/>
      <c r="G150" s="724"/>
      <c r="H150" s="736"/>
      <c r="I150" s="726"/>
      <c r="J150" s="720"/>
      <c r="K150" s="727"/>
      <c r="L150" s="726"/>
      <c r="M150" s="726"/>
      <c r="N150" s="720"/>
    </row>
    <row r="151" spans="1:14" x14ac:dyDescent="0.25">
      <c r="A151" s="719"/>
      <c r="B151" s="720"/>
      <c r="C151" s="720"/>
      <c r="D151" s="721"/>
      <c r="E151" s="737"/>
      <c r="F151" s="723"/>
      <c r="G151" s="724"/>
      <c r="H151" s="736"/>
      <c r="I151" s="726"/>
      <c r="J151" s="720"/>
      <c r="K151" s="727"/>
      <c r="L151" s="726"/>
      <c r="M151" s="726"/>
      <c r="N151" s="720"/>
    </row>
    <row r="152" spans="1:14" x14ac:dyDescent="0.25">
      <c r="A152" s="719"/>
      <c r="B152" s="720"/>
      <c r="C152" s="720"/>
      <c r="D152" s="721"/>
      <c r="E152" s="737"/>
      <c r="F152" s="723"/>
      <c r="G152" s="724"/>
      <c r="H152" s="736"/>
      <c r="I152" s="726"/>
      <c r="J152" s="720"/>
      <c r="K152" s="727"/>
      <c r="L152" s="726"/>
      <c r="M152" s="726"/>
      <c r="N152" s="720"/>
    </row>
    <row r="153" spans="1:14" x14ac:dyDescent="0.25">
      <c r="A153" s="719"/>
      <c r="B153" s="720"/>
      <c r="C153" s="720"/>
      <c r="D153" s="721"/>
      <c r="E153" s="737"/>
      <c r="F153" s="723"/>
      <c r="G153" s="724"/>
      <c r="H153" s="736"/>
      <c r="I153" s="726"/>
      <c r="J153" s="720"/>
      <c r="K153" s="727"/>
      <c r="L153" s="726"/>
      <c r="M153" s="726"/>
      <c r="N153" s="720"/>
    </row>
    <row r="154" spans="1:14" x14ac:dyDescent="0.25">
      <c r="A154" s="719"/>
      <c r="B154" s="720"/>
      <c r="C154" s="720"/>
      <c r="D154" s="721"/>
      <c r="E154" s="737"/>
      <c r="F154" s="723"/>
      <c r="G154" s="724"/>
      <c r="H154" s="736"/>
      <c r="I154" s="726"/>
      <c r="J154" s="720"/>
      <c r="K154" s="727"/>
      <c r="L154" s="726"/>
      <c r="M154" s="726"/>
      <c r="N154" s="720"/>
    </row>
    <row r="155" spans="1:14" x14ac:dyDescent="0.25">
      <c r="A155" s="719"/>
      <c r="B155" s="720"/>
      <c r="C155" s="720"/>
      <c r="D155" s="721"/>
      <c r="E155" s="737"/>
      <c r="F155" s="723"/>
      <c r="G155" s="724"/>
      <c r="H155" s="736"/>
      <c r="I155" s="726"/>
      <c r="J155" s="720"/>
      <c r="K155" s="727"/>
      <c r="L155" s="726"/>
      <c r="M155" s="726"/>
      <c r="N155" s="720"/>
    </row>
    <row r="156" spans="1:14" x14ac:dyDescent="0.25">
      <c r="A156" s="719"/>
      <c r="B156" s="720"/>
      <c r="C156" s="720"/>
      <c r="D156" s="721"/>
      <c r="E156" s="737"/>
      <c r="F156" s="723"/>
      <c r="G156" s="724"/>
      <c r="H156" s="736"/>
      <c r="I156" s="726"/>
      <c r="J156" s="720"/>
      <c r="K156" s="727"/>
      <c r="L156" s="726"/>
      <c r="M156" s="726"/>
      <c r="N156" s="720"/>
    </row>
    <row r="157" spans="1:14" x14ac:dyDescent="0.25">
      <c r="A157" s="719"/>
      <c r="B157" s="720"/>
      <c r="C157" s="720"/>
      <c r="D157" s="721"/>
      <c r="E157" s="737"/>
      <c r="F157" s="723"/>
      <c r="G157" s="724"/>
      <c r="H157" s="736"/>
      <c r="I157" s="726"/>
      <c r="J157" s="720"/>
      <c r="K157" s="727"/>
      <c r="L157" s="726"/>
      <c r="M157" s="726"/>
      <c r="N157" s="720"/>
    </row>
    <row r="158" spans="1:14" x14ac:dyDescent="0.25">
      <c r="A158" s="719"/>
      <c r="B158" s="726"/>
      <c r="C158" s="726"/>
      <c r="D158" s="739"/>
      <c r="E158" s="723"/>
      <c r="F158" s="723"/>
      <c r="G158" s="724"/>
      <c r="H158" s="736"/>
      <c r="I158" s="726"/>
      <c r="J158" s="720"/>
      <c r="K158" s="727"/>
      <c r="L158" s="726"/>
      <c r="M158" s="726"/>
      <c r="N158" s="720"/>
    </row>
    <row r="159" spans="1:14" x14ac:dyDescent="0.25">
      <c r="A159" s="719"/>
      <c r="B159" s="726"/>
      <c r="C159" s="726"/>
      <c r="D159" s="739"/>
      <c r="E159" s="723"/>
      <c r="F159" s="723"/>
      <c r="G159" s="724"/>
      <c r="H159" s="736"/>
      <c r="I159" s="726"/>
      <c r="J159" s="720"/>
      <c r="K159" s="727"/>
      <c r="L159" s="726"/>
      <c r="M159" s="726"/>
      <c r="N159" s="720"/>
    </row>
    <row r="160" spans="1:14" x14ac:dyDescent="0.25">
      <c r="A160" s="719"/>
      <c r="B160" s="726"/>
      <c r="C160" s="726"/>
      <c r="D160" s="739"/>
      <c r="E160" s="723"/>
      <c r="F160" s="723"/>
      <c r="G160" s="724"/>
      <c r="H160" s="736"/>
      <c r="I160" s="726"/>
      <c r="J160" s="720"/>
      <c r="K160" s="727"/>
      <c r="L160" s="726"/>
      <c r="M160" s="726"/>
      <c r="N160" s="720"/>
    </row>
    <row r="161" spans="1:14" x14ac:dyDescent="0.25">
      <c r="A161" s="719"/>
      <c r="B161" s="726"/>
      <c r="C161" s="726"/>
      <c r="D161" s="739"/>
      <c r="E161" s="723"/>
      <c r="F161" s="723"/>
      <c r="G161" s="724"/>
      <c r="H161" s="736"/>
      <c r="I161" s="726"/>
      <c r="J161" s="720"/>
      <c r="K161" s="727"/>
      <c r="L161" s="726"/>
      <c r="M161" s="726"/>
      <c r="N161" s="720"/>
    </row>
    <row r="162" spans="1:14" x14ac:dyDescent="0.25">
      <c r="A162" s="719"/>
      <c r="B162" s="726"/>
      <c r="C162" s="726"/>
      <c r="D162" s="739"/>
      <c r="E162" s="723"/>
      <c r="F162" s="723"/>
      <c r="G162" s="724"/>
      <c r="H162" s="736"/>
      <c r="I162" s="726"/>
      <c r="J162" s="720"/>
      <c r="K162" s="727"/>
      <c r="L162" s="726"/>
      <c r="M162" s="726"/>
      <c r="N162" s="720"/>
    </row>
    <row r="163" spans="1:14" x14ac:dyDescent="0.25">
      <c r="A163" s="195"/>
      <c r="B163" s="176"/>
      <c r="C163" s="176"/>
      <c r="D163" s="188"/>
      <c r="E163" s="426"/>
      <c r="F163" s="426"/>
      <c r="G163" s="334"/>
      <c r="H163" s="320"/>
      <c r="I163" s="176"/>
      <c r="J163" s="178"/>
      <c r="K163" s="430"/>
      <c r="L163" s="176"/>
      <c r="M163" s="176"/>
      <c r="N163" s="178"/>
    </row>
    <row r="164" spans="1:14" x14ac:dyDescent="0.25">
      <c r="A164" s="176"/>
      <c r="B164" s="176"/>
      <c r="C164" s="176"/>
      <c r="D164" s="188"/>
      <c r="E164" s="426"/>
      <c r="F164" s="426"/>
      <c r="G164" s="334"/>
      <c r="H164" s="320"/>
      <c r="I164" s="176"/>
      <c r="J164" s="176"/>
      <c r="K164" s="430"/>
      <c r="L164" s="176"/>
      <c r="M164" s="176"/>
      <c r="N164" s="178"/>
    </row>
    <row r="165" spans="1:14" x14ac:dyDescent="0.25">
      <c r="A165" s="176"/>
      <c r="B165" s="176"/>
      <c r="C165" s="176"/>
      <c r="D165" s="188"/>
      <c r="E165" s="426"/>
      <c r="F165" s="426"/>
      <c r="G165" s="334"/>
      <c r="H165" s="320"/>
      <c r="I165" s="176"/>
      <c r="J165" s="176"/>
      <c r="K165" s="430"/>
      <c r="L165" s="176"/>
      <c r="M165" s="176"/>
      <c r="N165" s="178"/>
    </row>
    <row r="166" spans="1:14" x14ac:dyDescent="0.25">
      <c r="A166" s="176"/>
      <c r="B166" s="176"/>
      <c r="C166" s="176"/>
      <c r="D166" s="188"/>
      <c r="E166" s="368"/>
      <c r="F166" s="368"/>
      <c r="G166" s="368"/>
      <c r="H166" s="176"/>
      <c r="I166" s="176"/>
      <c r="J166" s="176"/>
      <c r="K166" s="176"/>
      <c r="L166" s="176"/>
      <c r="M166" s="176"/>
      <c r="N166" s="178"/>
    </row>
    <row r="167" spans="1:14" x14ac:dyDescent="0.25">
      <c r="A167" s="176"/>
      <c r="B167" s="176"/>
      <c r="C167" s="176"/>
      <c r="D167" s="188"/>
      <c r="E167" s="368"/>
      <c r="F167" s="368"/>
      <c r="G167" s="368"/>
      <c r="H167" s="176"/>
      <c r="I167" s="176"/>
      <c r="J167" s="176"/>
      <c r="K167" s="176"/>
      <c r="L167" s="176"/>
      <c r="M167" s="176"/>
      <c r="N167" s="178"/>
    </row>
    <row r="168" spans="1:14" x14ac:dyDescent="0.25">
      <c r="A168" s="176"/>
      <c r="B168" s="176"/>
      <c r="C168" s="176"/>
      <c r="D168" s="188"/>
      <c r="E168" s="368"/>
      <c r="F168" s="368"/>
      <c r="G168" s="368"/>
      <c r="H168" s="176"/>
      <c r="I168" s="176"/>
      <c r="J168" s="176"/>
      <c r="K168" s="176"/>
      <c r="L168" s="176"/>
      <c r="M168" s="176"/>
      <c r="N168" s="178"/>
    </row>
    <row r="169" spans="1:14" x14ac:dyDescent="0.25">
      <c r="A169" s="176"/>
      <c r="B169" s="176"/>
      <c r="C169" s="176"/>
      <c r="D169" s="188"/>
      <c r="E169" s="368"/>
      <c r="F169" s="368"/>
      <c r="G169" s="368"/>
      <c r="H169" s="176"/>
      <c r="I169" s="176"/>
      <c r="J169" s="176"/>
      <c r="K169" s="176"/>
      <c r="L169" s="176"/>
      <c r="M169" s="176"/>
      <c r="N169" s="178"/>
    </row>
    <row r="170" spans="1:14" x14ac:dyDescent="0.25">
      <c r="A170" s="176"/>
      <c r="B170" s="176"/>
      <c r="C170" s="176"/>
      <c r="D170" s="176"/>
      <c r="E170" s="368"/>
      <c r="F170" s="368"/>
      <c r="G170" s="368"/>
      <c r="H170" s="176"/>
      <c r="I170" s="176"/>
      <c r="J170" s="176"/>
      <c r="K170" s="176"/>
      <c r="L170" s="176"/>
      <c r="M170" s="176"/>
      <c r="N170" s="178"/>
    </row>
    <row r="171" spans="1:14" x14ac:dyDescent="0.25">
      <c r="A171" s="176"/>
      <c r="B171" s="176"/>
      <c r="C171" s="176"/>
      <c r="D171" s="176"/>
      <c r="E171" s="368"/>
      <c r="F171" s="368"/>
      <c r="G171" s="368"/>
      <c r="H171" s="176"/>
      <c r="I171" s="176"/>
      <c r="J171" s="176"/>
      <c r="K171" s="176"/>
      <c r="L171" s="176"/>
      <c r="M171" s="176"/>
      <c r="N171" s="178"/>
    </row>
    <row r="172" spans="1:14" x14ac:dyDescent="0.25">
      <c r="A172" s="25"/>
      <c r="B172" s="25"/>
      <c r="C172" s="25"/>
      <c r="D172" s="25"/>
      <c r="E172" s="336"/>
      <c r="F172" s="336"/>
      <c r="G172" s="336"/>
      <c r="H172" s="25"/>
      <c r="I172" s="25"/>
      <c r="J172" s="25"/>
      <c r="K172" s="25"/>
      <c r="L172" s="25"/>
      <c r="M172" s="25"/>
      <c r="N172" s="24"/>
    </row>
    <row r="173" spans="1:14" x14ac:dyDescent="0.25">
      <c r="A173" s="25"/>
      <c r="B173" s="25"/>
      <c r="C173" s="25"/>
      <c r="D173" s="25"/>
      <c r="E173" s="336"/>
      <c r="F173" s="336"/>
      <c r="G173" s="336"/>
      <c r="H173" s="25"/>
      <c r="I173" s="25"/>
      <c r="J173" s="25"/>
      <c r="K173" s="25"/>
      <c r="L173" s="25"/>
      <c r="M173" s="25"/>
      <c r="N173" s="24"/>
    </row>
    <row r="174" spans="1:14" x14ac:dyDescent="0.25">
      <c r="A174" s="25"/>
      <c r="B174" s="25"/>
      <c r="C174" s="25"/>
      <c r="D174" s="25"/>
      <c r="E174" s="336"/>
      <c r="F174" s="336"/>
      <c r="G174" s="336"/>
      <c r="H174" s="25"/>
      <c r="I174" s="25"/>
      <c r="J174" s="25"/>
      <c r="K174" s="25"/>
      <c r="L174" s="25"/>
      <c r="M174" s="25"/>
      <c r="N174" s="24"/>
    </row>
    <row r="175" spans="1:14" x14ac:dyDescent="0.25">
      <c r="A175" s="25"/>
      <c r="B175" s="25"/>
      <c r="C175" s="25"/>
      <c r="D175" s="25"/>
      <c r="E175" s="336"/>
      <c r="F175" s="336"/>
      <c r="G175" s="336"/>
      <c r="H175" s="25"/>
      <c r="I175" s="25"/>
      <c r="J175" s="25"/>
      <c r="K175" s="25"/>
      <c r="L175" s="25"/>
      <c r="M175" s="25"/>
      <c r="N175" s="24"/>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
  <sheetViews>
    <sheetView topLeftCell="A100" zoomScale="117" zoomScaleNormal="85" workbookViewId="0">
      <selection activeCell="F104" sqref="F104"/>
    </sheetView>
  </sheetViews>
  <sheetFormatPr defaultColWidth="10.85546875" defaultRowHeight="15" x14ac:dyDescent="0.25"/>
  <cols>
    <col min="1" max="1" width="13.140625" style="26" customWidth="1"/>
    <col min="2" max="2" width="40.7109375" style="26" customWidth="1"/>
    <col min="3" max="3" width="18" style="26" customWidth="1"/>
    <col min="4" max="4" width="14.7109375" style="26" customWidth="1"/>
    <col min="5" max="6" width="18.85546875" style="335" bestFit="1" customWidth="1"/>
    <col min="7" max="7" width="18.7109375" style="335"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7" customWidth="1"/>
    <col min="15" max="15" width="41.140625" style="26" customWidth="1"/>
    <col min="16" max="16384" width="10.85546875" style="26"/>
  </cols>
  <sheetData>
    <row r="1" spans="1:14" s="80" customFormat="1" ht="31.5" x14ac:dyDescent="0.25">
      <c r="A1" s="853" t="s">
        <v>44</v>
      </c>
      <c r="B1" s="853"/>
      <c r="C1" s="853"/>
      <c r="D1" s="853"/>
      <c r="E1" s="853"/>
      <c r="F1" s="853"/>
      <c r="G1" s="853"/>
      <c r="H1" s="853"/>
      <c r="I1" s="853"/>
      <c r="J1" s="853"/>
      <c r="K1" s="853"/>
      <c r="L1" s="853"/>
      <c r="M1" s="853"/>
      <c r="N1" s="853"/>
    </row>
    <row r="2" spans="1:14" s="80" customFormat="1" ht="18.75" x14ac:dyDescent="0.25">
      <c r="A2" s="854" t="s">
        <v>138</v>
      </c>
      <c r="B2" s="854"/>
      <c r="C2" s="854"/>
      <c r="D2" s="854"/>
      <c r="E2" s="854"/>
      <c r="F2" s="854"/>
      <c r="G2" s="854"/>
      <c r="H2" s="854"/>
      <c r="I2" s="854"/>
      <c r="J2" s="854"/>
      <c r="K2" s="854"/>
      <c r="L2" s="854"/>
      <c r="M2" s="854"/>
      <c r="N2" s="854"/>
    </row>
    <row r="3" spans="1:14" s="80" customFormat="1" ht="45.75" thickBot="1" x14ac:dyDescent="0.3">
      <c r="A3" s="169" t="s">
        <v>0</v>
      </c>
      <c r="B3" s="170" t="s">
        <v>5</v>
      </c>
      <c r="C3" s="170" t="s">
        <v>10</v>
      </c>
      <c r="D3" s="171" t="s">
        <v>8</v>
      </c>
      <c r="E3" s="171" t="s">
        <v>13</v>
      </c>
      <c r="F3" s="171" t="s">
        <v>34</v>
      </c>
      <c r="G3" s="171" t="s">
        <v>41</v>
      </c>
      <c r="H3" s="171" t="s">
        <v>2</v>
      </c>
      <c r="I3" s="171" t="s">
        <v>3</v>
      </c>
      <c r="J3" s="170" t="s">
        <v>9</v>
      </c>
      <c r="K3" s="170" t="s">
        <v>1</v>
      </c>
      <c r="L3" s="170" t="s">
        <v>4</v>
      </c>
      <c r="M3" s="170" t="s">
        <v>12</v>
      </c>
      <c r="N3" s="172" t="s">
        <v>11</v>
      </c>
    </row>
    <row r="4" spans="1:14" s="22" customFormat="1" ht="27.95" customHeight="1" x14ac:dyDescent="0.25">
      <c r="A4" s="461">
        <v>44805</v>
      </c>
      <c r="B4" s="462" t="s">
        <v>161</v>
      </c>
      <c r="C4" s="462"/>
      <c r="D4" s="505"/>
      <c r="E4" s="506"/>
      <c r="F4" s="506"/>
      <c r="G4" s="507">
        <v>3000</v>
      </c>
      <c r="H4" s="508"/>
      <c r="I4" s="509"/>
      <c r="J4" s="510"/>
      <c r="K4" s="511"/>
      <c r="L4" s="212"/>
      <c r="M4" s="512"/>
      <c r="N4" s="513"/>
    </row>
    <row r="5" spans="1:14" s="22" customFormat="1" ht="13.5" customHeight="1" x14ac:dyDescent="0.25">
      <c r="A5" s="561">
        <v>44805</v>
      </c>
      <c r="B5" s="562" t="s">
        <v>115</v>
      </c>
      <c r="C5" s="562" t="s">
        <v>49</v>
      </c>
      <c r="D5" s="563" t="s">
        <v>118</v>
      </c>
      <c r="E5" s="564"/>
      <c r="F5" s="564">
        <v>75000</v>
      </c>
      <c r="G5" s="565">
        <f>G4-E5+F5</f>
        <v>78000</v>
      </c>
      <c r="H5" s="566" t="s">
        <v>136</v>
      </c>
      <c r="I5" s="566" t="s">
        <v>18</v>
      </c>
      <c r="J5" s="568" t="s">
        <v>162</v>
      </c>
      <c r="K5" s="562" t="s">
        <v>64</v>
      </c>
      <c r="L5" s="562" t="s">
        <v>45</v>
      </c>
      <c r="M5" s="576"/>
      <c r="N5" s="569"/>
    </row>
    <row r="6" spans="1:14" s="22" customFormat="1" ht="13.5" customHeight="1" x14ac:dyDescent="0.25">
      <c r="A6" s="195">
        <v>44805</v>
      </c>
      <c r="B6" s="196" t="s">
        <v>123</v>
      </c>
      <c r="C6" s="196" t="s">
        <v>124</v>
      </c>
      <c r="D6" s="197" t="s">
        <v>118</v>
      </c>
      <c r="E6" s="173">
        <v>10000</v>
      </c>
      <c r="F6" s="173"/>
      <c r="G6" s="334">
        <f t="shared" ref="G6:G48" si="0">G5-E6+F6</f>
        <v>68000</v>
      </c>
      <c r="H6" s="560" t="s">
        <v>136</v>
      </c>
      <c r="I6" s="320" t="s">
        <v>18</v>
      </c>
      <c r="J6" s="453" t="s">
        <v>162</v>
      </c>
      <c r="K6" s="430" t="s">
        <v>64</v>
      </c>
      <c r="L6" s="430" t="s">
        <v>45</v>
      </c>
      <c r="N6" s="558" t="s">
        <v>127</v>
      </c>
    </row>
    <row r="7" spans="1:14" x14ac:dyDescent="0.25">
      <c r="A7" s="195">
        <v>44805</v>
      </c>
      <c r="B7" s="196" t="s">
        <v>123</v>
      </c>
      <c r="C7" s="196" t="s">
        <v>124</v>
      </c>
      <c r="D7" s="197" t="s">
        <v>118</v>
      </c>
      <c r="E7" s="173">
        <v>10000</v>
      </c>
      <c r="F7" s="173"/>
      <c r="G7" s="334">
        <f>G6-E7+F7</f>
        <v>58000</v>
      </c>
      <c r="H7" s="560" t="s">
        <v>136</v>
      </c>
      <c r="I7" s="176" t="s">
        <v>18</v>
      </c>
      <c r="J7" s="453" t="s">
        <v>162</v>
      </c>
      <c r="K7" s="430" t="s">
        <v>64</v>
      </c>
      <c r="L7" s="176" t="s">
        <v>45</v>
      </c>
      <c r="N7" s="558" t="s">
        <v>159</v>
      </c>
    </row>
    <row r="8" spans="1:14" x14ac:dyDescent="0.25">
      <c r="A8" s="195">
        <v>44805</v>
      </c>
      <c r="B8" s="196" t="s">
        <v>123</v>
      </c>
      <c r="C8" s="196" t="s">
        <v>124</v>
      </c>
      <c r="D8" s="197" t="s">
        <v>118</v>
      </c>
      <c r="E8" s="173">
        <v>23000</v>
      </c>
      <c r="F8" s="173"/>
      <c r="G8" s="334">
        <f t="shared" ref="G8:G14" si="1">G7-E8+F8</f>
        <v>35000</v>
      </c>
      <c r="H8" s="560" t="s">
        <v>136</v>
      </c>
      <c r="I8" s="176" t="s">
        <v>18</v>
      </c>
      <c r="J8" s="453" t="s">
        <v>162</v>
      </c>
      <c r="K8" s="430" t="s">
        <v>64</v>
      </c>
      <c r="L8" s="176" t="s">
        <v>45</v>
      </c>
      <c r="N8" s="558" t="s">
        <v>160</v>
      </c>
    </row>
    <row r="9" spans="1:14" ht="12.75" customHeight="1" x14ac:dyDescent="0.25">
      <c r="A9" s="601">
        <v>44805</v>
      </c>
      <c r="B9" s="206" t="s">
        <v>123</v>
      </c>
      <c r="C9" s="206" t="s">
        <v>124</v>
      </c>
      <c r="D9" s="533" t="s">
        <v>118</v>
      </c>
      <c r="E9" s="183">
        <v>25000</v>
      </c>
      <c r="F9" s="183"/>
      <c r="G9" s="333">
        <f t="shared" si="1"/>
        <v>10000</v>
      </c>
      <c r="H9" s="444" t="s">
        <v>136</v>
      </c>
      <c r="I9" s="207" t="s">
        <v>18</v>
      </c>
      <c r="J9" s="453" t="s">
        <v>162</v>
      </c>
      <c r="K9" s="211" t="s">
        <v>64</v>
      </c>
      <c r="L9" s="207" t="s">
        <v>45</v>
      </c>
      <c r="N9" s="672" t="s">
        <v>147</v>
      </c>
    </row>
    <row r="10" spans="1:14" x14ac:dyDescent="0.25">
      <c r="A10" s="195">
        <v>44805</v>
      </c>
      <c r="B10" s="196" t="s">
        <v>123</v>
      </c>
      <c r="C10" s="196" t="s">
        <v>124</v>
      </c>
      <c r="D10" s="197" t="s">
        <v>118</v>
      </c>
      <c r="E10" s="173">
        <v>9000</v>
      </c>
      <c r="F10" s="173"/>
      <c r="G10" s="334">
        <f t="shared" si="1"/>
        <v>1000</v>
      </c>
      <c r="H10" s="320" t="s">
        <v>136</v>
      </c>
      <c r="I10" s="176" t="s">
        <v>18</v>
      </c>
      <c r="J10" s="453" t="s">
        <v>162</v>
      </c>
      <c r="K10" s="430" t="s">
        <v>64</v>
      </c>
      <c r="L10" s="176" t="s">
        <v>45</v>
      </c>
      <c r="N10" s="558" t="s">
        <v>128</v>
      </c>
    </row>
    <row r="11" spans="1:14" x14ac:dyDescent="0.25">
      <c r="A11" s="561">
        <v>44806</v>
      </c>
      <c r="B11" s="562" t="s">
        <v>115</v>
      </c>
      <c r="C11" s="562" t="s">
        <v>49</v>
      </c>
      <c r="D11" s="563" t="s">
        <v>118</v>
      </c>
      <c r="E11" s="564"/>
      <c r="F11" s="564">
        <v>80000</v>
      </c>
      <c r="G11" s="565">
        <f t="shared" si="1"/>
        <v>81000</v>
      </c>
      <c r="H11" s="566" t="s">
        <v>136</v>
      </c>
      <c r="I11" s="567" t="s">
        <v>18</v>
      </c>
      <c r="J11" s="568" t="s">
        <v>185</v>
      </c>
      <c r="K11" s="562" t="s">
        <v>64</v>
      </c>
      <c r="L11" s="567" t="s">
        <v>45</v>
      </c>
      <c r="M11" s="567"/>
      <c r="N11" s="569"/>
    </row>
    <row r="12" spans="1:14" x14ac:dyDescent="0.25">
      <c r="A12" s="195">
        <v>44806</v>
      </c>
      <c r="B12" s="196" t="s">
        <v>123</v>
      </c>
      <c r="C12" s="196" t="s">
        <v>124</v>
      </c>
      <c r="D12" s="197" t="s">
        <v>118</v>
      </c>
      <c r="E12" s="173">
        <v>10000</v>
      </c>
      <c r="F12" s="173"/>
      <c r="G12" s="334">
        <f t="shared" si="1"/>
        <v>71000</v>
      </c>
      <c r="H12" s="320" t="s">
        <v>136</v>
      </c>
      <c r="I12" s="176" t="s">
        <v>18</v>
      </c>
      <c r="J12" s="453" t="s">
        <v>185</v>
      </c>
      <c r="K12" s="430" t="s">
        <v>64</v>
      </c>
      <c r="L12" s="176" t="s">
        <v>45</v>
      </c>
      <c r="M12" s="176"/>
      <c r="N12" s="558" t="s">
        <v>127</v>
      </c>
    </row>
    <row r="13" spans="1:14" x14ac:dyDescent="0.25">
      <c r="A13" s="195">
        <v>44806</v>
      </c>
      <c r="B13" s="196" t="s">
        <v>123</v>
      </c>
      <c r="C13" s="196" t="s">
        <v>124</v>
      </c>
      <c r="D13" s="197" t="s">
        <v>118</v>
      </c>
      <c r="E13" s="191">
        <v>15000</v>
      </c>
      <c r="F13" s="173"/>
      <c r="G13" s="334">
        <f t="shared" si="1"/>
        <v>56000</v>
      </c>
      <c r="H13" s="320" t="s">
        <v>136</v>
      </c>
      <c r="I13" s="176" t="s">
        <v>18</v>
      </c>
      <c r="J13" s="453" t="s">
        <v>185</v>
      </c>
      <c r="K13" s="430" t="s">
        <v>64</v>
      </c>
      <c r="L13" s="176" t="s">
        <v>45</v>
      </c>
      <c r="M13" s="176"/>
      <c r="N13" s="558" t="s">
        <v>186</v>
      </c>
    </row>
    <row r="14" spans="1:14" x14ac:dyDescent="0.25">
      <c r="A14" s="195">
        <v>44806</v>
      </c>
      <c r="B14" s="196" t="s">
        <v>123</v>
      </c>
      <c r="C14" s="196" t="s">
        <v>124</v>
      </c>
      <c r="D14" s="197" t="s">
        <v>118</v>
      </c>
      <c r="E14" s="191">
        <v>22000</v>
      </c>
      <c r="F14" s="183"/>
      <c r="G14" s="334">
        <f t="shared" si="1"/>
        <v>34000</v>
      </c>
      <c r="H14" s="320" t="s">
        <v>136</v>
      </c>
      <c r="I14" s="207" t="s">
        <v>18</v>
      </c>
      <c r="J14" s="453" t="s">
        <v>185</v>
      </c>
      <c r="K14" s="211" t="s">
        <v>64</v>
      </c>
      <c r="L14" s="207" t="s">
        <v>45</v>
      </c>
      <c r="M14" s="207"/>
      <c r="N14" s="178" t="s">
        <v>187</v>
      </c>
    </row>
    <row r="15" spans="1:14" x14ac:dyDescent="0.25">
      <c r="A15" s="195">
        <v>44806</v>
      </c>
      <c r="B15" s="196" t="s">
        <v>123</v>
      </c>
      <c r="C15" s="196" t="s">
        <v>124</v>
      </c>
      <c r="D15" s="197" t="s">
        <v>118</v>
      </c>
      <c r="E15" s="191">
        <v>25000</v>
      </c>
      <c r="F15" s="173"/>
      <c r="G15" s="334">
        <f t="shared" si="0"/>
        <v>9000</v>
      </c>
      <c r="H15" s="320" t="s">
        <v>136</v>
      </c>
      <c r="I15" s="176" t="s">
        <v>18</v>
      </c>
      <c r="J15" s="453" t="s">
        <v>185</v>
      </c>
      <c r="K15" s="430" t="s">
        <v>64</v>
      </c>
      <c r="L15" s="176" t="s">
        <v>45</v>
      </c>
      <c r="M15" s="176"/>
      <c r="N15" s="178" t="s">
        <v>188</v>
      </c>
    </row>
    <row r="16" spans="1:14" x14ac:dyDescent="0.25">
      <c r="A16" s="195">
        <v>44806</v>
      </c>
      <c r="B16" s="196" t="s">
        <v>123</v>
      </c>
      <c r="C16" s="196" t="s">
        <v>124</v>
      </c>
      <c r="D16" s="197" t="s">
        <v>118</v>
      </c>
      <c r="E16" s="191">
        <v>9000</v>
      </c>
      <c r="F16" s="532"/>
      <c r="G16" s="334">
        <f t="shared" si="0"/>
        <v>0</v>
      </c>
      <c r="H16" s="560" t="s">
        <v>136</v>
      </c>
      <c r="I16" s="176" t="s">
        <v>18</v>
      </c>
      <c r="J16" s="453" t="s">
        <v>185</v>
      </c>
      <c r="K16" s="430" t="s">
        <v>64</v>
      </c>
      <c r="L16" s="176" t="s">
        <v>45</v>
      </c>
      <c r="M16" s="176"/>
      <c r="N16" s="178" t="s">
        <v>128</v>
      </c>
    </row>
    <row r="17" spans="1:14" ht="15.75" customHeight="1" x14ac:dyDescent="0.25">
      <c r="A17" s="561">
        <v>44809</v>
      </c>
      <c r="B17" s="562" t="s">
        <v>115</v>
      </c>
      <c r="C17" s="562" t="s">
        <v>49</v>
      </c>
      <c r="D17" s="563" t="s">
        <v>118</v>
      </c>
      <c r="E17" s="578"/>
      <c r="F17" s="571">
        <v>70000</v>
      </c>
      <c r="G17" s="565">
        <f t="shared" si="0"/>
        <v>70000</v>
      </c>
      <c r="H17" s="566" t="s">
        <v>136</v>
      </c>
      <c r="I17" s="567" t="s">
        <v>18</v>
      </c>
      <c r="J17" s="568" t="s">
        <v>217</v>
      </c>
      <c r="K17" s="562" t="s">
        <v>64</v>
      </c>
      <c r="L17" s="567" t="s">
        <v>45</v>
      </c>
      <c r="M17" s="567"/>
      <c r="N17" s="575"/>
    </row>
    <row r="18" spans="1:14" x14ac:dyDescent="0.25">
      <c r="A18" s="195">
        <v>44809</v>
      </c>
      <c r="B18" s="196" t="s">
        <v>123</v>
      </c>
      <c r="C18" s="196" t="s">
        <v>124</v>
      </c>
      <c r="D18" s="197" t="s">
        <v>118</v>
      </c>
      <c r="E18" s="183">
        <v>10000</v>
      </c>
      <c r="F18" s="173"/>
      <c r="G18" s="334">
        <f t="shared" si="0"/>
        <v>60000</v>
      </c>
      <c r="H18" s="320" t="s">
        <v>136</v>
      </c>
      <c r="I18" s="176" t="s">
        <v>18</v>
      </c>
      <c r="J18" s="453" t="s">
        <v>217</v>
      </c>
      <c r="K18" s="430" t="s">
        <v>64</v>
      </c>
      <c r="L18" s="176" t="s">
        <v>45</v>
      </c>
      <c r="M18" s="176"/>
      <c r="N18" s="178" t="s">
        <v>127</v>
      </c>
    </row>
    <row r="19" spans="1:14" x14ac:dyDescent="0.25">
      <c r="A19" s="195">
        <v>44809</v>
      </c>
      <c r="B19" s="196" t="s">
        <v>123</v>
      </c>
      <c r="C19" s="196" t="s">
        <v>124</v>
      </c>
      <c r="D19" s="197" t="s">
        <v>118</v>
      </c>
      <c r="E19" s="191">
        <v>15000</v>
      </c>
      <c r="F19" s="173"/>
      <c r="G19" s="334">
        <f t="shared" si="0"/>
        <v>45000</v>
      </c>
      <c r="H19" s="320" t="s">
        <v>136</v>
      </c>
      <c r="I19" s="176" t="s">
        <v>18</v>
      </c>
      <c r="J19" s="453" t="s">
        <v>217</v>
      </c>
      <c r="K19" s="430" t="s">
        <v>64</v>
      </c>
      <c r="L19" s="176" t="s">
        <v>45</v>
      </c>
      <c r="M19" s="176"/>
      <c r="N19" s="178" t="s">
        <v>213</v>
      </c>
    </row>
    <row r="20" spans="1:14" x14ac:dyDescent="0.25">
      <c r="A20" s="195">
        <v>44809</v>
      </c>
      <c r="B20" s="196" t="s">
        <v>123</v>
      </c>
      <c r="C20" s="196" t="s">
        <v>124</v>
      </c>
      <c r="D20" s="197" t="s">
        <v>118</v>
      </c>
      <c r="E20" s="191">
        <v>18000</v>
      </c>
      <c r="F20" s="173"/>
      <c r="G20" s="334">
        <f t="shared" si="0"/>
        <v>27000</v>
      </c>
      <c r="H20" s="320" t="s">
        <v>136</v>
      </c>
      <c r="I20" s="176" t="s">
        <v>18</v>
      </c>
      <c r="J20" s="453" t="s">
        <v>217</v>
      </c>
      <c r="K20" s="430" t="s">
        <v>64</v>
      </c>
      <c r="L20" s="176" t="s">
        <v>45</v>
      </c>
      <c r="M20" s="176"/>
      <c r="N20" s="178" t="s">
        <v>214</v>
      </c>
    </row>
    <row r="21" spans="1:14" x14ac:dyDescent="0.25">
      <c r="A21" s="195">
        <v>44809</v>
      </c>
      <c r="B21" s="196" t="s">
        <v>123</v>
      </c>
      <c r="C21" s="196" t="s">
        <v>124</v>
      </c>
      <c r="D21" s="197" t="s">
        <v>118</v>
      </c>
      <c r="E21" s="191">
        <v>10000</v>
      </c>
      <c r="F21" s="173"/>
      <c r="G21" s="334">
        <f t="shared" si="0"/>
        <v>17000</v>
      </c>
      <c r="H21" s="320" t="s">
        <v>136</v>
      </c>
      <c r="I21" s="176" t="s">
        <v>18</v>
      </c>
      <c r="J21" s="453" t="s">
        <v>217</v>
      </c>
      <c r="K21" s="430" t="s">
        <v>64</v>
      </c>
      <c r="L21" s="176" t="s">
        <v>45</v>
      </c>
      <c r="M21" s="176"/>
      <c r="N21" s="618" t="s">
        <v>215</v>
      </c>
    </row>
    <row r="22" spans="1:14" x14ac:dyDescent="0.25">
      <c r="A22" s="195">
        <v>44809</v>
      </c>
      <c r="B22" s="196" t="s">
        <v>123</v>
      </c>
      <c r="C22" s="196" t="s">
        <v>124</v>
      </c>
      <c r="D22" s="197" t="s">
        <v>118</v>
      </c>
      <c r="E22" s="191">
        <v>15000</v>
      </c>
      <c r="F22" s="173"/>
      <c r="G22" s="334">
        <f t="shared" si="0"/>
        <v>2000</v>
      </c>
      <c r="H22" s="320" t="s">
        <v>136</v>
      </c>
      <c r="I22" s="176" t="s">
        <v>18</v>
      </c>
      <c r="J22" s="453" t="s">
        <v>217</v>
      </c>
      <c r="K22" s="430" t="s">
        <v>64</v>
      </c>
      <c r="L22" s="176" t="s">
        <v>45</v>
      </c>
      <c r="M22" s="176"/>
      <c r="N22" s="618" t="s">
        <v>216</v>
      </c>
    </row>
    <row r="23" spans="1:14" x14ac:dyDescent="0.25">
      <c r="A23" s="195">
        <v>44809</v>
      </c>
      <c r="B23" s="196" t="s">
        <v>123</v>
      </c>
      <c r="C23" s="196" t="s">
        <v>124</v>
      </c>
      <c r="D23" s="197" t="s">
        <v>118</v>
      </c>
      <c r="E23" s="191">
        <v>10000</v>
      </c>
      <c r="F23" s="173"/>
      <c r="G23" s="334">
        <f t="shared" si="0"/>
        <v>-8000</v>
      </c>
      <c r="H23" s="320" t="s">
        <v>136</v>
      </c>
      <c r="I23" s="176" t="s">
        <v>18</v>
      </c>
      <c r="J23" s="453" t="s">
        <v>217</v>
      </c>
      <c r="K23" s="430" t="s">
        <v>64</v>
      </c>
      <c r="L23" s="176" t="s">
        <v>45</v>
      </c>
      <c r="M23" s="176"/>
      <c r="N23" s="618" t="s">
        <v>128</v>
      </c>
    </row>
    <row r="24" spans="1:14" x14ac:dyDescent="0.25">
      <c r="A24" s="561">
        <v>44810</v>
      </c>
      <c r="B24" s="562" t="s">
        <v>115</v>
      </c>
      <c r="C24" s="562" t="s">
        <v>49</v>
      </c>
      <c r="D24" s="584" t="s">
        <v>118</v>
      </c>
      <c r="E24" s="570"/>
      <c r="F24" s="564">
        <v>80000</v>
      </c>
      <c r="G24" s="565">
        <f t="shared" si="0"/>
        <v>72000</v>
      </c>
      <c r="H24" s="566" t="s">
        <v>136</v>
      </c>
      <c r="I24" s="567" t="s">
        <v>18</v>
      </c>
      <c r="J24" s="568" t="s">
        <v>221</v>
      </c>
      <c r="K24" s="562" t="s">
        <v>64</v>
      </c>
      <c r="L24" s="567" t="s">
        <v>45</v>
      </c>
      <c r="M24" s="567"/>
      <c r="N24" s="575"/>
    </row>
    <row r="25" spans="1:14" x14ac:dyDescent="0.25">
      <c r="A25" s="195">
        <v>44810</v>
      </c>
      <c r="B25" s="196" t="s">
        <v>123</v>
      </c>
      <c r="C25" s="196" t="s">
        <v>124</v>
      </c>
      <c r="D25" s="525" t="s">
        <v>118</v>
      </c>
      <c r="E25" s="191">
        <v>10000</v>
      </c>
      <c r="F25" s="173"/>
      <c r="G25" s="334">
        <f t="shared" si="0"/>
        <v>62000</v>
      </c>
      <c r="H25" s="320" t="s">
        <v>136</v>
      </c>
      <c r="I25" s="176" t="s">
        <v>18</v>
      </c>
      <c r="J25" s="453" t="s">
        <v>221</v>
      </c>
      <c r="K25" s="430" t="s">
        <v>64</v>
      </c>
      <c r="L25" s="176" t="s">
        <v>45</v>
      </c>
      <c r="M25" s="176"/>
      <c r="N25" s="178" t="s">
        <v>127</v>
      </c>
    </row>
    <row r="26" spans="1:14" x14ac:dyDescent="0.25">
      <c r="A26" s="195">
        <v>44810</v>
      </c>
      <c r="B26" s="196" t="s">
        <v>123</v>
      </c>
      <c r="C26" s="196" t="s">
        <v>124</v>
      </c>
      <c r="D26" s="525" t="s">
        <v>118</v>
      </c>
      <c r="E26" s="183">
        <v>10000</v>
      </c>
      <c r="F26" s="173"/>
      <c r="G26" s="334">
        <f t="shared" si="0"/>
        <v>52000</v>
      </c>
      <c r="H26" s="320" t="s">
        <v>136</v>
      </c>
      <c r="I26" s="176" t="s">
        <v>18</v>
      </c>
      <c r="J26" s="453" t="s">
        <v>221</v>
      </c>
      <c r="K26" s="430" t="s">
        <v>64</v>
      </c>
      <c r="L26" s="176" t="s">
        <v>45</v>
      </c>
      <c r="M26" s="176"/>
      <c r="N26" s="178" t="s">
        <v>128</v>
      </c>
    </row>
    <row r="27" spans="1:14" x14ac:dyDescent="0.25">
      <c r="A27" s="195">
        <v>44810</v>
      </c>
      <c r="B27" s="196" t="s">
        <v>123</v>
      </c>
      <c r="C27" s="196" t="s">
        <v>124</v>
      </c>
      <c r="D27" s="525" t="s">
        <v>118</v>
      </c>
      <c r="E27" s="183">
        <v>20000</v>
      </c>
      <c r="F27" s="173"/>
      <c r="G27" s="334">
        <f t="shared" si="0"/>
        <v>32000</v>
      </c>
      <c r="H27" s="560" t="s">
        <v>136</v>
      </c>
      <c r="I27" s="176" t="s">
        <v>18</v>
      </c>
      <c r="J27" s="453" t="s">
        <v>221</v>
      </c>
      <c r="K27" s="430" t="s">
        <v>64</v>
      </c>
      <c r="L27" s="176" t="s">
        <v>45</v>
      </c>
      <c r="M27" s="176"/>
      <c r="N27" s="178" t="s">
        <v>222</v>
      </c>
    </row>
    <row r="28" spans="1:14" x14ac:dyDescent="0.25">
      <c r="A28" s="195">
        <v>44810</v>
      </c>
      <c r="B28" s="196" t="s">
        <v>123</v>
      </c>
      <c r="C28" s="196" t="s">
        <v>124</v>
      </c>
      <c r="D28" s="525" t="s">
        <v>118</v>
      </c>
      <c r="E28" s="529">
        <v>15000</v>
      </c>
      <c r="F28" s="183"/>
      <c r="G28" s="333">
        <f t="shared" si="0"/>
        <v>17000</v>
      </c>
      <c r="H28" s="560" t="s">
        <v>136</v>
      </c>
      <c r="I28" s="207" t="s">
        <v>18</v>
      </c>
      <c r="J28" s="453" t="s">
        <v>221</v>
      </c>
      <c r="K28" s="211" t="s">
        <v>64</v>
      </c>
      <c r="L28" s="207" t="s">
        <v>45</v>
      </c>
      <c r="M28" s="207"/>
      <c r="N28" s="534" t="s">
        <v>223</v>
      </c>
    </row>
    <row r="29" spans="1:14" ht="18" customHeight="1" x14ac:dyDescent="0.25">
      <c r="A29" s="195">
        <v>44810</v>
      </c>
      <c r="B29" s="196" t="s">
        <v>123</v>
      </c>
      <c r="C29" s="196" t="s">
        <v>124</v>
      </c>
      <c r="D29" s="525" t="s">
        <v>118</v>
      </c>
      <c r="E29" s="529">
        <v>15000</v>
      </c>
      <c r="F29" s="183"/>
      <c r="G29" s="333">
        <f t="shared" si="0"/>
        <v>2000</v>
      </c>
      <c r="H29" s="444" t="s">
        <v>136</v>
      </c>
      <c r="I29" s="207" t="s">
        <v>18</v>
      </c>
      <c r="J29" s="453" t="s">
        <v>221</v>
      </c>
      <c r="K29" s="211" t="s">
        <v>64</v>
      </c>
      <c r="L29" s="207" t="s">
        <v>45</v>
      </c>
      <c r="M29" s="207"/>
      <c r="N29" s="534" t="s">
        <v>224</v>
      </c>
    </row>
    <row r="30" spans="1:14" x14ac:dyDescent="0.25">
      <c r="A30" s="195">
        <v>44810</v>
      </c>
      <c r="B30" s="196" t="s">
        <v>123</v>
      </c>
      <c r="C30" s="196" t="s">
        <v>124</v>
      </c>
      <c r="D30" s="525" t="s">
        <v>118</v>
      </c>
      <c r="E30" s="529">
        <v>10000</v>
      </c>
      <c r="F30" s="183"/>
      <c r="G30" s="333">
        <f t="shared" si="0"/>
        <v>-8000</v>
      </c>
      <c r="H30" s="210" t="s">
        <v>136</v>
      </c>
      <c r="I30" s="207" t="s">
        <v>18</v>
      </c>
      <c r="J30" s="453" t="s">
        <v>221</v>
      </c>
      <c r="K30" s="211" t="s">
        <v>64</v>
      </c>
      <c r="L30" s="207" t="s">
        <v>45</v>
      </c>
      <c r="M30" s="207"/>
      <c r="N30" s="534" t="s">
        <v>226</v>
      </c>
    </row>
    <row r="31" spans="1:14" ht="15.75" customHeight="1" x14ac:dyDescent="0.25">
      <c r="A31" s="561">
        <v>44811</v>
      </c>
      <c r="B31" s="562" t="s">
        <v>115</v>
      </c>
      <c r="C31" s="562" t="s">
        <v>49</v>
      </c>
      <c r="D31" s="584" t="s">
        <v>118</v>
      </c>
      <c r="E31" s="571"/>
      <c r="F31" s="571">
        <v>80000</v>
      </c>
      <c r="G31" s="586">
        <f t="shared" si="0"/>
        <v>72000</v>
      </c>
      <c r="H31" s="572" t="s">
        <v>136</v>
      </c>
      <c r="I31" s="573" t="s">
        <v>18</v>
      </c>
      <c r="J31" s="568" t="s">
        <v>272</v>
      </c>
      <c r="K31" s="574" t="s">
        <v>64</v>
      </c>
      <c r="L31" s="573" t="s">
        <v>45</v>
      </c>
      <c r="M31" s="573"/>
      <c r="N31" s="587"/>
    </row>
    <row r="32" spans="1:14" x14ac:dyDescent="0.25">
      <c r="A32" s="195">
        <v>44811</v>
      </c>
      <c r="B32" s="206" t="s">
        <v>123</v>
      </c>
      <c r="C32" s="206" t="s">
        <v>124</v>
      </c>
      <c r="D32" s="533" t="s">
        <v>118</v>
      </c>
      <c r="E32" s="183">
        <v>10000</v>
      </c>
      <c r="F32" s="183"/>
      <c r="G32" s="333">
        <f t="shared" si="0"/>
        <v>62000</v>
      </c>
      <c r="H32" s="444" t="s">
        <v>136</v>
      </c>
      <c r="I32" s="207" t="s">
        <v>18</v>
      </c>
      <c r="J32" s="453" t="s">
        <v>272</v>
      </c>
      <c r="K32" s="211" t="s">
        <v>64</v>
      </c>
      <c r="L32" s="207" t="s">
        <v>45</v>
      </c>
      <c r="M32" s="207"/>
      <c r="N32" s="534" t="s">
        <v>127</v>
      </c>
    </row>
    <row r="33" spans="1:14" x14ac:dyDescent="0.25">
      <c r="A33" s="195">
        <v>44811</v>
      </c>
      <c r="B33" s="206" t="s">
        <v>123</v>
      </c>
      <c r="C33" s="206" t="s">
        <v>124</v>
      </c>
      <c r="D33" s="533" t="s">
        <v>118</v>
      </c>
      <c r="E33" s="183">
        <v>20000</v>
      </c>
      <c r="F33" s="453"/>
      <c r="G33" s="333">
        <f t="shared" si="0"/>
        <v>42000</v>
      </c>
      <c r="H33" s="444" t="s">
        <v>136</v>
      </c>
      <c r="I33" s="207" t="s">
        <v>18</v>
      </c>
      <c r="J33" s="453" t="s">
        <v>272</v>
      </c>
      <c r="K33" s="211" t="s">
        <v>64</v>
      </c>
      <c r="L33" s="207" t="s">
        <v>45</v>
      </c>
      <c r="M33" s="207"/>
      <c r="N33" s="534" t="s">
        <v>273</v>
      </c>
    </row>
    <row r="34" spans="1:14" x14ac:dyDescent="0.25">
      <c r="A34" s="195">
        <v>44811</v>
      </c>
      <c r="B34" s="206" t="s">
        <v>123</v>
      </c>
      <c r="C34" s="206" t="s">
        <v>124</v>
      </c>
      <c r="D34" s="533" t="s">
        <v>118</v>
      </c>
      <c r="E34" s="183">
        <v>16000</v>
      </c>
      <c r="F34" s="183"/>
      <c r="G34" s="333">
        <f t="shared" si="0"/>
        <v>26000</v>
      </c>
      <c r="H34" s="210" t="s">
        <v>136</v>
      </c>
      <c r="I34" s="207" t="s">
        <v>18</v>
      </c>
      <c r="J34" s="453" t="s">
        <v>272</v>
      </c>
      <c r="K34" s="211" t="s">
        <v>64</v>
      </c>
      <c r="L34" s="207" t="s">
        <v>45</v>
      </c>
      <c r="M34" s="207"/>
      <c r="N34" s="534" t="s">
        <v>274</v>
      </c>
    </row>
    <row r="35" spans="1:14" x14ac:dyDescent="0.25">
      <c r="A35" s="195">
        <v>44811</v>
      </c>
      <c r="B35" s="206" t="s">
        <v>123</v>
      </c>
      <c r="C35" s="206" t="s">
        <v>124</v>
      </c>
      <c r="D35" s="533" t="s">
        <v>118</v>
      </c>
      <c r="E35" s="191">
        <v>25000</v>
      </c>
      <c r="F35" s="173"/>
      <c r="G35" s="334">
        <f t="shared" si="0"/>
        <v>1000</v>
      </c>
      <c r="H35" s="560" t="s">
        <v>136</v>
      </c>
      <c r="I35" s="176" t="s">
        <v>18</v>
      </c>
      <c r="J35" s="453" t="s">
        <v>272</v>
      </c>
      <c r="K35" s="430" t="s">
        <v>64</v>
      </c>
      <c r="L35" s="176" t="s">
        <v>45</v>
      </c>
      <c r="M35" s="176"/>
      <c r="N35" s="178" t="s">
        <v>188</v>
      </c>
    </row>
    <row r="36" spans="1:14" x14ac:dyDescent="0.25">
      <c r="A36" s="195">
        <v>44811</v>
      </c>
      <c r="B36" s="206" t="s">
        <v>123</v>
      </c>
      <c r="C36" s="206" t="s">
        <v>124</v>
      </c>
      <c r="D36" s="533" t="s">
        <v>118</v>
      </c>
      <c r="E36" s="191">
        <v>9000</v>
      </c>
      <c r="F36" s="173"/>
      <c r="G36" s="334">
        <f t="shared" si="0"/>
        <v>-8000</v>
      </c>
      <c r="H36" s="560" t="s">
        <v>136</v>
      </c>
      <c r="I36" s="176" t="s">
        <v>18</v>
      </c>
      <c r="J36" s="453" t="s">
        <v>272</v>
      </c>
      <c r="K36" s="430" t="s">
        <v>64</v>
      </c>
      <c r="L36" s="176" t="s">
        <v>45</v>
      </c>
      <c r="M36" s="176"/>
      <c r="N36" s="178" t="s">
        <v>128</v>
      </c>
    </row>
    <row r="37" spans="1:14" x14ac:dyDescent="0.25">
      <c r="A37" s="561">
        <v>44812</v>
      </c>
      <c r="B37" s="574" t="s">
        <v>115</v>
      </c>
      <c r="C37" s="574" t="s">
        <v>49</v>
      </c>
      <c r="D37" s="585" t="s">
        <v>118</v>
      </c>
      <c r="E37" s="648"/>
      <c r="F37" s="649">
        <v>65000</v>
      </c>
      <c r="G37" s="650">
        <f t="shared" si="0"/>
        <v>57000</v>
      </c>
      <c r="H37" s="651" t="s">
        <v>136</v>
      </c>
      <c r="I37" s="652" t="s">
        <v>18</v>
      </c>
      <c r="J37" s="568" t="s">
        <v>250</v>
      </c>
      <c r="K37" s="653" t="s">
        <v>64</v>
      </c>
      <c r="L37" s="652" t="s">
        <v>45</v>
      </c>
      <c r="M37" s="652"/>
      <c r="N37" s="654"/>
    </row>
    <row r="38" spans="1:14" x14ac:dyDescent="0.25">
      <c r="A38" s="195">
        <v>44812</v>
      </c>
      <c r="B38" s="206" t="s">
        <v>123</v>
      </c>
      <c r="C38" s="206" t="s">
        <v>124</v>
      </c>
      <c r="D38" s="533" t="s">
        <v>118</v>
      </c>
      <c r="E38" s="589">
        <v>10000</v>
      </c>
      <c r="F38" s="185"/>
      <c r="G38" s="590">
        <f t="shared" si="0"/>
        <v>47000</v>
      </c>
      <c r="H38" s="619" t="s">
        <v>136</v>
      </c>
      <c r="I38" s="184" t="s">
        <v>18</v>
      </c>
      <c r="J38" s="453" t="s">
        <v>250</v>
      </c>
      <c r="K38" s="559" t="s">
        <v>64</v>
      </c>
      <c r="L38" s="184" t="s">
        <v>45</v>
      </c>
      <c r="M38" s="184"/>
      <c r="N38" s="618" t="s">
        <v>127</v>
      </c>
    </row>
    <row r="39" spans="1:14" x14ac:dyDescent="0.25">
      <c r="A39" s="195">
        <v>44812</v>
      </c>
      <c r="B39" s="206" t="s">
        <v>123</v>
      </c>
      <c r="C39" s="206" t="s">
        <v>124</v>
      </c>
      <c r="D39" s="533" t="s">
        <v>118</v>
      </c>
      <c r="E39" s="589">
        <v>10000</v>
      </c>
      <c r="F39" s="185"/>
      <c r="G39" s="590">
        <f t="shared" si="0"/>
        <v>37000</v>
      </c>
      <c r="H39" s="619" t="s">
        <v>136</v>
      </c>
      <c r="I39" s="184" t="s">
        <v>18</v>
      </c>
      <c r="J39" s="453" t="s">
        <v>250</v>
      </c>
      <c r="K39" s="559" t="s">
        <v>64</v>
      </c>
      <c r="L39" s="184" t="s">
        <v>45</v>
      </c>
      <c r="M39" s="184"/>
      <c r="N39" s="618" t="s">
        <v>275</v>
      </c>
    </row>
    <row r="40" spans="1:14" x14ac:dyDescent="0.25">
      <c r="A40" s="195">
        <v>44812</v>
      </c>
      <c r="B40" s="206" t="s">
        <v>123</v>
      </c>
      <c r="C40" s="206" t="s">
        <v>124</v>
      </c>
      <c r="D40" s="533" t="s">
        <v>118</v>
      </c>
      <c r="E40" s="589">
        <v>8000</v>
      </c>
      <c r="F40" s="185"/>
      <c r="G40" s="590">
        <f t="shared" si="0"/>
        <v>29000</v>
      </c>
      <c r="H40" s="619" t="s">
        <v>136</v>
      </c>
      <c r="I40" s="184" t="s">
        <v>18</v>
      </c>
      <c r="J40" s="453" t="s">
        <v>250</v>
      </c>
      <c r="K40" s="559" t="s">
        <v>64</v>
      </c>
      <c r="L40" s="184" t="s">
        <v>45</v>
      </c>
      <c r="M40" s="184"/>
      <c r="N40" s="618" t="s">
        <v>276</v>
      </c>
    </row>
    <row r="41" spans="1:14" x14ac:dyDescent="0.25">
      <c r="A41" s="195">
        <v>44812</v>
      </c>
      <c r="B41" s="206" t="s">
        <v>123</v>
      </c>
      <c r="C41" s="206" t="s">
        <v>124</v>
      </c>
      <c r="D41" s="533" t="s">
        <v>118</v>
      </c>
      <c r="E41" s="589">
        <v>12000</v>
      </c>
      <c r="F41" s="185"/>
      <c r="G41" s="590">
        <f t="shared" si="0"/>
        <v>17000</v>
      </c>
      <c r="H41" s="619" t="s">
        <v>136</v>
      </c>
      <c r="I41" s="184" t="s">
        <v>18</v>
      </c>
      <c r="J41" s="453" t="s">
        <v>250</v>
      </c>
      <c r="K41" s="559" t="s">
        <v>64</v>
      </c>
      <c r="L41" s="184" t="s">
        <v>45</v>
      </c>
      <c r="M41" s="184"/>
      <c r="N41" s="618" t="s">
        <v>277</v>
      </c>
    </row>
    <row r="42" spans="1:14" x14ac:dyDescent="0.25">
      <c r="A42" s="195">
        <v>44812</v>
      </c>
      <c r="B42" s="206" t="s">
        <v>123</v>
      </c>
      <c r="C42" s="206" t="s">
        <v>124</v>
      </c>
      <c r="D42" s="533" t="s">
        <v>118</v>
      </c>
      <c r="E42" s="589">
        <v>15000</v>
      </c>
      <c r="F42" s="185"/>
      <c r="G42" s="590">
        <f t="shared" si="0"/>
        <v>2000</v>
      </c>
      <c r="H42" s="619" t="s">
        <v>136</v>
      </c>
      <c r="I42" s="184" t="s">
        <v>18</v>
      </c>
      <c r="J42" s="453" t="s">
        <v>250</v>
      </c>
      <c r="K42" s="559" t="s">
        <v>64</v>
      </c>
      <c r="L42" s="184" t="s">
        <v>45</v>
      </c>
      <c r="M42" s="184"/>
      <c r="N42" s="618" t="s">
        <v>278</v>
      </c>
    </row>
    <row r="43" spans="1:14" x14ac:dyDescent="0.25">
      <c r="A43" s="195">
        <v>44812</v>
      </c>
      <c r="B43" s="206" t="s">
        <v>123</v>
      </c>
      <c r="C43" s="206" t="s">
        <v>124</v>
      </c>
      <c r="D43" s="533" t="s">
        <v>118</v>
      </c>
      <c r="E43" s="589">
        <v>10000</v>
      </c>
      <c r="F43" s="185"/>
      <c r="G43" s="590">
        <f t="shared" si="0"/>
        <v>-8000</v>
      </c>
      <c r="H43" s="619" t="s">
        <v>136</v>
      </c>
      <c r="I43" s="184" t="s">
        <v>18</v>
      </c>
      <c r="J43" s="453" t="s">
        <v>250</v>
      </c>
      <c r="K43" s="559" t="s">
        <v>64</v>
      </c>
      <c r="L43" s="184" t="s">
        <v>45</v>
      </c>
      <c r="M43" s="184"/>
      <c r="N43" s="618" t="s">
        <v>128</v>
      </c>
    </row>
    <row r="44" spans="1:14" x14ac:dyDescent="0.25">
      <c r="A44" s="561">
        <v>44813</v>
      </c>
      <c r="B44" s="574" t="s">
        <v>115</v>
      </c>
      <c r="C44" s="574" t="s">
        <v>49</v>
      </c>
      <c r="D44" s="585" t="s">
        <v>118</v>
      </c>
      <c r="E44" s="571"/>
      <c r="F44" s="571">
        <v>70000</v>
      </c>
      <c r="G44" s="650">
        <f t="shared" si="0"/>
        <v>62000</v>
      </c>
      <c r="H44" s="651" t="s">
        <v>136</v>
      </c>
      <c r="I44" s="652" t="s">
        <v>18</v>
      </c>
      <c r="J44" s="568" t="s">
        <v>384</v>
      </c>
      <c r="K44" s="653" t="s">
        <v>64</v>
      </c>
      <c r="L44" s="652" t="s">
        <v>45</v>
      </c>
      <c r="M44" s="652"/>
      <c r="N44" s="654"/>
    </row>
    <row r="45" spans="1:14" x14ac:dyDescent="0.25">
      <c r="A45" s="195">
        <v>44813</v>
      </c>
      <c r="B45" s="206" t="s">
        <v>123</v>
      </c>
      <c r="C45" s="206" t="s">
        <v>124</v>
      </c>
      <c r="D45" s="533" t="s">
        <v>118</v>
      </c>
      <c r="E45" s="183">
        <v>10000</v>
      </c>
      <c r="F45" s="183"/>
      <c r="G45" s="590">
        <f t="shared" si="0"/>
        <v>52000</v>
      </c>
      <c r="H45" s="656" t="s">
        <v>136</v>
      </c>
      <c r="I45" s="184" t="s">
        <v>18</v>
      </c>
      <c r="J45" s="453" t="s">
        <v>384</v>
      </c>
      <c r="K45" s="559" t="s">
        <v>64</v>
      </c>
      <c r="L45" s="184" t="s">
        <v>45</v>
      </c>
      <c r="M45" s="184"/>
      <c r="N45" s="178" t="s">
        <v>127</v>
      </c>
    </row>
    <row r="46" spans="1:14" x14ac:dyDescent="0.25">
      <c r="A46" s="195">
        <v>44813</v>
      </c>
      <c r="B46" s="206" t="s">
        <v>123</v>
      </c>
      <c r="C46" s="206" t="s">
        <v>124</v>
      </c>
      <c r="D46" s="533" t="s">
        <v>118</v>
      </c>
      <c r="E46" s="183">
        <v>18000</v>
      </c>
      <c r="F46" s="183"/>
      <c r="G46" s="590">
        <f t="shared" si="0"/>
        <v>34000</v>
      </c>
      <c r="H46" s="656" t="s">
        <v>136</v>
      </c>
      <c r="I46" s="184" t="s">
        <v>18</v>
      </c>
      <c r="J46" s="453" t="s">
        <v>384</v>
      </c>
      <c r="K46" s="559" t="s">
        <v>64</v>
      </c>
      <c r="L46" s="184" t="s">
        <v>45</v>
      </c>
      <c r="M46" s="184"/>
      <c r="N46" s="178" t="s">
        <v>273</v>
      </c>
    </row>
    <row r="47" spans="1:14" x14ac:dyDescent="0.25">
      <c r="A47" s="195">
        <v>44813</v>
      </c>
      <c r="B47" s="206" t="s">
        <v>123</v>
      </c>
      <c r="C47" s="206" t="s">
        <v>124</v>
      </c>
      <c r="D47" s="533" t="s">
        <v>118</v>
      </c>
      <c r="E47" s="183">
        <v>18000</v>
      </c>
      <c r="F47" s="183"/>
      <c r="G47" s="590">
        <f t="shared" si="0"/>
        <v>16000</v>
      </c>
      <c r="H47" s="656" t="s">
        <v>136</v>
      </c>
      <c r="I47" s="184" t="s">
        <v>18</v>
      </c>
      <c r="J47" s="453" t="s">
        <v>384</v>
      </c>
      <c r="K47" s="711" t="s">
        <v>64</v>
      </c>
      <c r="L47" s="184" t="s">
        <v>45</v>
      </c>
      <c r="M47" s="184"/>
      <c r="N47" s="178" t="s">
        <v>274</v>
      </c>
    </row>
    <row r="48" spans="1:14" x14ac:dyDescent="0.25">
      <c r="A48" s="195">
        <v>44813</v>
      </c>
      <c r="B48" s="206" t="s">
        <v>123</v>
      </c>
      <c r="C48" s="206" t="s">
        <v>124</v>
      </c>
      <c r="D48" s="533" t="s">
        <v>118</v>
      </c>
      <c r="E48" s="183">
        <v>22000</v>
      </c>
      <c r="F48" s="183"/>
      <c r="G48" s="590">
        <f t="shared" si="0"/>
        <v>-6000</v>
      </c>
      <c r="H48" s="320" t="s">
        <v>136</v>
      </c>
      <c r="I48" s="176" t="s">
        <v>18</v>
      </c>
      <c r="J48" s="453" t="s">
        <v>384</v>
      </c>
      <c r="K48" s="559" t="s">
        <v>64</v>
      </c>
      <c r="L48" s="184" t="s">
        <v>45</v>
      </c>
      <c r="M48" s="176"/>
      <c r="N48" s="620" t="s">
        <v>383</v>
      </c>
    </row>
    <row r="49" spans="1:14" x14ac:dyDescent="0.25">
      <c r="A49" s="195">
        <v>44813</v>
      </c>
      <c r="B49" s="206" t="s">
        <v>123</v>
      </c>
      <c r="C49" s="206" t="s">
        <v>124</v>
      </c>
      <c r="D49" s="533" t="s">
        <v>118</v>
      </c>
      <c r="E49" s="191">
        <v>10000</v>
      </c>
      <c r="F49" s="173"/>
      <c r="G49" s="334">
        <f>G48-E49+F49</f>
        <v>-16000</v>
      </c>
      <c r="H49" s="621" t="s">
        <v>136</v>
      </c>
      <c r="I49" s="622" t="s">
        <v>18</v>
      </c>
      <c r="J49" s="453" t="s">
        <v>384</v>
      </c>
      <c r="K49" s="623" t="s">
        <v>64</v>
      </c>
      <c r="L49" s="622" t="s">
        <v>45</v>
      </c>
      <c r="M49" s="622"/>
      <c r="N49" s="620" t="s">
        <v>385</v>
      </c>
    </row>
    <row r="50" spans="1:14" x14ac:dyDescent="0.25">
      <c r="A50" s="561">
        <v>44814</v>
      </c>
      <c r="B50" s="574" t="s">
        <v>320</v>
      </c>
      <c r="C50" s="574" t="s">
        <v>49</v>
      </c>
      <c r="D50" s="658" t="s">
        <v>118</v>
      </c>
      <c r="E50" s="648"/>
      <c r="F50" s="649">
        <v>20000</v>
      </c>
      <c r="G50" s="565">
        <f t="shared" ref="G50:G143" si="2">G49-E50+F50</f>
        <v>4000</v>
      </c>
      <c r="H50" s="659" t="s">
        <v>136</v>
      </c>
      <c r="I50" s="660" t="s">
        <v>18</v>
      </c>
      <c r="J50" s="568" t="s">
        <v>321</v>
      </c>
      <c r="K50" s="661" t="s">
        <v>64</v>
      </c>
      <c r="L50" s="660" t="s">
        <v>45</v>
      </c>
      <c r="M50" s="660"/>
      <c r="N50" s="662"/>
    </row>
    <row r="51" spans="1:14" x14ac:dyDescent="0.25">
      <c r="A51" s="195">
        <v>44814</v>
      </c>
      <c r="B51" s="206" t="s">
        <v>123</v>
      </c>
      <c r="C51" s="206" t="s">
        <v>124</v>
      </c>
      <c r="D51" s="602" t="s">
        <v>118</v>
      </c>
      <c r="E51" s="589">
        <v>10000</v>
      </c>
      <c r="F51" s="185"/>
      <c r="G51" s="334">
        <f t="shared" si="2"/>
        <v>-6000</v>
      </c>
      <c r="H51" s="621" t="s">
        <v>136</v>
      </c>
      <c r="I51" s="622" t="s">
        <v>18</v>
      </c>
      <c r="J51" s="453" t="s">
        <v>321</v>
      </c>
      <c r="K51" s="623" t="s">
        <v>64</v>
      </c>
      <c r="L51" s="622" t="s">
        <v>45</v>
      </c>
      <c r="M51" s="622"/>
      <c r="N51" s="620" t="s">
        <v>127</v>
      </c>
    </row>
    <row r="52" spans="1:14" x14ac:dyDescent="0.25">
      <c r="A52" s="195">
        <v>44814</v>
      </c>
      <c r="B52" s="206" t="s">
        <v>123</v>
      </c>
      <c r="C52" s="206" t="s">
        <v>124</v>
      </c>
      <c r="D52" s="602" t="s">
        <v>118</v>
      </c>
      <c r="E52" s="589">
        <v>9000</v>
      </c>
      <c r="F52" s="185"/>
      <c r="G52" s="334">
        <f t="shared" si="2"/>
        <v>-15000</v>
      </c>
      <c r="H52" s="621" t="s">
        <v>136</v>
      </c>
      <c r="I52" s="622" t="s">
        <v>18</v>
      </c>
      <c r="J52" s="453" t="s">
        <v>321</v>
      </c>
      <c r="K52" s="623" t="s">
        <v>64</v>
      </c>
      <c r="L52" s="622" t="s">
        <v>45</v>
      </c>
      <c r="M52" s="622"/>
      <c r="N52" s="620" t="s">
        <v>322</v>
      </c>
    </row>
    <row r="53" spans="1:14" x14ac:dyDescent="0.25">
      <c r="A53" s="561">
        <v>44814</v>
      </c>
      <c r="B53" s="574" t="s">
        <v>115</v>
      </c>
      <c r="C53" s="574" t="s">
        <v>49</v>
      </c>
      <c r="D53" s="658" t="s">
        <v>118</v>
      </c>
      <c r="E53" s="648"/>
      <c r="F53" s="649">
        <v>140000</v>
      </c>
      <c r="G53" s="565">
        <f t="shared" si="2"/>
        <v>125000</v>
      </c>
      <c r="H53" s="659" t="s">
        <v>136</v>
      </c>
      <c r="I53" s="660" t="s">
        <v>18</v>
      </c>
      <c r="J53" s="568" t="s">
        <v>325</v>
      </c>
      <c r="K53" s="661" t="s">
        <v>64</v>
      </c>
      <c r="L53" s="660" t="s">
        <v>45</v>
      </c>
      <c r="M53" s="660"/>
      <c r="N53" s="662"/>
    </row>
    <row r="54" spans="1:14" x14ac:dyDescent="0.25">
      <c r="A54" s="195">
        <v>44814</v>
      </c>
      <c r="B54" s="206" t="s">
        <v>323</v>
      </c>
      <c r="C54" s="206" t="s">
        <v>324</v>
      </c>
      <c r="D54" s="602" t="s">
        <v>139</v>
      </c>
      <c r="E54" s="589">
        <v>140000</v>
      </c>
      <c r="F54" s="185"/>
      <c r="G54" s="334">
        <f t="shared" si="2"/>
        <v>-15000</v>
      </c>
      <c r="H54" s="621" t="s">
        <v>136</v>
      </c>
      <c r="I54" s="622" t="s">
        <v>18</v>
      </c>
      <c r="J54" s="453" t="s">
        <v>326</v>
      </c>
      <c r="K54" s="623" t="s">
        <v>64</v>
      </c>
      <c r="L54" s="622" t="s">
        <v>45</v>
      </c>
      <c r="M54" s="622"/>
      <c r="N54" s="620"/>
    </row>
    <row r="55" spans="1:14" x14ac:dyDescent="0.25">
      <c r="A55" s="684">
        <v>44816</v>
      </c>
      <c r="B55" s="786" t="s">
        <v>115</v>
      </c>
      <c r="C55" s="786" t="s">
        <v>49</v>
      </c>
      <c r="D55" s="787" t="s">
        <v>118</v>
      </c>
      <c r="E55" s="771"/>
      <c r="F55" s="788">
        <v>70000</v>
      </c>
      <c r="G55" s="687">
        <f t="shared" si="2"/>
        <v>55000</v>
      </c>
      <c r="H55" s="789" t="s">
        <v>136</v>
      </c>
      <c r="I55" s="790" t="s">
        <v>18</v>
      </c>
      <c r="J55" s="690" t="s">
        <v>688</v>
      </c>
      <c r="K55" s="791" t="s">
        <v>64</v>
      </c>
      <c r="L55" s="790" t="s">
        <v>45</v>
      </c>
      <c r="M55" s="790"/>
      <c r="N55" s="792"/>
    </row>
    <row r="56" spans="1:14" x14ac:dyDescent="0.25">
      <c r="A56" s="195">
        <v>44816</v>
      </c>
      <c r="B56" s="206" t="s">
        <v>123</v>
      </c>
      <c r="C56" s="206" t="s">
        <v>124</v>
      </c>
      <c r="D56" s="602" t="s">
        <v>118</v>
      </c>
      <c r="E56" s="589">
        <v>10000</v>
      </c>
      <c r="F56" s="185"/>
      <c r="G56" s="334">
        <f t="shared" si="2"/>
        <v>45000</v>
      </c>
      <c r="H56" s="666" t="s">
        <v>136</v>
      </c>
      <c r="I56" s="622" t="s">
        <v>18</v>
      </c>
      <c r="J56" s="453" t="s">
        <v>688</v>
      </c>
      <c r="K56" s="623" t="s">
        <v>64</v>
      </c>
      <c r="L56" s="622" t="s">
        <v>45</v>
      </c>
      <c r="M56" s="622"/>
      <c r="N56" s="620" t="s">
        <v>127</v>
      </c>
    </row>
    <row r="57" spans="1:14" x14ac:dyDescent="0.25">
      <c r="A57" s="195">
        <v>44816</v>
      </c>
      <c r="B57" s="206" t="s">
        <v>123</v>
      </c>
      <c r="C57" s="206" t="s">
        <v>124</v>
      </c>
      <c r="D57" s="602" t="s">
        <v>118</v>
      </c>
      <c r="E57" s="589">
        <v>20000</v>
      </c>
      <c r="F57" s="185"/>
      <c r="G57" s="334">
        <f t="shared" si="2"/>
        <v>25000</v>
      </c>
      <c r="H57" s="621" t="s">
        <v>136</v>
      </c>
      <c r="I57" s="622" t="s">
        <v>18</v>
      </c>
      <c r="J57" s="453" t="s">
        <v>688</v>
      </c>
      <c r="K57" s="623" t="s">
        <v>64</v>
      </c>
      <c r="L57" s="622" t="s">
        <v>45</v>
      </c>
      <c r="M57" s="622"/>
      <c r="N57" s="620" t="s">
        <v>350</v>
      </c>
    </row>
    <row r="58" spans="1:14" x14ac:dyDescent="0.25">
      <c r="A58" s="195">
        <v>44816</v>
      </c>
      <c r="B58" s="206" t="s">
        <v>123</v>
      </c>
      <c r="C58" s="206" t="s">
        <v>124</v>
      </c>
      <c r="D58" s="602" t="s">
        <v>118</v>
      </c>
      <c r="E58" s="589">
        <v>20000</v>
      </c>
      <c r="F58" s="185"/>
      <c r="G58" s="334">
        <f t="shared" si="2"/>
        <v>5000</v>
      </c>
      <c r="H58" s="621" t="s">
        <v>136</v>
      </c>
      <c r="I58" s="622" t="s">
        <v>18</v>
      </c>
      <c r="J58" s="453" t="s">
        <v>688</v>
      </c>
      <c r="K58" s="623" t="s">
        <v>64</v>
      </c>
      <c r="L58" s="622" t="s">
        <v>45</v>
      </c>
      <c r="M58" s="622"/>
      <c r="N58" s="620" t="s">
        <v>351</v>
      </c>
    </row>
    <row r="59" spans="1:14" x14ac:dyDescent="0.25">
      <c r="A59" s="195">
        <v>44816</v>
      </c>
      <c r="B59" s="206" t="s">
        <v>123</v>
      </c>
      <c r="C59" s="206" t="s">
        <v>124</v>
      </c>
      <c r="D59" s="602" t="s">
        <v>118</v>
      </c>
      <c r="E59" s="589">
        <v>15000</v>
      </c>
      <c r="F59" s="185"/>
      <c r="G59" s="334">
        <f t="shared" si="2"/>
        <v>-10000</v>
      </c>
      <c r="H59" s="621" t="s">
        <v>136</v>
      </c>
      <c r="I59" s="622" t="s">
        <v>18</v>
      </c>
      <c r="J59" s="453" t="s">
        <v>688</v>
      </c>
      <c r="K59" s="623" t="s">
        <v>64</v>
      </c>
      <c r="L59" s="622" t="s">
        <v>45</v>
      </c>
      <c r="M59" s="622"/>
      <c r="N59" s="620" t="s">
        <v>352</v>
      </c>
    </row>
    <row r="60" spans="1:14" x14ac:dyDescent="0.25">
      <c r="A60" s="195">
        <v>44816</v>
      </c>
      <c r="B60" s="206" t="s">
        <v>123</v>
      </c>
      <c r="C60" s="206" t="s">
        <v>124</v>
      </c>
      <c r="D60" s="602" t="s">
        <v>118</v>
      </c>
      <c r="E60" s="589">
        <v>10000</v>
      </c>
      <c r="F60" s="185"/>
      <c r="G60" s="334">
        <f t="shared" si="2"/>
        <v>-20000</v>
      </c>
      <c r="H60" s="621" t="s">
        <v>136</v>
      </c>
      <c r="I60" s="622" t="s">
        <v>18</v>
      </c>
      <c r="J60" s="453" t="s">
        <v>688</v>
      </c>
      <c r="K60" s="623" t="s">
        <v>64</v>
      </c>
      <c r="L60" s="622" t="s">
        <v>45</v>
      </c>
      <c r="M60" s="622"/>
      <c r="N60" s="620" t="s">
        <v>128</v>
      </c>
    </row>
    <row r="61" spans="1:14" x14ac:dyDescent="0.25">
      <c r="A61" s="561">
        <v>44817</v>
      </c>
      <c r="B61" s="574" t="s">
        <v>115</v>
      </c>
      <c r="C61" s="574" t="s">
        <v>49</v>
      </c>
      <c r="D61" s="658" t="s">
        <v>118</v>
      </c>
      <c r="E61" s="648"/>
      <c r="F61" s="649">
        <v>80000</v>
      </c>
      <c r="G61" s="687">
        <f t="shared" si="2"/>
        <v>60000</v>
      </c>
      <c r="H61" s="659" t="s">
        <v>136</v>
      </c>
      <c r="I61" s="660" t="s">
        <v>18</v>
      </c>
      <c r="J61" s="568" t="s">
        <v>374</v>
      </c>
      <c r="K61" s="661" t="s">
        <v>64</v>
      </c>
      <c r="L61" s="660" t="s">
        <v>45</v>
      </c>
      <c r="M61" s="660"/>
      <c r="N61" s="662"/>
    </row>
    <row r="62" spans="1:14" x14ac:dyDescent="0.25">
      <c r="A62" s="195">
        <v>44817</v>
      </c>
      <c r="B62" s="206" t="s">
        <v>123</v>
      </c>
      <c r="C62" s="206" t="s">
        <v>124</v>
      </c>
      <c r="D62" s="602" t="s">
        <v>118</v>
      </c>
      <c r="E62" s="589">
        <v>10000</v>
      </c>
      <c r="F62" s="185"/>
      <c r="G62" s="334">
        <f t="shared" si="2"/>
        <v>50000</v>
      </c>
      <c r="H62" s="621" t="s">
        <v>136</v>
      </c>
      <c r="I62" s="622" t="s">
        <v>18</v>
      </c>
      <c r="J62" s="453" t="s">
        <v>374</v>
      </c>
      <c r="K62" s="623" t="s">
        <v>64</v>
      </c>
      <c r="L62" s="622" t="s">
        <v>45</v>
      </c>
      <c r="M62" s="622"/>
      <c r="N62" s="620" t="s">
        <v>127</v>
      </c>
    </row>
    <row r="63" spans="1:14" x14ac:dyDescent="0.25">
      <c r="A63" s="195">
        <v>44817</v>
      </c>
      <c r="B63" s="206" t="s">
        <v>123</v>
      </c>
      <c r="C63" s="206" t="s">
        <v>124</v>
      </c>
      <c r="D63" s="602" t="s">
        <v>118</v>
      </c>
      <c r="E63" s="589">
        <v>10000</v>
      </c>
      <c r="F63" s="185"/>
      <c r="G63" s="334">
        <f t="shared" si="2"/>
        <v>40000</v>
      </c>
      <c r="H63" s="621" t="s">
        <v>136</v>
      </c>
      <c r="I63" s="622" t="s">
        <v>18</v>
      </c>
      <c r="J63" s="453" t="s">
        <v>374</v>
      </c>
      <c r="K63" s="623" t="s">
        <v>64</v>
      </c>
      <c r="L63" s="622" t="s">
        <v>45</v>
      </c>
      <c r="M63" s="622"/>
      <c r="N63" s="620" t="s">
        <v>234</v>
      </c>
    </row>
    <row r="64" spans="1:14" x14ac:dyDescent="0.25">
      <c r="A64" s="195">
        <v>44817</v>
      </c>
      <c r="B64" s="206" t="s">
        <v>123</v>
      </c>
      <c r="C64" s="206" t="s">
        <v>124</v>
      </c>
      <c r="D64" s="602" t="s">
        <v>118</v>
      </c>
      <c r="E64" s="589">
        <v>7000</v>
      </c>
      <c r="F64" s="185"/>
      <c r="G64" s="334">
        <f t="shared" si="2"/>
        <v>33000</v>
      </c>
      <c r="H64" s="621" t="s">
        <v>136</v>
      </c>
      <c r="I64" s="622" t="s">
        <v>18</v>
      </c>
      <c r="J64" s="453" t="s">
        <v>374</v>
      </c>
      <c r="K64" s="623" t="s">
        <v>64</v>
      </c>
      <c r="L64" s="622" t="s">
        <v>45</v>
      </c>
      <c r="M64" s="622"/>
      <c r="N64" s="620" t="s">
        <v>375</v>
      </c>
    </row>
    <row r="65" spans="1:14" x14ac:dyDescent="0.25">
      <c r="A65" s="195">
        <v>44817</v>
      </c>
      <c r="B65" s="206" t="s">
        <v>123</v>
      </c>
      <c r="C65" s="206" t="s">
        <v>124</v>
      </c>
      <c r="D65" s="602" t="s">
        <v>118</v>
      </c>
      <c r="E65" s="589">
        <v>6000</v>
      </c>
      <c r="F65" s="185"/>
      <c r="G65" s="334">
        <f t="shared" si="2"/>
        <v>27000</v>
      </c>
      <c r="H65" s="621" t="s">
        <v>136</v>
      </c>
      <c r="I65" s="622" t="s">
        <v>18</v>
      </c>
      <c r="J65" s="453" t="s">
        <v>374</v>
      </c>
      <c r="K65" s="623" t="s">
        <v>64</v>
      </c>
      <c r="L65" s="622" t="s">
        <v>45</v>
      </c>
      <c r="M65" s="622"/>
      <c r="N65" s="620" t="s">
        <v>376</v>
      </c>
    </row>
    <row r="66" spans="1:14" x14ac:dyDescent="0.25">
      <c r="A66" s="195">
        <v>44817</v>
      </c>
      <c r="B66" s="206" t="s">
        <v>123</v>
      </c>
      <c r="C66" s="206" t="s">
        <v>124</v>
      </c>
      <c r="D66" s="602" t="s">
        <v>118</v>
      </c>
      <c r="E66" s="589">
        <v>8000</v>
      </c>
      <c r="F66" s="185"/>
      <c r="G66" s="334">
        <f t="shared" si="2"/>
        <v>19000</v>
      </c>
      <c r="H66" s="621" t="s">
        <v>136</v>
      </c>
      <c r="I66" s="622" t="s">
        <v>18</v>
      </c>
      <c r="J66" s="453" t="s">
        <v>374</v>
      </c>
      <c r="K66" s="623" t="s">
        <v>64</v>
      </c>
      <c r="L66" s="622" t="s">
        <v>45</v>
      </c>
      <c r="M66" s="622"/>
      <c r="N66" s="620" t="s">
        <v>377</v>
      </c>
    </row>
    <row r="67" spans="1:14" x14ac:dyDescent="0.25">
      <c r="A67" s="195">
        <v>44817</v>
      </c>
      <c r="B67" s="206" t="s">
        <v>123</v>
      </c>
      <c r="C67" s="206" t="s">
        <v>124</v>
      </c>
      <c r="D67" s="602" t="s">
        <v>118</v>
      </c>
      <c r="E67" s="589">
        <v>10000</v>
      </c>
      <c r="F67" s="185"/>
      <c r="G67" s="334">
        <f t="shared" si="2"/>
        <v>9000</v>
      </c>
      <c r="H67" s="621" t="s">
        <v>136</v>
      </c>
      <c r="I67" s="622" t="s">
        <v>18</v>
      </c>
      <c r="J67" s="453" t="s">
        <v>374</v>
      </c>
      <c r="K67" s="623" t="s">
        <v>64</v>
      </c>
      <c r="L67" s="622" t="s">
        <v>45</v>
      </c>
      <c r="M67" s="622"/>
      <c r="N67" s="620" t="s">
        <v>378</v>
      </c>
    </row>
    <row r="68" spans="1:14" x14ac:dyDescent="0.25">
      <c r="A68" s="195">
        <v>44817</v>
      </c>
      <c r="B68" s="206" t="s">
        <v>123</v>
      </c>
      <c r="C68" s="206" t="s">
        <v>124</v>
      </c>
      <c r="D68" s="602" t="s">
        <v>118</v>
      </c>
      <c r="E68" s="589">
        <v>10000</v>
      </c>
      <c r="F68" s="185"/>
      <c r="G68" s="334">
        <f t="shared" si="2"/>
        <v>-1000</v>
      </c>
      <c r="H68" s="621" t="s">
        <v>136</v>
      </c>
      <c r="I68" s="622" t="s">
        <v>18</v>
      </c>
      <c r="J68" s="453" t="s">
        <v>374</v>
      </c>
      <c r="K68" s="623" t="s">
        <v>64</v>
      </c>
      <c r="L68" s="622" t="s">
        <v>45</v>
      </c>
      <c r="M68" s="622"/>
      <c r="N68" s="620" t="s">
        <v>379</v>
      </c>
    </row>
    <row r="69" spans="1:14" x14ac:dyDescent="0.25">
      <c r="A69" s="195">
        <v>44817</v>
      </c>
      <c r="B69" s="206" t="s">
        <v>123</v>
      </c>
      <c r="C69" s="206" t="s">
        <v>124</v>
      </c>
      <c r="D69" s="602" t="s">
        <v>118</v>
      </c>
      <c r="E69" s="589">
        <v>8000</v>
      </c>
      <c r="F69" s="185"/>
      <c r="G69" s="334">
        <f t="shared" si="2"/>
        <v>-9000</v>
      </c>
      <c r="H69" s="666" t="s">
        <v>136</v>
      </c>
      <c r="I69" s="622" t="s">
        <v>18</v>
      </c>
      <c r="J69" s="453" t="s">
        <v>374</v>
      </c>
      <c r="K69" s="623" t="s">
        <v>64</v>
      </c>
      <c r="L69" s="622" t="s">
        <v>45</v>
      </c>
      <c r="M69" s="622"/>
      <c r="N69" s="620" t="s">
        <v>380</v>
      </c>
    </row>
    <row r="70" spans="1:14" x14ac:dyDescent="0.25">
      <c r="A70" s="195">
        <v>44817</v>
      </c>
      <c r="B70" s="206" t="s">
        <v>123</v>
      </c>
      <c r="C70" s="206" t="s">
        <v>124</v>
      </c>
      <c r="D70" s="602" t="s">
        <v>118</v>
      </c>
      <c r="E70" s="589">
        <v>10000</v>
      </c>
      <c r="F70" s="185"/>
      <c r="G70" s="334">
        <f t="shared" si="2"/>
        <v>-19000</v>
      </c>
      <c r="H70" s="621" t="s">
        <v>136</v>
      </c>
      <c r="I70" s="622" t="s">
        <v>18</v>
      </c>
      <c r="J70" s="453" t="s">
        <v>374</v>
      </c>
      <c r="K70" s="623" t="s">
        <v>64</v>
      </c>
      <c r="L70" s="622" t="s">
        <v>45</v>
      </c>
      <c r="M70" s="622"/>
      <c r="N70" s="620" t="s">
        <v>239</v>
      </c>
    </row>
    <row r="71" spans="1:14" x14ac:dyDescent="0.25">
      <c r="A71" s="561">
        <v>44818</v>
      </c>
      <c r="B71" s="574" t="s">
        <v>115</v>
      </c>
      <c r="C71" s="574" t="s">
        <v>49</v>
      </c>
      <c r="D71" s="658" t="s">
        <v>118</v>
      </c>
      <c r="E71" s="648"/>
      <c r="F71" s="649">
        <v>70000</v>
      </c>
      <c r="G71" s="565">
        <f t="shared" si="2"/>
        <v>51000</v>
      </c>
      <c r="H71" s="659" t="s">
        <v>136</v>
      </c>
      <c r="I71" s="660" t="s">
        <v>18</v>
      </c>
      <c r="J71" s="568" t="s">
        <v>404</v>
      </c>
      <c r="K71" s="661" t="s">
        <v>64</v>
      </c>
      <c r="L71" s="660" t="s">
        <v>45</v>
      </c>
      <c r="M71" s="660"/>
      <c r="N71" s="662"/>
    </row>
    <row r="72" spans="1:14" x14ac:dyDescent="0.25">
      <c r="A72" s="195">
        <v>44818</v>
      </c>
      <c r="B72" s="206" t="s">
        <v>123</v>
      </c>
      <c r="C72" s="206" t="s">
        <v>124</v>
      </c>
      <c r="D72" s="602" t="s">
        <v>118</v>
      </c>
      <c r="E72" s="589">
        <v>10000</v>
      </c>
      <c r="F72" s="185"/>
      <c r="G72" s="334">
        <f t="shared" si="2"/>
        <v>41000</v>
      </c>
      <c r="H72" s="621" t="s">
        <v>136</v>
      </c>
      <c r="I72" s="622" t="s">
        <v>18</v>
      </c>
      <c r="J72" s="453" t="s">
        <v>404</v>
      </c>
      <c r="K72" s="623" t="s">
        <v>64</v>
      </c>
      <c r="L72" s="622" t="s">
        <v>45</v>
      </c>
      <c r="M72" s="622"/>
      <c r="N72" s="620" t="s">
        <v>127</v>
      </c>
    </row>
    <row r="73" spans="1:14" x14ac:dyDescent="0.25">
      <c r="A73" s="195">
        <v>44818</v>
      </c>
      <c r="B73" s="206" t="s">
        <v>123</v>
      </c>
      <c r="C73" s="206" t="s">
        <v>124</v>
      </c>
      <c r="D73" s="602" t="s">
        <v>118</v>
      </c>
      <c r="E73" s="589">
        <v>8000</v>
      </c>
      <c r="F73" s="185"/>
      <c r="G73" s="334">
        <f t="shared" si="2"/>
        <v>33000</v>
      </c>
      <c r="H73" s="621" t="s">
        <v>136</v>
      </c>
      <c r="I73" s="622" t="s">
        <v>18</v>
      </c>
      <c r="J73" s="453" t="s">
        <v>404</v>
      </c>
      <c r="K73" s="623" t="s">
        <v>64</v>
      </c>
      <c r="L73" s="622" t="s">
        <v>45</v>
      </c>
      <c r="M73" s="622"/>
      <c r="N73" s="620" t="s">
        <v>405</v>
      </c>
    </row>
    <row r="74" spans="1:14" x14ac:dyDescent="0.25">
      <c r="A74" s="195">
        <v>44818</v>
      </c>
      <c r="B74" s="206" t="s">
        <v>123</v>
      </c>
      <c r="C74" s="206" t="s">
        <v>124</v>
      </c>
      <c r="D74" s="602" t="s">
        <v>118</v>
      </c>
      <c r="E74" s="589">
        <v>17000</v>
      </c>
      <c r="F74" s="185"/>
      <c r="G74" s="334">
        <f t="shared" si="2"/>
        <v>16000</v>
      </c>
      <c r="H74" s="621" t="s">
        <v>136</v>
      </c>
      <c r="I74" s="622" t="s">
        <v>18</v>
      </c>
      <c r="J74" s="453" t="s">
        <v>404</v>
      </c>
      <c r="K74" s="623" t="s">
        <v>64</v>
      </c>
      <c r="L74" s="622" t="s">
        <v>45</v>
      </c>
      <c r="M74" s="622"/>
      <c r="N74" s="620" t="s">
        <v>406</v>
      </c>
    </row>
    <row r="75" spans="1:14" x14ac:dyDescent="0.25">
      <c r="A75" s="195">
        <v>44818</v>
      </c>
      <c r="B75" s="206" t="s">
        <v>123</v>
      </c>
      <c r="C75" s="206" t="s">
        <v>124</v>
      </c>
      <c r="D75" s="602" t="s">
        <v>118</v>
      </c>
      <c r="E75" s="589">
        <v>15000</v>
      </c>
      <c r="F75" s="185"/>
      <c r="G75" s="334">
        <f t="shared" si="2"/>
        <v>1000</v>
      </c>
      <c r="H75" s="666" t="s">
        <v>136</v>
      </c>
      <c r="I75" s="622" t="s">
        <v>18</v>
      </c>
      <c r="J75" s="453" t="s">
        <v>404</v>
      </c>
      <c r="K75" s="623" t="s">
        <v>64</v>
      </c>
      <c r="L75" s="622" t="s">
        <v>45</v>
      </c>
      <c r="M75" s="622"/>
      <c r="N75" s="620" t="s">
        <v>351</v>
      </c>
    </row>
    <row r="76" spans="1:14" x14ac:dyDescent="0.25">
      <c r="A76" s="195">
        <v>44818</v>
      </c>
      <c r="B76" s="206" t="s">
        <v>123</v>
      </c>
      <c r="C76" s="206" t="s">
        <v>124</v>
      </c>
      <c r="D76" s="602" t="s">
        <v>118</v>
      </c>
      <c r="E76" s="589">
        <v>15000</v>
      </c>
      <c r="F76" s="185"/>
      <c r="G76" s="334">
        <f t="shared" si="2"/>
        <v>-14000</v>
      </c>
      <c r="H76" s="621" t="s">
        <v>136</v>
      </c>
      <c r="I76" s="622" t="s">
        <v>18</v>
      </c>
      <c r="J76" s="453" t="s">
        <v>404</v>
      </c>
      <c r="K76" s="623" t="s">
        <v>64</v>
      </c>
      <c r="L76" s="622" t="s">
        <v>45</v>
      </c>
      <c r="M76" s="622"/>
      <c r="N76" s="620" t="s">
        <v>352</v>
      </c>
    </row>
    <row r="77" spans="1:14" x14ac:dyDescent="0.25">
      <c r="A77" s="195">
        <v>44818</v>
      </c>
      <c r="B77" s="206" t="s">
        <v>123</v>
      </c>
      <c r="C77" s="206" t="s">
        <v>124</v>
      </c>
      <c r="D77" s="602" t="s">
        <v>118</v>
      </c>
      <c r="E77" s="589">
        <v>9000</v>
      </c>
      <c r="F77" s="185"/>
      <c r="G77" s="334">
        <f t="shared" si="2"/>
        <v>-23000</v>
      </c>
      <c r="H77" s="621" t="s">
        <v>136</v>
      </c>
      <c r="I77" s="622" t="s">
        <v>18</v>
      </c>
      <c r="J77" s="453" t="s">
        <v>404</v>
      </c>
      <c r="K77" s="623" t="s">
        <v>64</v>
      </c>
      <c r="L77" s="622" t="s">
        <v>45</v>
      </c>
      <c r="M77" s="622"/>
      <c r="N77" s="620" t="s">
        <v>128</v>
      </c>
    </row>
    <row r="78" spans="1:14" x14ac:dyDescent="0.25">
      <c r="A78" s="561">
        <v>44819</v>
      </c>
      <c r="B78" s="574" t="s">
        <v>115</v>
      </c>
      <c r="C78" s="574" t="s">
        <v>49</v>
      </c>
      <c r="D78" s="658" t="s">
        <v>118</v>
      </c>
      <c r="E78" s="648"/>
      <c r="F78" s="649">
        <v>70000</v>
      </c>
      <c r="G78" s="565">
        <f t="shared" si="2"/>
        <v>47000</v>
      </c>
      <c r="H78" s="659" t="s">
        <v>136</v>
      </c>
      <c r="I78" s="660" t="s">
        <v>18</v>
      </c>
      <c r="J78" s="568" t="s">
        <v>420</v>
      </c>
      <c r="K78" s="661" t="s">
        <v>64</v>
      </c>
      <c r="L78" s="660" t="s">
        <v>45</v>
      </c>
      <c r="M78" s="660"/>
      <c r="N78" s="662"/>
    </row>
    <row r="79" spans="1:14" x14ac:dyDescent="0.25">
      <c r="A79" s="195">
        <v>44819</v>
      </c>
      <c r="B79" s="206" t="s">
        <v>123</v>
      </c>
      <c r="C79" s="206" t="s">
        <v>124</v>
      </c>
      <c r="D79" s="602" t="s">
        <v>118</v>
      </c>
      <c r="E79" s="589">
        <v>10000</v>
      </c>
      <c r="F79" s="185"/>
      <c r="G79" s="334">
        <f t="shared" si="2"/>
        <v>37000</v>
      </c>
      <c r="H79" s="621" t="s">
        <v>136</v>
      </c>
      <c r="I79" s="622" t="s">
        <v>18</v>
      </c>
      <c r="J79" s="453" t="s">
        <v>420</v>
      </c>
      <c r="K79" s="623" t="s">
        <v>64</v>
      </c>
      <c r="L79" s="622" t="s">
        <v>45</v>
      </c>
      <c r="M79" s="622"/>
      <c r="N79" s="620" t="s">
        <v>127</v>
      </c>
    </row>
    <row r="80" spans="1:14" x14ac:dyDescent="0.25">
      <c r="A80" s="195">
        <v>44819</v>
      </c>
      <c r="B80" s="206" t="s">
        <v>123</v>
      </c>
      <c r="C80" s="206" t="s">
        <v>124</v>
      </c>
      <c r="D80" s="602" t="s">
        <v>118</v>
      </c>
      <c r="E80" s="589">
        <v>13000</v>
      </c>
      <c r="F80" s="185"/>
      <c r="G80" s="334">
        <f t="shared" si="2"/>
        <v>24000</v>
      </c>
      <c r="H80" s="621" t="s">
        <v>136</v>
      </c>
      <c r="I80" s="622" t="s">
        <v>18</v>
      </c>
      <c r="J80" s="453" t="s">
        <v>420</v>
      </c>
      <c r="K80" s="623" t="s">
        <v>64</v>
      </c>
      <c r="L80" s="622" t="s">
        <v>45</v>
      </c>
      <c r="M80" s="622"/>
      <c r="N80" s="620" t="s">
        <v>421</v>
      </c>
    </row>
    <row r="81" spans="1:14" x14ac:dyDescent="0.25">
      <c r="A81" s="195">
        <v>44819</v>
      </c>
      <c r="B81" s="206" t="s">
        <v>123</v>
      </c>
      <c r="C81" s="206" t="s">
        <v>124</v>
      </c>
      <c r="D81" s="602" t="s">
        <v>118</v>
      </c>
      <c r="E81" s="589">
        <v>20000</v>
      </c>
      <c r="F81" s="185"/>
      <c r="G81" s="334">
        <f t="shared" si="2"/>
        <v>4000</v>
      </c>
      <c r="H81" s="621" t="s">
        <v>136</v>
      </c>
      <c r="I81" s="622" t="s">
        <v>18</v>
      </c>
      <c r="J81" s="453" t="s">
        <v>420</v>
      </c>
      <c r="K81" s="623" t="s">
        <v>64</v>
      </c>
      <c r="L81" s="622" t="s">
        <v>45</v>
      </c>
      <c r="M81" s="622"/>
      <c r="N81" s="620" t="s">
        <v>422</v>
      </c>
    </row>
    <row r="82" spans="1:14" x14ac:dyDescent="0.25">
      <c r="A82" s="195">
        <v>44819</v>
      </c>
      <c r="B82" s="206" t="s">
        <v>123</v>
      </c>
      <c r="C82" s="206" t="s">
        <v>124</v>
      </c>
      <c r="D82" s="602" t="s">
        <v>118</v>
      </c>
      <c r="E82" s="589">
        <v>10000</v>
      </c>
      <c r="F82" s="185"/>
      <c r="G82" s="334">
        <f t="shared" si="2"/>
        <v>-6000</v>
      </c>
      <c r="H82" s="621" t="s">
        <v>136</v>
      </c>
      <c r="I82" s="622" t="s">
        <v>18</v>
      </c>
      <c r="J82" s="453" t="s">
        <v>420</v>
      </c>
      <c r="K82" s="623" t="s">
        <v>64</v>
      </c>
      <c r="L82" s="622" t="s">
        <v>45</v>
      </c>
      <c r="M82" s="622"/>
      <c r="N82" s="620" t="s">
        <v>423</v>
      </c>
    </row>
    <row r="83" spans="1:14" x14ac:dyDescent="0.25">
      <c r="A83" s="195">
        <v>44819</v>
      </c>
      <c r="B83" s="206" t="s">
        <v>123</v>
      </c>
      <c r="C83" s="206" t="s">
        <v>124</v>
      </c>
      <c r="D83" s="602" t="s">
        <v>118</v>
      </c>
      <c r="E83" s="589">
        <v>10000</v>
      </c>
      <c r="F83" s="185"/>
      <c r="G83" s="334">
        <f t="shared" si="2"/>
        <v>-16000</v>
      </c>
      <c r="H83" s="621" t="s">
        <v>136</v>
      </c>
      <c r="I83" s="622" t="s">
        <v>18</v>
      </c>
      <c r="J83" s="453" t="s">
        <v>420</v>
      </c>
      <c r="K83" s="623" t="s">
        <v>64</v>
      </c>
      <c r="L83" s="622" t="s">
        <v>45</v>
      </c>
      <c r="M83" s="622"/>
      <c r="N83" s="620" t="s">
        <v>424</v>
      </c>
    </row>
    <row r="84" spans="1:14" x14ac:dyDescent="0.25">
      <c r="A84" s="195">
        <v>44819</v>
      </c>
      <c r="B84" s="206" t="s">
        <v>123</v>
      </c>
      <c r="C84" s="206" t="s">
        <v>124</v>
      </c>
      <c r="D84" s="602" t="s">
        <v>118</v>
      </c>
      <c r="E84" s="589">
        <v>10000</v>
      </c>
      <c r="F84" s="185"/>
      <c r="G84" s="334">
        <f t="shared" si="2"/>
        <v>-26000</v>
      </c>
      <c r="H84" s="621" t="s">
        <v>136</v>
      </c>
      <c r="I84" s="622" t="s">
        <v>18</v>
      </c>
      <c r="J84" s="453" t="s">
        <v>420</v>
      </c>
      <c r="K84" s="663" t="s">
        <v>64</v>
      </c>
      <c r="L84" s="622" t="s">
        <v>45</v>
      </c>
      <c r="M84" s="622"/>
      <c r="N84" s="620" t="s">
        <v>128</v>
      </c>
    </row>
    <row r="85" spans="1:14" x14ac:dyDescent="0.25">
      <c r="A85" s="561">
        <v>44820</v>
      </c>
      <c r="B85" s="574" t="s">
        <v>115</v>
      </c>
      <c r="C85" s="574" t="s">
        <v>49</v>
      </c>
      <c r="D85" s="658" t="s">
        <v>118</v>
      </c>
      <c r="E85" s="648"/>
      <c r="F85" s="649">
        <v>70000</v>
      </c>
      <c r="G85" s="565">
        <f t="shared" si="2"/>
        <v>44000</v>
      </c>
      <c r="H85" s="659" t="s">
        <v>136</v>
      </c>
      <c r="I85" s="660" t="s">
        <v>18</v>
      </c>
      <c r="J85" s="568" t="s">
        <v>456</v>
      </c>
      <c r="K85" s="661" t="s">
        <v>64</v>
      </c>
      <c r="L85" s="660" t="s">
        <v>45</v>
      </c>
      <c r="M85" s="660"/>
      <c r="N85" s="662"/>
    </row>
    <row r="86" spans="1:14" x14ac:dyDescent="0.25">
      <c r="A86" s="195">
        <v>44820</v>
      </c>
      <c r="B86" s="206" t="s">
        <v>123</v>
      </c>
      <c r="C86" s="206" t="s">
        <v>124</v>
      </c>
      <c r="D86" s="602" t="s">
        <v>118</v>
      </c>
      <c r="E86" s="589">
        <v>10000</v>
      </c>
      <c r="F86" s="185"/>
      <c r="G86" s="334">
        <f t="shared" si="2"/>
        <v>34000</v>
      </c>
      <c r="H86" s="666" t="s">
        <v>136</v>
      </c>
      <c r="I86" s="622" t="s">
        <v>18</v>
      </c>
      <c r="J86" s="453" t="s">
        <v>456</v>
      </c>
      <c r="K86" s="623" t="s">
        <v>64</v>
      </c>
      <c r="L86" s="622" t="s">
        <v>45</v>
      </c>
      <c r="M86" s="622"/>
      <c r="N86" s="620" t="s">
        <v>127</v>
      </c>
    </row>
    <row r="87" spans="1:14" x14ac:dyDescent="0.25">
      <c r="A87" s="195">
        <v>44820</v>
      </c>
      <c r="B87" s="206" t="s">
        <v>123</v>
      </c>
      <c r="C87" s="206" t="s">
        <v>124</v>
      </c>
      <c r="D87" s="602" t="s">
        <v>118</v>
      </c>
      <c r="E87" s="589">
        <v>8000</v>
      </c>
      <c r="F87" s="185"/>
      <c r="G87" s="334">
        <f t="shared" si="2"/>
        <v>26000</v>
      </c>
      <c r="H87" s="666" t="s">
        <v>136</v>
      </c>
      <c r="I87" s="622" t="s">
        <v>18</v>
      </c>
      <c r="J87" s="453" t="s">
        <v>456</v>
      </c>
      <c r="K87" s="623" t="s">
        <v>64</v>
      </c>
      <c r="L87" s="622" t="s">
        <v>45</v>
      </c>
      <c r="M87" s="622"/>
      <c r="N87" s="620" t="s">
        <v>457</v>
      </c>
    </row>
    <row r="88" spans="1:14" x14ac:dyDescent="0.25">
      <c r="A88" s="195">
        <v>44820</v>
      </c>
      <c r="B88" s="206" t="s">
        <v>123</v>
      </c>
      <c r="C88" s="206" t="s">
        <v>124</v>
      </c>
      <c r="D88" s="602" t="s">
        <v>118</v>
      </c>
      <c r="E88" s="589">
        <v>8000</v>
      </c>
      <c r="F88" s="185"/>
      <c r="G88" s="334">
        <f t="shared" si="2"/>
        <v>18000</v>
      </c>
      <c r="H88" s="666" t="s">
        <v>136</v>
      </c>
      <c r="I88" s="622" t="s">
        <v>18</v>
      </c>
      <c r="J88" s="453" t="s">
        <v>456</v>
      </c>
      <c r="K88" s="623" t="s">
        <v>64</v>
      </c>
      <c r="L88" s="622" t="s">
        <v>45</v>
      </c>
      <c r="M88" s="622"/>
      <c r="N88" s="620" t="s">
        <v>369</v>
      </c>
    </row>
    <row r="89" spans="1:14" x14ac:dyDescent="0.25">
      <c r="A89" s="195">
        <v>44820</v>
      </c>
      <c r="B89" s="206" t="s">
        <v>123</v>
      </c>
      <c r="C89" s="206" t="s">
        <v>124</v>
      </c>
      <c r="D89" s="602" t="s">
        <v>118</v>
      </c>
      <c r="E89" s="589">
        <v>12000</v>
      </c>
      <c r="F89" s="185"/>
      <c r="G89" s="334">
        <f t="shared" si="2"/>
        <v>6000</v>
      </c>
      <c r="H89" s="666" t="s">
        <v>136</v>
      </c>
      <c r="I89" s="622" t="s">
        <v>18</v>
      </c>
      <c r="J89" s="453" t="s">
        <v>456</v>
      </c>
      <c r="K89" s="623" t="s">
        <v>64</v>
      </c>
      <c r="L89" s="622" t="s">
        <v>45</v>
      </c>
      <c r="M89" s="622"/>
      <c r="N89" s="178" t="s">
        <v>458</v>
      </c>
    </row>
    <row r="90" spans="1:14" x14ac:dyDescent="0.25">
      <c r="A90" s="195">
        <v>44820</v>
      </c>
      <c r="B90" s="206" t="s">
        <v>123</v>
      </c>
      <c r="C90" s="206" t="s">
        <v>124</v>
      </c>
      <c r="D90" s="602" t="s">
        <v>118</v>
      </c>
      <c r="E90" s="589">
        <v>2000</v>
      </c>
      <c r="F90" s="185"/>
      <c r="G90" s="334">
        <f t="shared" si="2"/>
        <v>4000</v>
      </c>
      <c r="H90" s="621" t="s">
        <v>136</v>
      </c>
      <c r="I90" s="622" t="s">
        <v>18</v>
      </c>
      <c r="J90" s="453" t="s">
        <v>456</v>
      </c>
      <c r="K90" s="663" t="s">
        <v>64</v>
      </c>
      <c r="L90" s="622" t="s">
        <v>45</v>
      </c>
      <c r="M90" s="622"/>
      <c r="N90" s="178" t="s">
        <v>459</v>
      </c>
    </row>
    <row r="91" spans="1:14" x14ac:dyDescent="0.25">
      <c r="A91" s="195">
        <v>44820</v>
      </c>
      <c r="B91" s="206" t="s">
        <v>123</v>
      </c>
      <c r="C91" s="206" t="s">
        <v>124</v>
      </c>
      <c r="D91" s="602" t="s">
        <v>118</v>
      </c>
      <c r="E91" s="589">
        <v>17000</v>
      </c>
      <c r="F91" s="185"/>
      <c r="G91" s="334">
        <f t="shared" si="2"/>
        <v>-13000</v>
      </c>
      <c r="H91" s="621" t="s">
        <v>136</v>
      </c>
      <c r="I91" s="622" t="s">
        <v>18</v>
      </c>
      <c r="J91" s="453" t="s">
        <v>456</v>
      </c>
      <c r="K91" s="663" t="s">
        <v>64</v>
      </c>
      <c r="L91" s="622" t="s">
        <v>45</v>
      </c>
      <c r="M91" s="622"/>
      <c r="N91" s="178" t="s">
        <v>460</v>
      </c>
    </row>
    <row r="92" spans="1:14" x14ac:dyDescent="0.25">
      <c r="A92" s="195">
        <v>44820</v>
      </c>
      <c r="B92" s="206" t="s">
        <v>123</v>
      </c>
      <c r="C92" s="206" t="s">
        <v>124</v>
      </c>
      <c r="D92" s="602" t="s">
        <v>118</v>
      </c>
      <c r="E92" s="589">
        <v>10000</v>
      </c>
      <c r="F92" s="185"/>
      <c r="G92" s="334">
        <f t="shared" si="2"/>
        <v>-23000</v>
      </c>
      <c r="H92" s="621" t="s">
        <v>136</v>
      </c>
      <c r="I92" s="622" t="s">
        <v>18</v>
      </c>
      <c r="J92" s="453" t="s">
        <v>456</v>
      </c>
      <c r="K92" s="663" t="s">
        <v>64</v>
      </c>
      <c r="L92" s="622" t="s">
        <v>45</v>
      </c>
      <c r="M92" s="622"/>
      <c r="N92" s="178" t="s">
        <v>461</v>
      </c>
    </row>
    <row r="93" spans="1:14" x14ac:dyDescent="0.25">
      <c r="A93" s="195">
        <v>44820</v>
      </c>
      <c r="B93" s="206" t="s">
        <v>123</v>
      </c>
      <c r="C93" s="206" t="s">
        <v>124</v>
      </c>
      <c r="D93" s="602" t="s">
        <v>118</v>
      </c>
      <c r="E93" s="589">
        <v>7000</v>
      </c>
      <c r="F93" s="185"/>
      <c r="G93" s="334">
        <f t="shared" si="2"/>
        <v>-30000</v>
      </c>
      <c r="H93" s="621" t="s">
        <v>136</v>
      </c>
      <c r="I93" s="622" t="s">
        <v>18</v>
      </c>
      <c r="J93" s="453" t="s">
        <v>456</v>
      </c>
      <c r="K93" s="663" t="s">
        <v>64</v>
      </c>
      <c r="L93" s="622" t="s">
        <v>45</v>
      </c>
      <c r="M93" s="622"/>
      <c r="N93" s="178" t="s">
        <v>462</v>
      </c>
    </row>
    <row r="94" spans="1:14" x14ac:dyDescent="0.25">
      <c r="A94" s="195">
        <v>44820</v>
      </c>
      <c r="B94" s="206" t="s">
        <v>123</v>
      </c>
      <c r="C94" s="206" t="s">
        <v>124</v>
      </c>
      <c r="D94" s="602" t="s">
        <v>118</v>
      </c>
      <c r="E94" s="589">
        <v>6000</v>
      </c>
      <c r="F94" s="185"/>
      <c r="G94" s="334">
        <f t="shared" si="2"/>
        <v>-36000</v>
      </c>
      <c r="H94" s="621" t="s">
        <v>136</v>
      </c>
      <c r="I94" s="622" t="s">
        <v>18</v>
      </c>
      <c r="J94" s="453" t="s">
        <v>456</v>
      </c>
      <c r="K94" s="663" t="s">
        <v>64</v>
      </c>
      <c r="L94" s="622" t="s">
        <v>45</v>
      </c>
      <c r="M94" s="622"/>
      <c r="N94" s="178" t="s">
        <v>239</v>
      </c>
    </row>
    <row r="95" spans="1:14" x14ac:dyDescent="0.25">
      <c r="A95" s="561">
        <v>44823</v>
      </c>
      <c r="B95" s="574" t="s">
        <v>115</v>
      </c>
      <c r="C95" s="574" t="s">
        <v>49</v>
      </c>
      <c r="D95" s="658" t="s">
        <v>118</v>
      </c>
      <c r="E95" s="648"/>
      <c r="F95" s="649">
        <v>70000</v>
      </c>
      <c r="G95" s="565">
        <f t="shared" si="2"/>
        <v>34000</v>
      </c>
      <c r="H95" s="659" t="s">
        <v>136</v>
      </c>
      <c r="I95" s="660" t="s">
        <v>18</v>
      </c>
      <c r="J95" s="568" t="s">
        <v>474</v>
      </c>
      <c r="K95" s="661" t="s">
        <v>64</v>
      </c>
      <c r="L95" s="660" t="s">
        <v>45</v>
      </c>
      <c r="M95" s="660"/>
      <c r="N95" s="662"/>
    </row>
    <row r="96" spans="1:14" x14ac:dyDescent="0.25">
      <c r="A96" s="535">
        <v>44823</v>
      </c>
      <c r="B96" s="206" t="s">
        <v>123</v>
      </c>
      <c r="C96" s="206" t="s">
        <v>124</v>
      </c>
      <c r="D96" s="602" t="s">
        <v>118</v>
      </c>
      <c r="E96" s="589">
        <v>10000</v>
      </c>
      <c r="F96" s="185"/>
      <c r="G96" s="334">
        <f t="shared" si="2"/>
        <v>24000</v>
      </c>
      <c r="H96" s="666" t="s">
        <v>136</v>
      </c>
      <c r="I96" s="622" t="s">
        <v>18</v>
      </c>
      <c r="J96" s="453" t="s">
        <v>474</v>
      </c>
      <c r="K96" s="623" t="s">
        <v>64</v>
      </c>
      <c r="L96" s="622" t="s">
        <v>45</v>
      </c>
      <c r="M96" s="622"/>
      <c r="N96" s="620" t="s">
        <v>127</v>
      </c>
    </row>
    <row r="97" spans="1:14" x14ac:dyDescent="0.25">
      <c r="A97" s="535">
        <v>44823</v>
      </c>
      <c r="B97" s="206" t="s">
        <v>123</v>
      </c>
      <c r="C97" s="206" t="s">
        <v>124</v>
      </c>
      <c r="D97" s="602" t="s">
        <v>118</v>
      </c>
      <c r="E97" s="589">
        <v>9000</v>
      </c>
      <c r="F97" s="185"/>
      <c r="G97" s="334">
        <f t="shared" si="2"/>
        <v>15000</v>
      </c>
      <c r="H97" s="621" t="s">
        <v>136</v>
      </c>
      <c r="I97" s="622" t="s">
        <v>18</v>
      </c>
      <c r="J97" s="453" t="s">
        <v>474</v>
      </c>
      <c r="K97" s="663" t="s">
        <v>64</v>
      </c>
      <c r="L97" s="622" t="s">
        <v>45</v>
      </c>
      <c r="M97" s="622"/>
      <c r="N97" s="178" t="s">
        <v>475</v>
      </c>
    </row>
    <row r="98" spans="1:14" x14ac:dyDescent="0.25">
      <c r="A98" s="535">
        <v>44823</v>
      </c>
      <c r="B98" s="206" t="s">
        <v>123</v>
      </c>
      <c r="C98" s="206" t="s">
        <v>124</v>
      </c>
      <c r="D98" s="602" t="s">
        <v>118</v>
      </c>
      <c r="E98" s="589">
        <v>20000</v>
      </c>
      <c r="F98" s="185"/>
      <c r="G98" s="334">
        <f t="shared" si="2"/>
        <v>-5000</v>
      </c>
      <c r="H98" s="621" t="s">
        <v>136</v>
      </c>
      <c r="I98" s="622" t="s">
        <v>18</v>
      </c>
      <c r="J98" s="453" t="s">
        <v>474</v>
      </c>
      <c r="K98" s="663" t="s">
        <v>64</v>
      </c>
      <c r="L98" s="622" t="s">
        <v>45</v>
      </c>
      <c r="M98" s="622"/>
      <c r="N98" s="178" t="s">
        <v>476</v>
      </c>
    </row>
    <row r="99" spans="1:14" x14ac:dyDescent="0.25">
      <c r="A99" s="535">
        <v>44823</v>
      </c>
      <c r="B99" s="206" t="s">
        <v>123</v>
      </c>
      <c r="C99" s="206" t="s">
        <v>124</v>
      </c>
      <c r="D99" s="602" t="s">
        <v>118</v>
      </c>
      <c r="E99" s="589">
        <v>20000</v>
      </c>
      <c r="F99" s="185"/>
      <c r="G99" s="334">
        <f t="shared" si="2"/>
        <v>-25000</v>
      </c>
      <c r="H99" s="621" t="s">
        <v>136</v>
      </c>
      <c r="I99" s="622" t="s">
        <v>18</v>
      </c>
      <c r="J99" s="453" t="s">
        <v>474</v>
      </c>
      <c r="K99" s="663" t="s">
        <v>64</v>
      </c>
      <c r="L99" s="622" t="s">
        <v>45</v>
      </c>
      <c r="M99" s="622"/>
      <c r="N99" s="178" t="s">
        <v>477</v>
      </c>
    </row>
    <row r="100" spans="1:14" x14ac:dyDescent="0.25">
      <c r="A100" s="535">
        <v>44823</v>
      </c>
      <c r="B100" s="206" t="s">
        <v>123</v>
      </c>
      <c r="C100" s="206" t="s">
        <v>124</v>
      </c>
      <c r="D100" s="602" t="s">
        <v>118</v>
      </c>
      <c r="E100" s="589">
        <v>10000</v>
      </c>
      <c r="F100" s="185"/>
      <c r="G100" s="334">
        <f t="shared" si="2"/>
        <v>-35000</v>
      </c>
      <c r="H100" s="621" t="s">
        <v>136</v>
      </c>
      <c r="I100" s="622" t="s">
        <v>18</v>
      </c>
      <c r="J100" s="453" t="s">
        <v>474</v>
      </c>
      <c r="K100" s="663" t="s">
        <v>64</v>
      </c>
      <c r="L100" s="622" t="s">
        <v>45</v>
      </c>
      <c r="M100" s="622"/>
      <c r="N100" s="178" t="s">
        <v>128</v>
      </c>
    </row>
    <row r="101" spans="1:14" x14ac:dyDescent="0.25">
      <c r="A101" s="561">
        <v>44824</v>
      </c>
      <c r="B101" s="574" t="s">
        <v>115</v>
      </c>
      <c r="C101" s="574" t="s">
        <v>49</v>
      </c>
      <c r="D101" s="658" t="s">
        <v>118</v>
      </c>
      <c r="E101" s="648"/>
      <c r="F101" s="649">
        <v>20000</v>
      </c>
      <c r="G101" s="565">
        <f t="shared" si="2"/>
        <v>-15000</v>
      </c>
      <c r="H101" s="659" t="s">
        <v>136</v>
      </c>
      <c r="I101" s="660" t="s">
        <v>18</v>
      </c>
      <c r="J101" s="568" t="s">
        <v>507</v>
      </c>
      <c r="K101" s="661" t="s">
        <v>64</v>
      </c>
      <c r="L101" s="660" t="s">
        <v>45</v>
      </c>
      <c r="M101" s="660"/>
      <c r="N101" s="662"/>
    </row>
    <row r="102" spans="1:14" x14ac:dyDescent="0.25">
      <c r="A102" s="195">
        <v>44824</v>
      </c>
      <c r="B102" s="206" t="s">
        <v>123</v>
      </c>
      <c r="C102" s="206" t="s">
        <v>124</v>
      </c>
      <c r="D102" s="602" t="s">
        <v>118</v>
      </c>
      <c r="E102" s="589">
        <v>10000</v>
      </c>
      <c r="F102" s="185"/>
      <c r="G102" s="334">
        <f t="shared" si="2"/>
        <v>-25000</v>
      </c>
      <c r="H102" s="666" t="s">
        <v>136</v>
      </c>
      <c r="I102" s="622" t="s">
        <v>18</v>
      </c>
      <c r="J102" s="453" t="s">
        <v>507</v>
      </c>
      <c r="K102" s="623" t="s">
        <v>64</v>
      </c>
      <c r="L102" s="622" t="s">
        <v>45</v>
      </c>
      <c r="M102" s="622"/>
      <c r="N102" s="620" t="s">
        <v>127</v>
      </c>
    </row>
    <row r="103" spans="1:14" x14ac:dyDescent="0.25">
      <c r="A103" s="195">
        <v>44824</v>
      </c>
      <c r="B103" s="206" t="s">
        <v>123</v>
      </c>
      <c r="C103" s="206" t="s">
        <v>124</v>
      </c>
      <c r="D103" s="602" t="s">
        <v>118</v>
      </c>
      <c r="E103" s="589">
        <v>9000</v>
      </c>
      <c r="F103" s="185"/>
      <c r="G103" s="334">
        <f t="shared" si="2"/>
        <v>-34000</v>
      </c>
      <c r="H103" s="621" t="s">
        <v>136</v>
      </c>
      <c r="I103" s="622" t="s">
        <v>18</v>
      </c>
      <c r="J103" s="453" t="s">
        <v>507</v>
      </c>
      <c r="K103" s="663" t="s">
        <v>64</v>
      </c>
      <c r="L103" s="622" t="s">
        <v>45</v>
      </c>
      <c r="M103" s="622"/>
      <c r="N103" s="620" t="s">
        <v>128</v>
      </c>
    </row>
    <row r="104" spans="1:14" x14ac:dyDescent="0.25">
      <c r="A104" s="195">
        <v>44825</v>
      </c>
      <c r="B104" s="206" t="s">
        <v>123</v>
      </c>
      <c r="C104" s="206" t="s">
        <v>124</v>
      </c>
      <c r="D104" s="602" t="s">
        <v>118</v>
      </c>
      <c r="E104" s="589">
        <v>10000</v>
      </c>
      <c r="F104" s="185"/>
      <c r="G104" s="334">
        <f t="shared" si="2"/>
        <v>-44000</v>
      </c>
      <c r="H104" s="621" t="s">
        <v>136</v>
      </c>
      <c r="I104" s="622" t="s">
        <v>18</v>
      </c>
      <c r="J104" s="453" t="s">
        <v>545</v>
      </c>
      <c r="K104" s="663" t="s">
        <v>64</v>
      </c>
      <c r="L104" s="622" t="s">
        <v>45</v>
      </c>
      <c r="M104" s="622"/>
      <c r="N104" s="620" t="s">
        <v>127</v>
      </c>
    </row>
    <row r="105" spans="1:14" x14ac:dyDescent="0.25">
      <c r="A105" s="195">
        <v>44825</v>
      </c>
      <c r="B105" s="206" t="s">
        <v>123</v>
      </c>
      <c r="C105" s="206" t="s">
        <v>124</v>
      </c>
      <c r="D105" s="602" t="s">
        <v>118</v>
      </c>
      <c r="E105" s="589">
        <v>10000</v>
      </c>
      <c r="F105" s="185"/>
      <c r="G105" s="334">
        <f t="shared" si="2"/>
        <v>-54000</v>
      </c>
      <c r="H105" s="621" t="s">
        <v>136</v>
      </c>
      <c r="I105" s="622" t="s">
        <v>18</v>
      </c>
      <c r="J105" s="453" t="s">
        <v>545</v>
      </c>
      <c r="K105" s="663" t="s">
        <v>64</v>
      </c>
      <c r="L105" s="622" t="s">
        <v>45</v>
      </c>
      <c r="M105" s="622"/>
      <c r="N105" s="620" t="s">
        <v>128</v>
      </c>
    </row>
    <row r="106" spans="1:14" x14ac:dyDescent="0.25">
      <c r="A106" s="561">
        <v>44826</v>
      </c>
      <c r="B106" s="574" t="s">
        <v>544</v>
      </c>
      <c r="C106" s="574" t="s">
        <v>49</v>
      </c>
      <c r="D106" s="658" t="s">
        <v>118</v>
      </c>
      <c r="E106" s="648"/>
      <c r="F106" s="649">
        <v>40000</v>
      </c>
      <c r="G106" s="565">
        <f t="shared" si="2"/>
        <v>-14000</v>
      </c>
      <c r="H106" s="659" t="s">
        <v>136</v>
      </c>
      <c r="I106" s="660" t="s">
        <v>18</v>
      </c>
      <c r="J106" s="568" t="s">
        <v>545</v>
      </c>
      <c r="K106" s="661" t="s">
        <v>64</v>
      </c>
      <c r="L106" s="660" t="s">
        <v>45</v>
      </c>
      <c r="M106" s="660"/>
      <c r="N106" s="662"/>
    </row>
    <row r="107" spans="1:14" x14ac:dyDescent="0.25">
      <c r="A107" s="195">
        <v>44826</v>
      </c>
      <c r="B107" s="206" t="s">
        <v>123</v>
      </c>
      <c r="C107" s="206" t="s">
        <v>124</v>
      </c>
      <c r="D107" s="602" t="s">
        <v>118</v>
      </c>
      <c r="E107" s="589">
        <v>10000</v>
      </c>
      <c r="F107" s="185"/>
      <c r="G107" s="334">
        <f t="shared" si="2"/>
        <v>-24000</v>
      </c>
      <c r="H107" s="621" t="s">
        <v>136</v>
      </c>
      <c r="I107" s="622" t="s">
        <v>18</v>
      </c>
      <c r="J107" s="453" t="s">
        <v>545</v>
      </c>
      <c r="K107" s="663" t="s">
        <v>64</v>
      </c>
      <c r="L107" s="622" t="s">
        <v>45</v>
      </c>
      <c r="M107" s="622"/>
      <c r="N107" s="620" t="s">
        <v>127</v>
      </c>
    </row>
    <row r="108" spans="1:14" x14ac:dyDescent="0.25">
      <c r="A108" s="195">
        <v>44826</v>
      </c>
      <c r="B108" s="206" t="s">
        <v>123</v>
      </c>
      <c r="C108" s="206" t="s">
        <v>124</v>
      </c>
      <c r="D108" s="602" t="s">
        <v>118</v>
      </c>
      <c r="E108" s="589">
        <v>10000</v>
      </c>
      <c r="F108" s="185"/>
      <c r="G108" s="334">
        <f t="shared" si="2"/>
        <v>-34000</v>
      </c>
      <c r="H108" s="621" t="s">
        <v>136</v>
      </c>
      <c r="I108" s="622" t="s">
        <v>18</v>
      </c>
      <c r="J108" s="453" t="s">
        <v>545</v>
      </c>
      <c r="K108" s="663" t="s">
        <v>64</v>
      </c>
      <c r="L108" s="622" t="s">
        <v>45</v>
      </c>
      <c r="M108" s="622"/>
      <c r="N108" s="620" t="s">
        <v>128</v>
      </c>
    </row>
    <row r="109" spans="1:14" x14ac:dyDescent="0.25">
      <c r="A109" s="561">
        <v>44830</v>
      </c>
      <c r="B109" s="574" t="s">
        <v>115</v>
      </c>
      <c r="C109" s="574" t="s">
        <v>49</v>
      </c>
      <c r="D109" s="658" t="s">
        <v>118</v>
      </c>
      <c r="E109" s="648"/>
      <c r="F109" s="649">
        <v>50000</v>
      </c>
      <c r="G109" s="565">
        <f t="shared" si="2"/>
        <v>16000</v>
      </c>
      <c r="H109" s="659" t="s">
        <v>136</v>
      </c>
      <c r="I109" s="660" t="s">
        <v>18</v>
      </c>
      <c r="J109" s="568" t="s">
        <v>571</v>
      </c>
      <c r="K109" s="661" t="s">
        <v>64</v>
      </c>
      <c r="L109" s="660" t="s">
        <v>45</v>
      </c>
      <c r="M109" s="660"/>
      <c r="N109" s="662"/>
    </row>
    <row r="110" spans="1:14" x14ac:dyDescent="0.25">
      <c r="A110" s="195">
        <v>44830</v>
      </c>
      <c r="B110" s="206" t="s">
        <v>123</v>
      </c>
      <c r="C110" s="206" t="s">
        <v>124</v>
      </c>
      <c r="D110" s="602" t="s">
        <v>118</v>
      </c>
      <c r="E110" s="589">
        <v>10000</v>
      </c>
      <c r="F110" s="185"/>
      <c r="G110" s="334">
        <f t="shared" si="2"/>
        <v>6000</v>
      </c>
      <c r="H110" s="621" t="s">
        <v>136</v>
      </c>
      <c r="I110" s="622" t="s">
        <v>18</v>
      </c>
      <c r="J110" s="453" t="s">
        <v>571</v>
      </c>
      <c r="K110" s="663" t="s">
        <v>64</v>
      </c>
      <c r="L110" s="622" t="s">
        <v>45</v>
      </c>
      <c r="M110" s="622"/>
      <c r="N110" s="620" t="s">
        <v>127</v>
      </c>
    </row>
    <row r="111" spans="1:14" x14ac:dyDescent="0.25">
      <c r="A111" s="195">
        <v>44830</v>
      </c>
      <c r="B111" s="206" t="s">
        <v>123</v>
      </c>
      <c r="C111" s="206" t="s">
        <v>124</v>
      </c>
      <c r="D111" s="602" t="s">
        <v>118</v>
      </c>
      <c r="E111" s="589">
        <v>10000</v>
      </c>
      <c r="F111" s="185"/>
      <c r="G111" s="334">
        <f t="shared" si="2"/>
        <v>-4000</v>
      </c>
      <c r="H111" s="666" t="s">
        <v>136</v>
      </c>
      <c r="I111" s="622" t="s">
        <v>18</v>
      </c>
      <c r="J111" s="453" t="s">
        <v>571</v>
      </c>
      <c r="K111" s="623" t="s">
        <v>64</v>
      </c>
      <c r="L111" s="622" t="s">
        <v>45</v>
      </c>
      <c r="M111" s="622"/>
      <c r="N111" s="620" t="s">
        <v>275</v>
      </c>
    </row>
    <row r="112" spans="1:14" x14ac:dyDescent="0.25">
      <c r="A112" s="195">
        <v>44830</v>
      </c>
      <c r="B112" s="206" t="s">
        <v>123</v>
      </c>
      <c r="C112" s="206" t="s">
        <v>124</v>
      </c>
      <c r="D112" s="602" t="s">
        <v>118</v>
      </c>
      <c r="E112" s="589">
        <v>7000</v>
      </c>
      <c r="F112" s="185"/>
      <c r="G112" s="334">
        <f t="shared" si="2"/>
        <v>-11000</v>
      </c>
      <c r="H112" s="666" t="s">
        <v>136</v>
      </c>
      <c r="I112" s="622" t="s">
        <v>18</v>
      </c>
      <c r="J112" s="453" t="s">
        <v>571</v>
      </c>
      <c r="K112" s="623" t="s">
        <v>64</v>
      </c>
      <c r="L112" s="622" t="s">
        <v>45</v>
      </c>
      <c r="M112" s="622"/>
      <c r="N112" s="620" t="s">
        <v>569</v>
      </c>
    </row>
    <row r="113" spans="1:14" x14ac:dyDescent="0.25">
      <c r="A113" s="195">
        <v>44830</v>
      </c>
      <c r="B113" s="206" t="s">
        <v>123</v>
      </c>
      <c r="C113" s="206" t="s">
        <v>124</v>
      </c>
      <c r="D113" s="602" t="s">
        <v>118</v>
      </c>
      <c r="E113" s="589">
        <v>10000</v>
      </c>
      <c r="F113" s="185"/>
      <c r="G113" s="334">
        <f t="shared" si="2"/>
        <v>-21000</v>
      </c>
      <c r="H113" s="621" t="s">
        <v>136</v>
      </c>
      <c r="I113" s="622" t="s">
        <v>18</v>
      </c>
      <c r="J113" s="453" t="s">
        <v>571</v>
      </c>
      <c r="K113" s="663" t="s">
        <v>64</v>
      </c>
      <c r="L113" s="622" t="s">
        <v>45</v>
      </c>
      <c r="M113" s="622"/>
      <c r="N113" s="620" t="s">
        <v>570</v>
      </c>
    </row>
    <row r="114" spans="1:14" x14ac:dyDescent="0.25">
      <c r="A114" s="195">
        <v>44830</v>
      </c>
      <c r="B114" s="206" t="s">
        <v>123</v>
      </c>
      <c r="C114" s="206" t="s">
        <v>124</v>
      </c>
      <c r="D114" s="602" t="s">
        <v>118</v>
      </c>
      <c r="E114" s="589">
        <v>9000</v>
      </c>
      <c r="F114" s="185"/>
      <c r="G114" s="334">
        <f t="shared" si="2"/>
        <v>-30000</v>
      </c>
      <c r="H114" s="621" t="s">
        <v>136</v>
      </c>
      <c r="I114" s="622" t="s">
        <v>18</v>
      </c>
      <c r="J114" s="453" t="s">
        <v>571</v>
      </c>
      <c r="K114" s="663" t="s">
        <v>64</v>
      </c>
      <c r="L114" s="622" t="s">
        <v>45</v>
      </c>
      <c r="M114" s="622"/>
      <c r="N114" s="620" t="s">
        <v>128</v>
      </c>
    </row>
    <row r="115" spans="1:14" x14ac:dyDescent="0.25">
      <c r="A115" s="195">
        <v>44830</v>
      </c>
      <c r="B115" s="206" t="s">
        <v>125</v>
      </c>
      <c r="C115" s="206" t="s">
        <v>49</v>
      </c>
      <c r="D115" s="602" t="s">
        <v>118</v>
      </c>
      <c r="E115" s="589"/>
      <c r="F115" s="185">
        <v>-4000</v>
      </c>
      <c r="G115" s="334">
        <f t="shared" si="2"/>
        <v>-34000</v>
      </c>
      <c r="H115" s="621" t="s">
        <v>136</v>
      </c>
      <c r="I115" s="622" t="s">
        <v>18</v>
      </c>
      <c r="J115" s="453" t="s">
        <v>571</v>
      </c>
      <c r="K115" s="663" t="s">
        <v>64</v>
      </c>
      <c r="L115" s="622" t="s">
        <v>45</v>
      </c>
      <c r="M115" s="622"/>
      <c r="N115" s="620"/>
    </row>
    <row r="116" spans="1:14" x14ac:dyDescent="0.25">
      <c r="A116" s="561">
        <v>44830</v>
      </c>
      <c r="B116" s="574" t="s">
        <v>115</v>
      </c>
      <c r="C116" s="574" t="s">
        <v>49</v>
      </c>
      <c r="D116" s="658" t="s">
        <v>118</v>
      </c>
      <c r="E116" s="648"/>
      <c r="F116" s="649">
        <v>65000</v>
      </c>
      <c r="G116" s="565">
        <f t="shared" si="2"/>
        <v>31000</v>
      </c>
      <c r="H116" s="659" t="s">
        <v>136</v>
      </c>
      <c r="I116" s="660" t="s">
        <v>18</v>
      </c>
      <c r="J116" s="568" t="s">
        <v>585</v>
      </c>
      <c r="K116" s="661" t="s">
        <v>64</v>
      </c>
      <c r="L116" s="660" t="s">
        <v>45</v>
      </c>
      <c r="M116" s="660"/>
      <c r="N116" s="662"/>
    </row>
    <row r="117" spans="1:14" x14ac:dyDescent="0.25">
      <c r="A117" s="195">
        <v>44830</v>
      </c>
      <c r="B117" s="206" t="s">
        <v>123</v>
      </c>
      <c r="C117" s="206" t="s">
        <v>124</v>
      </c>
      <c r="D117" s="602" t="s">
        <v>118</v>
      </c>
      <c r="E117" s="589">
        <v>10000</v>
      </c>
      <c r="F117" s="185"/>
      <c r="G117" s="334">
        <f t="shared" si="2"/>
        <v>21000</v>
      </c>
      <c r="H117" s="666" t="s">
        <v>136</v>
      </c>
      <c r="I117" s="622" t="s">
        <v>18</v>
      </c>
      <c r="J117" s="453" t="s">
        <v>585</v>
      </c>
      <c r="K117" s="623" t="s">
        <v>64</v>
      </c>
      <c r="L117" s="622" t="s">
        <v>45</v>
      </c>
      <c r="M117" s="622"/>
      <c r="N117" s="620" t="s">
        <v>586</v>
      </c>
    </row>
    <row r="118" spans="1:14" x14ac:dyDescent="0.25">
      <c r="A118" s="195">
        <v>44830</v>
      </c>
      <c r="B118" s="206" t="s">
        <v>123</v>
      </c>
      <c r="C118" s="206" t="s">
        <v>124</v>
      </c>
      <c r="D118" s="602" t="s">
        <v>118</v>
      </c>
      <c r="E118" s="589">
        <v>20000</v>
      </c>
      <c r="F118" s="185"/>
      <c r="G118" s="334">
        <f t="shared" si="2"/>
        <v>1000</v>
      </c>
      <c r="H118" s="666" t="s">
        <v>136</v>
      </c>
      <c r="I118" s="622" t="s">
        <v>18</v>
      </c>
      <c r="J118" s="453" t="s">
        <v>585</v>
      </c>
      <c r="K118" s="623" t="s">
        <v>64</v>
      </c>
      <c r="L118" s="622" t="s">
        <v>45</v>
      </c>
      <c r="M118" s="622"/>
      <c r="N118" s="620" t="s">
        <v>587</v>
      </c>
    </row>
    <row r="119" spans="1:14" x14ac:dyDescent="0.25">
      <c r="A119" s="195">
        <v>44830</v>
      </c>
      <c r="B119" s="206" t="s">
        <v>123</v>
      </c>
      <c r="C119" s="206" t="s">
        <v>124</v>
      </c>
      <c r="D119" s="602" t="s">
        <v>118</v>
      </c>
      <c r="E119" s="589">
        <v>25000</v>
      </c>
      <c r="F119" s="185"/>
      <c r="G119" s="334">
        <f t="shared" si="2"/>
        <v>-24000</v>
      </c>
      <c r="H119" s="666" t="s">
        <v>136</v>
      </c>
      <c r="I119" s="622" t="s">
        <v>18</v>
      </c>
      <c r="J119" s="453" t="s">
        <v>585</v>
      </c>
      <c r="K119" s="623" t="s">
        <v>64</v>
      </c>
      <c r="L119" s="622" t="s">
        <v>45</v>
      </c>
      <c r="M119" s="622"/>
      <c r="N119" s="620" t="s">
        <v>588</v>
      </c>
    </row>
    <row r="120" spans="1:14" x14ac:dyDescent="0.25">
      <c r="A120" s="195">
        <v>44831</v>
      </c>
      <c r="B120" s="206" t="s">
        <v>125</v>
      </c>
      <c r="C120" s="206" t="s">
        <v>49</v>
      </c>
      <c r="D120" s="602" t="s">
        <v>118</v>
      </c>
      <c r="E120" s="589"/>
      <c r="F120" s="185">
        <v>-10000</v>
      </c>
      <c r="G120" s="334">
        <f t="shared" si="2"/>
        <v>-34000</v>
      </c>
      <c r="H120" s="666" t="s">
        <v>136</v>
      </c>
      <c r="I120" s="622" t="s">
        <v>18</v>
      </c>
      <c r="J120" s="453" t="s">
        <v>585</v>
      </c>
      <c r="K120" s="623" t="s">
        <v>64</v>
      </c>
      <c r="L120" s="622" t="s">
        <v>45</v>
      </c>
      <c r="M120" s="622"/>
      <c r="N120" s="620"/>
    </row>
    <row r="121" spans="1:14" x14ac:dyDescent="0.25">
      <c r="A121" s="561">
        <v>44831</v>
      </c>
      <c r="B121" s="574" t="s">
        <v>115</v>
      </c>
      <c r="C121" s="574" t="s">
        <v>49</v>
      </c>
      <c r="D121" s="658" t="s">
        <v>118</v>
      </c>
      <c r="E121" s="648"/>
      <c r="F121" s="649">
        <v>81000</v>
      </c>
      <c r="G121" s="565">
        <f t="shared" si="2"/>
        <v>47000</v>
      </c>
      <c r="H121" s="659" t="s">
        <v>136</v>
      </c>
      <c r="I121" s="660" t="s">
        <v>18</v>
      </c>
      <c r="J121" s="568" t="s">
        <v>600</v>
      </c>
      <c r="K121" s="661" t="s">
        <v>64</v>
      </c>
      <c r="L121" s="660" t="s">
        <v>45</v>
      </c>
      <c r="M121" s="660"/>
      <c r="N121" s="662"/>
    </row>
    <row r="122" spans="1:14" x14ac:dyDescent="0.25">
      <c r="A122" s="195">
        <v>44831</v>
      </c>
      <c r="B122" s="206" t="s">
        <v>123</v>
      </c>
      <c r="C122" s="206" t="s">
        <v>124</v>
      </c>
      <c r="D122" s="602" t="s">
        <v>118</v>
      </c>
      <c r="E122" s="589">
        <v>10000</v>
      </c>
      <c r="F122" s="185"/>
      <c r="G122" s="334">
        <f t="shared" si="2"/>
        <v>37000</v>
      </c>
      <c r="H122" s="666" t="s">
        <v>136</v>
      </c>
      <c r="I122" s="622" t="s">
        <v>18</v>
      </c>
      <c r="J122" s="453" t="s">
        <v>600</v>
      </c>
      <c r="K122" s="623" t="s">
        <v>64</v>
      </c>
      <c r="L122" s="622" t="s">
        <v>45</v>
      </c>
      <c r="M122" s="622"/>
      <c r="N122" s="620" t="s">
        <v>127</v>
      </c>
    </row>
    <row r="123" spans="1:14" x14ac:dyDescent="0.25">
      <c r="A123" s="195">
        <v>44831</v>
      </c>
      <c r="B123" s="206" t="s">
        <v>123</v>
      </c>
      <c r="C123" s="206" t="s">
        <v>124</v>
      </c>
      <c r="D123" s="602" t="s">
        <v>118</v>
      </c>
      <c r="E123" s="589">
        <v>2000</v>
      </c>
      <c r="F123" s="185"/>
      <c r="G123" s="334">
        <f t="shared" si="2"/>
        <v>35000</v>
      </c>
      <c r="H123" s="666" t="s">
        <v>136</v>
      </c>
      <c r="I123" s="622" t="s">
        <v>18</v>
      </c>
      <c r="J123" s="453" t="s">
        <v>600</v>
      </c>
      <c r="K123" s="623" t="s">
        <v>64</v>
      </c>
      <c r="L123" s="622" t="s">
        <v>45</v>
      </c>
      <c r="M123" s="622"/>
      <c r="N123" s="620" t="s">
        <v>601</v>
      </c>
    </row>
    <row r="124" spans="1:14" x14ac:dyDescent="0.25">
      <c r="A124" s="195">
        <v>44831</v>
      </c>
      <c r="B124" s="206" t="s">
        <v>123</v>
      </c>
      <c r="C124" s="206" t="s">
        <v>124</v>
      </c>
      <c r="D124" s="602" t="s">
        <v>118</v>
      </c>
      <c r="E124" s="589">
        <v>10000</v>
      </c>
      <c r="F124" s="185"/>
      <c r="G124" s="334">
        <f t="shared" si="2"/>
        <v>25000</v>
      </c>
      <c r="H124" s="621" t="s">
        <v>136</v>
      </c>
      <c r="I124" s="622" t="s">
        <v>18</v>
      </c>
      <c r="J124" s="453" t="s">
        <v>600</v>
      </c>
      <c r="K124" s="663" t="s">
        <v>64</v>
      </c>
      <c r="L124" s="622" t="s">
        <v>45</v>
      </c>
      <c r="M124" s="622"/>
      <c r="N124" s="620" t="s">
        <v>602</v>
      </c>
    </row>
    <row r="125" spans="1:14" x14ac:dyDescent="0.25">
      <c r="A125" s="195">
        <v>44831</v>
      </c>
      <c r="B125" s="206" t="s">
        <v>123</v>
      </c>
      <c r="C125" s="206" t="s">
        <v>124</v>
      </c>
      <c r="D125" s="602" t="s">
        <v>118</v>
      </c>
      <c r="E125" s="589">
        <v>12000</v>
      </c>
      <c r="F125" s="185"/>
      <c r="G125" s="334">
        <f t="shared" si="2"/>
        <v>13000</v>
      </c>
      <c r="H125" s="621" t="s">
        <v>136</v>
      </c>
      <c r="I125" s="622" t="s">
        <v>18</v>
      </c>
      <c r="J125" s="453" t="s">
        <v>600</v>
      </c>
      <c r="K125" s="663" t="s">
        <v>64</v>
      </c>
      <c r="L125" s="622" t="s">
        <v>45</v>
      </c>
      <c r="M125" s="622"/>
      <c r="N125" s="620" t="s">
        <v>603</v>
      </c>
    </row>
    <row r="126" spans="1:14" x14ac:dyDescent="0.25">
      <c r="A126" s="195">
        <v>44831</v>
      </c>
      <c r="B126" s="206" t="s">
        <v>123</v>
      </c>
      <c r="C126" s="206" t="s">
        <v>124</v>
      </c>
      <c r="D126" s="602" t="s">
        <v>118</v>
      </c>
      <c r="E126" s="589">
        <v>8000</v>
      </c>
      <c r="F126" s="185"/>
      <c r="G126" s="334">
        <f t="shared" si="2"/>
        <v>5000</v>
      </c>
      <c r="H126" s="621" t="s">
        <v>136</v>
      </c>
      <c r="I126" s="622" t="s">
        <v>18</v>
      </c>
      <c r="J126" s="453" t="s">
        <v>600</v>
      </c>
      <c r="K126" s="663" t="s">
        <v>64</v>
      </c>
      <c r="L126" s="622" t="s">
        <v>45</v>
      </c>
      <c r="M126" s="622"/>
      <c r="N126" s="620" t="s">
        <v>375</v>
      </c>
    </row>
    <row r="127" spans="1:14" x14ac:dyDescent="0.25">
      <c r="A127" s="195">
        <v>44831</v>
      </c>
      <c r="B127" s="206" t="s">
        <v>123</v>
      </c>
      <c r="C127" s="206" t="s">
        <v>124</v>
      </c>
      <c r="D127" s="602" t="s">
        <v>118</v>
      </c>
      <c r="E127" s="589">
        <v>13000</v>
      </c>
      <c r="F127" s="185"/>
      <c r="G127" s="334">
        <f t="shared" si="2"/>
        <v>-8000</v>
      </c>
      <c r="H127" s="621" t="s">
        <v>136</v>
      </c>
      <c r="I127" s="622" t="s">
        <v>18</v>
      </c>
      <c r="J127" s="453" t="s">
        <v>600</v>
      </c>
      <c r="K127" s="663" t="s">
        <v>64</v>
      </c>
      <c r="L127" s="622" t="s">
        <v>45</v>
      </c>
      <c r="M127" s="622"/>
      <c r="N127" s="620" t="s">
        <v>604</v>
      </c>
    </row>
    <row r="128" spans="1:14" x14ac:dyDescent="0.25">
      <c r="A128" s="195">
        <v>44831</v>
      </c>
      <c r="B128" s="206" t="s">
        <v>123</v>
      </c>
      <c r="C128" s="206" t="s">
        <v>124</v>
      </c>
      <c r="D128" s="602" t="s">
        <v>118</v>
      </c>
      <c r="E128" s="589">
        <v>15000</v>
      </c>
      <c r="F128" s="185"/>
      <c r="G128" s="334">
        <f t="shared" si="2"/>
        <v>-23000</v>
      </c>
      <c r="H128" s="621" t="s">
        <v>136</v>
      </c>
      <c r="I128" s="622" t="s">
        <v>18</v>
      </c>
      <c r="J128" s="453" t="s">
        <v>600</v>
      </c>
      <c r="K128" s="663" t="s">
        <v>64</v>
      </c>
      <c r="L128" s="622" t="s">
        <v>45</v>
      </c>
      <c r="M128" s="622"/>
      <c r="N128" s="620" t="s">
        <v>605</v>
      </c>
    </row>
    <row r="129" spans="1:14" x14ac:dyDescent="0.25">
      <c r="A129" s="195">
        <v>44831</v>
      </c>
      <c r="B129" s="206" t="s">
        <v>123</v>
      </c>
      <c r="C129" s="206" t="s">
        <v>124</v>
      </c>
      <c r="D129" s="602" t="s">
        <v>118</v>
      </c>
      <c r="E129" s="589">
        <v>8000</v>
      </c>
      <c r="F129" s="185"/>
      <c r="G129" s="334">
        <f t="shared" si="2"/>
        <v>-31000</v>
      </c>
      <c r="H129" s="621" t="s">
        <v>136</v>
      </c>
      <c r="I129" s="622" t="s">
        <v>18</v>
      </c>
      <c r="J129" s="453" t="s">
        <v>600</v>
      </c>
      <c r="K129" s="663" t="s">
        <v>64</v>
      </c>
      <c r="L129" s="622" t="s">
        <v>45</v>
      </c>
      <c r="M129" s="622"/>
      <c r="N129" s="620" t="s">
        <v>606</v>
      </c>
    </row>
    <row r="130" spans="1:14" x14ac:dyDescent="0.25">
      <c r="A130" s="195">
        <v>44831</v>
      </c>
      <c r="B130" s="206" t="s">
        <v>123</v>
      </c>
      <c r="C130" s="206" t="s">
        <v>124</v>
      </c>
      <c r="D130" s="602" t="s">
        <v>118</v>
      </c>
      <c r="E130" s="589">
        <v>7000</v>
      </c>
      <c r="F130" s="185"/>
      <c r="G130" s="334">
        <f t="shared" si="2"/>
        <v>-38000</v>
      </c>
      <c r="H130" s="666" t="s">
        <v>136</v>
      </c>
      <c r="I130" s="622" t="s">
        <v>18</v>
      </c>
      <c r="J130" s="453" t="s">
        <v>600</v>
      </c>
      <c r="K130" s="623" t="s">
        <v>64</v>
      </c>
      <c r="L130" s="622" t="s">
        <v>45</v>
      </c>
      <c r="M130" s="622"/>
      <c r="N130" s="620" t="s">
        <v>235</v>
      </c>
    </row>
    <row r="131" spans="1:14" x14ac:dyDescent="0.25">
      <c r="A131" s="561">
        <v>44832</v>
      </c>
      <c r="B131" s="574" t="s">
        <v>115</v>
      </c>
      <c r="C131" s="574" t="s">
        <v>49</v>
      </c>
      <c r="D131" s="658" t="s">
        <v>118</v>
      </c>
      <c r="E131" s="648"/>
      <c r="F131" s="649">
        <v>50000</v>
      </c>
      <c r="G131" s="565">
        <f t="shared" si="2"/>
        <v>12000</v>
      </c>
      <c r="H131" s="659" t="s">
        <v>136</v>
      </c>
      <c r="I131" s="660" t="s">
        <v>18</v>
      </c>
      <c r="J131" s="568" t="s">
        <v>619</v>
      </c>
      <c r="K131" s="661" t="s">
        <v>64</v>
      </c>
      <c r="L131" s="660" t="s">
        <v>45</v>
      </c>
      <c r="M131" s="660"/>
      <c r="N131" s="662"/>
    </row>
    <row r="132" spans="1:14" x14ac:dyDescent="0.25">
      <c r="A132" s="195">
        <v>44832</v>
      </c>
      <c r="B132" s="206" t="s">
        <v>123</v>
      </c>
      <c r="C132" s="206" t="s">
        <v>124</v>
      </c>
      <c r="D132" s="602" t="s">
        <v>118</v>
      </c>
      <c r="E132" s="589">
        <v>10000</v>
      </c>
      <c r="F132" s="185"/>
      <c r="G132" s="334">
        <f t="shared" si="2"/>
        <v>2000</v>
      </c>
      <c r="H132" s="621" t="s">
        <v>136</v>
      </c>
      <c r="I132" s="622" t="s">
        <v>18</v>
      </c>
      <c r="J132" s="453" t="s">
        <v>619</v>
      </c>
      <c r="K132" s="663" t="s">
        <v>64</v>
      </c>
      <c r="L132" s="622" t="s">
        <v>45</v>
      </c>
      <c r="M132" s="622"/>
      <c r="N132" s="620" t="s">
        <v>127</v>
      </c>
    </row>
    <row r="133" spans="1:14" x14ac:dyDescent="0.25">
      <c r="A133" s="195">
        <v>44832</v>
      </c>
      <c r="B133" s="206" t="s">
        <v>123</v>
      </c>
      <c r="C133" s="206" t="s">
        <v>124</v>
      </c>
      <c r="D133" s="602" t="s">
        <v>118</v>
      </c>
      <c r="E133" s="589">
        <v>10000</v>
      </c>
      <c r="F133" s="185"/>
      <c r="G133" s="334">
        <f t="shared" si="2"/>
        <v>-8000</v>
      </c>
      <c r="H133" s="621" t="s">
        <v>136</v>
      </c>
      <c r="I133" s="622" t="s">
        <v>18</v>
      </c>
      <c r="J133" s="453" t="s">
        <v>619</v>
      </c>
      <c r="K133" s="663" t="s">
        <v>64</v>
      </c>
      <c r="L133" s="622" t="s">
        <v>45</v>
      </c>
      <c r="M133" s="622"/>
      <c r="N133" s="620" t="s">
        <v>620</v>
      </c>
    </row>
    <row r="134" spans="1:14" x14ac:dyDescent="0.25">
      <c r="A134" s="195">
        <v>44832</v>
      </c>
      <c r="B134" s="206" t="s">
        <v>123</v>
      </c>
      <c r="C134" s="206" t="s">
        <v>124</v>
      </c>
      <c r="D134" s="602" t="s">
        <v>118</v>
      </c>
      <c r="E134" s="589">
        <v>8000</v>
      </c>
      <c r="F134" s="185"/>
      <c r="G134" s="334">
        <f t="shared" si="2"/>
        <v>-16000</v>
      </c>
      <c r="H134" s="621" t="s">
        <v>136</v>
      </c>
      <c r="I134" s="622" t="s">
        <v>18</v>
      </c>
      <c r="J134" s="453" t="s">
        <v>619</v>
      </c>
      <c r="K134" s="663" t="s">
        <v>64</v>
      </c>
      <c r="L134" s="622" t="s">
        <v>45</v>
      </c>
      <c r="M134" s="622"/>
      <c r="N134" s="620" t="s">
        <v>621</v>
      </c>
    </row>
    <row r="135" spans="1:14" x14ac:dyDescent="0.25">
      <c r="A135" s="195">
        <v>44832</v>
      </c>
      <c r="B135" s="206" t="s">
        <v>123</v>
      </c>
      <c r="C135" s="206" t="s">
        <v>124</v>
      </c>
      <c r="D135" s="602" t="s">
        <v>118</v>
      </c>
      <c r="E135" s="589">
        <v>10000</v>
      </c>
      <c r="F135" s="185"/>
      <c r="G135" s="334">
        <f t="shared" si="2"/>
        <v>-26000</v>
      </c>
      <c r="H135" s="666" t="s">
        <v>136</v>
      </c>
      <c r="I135" s="622" t="s">
        <v>18</v>
      </c>
      <c r="J135" s="453" t="s">
        <v>619</v>
      </c>
      <c r="K135" s="623" t="s">
        <v>64</v>
      </c>
      <c r="L135" s="622" t="s">
        <v>45</v>
      </c>
      <c r="M135" s="622"/>
      <c r="N135" s="620" t="s">
        <v>570</v>
      </c>
    </row>
    <row r="136" spans="1:14" x14ac:dyDescent="0.25">
      <c r="A136" s="195">
        <v>44832</v>
      </c>
      <c r="B136" s="206" t="s">
        <v>123</v>
      </c>
      <c r="C136" s="206" t="s">
        <v>124</v>
      </c>
      <c r="D136" s="602" t="s">
        <v>118</v>
      </c>
      <c r="E136" s="589">
        <v>10000</v>
      </c>
      <c r="F136" s="185"/>
      <c r="G136" s="334">
        <f t="shared" si="2"/>
        <v>-36000</v>
      </c>
      <c r="H136" s="621" t="s">
        <v>136</v>
      </c>
      <c r="I136" s="622" t="s">
        <v>18</v>
      </c>
      <c r="J136" s="453" t="s">
        <v>619</v>
      </c>
      <c r="K136" s="663" t="s">
        <v>64</v>
      </c>
      <c r="L136" s="622" t="s">
        <v>45</v>
      </c>
      <c r="M136" s="622"/>
      <c r="N136" s="620" t="s">
        <v>128</v>
      </c>
    </row>
    <row r="137" spans="1:14" x14ac:dyDescent="0.25">
      <c r="A137" s="561">
        <v>44833</v>
      </c>
      <c r="B137" s="574" t="s">
        <v>115</v>
      </c>
      <c r="C137" s="574" t="s">
        <v>49</v>
      </c>
      <c r="D137" s="658" t="s">
        <v>118</v>
      </c>
      <c r="E137" s="648"/>
      <c r="F137" s="649">
        <v>65000</v>
      </c>
      <c r="G137" s="565">
        <f t="shared" si="2"/>
        <v>29000</v>
      </c>
      <c r="H137" s="659" t="s">
        <v>136</v>
      </c>
      <c r="I137" s="660" t="s">
        <v>18</v>
      </c>
      <c r="J137" s="568" t="s">
        <v>643</v>
      </c>
      <c r="K137" s="661" t="s">
        <v>64</v>
      </c>
      <c r="L137" s="660" t="s">
        <v>45</v>
      </c>
      <c r="M137" s="660"/>
      <c r="N137" s="662"/>
    </row>
    <row r="138" spans="1:14" x14ac:dyDescent="0.25">
      <c r="A138" s="195">
        <v>44833</v>
      </c>
      <c r="B138" s="206" t="s">
        <v>123</v>
      </c>
      <c r="C138" s="206" t="s">
        <v>124</v>
      </c>
      <c r="D138" s="602" t="s">
        <v>118</v>
      </c>
      <c r="E138" s="589">
        <v>10000</v>
      </c>
      <c r="F138" s="185"/>
      <c r="G138" s="334">
        <f t="shared" si="2"/>
        <v>19000</v>
      </c>
      <c r="H138" s="621" t="s">
        <v>136</v>
      </c>
      <c r="I138" s="622" t="s">
        <v>18</v>
      </c>
      <c r="J138" s="453" t="s">
        <v>643</v>
      </c>
      <c r="K138" s="663" t="s">
        <v>64</v>
      </c>
      <c r="L138" s="622" t="s">
        <v>45</v>
      </c>
      <c r="M138" s="622"/>
      <c r="N138" s="620" t="s">
        <v>127</v>
      </c>
    </row>
    <row r="139" spans="1:14" x14ac:dyDescent="0.25">
      <c r="A139" s="195">
        <v>44833</v>
      </c>
      <c r="B139" s="206" t="s">
        <v>123</v>
      </c>
      <c r="C139" s="206" t="s">
        <v>124</v>
      </c>
      <c r="D139" s="602" t="s">
        <v>118</v>
      </c>
      <c r="E139" s="589">
        <v>10000</v>
      </c>
      <c r="F139" s="185"/>
      <c r="G139" s="334">
        <f t="shared" si="2"/>
        <v>9000</v>
      </c>
      <c r="H139" s="621" t="s">
        <v>136</v>
      </c>
      <c r="I139" s="622" t="s">
        <v>18</v>
      </c>
      <c r="J139" s="453" t="s">
        <v>643</v>
      </c>
      <c r="K139" s="663" t="s">
        <v>64</v>
      </c>
      <c r="L139" s="622" t="s">
        <v>45</v>
      </c>
      <c r="M139" s="622"/>
      <c r="N139" s="620" t="s">
        <v>234</v>
      </c>
    </row>
    <row r="140" spans="1:14" x14ac:dyDescent="0.25">
      <c r="A140" s="195">
        <v>44833</v>
      </c>
      <c r="B140" s="206" t="s">
        <v>123</v>
      </c>
      <c r="C140" s="206" t="s">
        <v>124</v>
      </c>
      <c r="D140" s="602" t="s">
        <v>118</v>
      </c>
      <c r="E140" s="589">
        <v>15000</v>
      </c>
      <c r="F140" s="185"/>
      <c r="G140" s="334">
        <f t="shared" si="2"/>
        <v>-6000</v>
      </c>
      <c r="H140" s="621" t="s">
        <v>136</v>
      </c>
      <c r="I140" s="622" t="s">
        <v>18</v>
      </c>
      <c r="J140" s="453" t="s">
        <v>643</v>
      </c>
      <c r="K140" s="663" t="s">
        <v>64</v>
      </c>
      <c r="L140" s="622" t="s">
        <v>45</v>
      </c>
      <c r="M140" s="622"/>
      <c r="N140" s="620" t="s">
        <v>644</v>
      </c>
    </row>
    <row r="141" spans="1:14" x14ac:dyDescent="0.25">
      <c r="A141" s="195">
        <v>44833</v>
      </c>
      <c r="B141" s="206" t="s">
        <v>123</v>
      </c>
      <c r="C141" s="206" t="s">
        <v>124</v>
      </c>
      <c r="D141" s="602" t="s">
        <v>118</v>
      </c>
      <c r="E141" s="589">
        <v>25000</v>
      </c>
      <c r="F141" s="185"/>
      <c r="G141" s="334">
        <f t="shared" si="2"/>
        <v>-31000</v>
      </c>
      <c r="H141" s="621" t="s">
        <v>136</v>
      </c>
      <c r="I141" s="622" t="s">
        <v>18</v>
      </c>
      <c r="J141" s="453" t="s">
        <v>643</v>
      </c>
      <c r="K141" s="663" t="s">
        <v>64</v>
      </c>
      <c r="L141" s="622" t="s">
        <v>45</v>
      </c>
      <c r="M141" s="622"/>
      <c r="N141" s="620" t="s">
        <v>642</v>
      </c>
    </row>
    <row r="142" spans="1:14" x14ac:dyDescent="0.25">
      <c r="A142" s="195">
        <v>44833</v>
      </c>
      <c r="B142" s="206" t="s">
        <v>123</v>
      </c>
      <c r="C142" s="206" t="s">
        <v>124</v>
      </c>
      <c r="D142" s="602" t="s">
        <v>118</v>
      </c>
      <c r="E142" s="589">
        <v>9000</v>
      </c>
      <c r="F142" s="185"/>
      <c r="G142" s="334">
        <f t="shared" si="2"/>
        <v>-40000</v>
      </c>
      <c r="H142" s="621" t="s">
        <v>136</v>
      </c>
      <c r="I142" s="622" t="s">
        <v>18</v>
      </c>
      <c r="J142" s="453" t="s">
        <v>643</v>
      </c>
      <c r="K142" s="663" t="s">
        <v>64</v>
      </c>
      <c r="L142" s="622" t="s">
        <v>45</v>
      </c>
      <c r="M142" s="622"/>
      <c r="N142" s="620" t="s">
        <v>128</v>
      </c>
    </row>
    <row r="143" spans="1:14" x14ac:dyDescent="0.25">
      <c r="A143" s="561">
        <v>44834</v>
      </c>
      <c r="B143" s="574" t="s">
        <v>115</v>
      </c>
      <c r="C143" s="574" t="s">
        <v>49</v>
      </c>
      <c r="D143" s="658" t="s">
        <v>118</v>
      </c>
      <c r="E143" s="648"/>
      <c r="F143" s="649">
        <v>60000</v>
      </c>
      <c r="G143" s="565">
        <f t="shared" si="2"/>
        <v>20000</v>
      </c>
      <c r="H143" s="659" t="s">
        <v>136</v>
      </c>
      <c r="I143" s="660" t="s">
        <v>18</v>
      </c>
      <c r="J143" s="568" t="s">
        <v>659</v>
      </c>
      <c r="K143" s="661" t="s">
        <v>64</v>
      </c>
      <c r="L143" s="660" t="s">
        <v>45</v>
      </c>
      <c r="M143" s="660"/>
      <c r="N143" s="662"/>
    </row>
    <row r="144" spans="1:14" x14ac:dyDescent="0.25">
      <c r="A144" s="195">
        <v>44834</v>
      </c>
      <c r="B144" s="206" t="s">
        <v>123</v>
      </c>
      <c r="C144" s="206" t="s">
        <v>124</v>
      </c>
      <c r="D144" s="602" t="s">
        <v>118</v>
      </c>
      <c r="E144" s="589">
        <v>10000</v>
      </c>
      <c r="F144" s="185"/>
      <c r="G144" s="334">
        <f t="shared" ref="G144:G148" si="3">G143-E144+F144</f>
        <v>10000</v>
      </c>
      <c r="H144" s="621" t="s">
        <v>136</v>
      </c>
      <c r="I144" s="622" t="s">
        <v>18</v>
      </c>
      <c r="J144" s="453" t="s">
        <v>659</v>
      </c>
      <c r="K144" s="663" t="s">
        <v>64</v>
      </c>
      <c r="L144" s="622" t="s">
        <v>45</v>
      </c>
      <c r="M144" s="622"/>
      <c r="N144" s="620" t="s">
        <v>127</v>
      </c>
    </row>
    <row r="145" spans="1:14" x14ac:dyDescent="0.25">
      <c r="A145" s="195">
        <v>44834</v>
      </c>
      <c r="B145" s="206" t="s">
        <v>123</v>
      </c>
      <c r="C145" s="206" t="s">
        <v>124</v>
      </c>
      <c r="D145" s="602" t="s">
        <v>118</v>
      </c>
      <c r="E145" s="589">
        <v>10000</v>
      </c>
      <c r="F145" s="185"/>
      <c r="G145" s="334">
        <f t="shared" si="3"/>
        <v>0</v>
      </c>
      <c r="H145" s="621" t="s">
        <v>136</v>
      </c>
      <c r="I145" s="622" t="s">
        <v>18</v>
      </c>
      <c r="J145" s="453" t="s">
        <v>659</v>
      </c>
      <c r="K145" s="663" t="s">
        <v>64</v>
      </c>
      <c r="L145" s="622" t="s">
        <v>45</v>
      </c>
      <c r="M145" s="622"/>
      <c r="N145" s="620" t="s">
        <v>620</v>
      </c>
    </row>
    <row r="146" spans="1:14" x14ac:dyDescent="0.25">
      <c r="A146" s="195">
        <v>44834</v>
      </c>
      <c r="B146" s="206" t="s">
        <v>123</v>
      </c>
      <c r="C146" s="206" t="s">
        <v>124</v>
      </c>
      <c r="D146" s="602" t="s">
        <v>118</v>
      </c>
      <c r="E146" s="589">
        <v>15000</v>
      </c>
      <c r="F146" s="185"/>
      <c r="G146" s="334">
        <f t="shared" si="3"/>
        <v>-15000</v>
      </c>
      <c r="H146" s="621" t="s">
        <v>136</v>
      </c>
      <c r="I146" s="622" t="s">
        <v>18</v>
      </c>
      <c r="J146" s="453" t="s">
        <v>659</v>
      </c>
      <c r="K146" s="663" t="s">
        <v>64</v>
      </c>
      <c r="L146" s="622" t="s">
        <v>45</v>
      </c>
      <c r="M146" s="622"/>
      <c r="N146" s="620" t="s">
        <v>660</v>
      </c>
    </row>
    <row r="147" spans="1:14" x14ac:dyDescent="0.25">
      <c r="A147" s="195">
        <v>44834</v>
      </c>
      <c r="B147" s="206" t="s">
        <v>123</v>
      </c>
      <c r="C147" s="206" t="s">
        <v>124</v>
      </c>
      <c r="D147" s="602" t="s">
        <v>118</v>
      </c>
      <c r="E147" s="589">
        <v>15000</v>
      </c>
      <c r="F147" s="185"/>
      <c r="G147" s="334">
        <f t="shared" si="3"/>
        <v>-30000</v>
      </c>
      <c r="H147" s="621" t="s">
        <v>136</v>
      </c>
      <c r="I147" s="622" t="s">
        <v>18</v>
      </c>
      <c r="J147" s="453" t="s">
        <v>659</v>
      </c>
      <c r="K147" s="663" t="s">
        <v>64</v>
      </c>
      <c r="L147" s="622" t="s">
        <v>45</v>
      </c>
      <c r="M147" s="622"/>
      <c r="N147" s="620" t="s">
        <v>661</v>
      </c>
    </row>
    <row r="148" spans="1:14" ht="15.75" thickBot="1" x14ac:dyDescent="0.3">
      <c r="A148" s="195">
        <v>44834</v>
      </c>
      <c r="B148" s="206" t="s">
        <v>123</v>
      </c>
      <c r="C148" s="206" t="s">
        <v>124</v>
      </c>
      <c r="D148" s="602" t="s">
        <v>118</v>
      </c>
      <c r="E148" s="182">
        <v>9000</v>
      </c>
      <c r="F148" s="185"/>
      <c r="G148" s="334">
        <f t="shared" si="3"/>
        <v>-39000</v>
      </c>
      <c r="H148" s="560" t="s">
        <v>136</v>
      </c>
      <c r="I148" s="622" t="s">
        <v>18</v>
      </c>
      <c r="J148" s="453" t="s">
        <v>659</v>
      </c>
      <c r="K148" s="663" t="s">
        <v>64</v>
      </c>
      <c r="L148" s="622" t="s">
        <v>45</v>
      </c>
      <c r="M148" s="176"/>
      <c r="N148" s="178" t="s">
        <v>128</v>
      </c>
    </row>
    <row r="149" spans="1:14" ht="15.75" thickBot="1" x14ac:dyDescent="0.3">
      <c r="A149" s="195"/>
      <c r="B149" s="178"/>
      <c r="C149" s="178"/>
      <c r="D149" s="204"/>
      <c r="E149" s="612">
        <f>SUM(E4:E148)</f>
        <v>1569000</v>
      </c>
      <c r="F149" s="613">
        <f>SUM(F4:F148)+G4</f>
        <v>1530000</v>
      </c>
      <c r="G149" s="549">
        <f>F149-E149</f>
        <v>-39000</v>
      </c>
      <c r="H149" s="596"/>
      <c r="I149" s="176"/>
      <c r="J149" s="453"/>
      <c r="K149" s="663"/>
      <c r="L149" s="622"/>
      <c r="M149" s="176"/>
      <c r="N149" s="178"/>
    </row>
    <row r="150" spans="1:14" x14ac:dyDescent="0.25">
      <c r="A150" s="195"/>
      <c r="B150" s="178"/>
      <c r="C150" s="178"/>
      <c r="D150" s="204"/>
      <c r="E150" s="611"/>
      <c r="F150" s="189"/>
      <c r="G150" s="547"/>
      <c r="H150" s="560"/>
      <c r="I150" s="176"/>
      <c r="J150" s="453"/>
      <c r="K150" s="430"/>
      <c r="L150" s="176"/>
      <c r="M150" s="176"/>
      <c r="N150" s="178"/>
    </row>
    <row r="151" spans="1:14" x14ac:dyDescent="0.25">
      <c r="A151" s="195"/>
      <c r="B151" s="196"/>
      <c r="C151" s="196"/>
      <c r="D151" s="197"/>
      <c r="E151" s="183"/>
      <c r="F151" s="173"/>
      <c r="G151" s="334"/>
      <c r="H151" s="560"/>
      <c r="I151" s="176"/>
      <c r="J151" s="453"/>
      <c r="K151" s="430"/>
      <c r="L151" s="176"/>
      <c r="M151" s="176"/>
      <c r="N151" s="178"/>
    </row>
    <row r="152" spans="1:14" x14ac:dyDescent="0.25">
      <c r="A152" s="195"/>
      <c r="B152" s="196"/>
      <c r="C152" s="196"/>
      <c r="D152" s="197"/>
      <c r="E152" s="183"/>
      <c r="F152" s="173"/>
      <c r="G152" s="334"/>
      <c r="H152" s="560"/>
      <c r="I152" s="176"/>
      <c r="J152" s="453"/>
      <c r="K152" s="430"/>
      <c r="L152" s="176"/>
      <c r="M152" s="176"/>
      <c r="N152" s="178"/>
    </row>
    <row r="153" spans="1:14" x14ac:dyDescent="0.25">
      <c r="A153" s="195"/>
      <c r="B153" s="196"/>
      <c r="C153" s="196"/>
      <c r="D153" s="197"/>
      <c r="E153" s="183"/>
      <c r="F153" s="173"/>
      <c r="G153" s="334"/>
      <c r="H153" s="560"/>
      <c r="I153" s="176"/>
      <c r="J153" s="453"/>
      <c r="K153" s="430"/>
      <c r="L153" s="176"/>
      <c r="M153" s="176"/>
      <c r="N153" s="178"/>
    </row>
    <row r="154" spans="1:14" x14ac:dyDescent="0.25">
      <c r="A154" s="195"/>
      <c r="B154" s="196"/>
      <c r="C154" s="196"/>
      <c r="D154" s="197"/>
      <c r="E154" s="191"/>
      <c r="F154" s="173"/>
      <c r="G154" s="334"/>
      <c r="H154" s="560"/>
      <c r="I154" s="176"/>
      <c r="J154" s="453"/>
      <c r="K154" s="430"/>
      <c r="L154" s="176"/>
      <c r="M154" s="176"/>
      <c r="N154" s="178"/>
    </row>
    <row r="155" spans="1:14" x14ac:dyDescent="0.25">
      <c r="A155" s="195"/>
      <c r="B155" s="196"/>
      <c r="C155" s="196"/>
      <c r="D155" s="197"/>
      <c r="E155" s="191"/>
      <c r="F155" s="173"/>
      <c r="G155" s="334"/>
      <c r="H155" s="560"/>
      <c r="I155" s="176"/>
      <c r="J155" s="453"/>
      <c r="K155" s="430"/>
      <c r="L155" s="176"/>
      <c r="M155" s="176"/>
      <c r="N155" s="178"/>
    </row>
    <row r="156" spans="1:14" x14ac:dyDescent="0.25">
      <c r="A156" s="195"/>
      <c r="B156" s="196"/>
      <c r="C156" s="196"/>
      <c r="D156" s="197"/>
      <c r="E156" s="183"/>
      <c r="F156" s="173"/>
      <c r="G156" s="334"/>
      <c r="H156" s="560"/>
      <c r="I156" s="176"/>
      <c r="J156" s="453"/>
      <c r="K156" s="430"/>
      <c r="L156" s="176"/>
      <c r="M156" s="176"/>
      <c r="N156" s="178"/>
    </row>
    <row r="157" spans="1:14" x14ac:dyDescent="0.25">
      <c r="A157" s="195"/>
      <c r="B157" s="178"/>
      <c r="C157" s="178"/>
      <c r="D157" s="204"/>
      <c r="E157" s="191"/>
      <c r="F157" s="173"/>
      <c r="G157" s="334"/>
      <c r="H157" s="560"/>
      <c r="I157" s="176"/>
      <c r="J157" s="453"/>
      <c r="K157" s="430"/>
      <c r="L157" s="176"/>
      <c r="M157" s="176"/>
      <c r="N157" s="178"/>
    </row>
    <row r="158" spans="1:14" x14ac:dyDescent="0.25">
      <c r="A158" s="195"/>
      <c r="B158" s="178"/>
      <c r="C158" s="178"/>
      <c r="D158" s="204"/>
      <c r="E158" s="191"/>
      <c r="F158" s="173"/>
      <c r="G158" s="334"/>
      <c r="H158" s="560"/>
      <c r="I158" s="176"/>
      <c r="J158" s="453"/>
      <c r="K158" s="430"/>
      <c r="L158" s="176"/>
      <c r="M158" s="176"/>
      <c r="N158" s="178"/>
    </row>
    <row r="159" spans="1:14" ht="17.25" customHeight="1" x14ac:dyDescent="0.25">
      <c r="A159" s="195"/>
      <c r="B159" s="178"/>
      <c r="C159" s="178"/>
      <c r="D159" s="204"/>
      <c r="E159" s="183"/>
      <c r="F159" s="173"/>
      <c r="G159" s="334"/>
      <c r="H159" s="560"/>
      <c r="I159" s="176"/>
      <c r="J159" s="453"/>
      <c r="K159" s="430"/>
      <c r="L159" s="176"/>
      <c r="M159" s="176"/>
      <c r="N159" s="178"/>
    </row>
    <row r="160" spans="1:14" ht="17.25" customHeight="1" x14ac:dyDescent="0.25">
      <c r="A160" s="195"/>
      <c r="B160" s="178"/>
      <c r="C160" s="178"/>
      <c r="D160" s="204"/>
      <c r="E160" s="183"/>
      <c r="F160" s="173"/>
      <c r="G160" s="334"/>
      <c r="H160" s="560"/>
      <c r="I160" s="176"/>
      <c r="J160" s="453"/>
      <c r="K160" s="430"/>
      <c r="L160" s="176"/>
      <c r="M160" s="176"/>
      <c r="N160" s="178"/>
    </row>
    <row r="161" spans="1:14" ht="17.25" customHeight="1" x14ac:dyDescent="0.25">
      <c r="A161" s="195"/>
      <c r="B161" s="178"/>
      <c r="C161" s="178"/>
      <c r="D161" s="204"/>
      <c r="E161" s="183"/>
      <c r="F161" s="173"/>
      <c r="G161" s="334"/>
      <c r="H161" s="560"/>
      <c r="I161" s="176"/>
      <c r="J161" s="453"/>
      <c r="K161" s="430"/>
      <c r="L161" s="176"/>
      <c r="M161" s="176"/>
      <c r="N161" s="178"/>
    </row>
    <row r="162" spans="1:14" ht="17.25" customHeight="1" x14ac:dyDescent="0.25">
      <c r="A162" s="195"/>
      <c r="B162" s="178"/>
      <c r="C162" s="178"/>
      <c r="D162" s="204"/>
      <c r="E162" s="183"/>
      <c r="F162" s="173"/>
      <c r="G162" s="334"/>
      <c r="H162" s="560"/>
      <c r="I162" s="176"/>
      <c r="J162" s="453"/>
      <c r="K162" s="430"/>
      <c r="L162" s="176"/>
      <c r="M162" s="176"/>
      <c r="N162" s="178"/>
    </row>
    <row r="163" spans="1:14" ht="17.25" customHeight="1" x14ac:dyDescent="0.25">
      <c r="A163" s="195"/>
      <c r="B163" s="178"/>
      <c r="C163" s="178"/>
      <c r="D163" s="204"/>
      <c r="E163" s="183"/>
      <c r="F163" s="173"/>
      <c r="G163" s="334"/>
      <c r="H163" s="320"/>
      <c r="I163" s="176"/>
      <c r="J163" s="453"/>
      <c r="K163" s="430"/>
      <c r="L163" s="176"/>
      <c r="M163" s="176"/>
      <c r="N163" s="178"/>
    </row>
    <row r="164" spans="1:14" ht="17.25" customHeight="1" x14ac:dyDescent="0.25">
      <c r="A164" s="195"/>
      <c r="B164" s="178"/>
      <c r="C164" s="178"/>
      <c r="D164" s="204"/>
      <c r="E164" s="183"/>
      <c r="F164" s="173"/>
      <c r="G164" s="334"/>
      <c r="H164" s="320"/>
      <c r="I164" s="176"/>
      <c r="J164" s="453"/>
      <c r="K164" s="430"/>
      <c r="L164" s="176"/>
      <c r="M164" s="176"/>
      <c r="N164" s="178"/>
    </row>
    <row r="165" spans="1:14" ht="17.25" customHeight="1" x14ac:dyDescent="0.25">
      <c r="A165" s="195"/>
      <c r="B165" s="178"/>
      <c r="C165" s="178"/>
      <c r="D165" s="204"/>
      <c r="E165" s="183"/>
      <c r="F165" s="173"/>
      <c r="G165" s="334"/>
      <c r="H165" s="320"/>
      <c r="I165" s="176"/>
      <c r="J165" s="453"/>
      <c r="K165" s="430"/>
      <c r="L165" s="176"/>
      <c r="M165" s="176"/>
      <c r="N165" s="178"/>
    </row>
    <row r="166" spans="1:14" ht="17.25" customHeight="1" x14ac:dyDescent="0.25">
      <c r="A166" s="195"/>
      <c r="B166" s="178"/>
      <c r="C166" s="178"/>
      <c r="D166" s="204"/>
      <c r="E166" s="183"/>
      <c r="F166" s="173"/>
      <c r="G166" s="334"/>
      <c r="H166" s="320"/>
      <c r="I166" s="176"/>
      <c r="J166" s="453"/>
      <c r="K166" s="430"/>
      <c r="L166" s="176"/>
      <c r="M166" s="176"/>
      <c r="N166" s="178"/>
    </row>
    <row r="167" spans="1:14" x14ac:dyDescent="0.25">
      <c r="A167" s="195"/>
      <c r="B167" s="178"/>
      <c r="C167" s="178"/>
      <c r="D167" s="204"/>
      <c r="E167" s="191"/>
      <c r="F167" s="173"/>
      <c r="G167" s="334"/>
      <c r="H167" s="320"/>
      <c r="I167" s="176"/>
      <c r="J167" s="453"/>
      <c r="K167" s="430"/>
      <c r="L167" s="176"/>
      <c r="M167" s="176"/>
      <c r="N167" s="178"/>
    </row>
    <row r="168" spans="1:14" x14ac:dyDescent="0.25">
      <c r="A168" s="195"/>
      <c r="B168" s="178"/>
      <c r="C168" s="178"/>
      <c r="D168" s="204"/>
      <c r="E168" s="191"/>
      <c r="F168" s="173"/>
      <c r="G168" s="334"/>
      <c r="H168" s="320"/>
      <c r="I168" s="176"/>
      <c r="J168" s="453"/>
      <c r="K168" s="430"/>
      <c r="L168" s="176"/>
      <c r="M168" s="176"/>
      <c r="N168" s="178"/>
    </row>
    <row r="169" spans="1:14" x14ac:dyDescent="0.25">
      <c r="A169" s="195"/>
      <c r="B169" s="178"/>
      <c r="C169" s="178"/>
      <c r="D169" s="204"/>
      <c r="E169" s="191"/>
      <c r="F169" s="173"/>
      <c r="G169" s="334"/>
      <c r="H169" s="320"/>
      <c r="I169" s="176"/>
      <c r="J169" s="453"/>
      <c r="K169" s="430"/>
      <c r="L169" s="176"/>
      <c r="M169" s="176"/>
      <c r="N169" s="178"/>
    </row>
    <row r="170" spans="1:14" x14ac:dyDescent="0.25">
      <c r="A170" s="195"/>
      <c r="B170" s="178"/>
      <c r="C170" s="178"/>
      <c r="D170" s="204"/>
      <c r="E170" s="191"/>
      <c r="F170" s="173"/>
      <c r="G170" s="334"/>
      <c r="H170" s="320"/>
      <c r="I170" s="176"/>
      <c r="J170" s="453"/>
      <c r="K170" s="430"/>
      <c r="L170" s="176"/>
      <c r="M170" s="176"/>
      <c r="N170" s="178"/>
    </row>
    <row r="171" spans="1:14" x14ac:dyDescent="0.25">
      <c r="A171" s="195"/>
      <c r="B171" s="430"/>
      <c r="C171" s="430"/>
      <c r="D171" s="556"/>
      <c r="E171" s="183"/>
      <c r="F171" s="173"/>
      <c r="G171" s="334"/>
      <c r="H171" s="320"/>
      <c r="I171" s="176"/>
      <c r="J171" s="453"/>
      <c r="K171" s="430"/>
      <c r="L171" s="176"/>
      <c r="M171" s="176"/>
      <c r="N171" s="178"/>
    </row>
    <row r="172" spans="1:14" x14ac:dyDescent="0.25">
      <c r="A172" s="195"/>
      <c r="B172" s="430"/>
      <c r="C172" s="430"/>
      <c r="D172" s="556"/>
      <c r="E172" s="183"/>
      <c r="F172" s="173"/>
      <c r="G172" s="334"/>
      <c r="H172" s="320"/>
      <c r="I172" s="176"/>
      <c r="J172" s="453"/>
      <c r="K172" s="430"/>
      <c r="L172" s="176"/>
      <c r="M172" s="176"/>
      <c r="N172" s="178"/>
    </row>
    <row r="173" spans="1:14" x14ac:dyDescent="0.25">
      <c r="A173" s="195"/>
      <c r="B173" s="430"/>
      <c r="C173" s="430"/>
      <c r="D173" s="556"/>
      <c r="E173" s="183"/>
      <c r="F173" s="173"/>
      <c r="G173" s="334"/>
      <c r="H173" s="320"/>
      <c r="I173" s="176"/>
      <c r="J173" s="453"/>
      <c r="K173" s="430"/>
      <c r="L173" s="176"/>
      <c r="M173" s="176"/>
      <c r="N173" s="178"/>
    </row>
    <row r="174" spans="1:14" x14ac:dyDescent="0.25">
      <c r="A174" s="195"/>
      <c r="B174" s="430"/>
      <c r="C174" s="430"/>
      <c r="D174" s="556"/>
      <c r="E174" s="183"/>
      <c r="F174" s="173"/>
      <c r="G174" s="334"/>
      <c r="H174" s="320"/>
      <c r="I174" s="176"/>
      <c r="J174" s="453"/>
      <c r="K174" s="430"/>
      <c r="L174" s="176"/>
      <c r="M174" s="176"/>
      <c r="N174" s="178"/>
    </row>
    <row r="175" spans="1:14" x14ac:dyDescent="0.25">
      <c r="A175" s="195"/>
      <c r="B175" s="430"/>
      <c r="C175" s="430"/>
      <c r="D175" s="556"/>
      <c r="E175" s="183"/>
      <c r="F175" s="173"/>
      <c r="G175" s="334"/>
      <c r="H175" s="213"/>
      <c r="I175" s="176"/>
      <c r="J175" s="453"/>
      <c r="K175" s="430"/>
      <c r="L175" s="176"/>
      <c r="M175" s="176"/>
      <c r="N175" s="178"/>
    </row>
    <row r="176" spans="1:14" x14ac:dyDescent="0.25">
      <c r="A176" s="195"/>
      <c r="B176" s="430"/>
      <c r="C176" s="430"/>
      <c r="D176" s="556"/>
      <c r="E176" s="183"/>
      <c r="F176" s="173"/>
      <c r="G176" s="334"/>
      <c r="H176" s="213"/>
      <c r="I176" s="176"/>
      <c r="J176" s="453"/>
      <c r="K176" s="430"/>
      <c r="L176" s="176"/>
      <c r="M176" s="176"/>
      <c r="N176" s="178"/>
    </row>
    <row r="177" spans="1:14" x14ac:dyDescent="0.25">
      <c r="A177" s="195"/>
      <c r="B177" s="430"/>
      <c r="C177" s="430"/>
      <c r="D177" s="556"/>
      <c r="E177" s="182"/>
      <c r="F177" s="185"/>
      <c r="G177" s="334"/>
      <c r="H177" s="213"/>
      <c r="I177" s="176"/>
      <c r="J177" s="453"/>
      <c r="K177" s="430"/>
      <c r="L177" s="176"/>
      <c r="M177" s="176"/>
      <c r="N177" s="178"/>
    </row>
    <row r="178" spans="1:14" x14ac:dyDescent="0.25">
      <c r="A178" s="181"/>
      <c r="B178" s="430"/>
      <c r="C178" s="430"/>
      <c r="D178" s="556"/>
      <c r="E178" s="173"/>
      <c r="F178" s="173"/>
      <c r="G178" s="334"/>
      <c r="H178" s="213"/>
      <c r="I178" s="176"/>
      <c r="J178" s="453"/>
      <c r="K178" s="430"/>
      <c r="L178" s="176"/>
      <c r="M178" s="176"/>
      <c r="N178" s="178"/>
    </row>
    <row r="179" spans="1:14" x14ac:dyDescent="0.25">
      <c r="A179" s="195"/>
      <c r="B179" s="178"/>
      <c r="C179" s="178"/>
      <c r="D179" s="204"/>
      <c r="E179" s="191"/>
      <c r="F179" s="531"/>
      <c r="G179" s="334"/>
      <c r="H179" s="213"/>
      <c r="I179" s="176"/>
      <c r="J179" s="453"/>
      <c r="K179" s="430"/>
      <c r="L179" s="176"/>
      <c r="M179" s="176"/>
      <c r="N179" s="178"/>
    </row>
    <row r="180" spans="1:14" x14ac:dyDescent="0.25">
      <c r="A180" s="195"/>
      <c r="B180" s="178"/>
      <c r="C180" s="178"/>
      <c r="D180" s="204"/>
      <c r="E180" s="191"/>
      <c r="F180" s="426"/>
      <c r="G180" s="334"/>
      <c r="H180" s="213"/>
      <c r="I180" s="176"/>
      <c r="J180" s="453"/>
      <c r="K180" s="430"/>
      <c r="L180" s="176"/>
      <c r="M180" s="176"/>
      <c r="N180" s="178"/>
    </row>
    <row r="181" spans="1:14" x14ac:dyDescent="0.25">
      <c r="A181" s="195"/>
      <c r="B181" s="178"/>
      <c r="C181" s="178"/>
      <c r="D181" s="204"/>
      <c r="E181" s="191"/>
      <c r="F181" s="426"/>
      <c r="G181" s="334"/>
      <c r="H181" s="213"/>
      <c r="I181" s="176"/>
      <c r="J181" s="453"/>
      <c r="K181" s="430"/>
      <c r="L181" s="176"/>
      <c r="M181" s="176"/>
      <c r="N181" s="178"/>
    </row>
    <row r="182" spans="1:14" x14ac:dyDescent="0.25">
      <c r="A182" s="195"/>
      <c r="B182" s="178"/>
      <c r="C182" s="178"/>
      <c r="D182" s="204"/>
      <c r="E182" s="191"/>
      <c r="F182" s="426"/>
      <c r="G182" s="334"/>
      <c r="H182" s="213"/>
      <c r="I182" s="176"/>
      <c r="J182" s="453"/>
      <c r="K182" s="430"/>
      <c r="L182" s="176"/>
      <c r="M182" s="176"/>
      <c r="N182" s="178"/>
    </row>
    <row r="183" spans="1:14" x14ac:dyDescent="0.25">
      <c r="A183" s="195"/>
      <c r="B183" s="178"/>
      <c r="C183" s="178"/>
      <c r="D183" s="204"/>
      <c r="E183" s="191"/>
      <c r="F183" s="426"/>
      <c r="G183" s="334"/>
      <c r="H183" s="213"/>
      <c r="I183" s="176"/>
      <c r="J183" s="453"/>
      <c r="K183" s="430"/>
      <c r="L183" s="176"/>
      <c r="M183" s="176"/>
      <c r="N183" s="178"/>
    </row>
    <row r="184" spans="1:14" x14ac:dyDescent="0.25">
      <c r="A184" s="195"/>
      <c r="B184" s="178"/>
      <c r="C184" s="178"/>
      <c r="D184" s="204"/>
      <c r="E184" s="191"/>
      <c r="F184" s="426"/>
      <c r="G184" s="334"/>
      <c r="H184" s="213"/>
      <c r="I184" s="176"/>
      <c r="J184" s="453"/>
      <c r="K184" s="430"/>
      <c r="L184" s="176"/>
      <c r="M184" s="176"/>
      <c r="N184" s="178"/>
    </row>
    <row r="185" spans="1:14" x14ac:dyDescent="0.25">
      <c r="A185" s="181"/>
      <c r="B185" s="178"/>
      <c r="C185" s="178"/>
      <c r="D185" s="178"/>
      <c r="E185" s="191"/>
      <c r="F185" s="426"/>
      <c r="G185" s="334"/>
      <c r="H185" s="213"/>
      <c r="I185" s="176"/>
      <c r="J185" s="453"/>
      <c r="K185" s="430"/>
      <c r="L185" s="176"/>
      <c r="M185" s="176"/>
      <c r="N185" s="178"/>
    </row>
    <row r="186" spans="1:14" x14ac:dyDescent="0.25">
      <c r="A186" s="181"/>
      <c r="B186" s="176"/>
      <c r="C186" s="176"/>
      <c r="D186" s="176"/>
      <c r="E186" s="426"/>
      <c r="F186" s="426"/>
      <c r="G186" s="334"/>
      <c r="H186" s="213"/>
      <c r="I186" s="176"/>
      <c r="J186" s="453"/>
      <c r="K186" s="430"/>
      <c r="L186" s="176"/>
      <c r="M186" s="176"/>
      <c r="N186" s="178"/>
    </row>
    <row r="187" spans="1:14" x14ac:dyDescent="0.25">
      <c r="A187" s="181"/>
      <c r="B187" s="176"/>
      <c r="C187" s="176"/>
      <c r="D187" s="176"/>
      <c r="E187" s="191"/>
      <c r="F187" s="426"/>
      <c r="G187" s="334"/>
      <c r="H187" s="213"/>
      <c r="I187" s="176"/>
      <c r="J187" s="453"/>
      <c r="K187" s="430"/>
      <c r="L187" s="176"/>
      <c r="M187" s="176"/>
      <c r="N187" s="178"/>
    </row>
    <row r="188" spans="1:14" x14ac:dyDescent="0.25">
      <c r="A188" s="181"/>
      <c r="B188" s="176"/>
      <c r="C188" s="176"/>
      <c r="D188" s="176"/>
      <c r="E188" s="191"/>
      <c r="F188" s="426"/>
      <c r="G188" s="334"/>
      <c r="H188" s="213"/>
      <c r="I188" s="176"/>
      <c r="J188" s="453"/>
      <c r="K188" s="430"/>
      <c r="L188" s="176"/>
      <c r="M188" s="176"/>
      <c r="N188" s="178"/>
    </row>
    <row r="189" spans="1:14" x14ac:dyDescent="0.25">
      <c r="A189" s="181"/>
      <c r="B189" s="176"/>
      <c r="C189" s="176"/>
      <c r="D189" s="176" t="s">
        <v>140</v>
      </c>
      <c r="E189" s="426"/>
      <c r="F189" s="426"/>
      <c r="G189" s="334"/>
      <c r="H189" s="213"/>
      <c r="I189" s="176"/>
      <c r="J189" s="453"/>
      <c r="K189" s="430"/>
      <c r="L189" s="176"/>
      <c r="M189" s="176"/>
      <c r="N189" s="178"/>
    </row>
    <row r="190" spans="1:14" x14ac:dyDescent="0.25">
      <c r="A190" s="181"/>
      <c r="B190" s="176"/>
      <c r="C190" s="176"/>
      <c r="D190" s="176"/>
      <c r="E190" s="426"/>
      <c r="F190" s="426"/>
      <c r="G190" s="334"/>
      <c r="H190" s="213"/>
      <c r="I190" s="176"/>
      <c r="J190" s="453"/>
      <c r="K190" s="430"/>
      <c r="L190" s="176"/>
      <c r="M190" s="176"/>
      <c r="N190" s="178"/>
    </row>
    <row r="191" spans="1:14" x14ac:dyDescent="0.25">
      <c r="A191" s="181"/>
      <c r="B191" s="176"/>
      <c r="C191" s="176"/>
      <c r="D191" s="176"/>
      <c r="E191" s="426"/>
      <c r="F191" s="426"/>
      <c r="G191" s="334"/>
      <c r="H191" s="213"/>
      <c r="I191" s="176"/>
      <c r="J191" s="178"/>
      <c r="K191" s="430"/>
      <c r="L191" s="176"/>
      <c r="M191" s="176"/>
      <c r="N191" s="178"/>
    </row>
    <row r="192" spans="1:14" x14ac:dyDescent="0.25">
      <c r="A192" s="181"/>
      <c r="B192" s="176"/>
      <c r="C192" s="176"/>
      <c r="D192" s="176"/>
      <c r="E192" s="426"/>
      <c r="F192" s="426"/>
      <c r="G192" s="334"/>
      <c r="H192" s="213"/>
      <c r="I192" s="176"/>
      <c r="J192" s="178"/>
      <c r="K192" s="430"/>
      <c r="L192" s="176"/>
      <c r="M192" s="176"/>
      <c r="N192" s="178"/>
    </row>
    <row r="193" spans="1:14" x14ac:dyDescent="0.25">
      <c r="A193" s="181"/>
      <c r="B193" s="176"/>
      <c r="C193" s="176"/>
      <c r="D193" s="176"/>
      <c r="E193" s="426"/>
      <c r="F193" s="426"/>
      <c r="G193" s="334"/>
      <c r="H193" s="213"/>
      <c r="I193" s="176"/>
      <c r="J193" s="178"/>
      <c r="K193" s="430"/>
      <c r="L193" s="176"/>
      <c r="M193" s="176"/>
      <c r="N193" s="178"/>
    </row>
    <row r="194" spans="1:14" x14ac:dyDescent="0.25">
      <c r="A194" s="181"/>
      <c r="B194" s="176"/>
      <c r="C194" s="176"/>
      <c r="D194" s="176"/>
      <c r="E194" s="426"/>
      <c r="F194" s="426"/>
      <c r="G194" s="334"/>
      <c r="H194" s="213"/>
      <c r="I194" s="176"/>
      <c r="J194" s="178"/>
      <c r="K194" s="430"/>
      <c r="L194" s="176"/>
      <c r="M194" s="176"/>
      <c r="N194" s="178"/>
    </row>
    <row r="195" spans="1:14" x14ac:dyDescent="0.25">
      <c r="A195" s="181"/>
      <c r="B195" s="176"/>
      <c r="C195" s="176"/>
      <c r="D195" s="176"/>
      <c r="E195" s="426"/>
      <c r="F195" s="426"/>
      <c r="G195" s="334"/>
      <c r="H195" s="213"/>
      <c r="I195" s="176"/>
      <c r="J195" s="178"/>
      <c r="K195" s="430"/>
      <c r="L195" s="176"/>
      <c r="M195" s="176"/>
      <c r="N195" s="178"/>
    </row>
    <row r="196" spans="1:14" x14ac:dyDescent="0.25">
      <c r="A196" s="181"/>
      <c r="B196" s="176"/>
      <c r="C196" s="176"/>
      <c r="D196" s="176"/>
      <c r="E196" s="426"/>
      <c r="F196" s="426"/>
      <c r="G196" s="334"/>
      <c r="H196" s="213"/>
      <c r="I196" s="176"/>
      <c r="J196" s="178"/>
      <c r="K196" s="430"/>
      <c r="L196" s="176"/>
      <c r="M196" s="176"/>
      <c r="N196" s="178"/>
    </row>
    <row r="197" spans="1:14" x14ac:dyDescent="0.25">
      <c r="A197" s="181"/>
      <c r="B197" s="176"/>
      <c r="C197" s="176"/>
      <c r="D197" s="176"/>
      <c r="E197" s="426"/>
      <c r="F197" s="426"/>
      <c r="G197" s="334"/>
      <c r="H197" s="213"/>
      <c r="I197" s="176"/>
      <c r="J197" s="178"/>
      <c r="K197" s="430"/>
      <c r="L197" s="176"/>
      <c r="M197" s="176"/>
      <c r="N197" s="178"/>
    </row>
    <row r="198" spans="1:14" x14ac:dyDescent="0.25">
      <c r="A198" s="181"/>
      <c r="B198" s="176"/>
      <c r="C198" s="176"/>
      <c r="D198" s="176"/>
      <c r="E198" s="426"/>
      <c r="F198" s="426"/>
      <c r="G198" s="334"/>
      <c r="H198" s="213"/>
      <c r="I198" s="176"/>
      <c r="J198" s="178"/>
      <c r="K198" s="430"/>
      <c r="L198" s="176"/>
      <c r="M198" s="176"/>
      <c r="N198" s="178"/>
    </row>
    <row r="199" spans="1:14" x14ac:dyDescent="0.25">
      <c r="A199" s="181"/>
      <c r="B199" s="176"/>
      <c r="C199" s="176"/>
      <c r="D199" s="176"/>
      <c r="E199" s="426"/>
      <c r="F199" s="426"/>
      <c r="G199" s="334"/>
      <c r="H199" s="213"/>
      <c r="I199" s="176"/>
      <c r="J199" s="178"/>
      <c r="K199" s="430"/>
      <c r="L199" s="176"/>
      <c r="M199" s="176"/>
      <c r="N199" s="178"/>
    </row>
    <row r="200" spans="1:14" x14ac:dyDescent="0.25">
      <c r="A200" s="195"/>
      <c r="B200" s="176"/>
      <c r="C200" s="176"/>
      <c r="D200" s="176"/>
      <c r="E200" s="191"/>
      <c r="F200" s="551"/>
      <c r="G200" s="334"/>
      <c r="H200" s="213"/>
      <c r="I200" s="176"/>
      <c r="J200" s="178"/>
      <c r="K200" s="430"/>
      <c r="L200" s="176"/>
      <c r="M200" s="176"/>
      <c r="N200" s="178"/>
    </row>
    <row r="201" spans="1:14" x14ac:dyDescent="0.25">
      <c r="A201" s="195"/>
      <c r="B201" s="178"/>
      <c r="C201" s="178"/>
      <c r="D201" s="204"/>
      <c r="E201" s="191"/>
      <c r="F201" s="426"/>
      <c r="G201" s="334"/>
      <c r="H201" s="213"/>
      <c r="I201" s="176"/>
      <c r="J201" s="178"/>
      <c r="K201" s="430"/>
      <c r="L201" s="176"/>
      <c r="M201" s="176"/>
      <c r="N201" s="178"/>
    </row>
    <row r="202" spans="1:14" x14ac:dyDescent="0.25">
      <c r="A202" s="195"/>
      <c r="B202" s="178"/>
      <c r="C202" s="178"/>
      <c r="D202" s="204"/>
      <c r="E202" s="191"/>
      <c r="F202" s="426"/>
      <c r="G202" s="334"/>
      <c r="H202" s="213"/>
      <c r="I202" s="176"/>
      <c r="J202" s="178"/>
      <c r="K202" s="430"/>
      <c r="L202" s="176"/>
      <c r="M202" s="176"/>
      <c r="N202" s="178"/>
    </row>
    <row r="203" spans="1:14" x14ac:dyDescent="0.25">
      <c r="A203" s="195"/>
      <c r="B203" s="178"/>
      <c r="C203" s="178"/>
      <c r="D203" s="204"/>
      <c r="E203" s="191"/>
      <c r="F203" s="426"/>
      <c r="G203" s="334"/>
      <c r="H203" s="213"/>
      <c r="I203" s="176"/>
      <c r="J203" s="178"/>
      <c r="K203" s="430"/>
      <c r="L203" s="176"/>
      <c r="M203" s="176"/>
      <c r="N203" s="178"/>
    </row>
    <row r="204" spans="1:14" x14ac:dyDescent="0.25">
      <c r="A204" s="195"/>
      <c r="B204" s="178"/>
      <c r="C204" s="178"/>
      <c r="D204" s="204"/>
      <c r="E204" s="191"/>
      <c r="F204" s="426"/>
      <c r="G204" s="334"/>
      <c r="H204" s="213"/>
      <c r="I204" s="176"/>
      <c r="J204" s="178"/>
      <c r="K204" s="430"/>
      <c r="L204" s="176"/>
      <c r="M204" s="176"/>
      <c r="N204" s="178"/>
    </row>
    <row r="205" spans="1:14" x14ac:dyDescent="0.25">
      <c r="A205" s="195"/>
      <c r="B205" s="178"/>
      <c r="C205" s="178"/>
      <c r="D205" s="204"/>
      <c r="E205" s="191"/>
      <c r="F205" s="426"/>
      <c r="G205" s="334"/>
      <c r="H205" s="213"/>
      <c r="I205" s="176"/>
      <c r="J205" s="178"/>
      <c r="K205" s="430"/>
      <c r="L205" s="176"/>
      <c r="M205" s="176"/>
      <c r="N205" s="178"/>
    </row>
    <row r="206" spans="1:14" x14ac:dyDescent="0.25">
      <c r="A206" s="195"/>
      <c r="B206" s="178"/>
      <c r="C206" s="178"/>
      <c r="D206" s="204"/>
      <c r="E206" s="191"/>
      <c r="F206" s="426"/>
      <c r="G206" s="334"/>
      <c r="H206" s="213"/>
      <c r="I206" s="176"/>
      <c r="J206" s="178"/>
      <c r="K206" s="430"/>
      <c r="L206" s="176"/>
      <c r="M206" s="176"/>
      <c r="N206" s="178"/>
    </row>
    <row r="207" spans="1:14" x14ac:dyDescent="0.25">
      <c r="A207" s="195"/>
      <c r="B207" s="178"/>
      <c r="C207" s="178"/>
      <c r="D207" s="204"/>
      <c r="E207" s="191"/>
      <c r="F207" s="426"/>
      <c r="G207" s="334"/>
      <c r="H207" s="213"/>
      <c r="I207" s="176"/>
      <c r="J207" s="178"/>
      <c r="K207" s="430"/>
      <c r="L207" s="176"/>
      <c r="M207" s="176"/>
      <c r="N207" s="178"/>
    </row>
    <row r="208" spans="1:14" x14ac:dyDescent="0.25">
      <c r="A208" s="195"/>
      <c r="B208" s="178"/>
      <c r="C208" s="178"/>
      <c r="D208" s="204"/>
      <c r="E208" s="191"/>
      <c r="F208" s="426"/>
      <c r="G208" s="334"/>
      <c r="H208" s="213"/>
      <c r="I208" s="176"/>
      <c r="J208" s="178"/>
      <c r="K208" s="430"/>
      <c r="L208" s="176"/>
      <c r="M208" s="176"/>
      <c r="N208" s="178"/>
    </row>
    <row r="209" spans="1:14" x14ac:dyDescent="0.25">
      <c r="A209" s="195"/>
      <c r="B209" s="178"/>
      <c r="C209" s="178"/>
      <c r="D209" s="204"/>
      <c r="E209" s="191"/>
      <c r="F209" s="426"/>
      <c r="G209" s="334"/>
      <c r="H209" s="213"/>
      <c r="I209" s="176"/>
      <c r="J209" s="178"/>
      <c r="K209" s="430"/>
      <c r="L209" s="176"/>
      <c r="M209" s="176"/>
      <c r="N209" s="178"/>
    </row>
    <row r="210" spans="1:14" x14ac:dyDescent="0.25">
      <c r="A210" s="195"/>
      <c r="B210" s="178"/>
      <c r="C210" s="178"/>
      <c r="D210" s="204"/>
      <c r="E210" s="191"/>
      <c r="F210" s="426"/>
      <c r="G210" s="334"/>
      <c r="H210" s="213"/>
      <c r="I210" s="176"/>
      <c r="J210" s="178"/>
      <c r="K210" s="430"/>
      <c r="L210" s="176"/>
      <c r="M210" s="176"/>
      <c r="N210" s="178"/>
    </row>
    <row r="211" spans="1:14" x14ac:dyDescent="0.25">
      <c r="A211" s="195"/>
      <c r="B211" s="178"/>
      <c r="C211" s="178"/>
      <c r="D211" s="204"/>
      <c r="E211" s="191"/>
      <c r="F211" s="426"/>
      <c r="G211" s="334"/>
      <c r="H211" s="213"/>
      <c r="I211" s="176"/>
      <c r="J211" s="178"/>
      <c r="K211" s="430"/>
      <c r="L211" s="176"/>
      <c r="M211" s="176"/>
      <c r="N211" s="178"/>
    </row>
    <row r="212" spans="1:14" x14ac:dyDescent="0.25">
      <c r="A212" s="195"/>
      <c r="B212" s="178"/>
      <c r="C212" s="178"/>
      <c r="D212" s="204"/>
      <c r="E212" s="191"/>
      <c r="F212" s="426"/>
      <c r="G212" s="334"/>
      <c r="H212" s="213"/>
      <c r="I212" s="176"/>
      <c r="J212" s="178"/>
      <c r="K212" s="430"/>
      <c r="L212" s="176"/>
      <c r="M212" s="176"/>
      <c r="N212" s="178"/>
    </row>
    <row r="213" spans="1:14" x14ac:dyDescent="0.25">
      <c r="A213" s="195"/>
      <c r="B213" s="176"/>
      <c r="C213" s="176"/>
      <c r="D213" s="176"/>
      <c r="E213" s="426"/>
      <c r="F213" s="426"/>
      <c r="G213" s="334"/>
      <c r="H213" s="213"/>
      <c r="I213" s="176"/>
      <c r="J213" s="178"/>
      <c r="K213" s="430"/>
      <c r="L213" s="176"/>
      <c r="M213" s="176"/>
      <c r="N213" s="178"/>
    </row>
    <row r="214" spans="1:14" x14ac:dyDescent="0.25">
      <c r="A214" s="195"/>
      <c r="B214" s="176"/>
      <c r="C214" s="176"/>
      <c r="D214" s="176"/>
      <c r="E214" s="546"/>
      <c r="F214" s="546"/>
      <c r="G214" s="334"/>
      <c r="H214" s="213"/>
      <c r="I214" s="176"/>
      <c r="J214" s="178"/>
      <c r="K214" s="430"/>
      <c r="L214" s="176"/>
      <c r="M214" s="176"/>
      <c r="N214" s="178"/>
    </row>
    <row r="215" spans="1:14" x14ac:dyDescent="0.25">
      <c r="A215" s="195"/>
      <c r="B215" s="176"/>
      <c r="C215" s="176"/>
      <c r="D215" s="176"/>
      <c r="E215" s="546"/>
      <c r="F215" s="546"/>
      <c r="G215" s="334"/>
      <c r="H215" s="213"/>
      <c r="I215" s="176"/>
      <c r="J215" s="178"/>
      <c r="K215" s="430"/>
      <c r="L215" s="176"/>
      <c r="M215" s="176"/>
      <c r="N215" s="178"/>
    </row>
    <row r="216" spans="1:14" x14ac:dyDescent="0.25">
      <c r="A216" s="195"/>
      <c r="B216" s="176"/>
      <c r="C216" s="176"/>
      <c r="D216" s="188"/>
      <c r="E216" s="426"/>
      <c r="F216" s="426"/>
      <c r="G216" s="334"/>
      <c r="H216" s="213"/>
      <c r="I216" s="176"/>
      <c r="J216" s="178"/>
      <c r="K216" s="430"/>
      <c r="L216" s="176"/>
      <c r="M216" s="176"/>
      <c r="N216" s="178"/>
    </row>
    <row r="217" spans="1:14" x14ac:dyDescent="0.25">
      <c r="A217" s="195"/>
      <c r="B217" s="176"/>
      <c r="C217" s="176"/>
      <c r="D217" s="188"/>
      <c r="E217" s="426"/>
      <c r="F217" s="426"/>
      <c r="G217" s="334"/>
      <c r="H217" s="213"/>
      <c r="I217" s="176"/>
      <c r="J217" s="178"/>
      <c r="K217" s="430"/>
      <c r="L217" s="176"/>
      <c r="M217" s="176"/>
      <c r="N217" s="178"/>
    </row>
    <row r="218" spans="1:14" x14ac:dyDescent="0.25">
      <c r="A218" s="195"/>
      <c r="B218" s="176"/>
      <c r="C218" s="176"/>
      <c r="D218" s="188"/>
      <c r="E218" s="426"/>
      <c r="F218" s="426"/>
      <c r="G218" s="334"/>
      <c r="H218" s="213"/>
      <c r="I218" s="176"/>
      <c r="J218" s="178"/>
      <c r="K218" s="430"/>
      <c r="L218" s="176"/>
      <c r="M218" s="176"/>
      <c r="N218" s="178"/>
    </row>
    <row r="219" spans="1:14" x14ac:dyDescent="0.25">
      <c r="A219" s="176"/>
      <c r="B219" s="176"/>
      <c r="C219" s="176"/>
      <c r="D219" s="188"/>
      <c r="E219" s="610"/>
      <c r="F219" s="610"/>
      <c r="G219" s="606"/>
      <c r="H219" s="213"/>
      <c r="I219" s="176"/>
      <c r="J219" s="176"/>
      <c r="K219" s="430"/>
      <c r="L219" s="176"/>
      <c r="M219" s="176"/>
      <c r="N219" s="178"/>
    </row>
    <row r="220" spans="1:14" x14ac:dyDescent="0.25">
      <c r="A220" s="176"/>
      <c r="B220" s="176"/>
      <c r="C220" s="176"/>
      <c r="D220" s="188"/>
      <c r="E220" s="426"/>
      <c r="F220" s="426"/>
      <c r="G220" s="334"/>
      <c r="H220" s="213"/>
      <c r="I220" s="176"/>
      <c r="J220" s="176"/>
      <c r="K220" s="430"/>
      <c r="L220" s="176"/>
      <c r="M220" s="176"/>
      <c r="N220" s="178"/>
    </row>
    <row r="221" spans="1:14" x14ac:dyDescent="0.25">
      <c r="A221" s="176"/>
      <c r="B221" s="176"/>
      <c r="C221" s="176"/>
      <c r="D221" s="188"/>
      <c r="E221" s="368"/>
      <c r="F221" s="368"/>
      <c r="G221" s="368"/>
      <c r="H221" s="190"/>
      <c r="I221" s="176"/>
      <c r="J221" s="176"/>
      <c r="K221" s="176"/>
      <c r="L221" s="176"/>
      <c r="M221" s="176"/>
      <c r="N221" s="178"/>
    </row>
    <row r="222" spans="1:14" x14ac:dyDescent="0.25">
      <c r="A222" s="176"/>
      <c r="B222" s="176"/>
      <c r="C222" s="176"/>
      <c r="D222" s="176"/>
      <c r="E222" s="368"/>
      <c r="F222" s="368"/>
      <c r="G222" s="368"/>
      <c r="H222" s="176"/>
      <c r="I222" s="176"/>
      <c r="J222" s="176"/>
      <c r="K222" s="176"/>
      <c r="L222" s="176"/>
      <c r="M222" s="176"/>
      <c r="N222" s="178"/>
    </row>
    <row r="223" spans="1:14" x14ac:dyDescent="0.25">
      <c r="A223" s="176"/>
      <c r="B223" s="176"/>
      <c r="C223" s="176"/>
      <c r="D223" s="176"/>
      <c r="E223" s="368"/>
      <c r="F223" s="368"/>
      <c r="G223" s="368"/>
      <c r="H223" s="176"/>
      <c r="I223" s="176"/>
      <c r="J223" s="176"/>
      <c r="K223" s="176"/>
      <c r="L223" s="176"/>
      <c r="M223" s="176"/>
      <c r="N223" s="178"/>
    </row>
    <row r="224" spans="1:14" x14ac:dyDescent="0.25">
      <c r="A224" s="176"/>
      <c r="B224" s="176"/>
      <c r="C224" s="176"/>
      <c r="D224" s="176"/>
      <c r="E224" s="368"/>
      <c r="F224" s="368"/>
      <c r="G224" s="368"/>
      <c r="H224" s="176"/>
      <c r="I224" s="176"/>
      <c r="J224" s="176"/>
      <c r="K224" s="176"/>
      <c r="L224" s="176"/>
      <c r="M224" s="176"/>
      <c r="N224" s="178"/>
    </row>
    <row r="225" spans="1:14" x14ac:dyDescent="0.25">
      <c r="A225" s="176"/>
      <c r="B225" s="176"/>
      <c r="C225" s="176"/>
      <c r="D225" s="176"/>
      <c r="E225" s="368"/>
      <c r="F225" s="368"/>
      <c r="G225" s="368"/>
      <c r="H225" s="176"/>
      <c r="I225" s="176"/>
      <c r="J225" s="176"/>
      <c r="K225" s="176"/>
      <c r="L225" s="176"/>
      <c r="M225" s="176"/>
      <c r="N225" s="178"/>
    </row>
    <row r="226" spans="1:14" x14ac:dyDescent="0.25">
      <c r="A226" s="176"/>
      <c r="B226" s="176"/>
      <c r="C226" s="176"/>
      <c r="D226" s="176"/>
      <c r="E226" s="368"/>
      <c r="F226" s="368"/>
      <c r="G226" s="368"/>
      <c r="H226" s="176"/>
      <c r="I226" s="176"/>
      <c r="J226" s="176"/>
      <c r="K226" s="176"/>
      <c r="L226" s="176"/>
      <c r="M226" s="176"/>
      <c r="N226" s="178"/>
    </row>
    <row r="227" spans="1:14" x14ac:dyDescent="0.25">
      <c r="A227" s="25"/>
      <c r="B227" s="25"/>
      <c r="C227" s="25"/>
      <c r="D227" s="25"/>
      <c r="E227" s="336"/>
      <c r="F227" s="336"/>
      <c r="G227" s="336"/>
      <c r="H227" s="25"/>
      <c r="I227" s="25"/>
      <c r="J227" s="25"/>
      <c r="K227" s="25"/>
      <c r="L227" s="25"/>
      <c r="M227" s="25"/>
      <c r="N227" s="24"/>
    </row>
    <row r="228" spans="1:14" x14ac:dyDescent="0.25">
      <c r="A228" s="25"/>
      <c r="B228" s="25"/>
      <c r="C228" s="25"/>
      <c r="D228" s="25"/>
      <c r="E228" s="336"/>
      <c r="F228" s="336"/>
      <c r="G228" s="336"/>
      <c r="H228" s="25"/>
      <c r="I228" s="25"/>
      <c r="J228" s="25"/>
      <c r="K228" s="25"/>
      <c r="L228" s="25"/>
      <c r="M228" s="25"/>
      <c r="N228" s="24"/>
    </row>
    <row r="229" spans="1:14" x14ac:dyDescent="0.25">
      <c r="A229" s="25"/>
      <c r="B229" s="25"/>
      <c r="C229" s="25"/>
      <c r="D229" s="25"/>
      <c r="E229" s="336"/>
      <c r="F229" s="336"/>
      <c r="G229" s="336"/>
      <c r="H229" s="25"/>
      <c r="I229" s="25"/>
      <c r="J229" s="25"/>
      <c r="K229" s="25"/>
      <c r="L229" s="25"/>
      <c r="M229" s="25"/>
      <c r="N229" s="24"/>
    </row>
    <row r="230" spans="1:14" x14ac:dyDescent="0.25">
      <c r="A230" s="25"/>
      <c r="B230" s="25"/>
      <c r="C230" s="25"/>
      <c r="D230" s="25"/>
      <c r="E230" s="336"/>
      <c r="F230" s="336"/>
      <c r="G230" s="336"/>
      <c r="H230" s="25"/>
      <c r="I230" s="25"/>
      <c r="J230" s="25"/>
      <c r="K230" s="25"/>
      <c r="L230" s="25"/>
      <c r="M230" s="25"/>
      <c r="N230" s="24"/>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9"/>
  <sheetViews>
    <sheetView topLeftCell="C106" zoomScale="117" zoomScaleNormal="85" workbookViewId="0">
      <selection activeCell="E117" sqref="E117"/>
    </sheetView>
  </sheetViews>
  <sheetFormatPr defaultColWidth="10.85546875" defaultRowHeight="15" x14ac:dyDescent="0.25"/>
  <cols>
    <col min="1" max="1" width="13.140625" style="26" customWidth="1"/>
    <col min="2" max="2" width="29.85546875" style="26" customWidth="1"/>
    <col min="3" max="3" width="18" style="26" customWidth="1"/>
    <col min="4" max="4" width="14.7109375" style="26" customWidth="1"/>
    <col min="5" max="5" width="18.85546875" style="335" bestFit="1" customWidth="1"/>
    <col min="6" max="6" width="15.85546875" style="335" customWidth="1"/>
    <col min="7" max="7" width="18.7109375" style="335"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7" customWidth="1"/>
    <col min="15" max="15" width="41.140625" style="26" customWidth="1"/>
    <col min="16" max="16384" width="10.85546875" style="26"/>
  </cols>
  <sheetData>
    <row r="1" spans="1:14" s="80" customFormat="1" ht="31.5" x14ac:dyDescent="0.25">
      <c r="A1" s="853" t="s">
        <v>44</v>
      </c>
      <c r="B1" s="853"/>
      <c r="C1" s="853"/>
      <c r="D1" s="853"/>
      <c r="E1" s="853"/>
      <c r="F1" s="853"/>
      <c r="G1" s="853"/>
      <c r="H1" s="853"/>
      <c r="I1" s="853"/>
      <c r="J1" s="853"/>
      <c r="K1" s="853"/>
      <c r="L1" s="853"/>
      <c r="M1" s="853"/>
      <c r="N1" s="853"/>
    </row>
    <row r="2" spans="1:14" s="80" customFormat="1" ht="18.75" x14ac:dyDescent="0.25">
      <c r="A2" s="854" t="s">
        <v>129</v>
      </c>
      <c r="B2" s="854"/>
      <c r="C2" s="854"/>
      <c r="D2" s="854"/>
      <c r="E2" s="854"/>
      <c r="F2" s="854"/>
      <c r="G2" s="854"/>
      <c r="H2" s="854"/>
      <c r="I2" s="854"/>
      <c r="J2" s="854"/>
      <c r="K2" s="854"/>
      <c r="L2" s="854"/>
      <c r="M2" s="854"/>
      <c r="N2" s="854"/>
    </row>
    <row r="3" spans="1:14" s="80" customFormat="1" ht="45.75" thickBot="1" x14ac:dyDescent="0.3">
      <c r="A3" s="169" t="s">
        <v>0</v>
      </c>
      <c r="B3" s="170" t="s">
        <v>5</v>
      </c>
      <c r="C3" s="170" t="s">
        <v>10</v>
      </c>
      <c r="D3" s="171" t="s">
        <v>8</v>
      </c>
      <c r="E3" s="171" t="s">
        <v>13</v>
      </c>
      <c r="F3" s="171" t="s">
        <v>34</v>
      </c>
      <c r="G3" s="171" t="s">
        <v>41</v>
      </c>
      <c r="H3" s="171" t="s">
        <v>2</v>
      </c>
      <c r="I3" s="171" t="s">
        <v>3</v>
      </c>
      <c r="J3" s="170" t="s">
        <v>9</v>
      </c>
      <c r="K3" s="170" t="s">
        <v>1</v>
      </c>
      <c r="L3" s="170" t="s">
        <v>4</v>
      </c>
      <c r="M3" s="170" t="s">
        <v>12</v>
      </c>
      <c r="N3" s="172" t="s">
        <v>11</v>
      </c>
    </row>
    <row r="4" spans="1:14" s="22" customFormat="1" ht="27.95" customHeight="1" x14ac:dyDescent="0.25">
      <c r="A4" s="461">
        <v>44805</v>
      </c>
      <c r="B4" s="462" t="s">
        <v>150</v>
      </c>
      <c r="C4" s="462"/>
      <c r="D4" s="505"/>
      <c r="E4" s="506"/>
      <c r="F4" s="506"/>
      <c r="G4" s="507">
        <v>2000</v>
      </c>
      <c r="H4" s="508"/>
      <c r="I4" s="509"/>
      <c r="J4" s="510"/>
      <c r="K4" s="511"/>
      <c r="L4" s="212"/>
      <c r="M4" s="512"/>
      <c r="N4" s="513"/>
    </row>
    <row r="5" spans="1:14" s="22" customFormat="1" ht="13.5" customHeight="1" x14ac:dyDescent="0.25">
      <c r="A5" s="561">
        <v>44805</v>
      </c>
      <c r="B5" s="562" t="s">
        <v>151</v>
      </c>
      <c r="C5" s="562" t="s">
        <v>49</v>
      </c>
      <c r="D5" s="563" t="s">
        <v>119</v>
      </c>
      <c r="E5" s="564"/>
      <c r="F5" s="564">
        <v>78000</v>
      </c>
      <c r="G5" s="565">
        <f>G4-E5+F5</f>
        <v>80000</v>
      </c>
      <c r="H5" s="566" t="s">
        <v>121</v>
      </c>
      <c r="I5" s="566" t="s">
        <v>18</v>
      </c>
      <c r="J5" s="568" t="s">
        <v>152</v>
      </c>
      <c r="K5" s="562" t="s">
        <v>64</v>
      </c>
      <c r="L5" s="562" t="s">
        <v>45</v>
      </c>
      <c r="M5" s="576"/>
      <c r="N5" s="569"/>
    </row>
    <row r="6" spans="1:14" s="22" customFormat="1" ht="13.5" customHeight="1" x14ac:dyDescent="0.25">
      <c r="A6" s="195">
        <v>44805</v>
      </c>
      <c r="B6" s="196" t="s">
        <v>123</v>
      </c>
      <c r="C6" s="196" t="s">
        <v>124</v>
      </c>
      <c r="D6" s="197" t="s">
        <v>119</v>
      </c>
      <c r="E6" s="173">
        <v>8000</v>
      </c>
      <c r="F6" s="173"/>
      <c r="G6" s="334">
        <f t="shared" ref="G6:G68" si="0">G5-E6+F6</f>
        <v>72000</v>
      </c>
      <c r="H6" s="560" t="s">
        <v>121</v>
      </c>
      <c r="I6" s="320" t="s">
        <v>18</v>
      </c>
      <c r="J6" s="453" t="s">
        <v>152</v>
      </c>
      <c r="K6" s="430" t="s">
        <v>64</v>
      </c>
      <c r="L6" s="430" t="s">
        <v>45</v>
      </c>
      <c r="M6" s="557"/>
      <c r="N6" s="558" t="s">
        <v>127</v>
      </c>
    </row>
    <row r="7" spans="1:14" x14ac:dyDescent="0.25">
      <c r="A7" s="195">
        <v>44805</v>
      </c>
      <c r="B7" s="196" t="s">
        <v>123</v>
      </c>
      <c r="C7" s="196" t="s">
        <v>124</v>
      </c>
      <c r="D7" s="197" t="s">
        <v>119</v>
      </c>
      <c r="E7" s="173">
        <v>22000</v>
      </c>
      <c r="F7" s="173"/>
      <c r="G7" s="334">
        <f>G6-E7+F7</f>
        <v>50000</v>
      </c>
      <c r="H7" s="560" t="s">
        <v>121</v>
      </c>
      <c r="I7" s="176" t="s">
        <v>18</v>
      </c>
      <c r="J7" s="453" t="s">
        <v>152</v>
      </c>
      <c r="K7" s="430" t="s">
        <v>64</v>
      </c>
      <c r="L7" s="176" t="s">
        <v>45</v>
      </c>
      <c r="M7" s="176"/>
      <c r="N7" s="558" t="s">
        <v>153</v>
      </c>
    </row>
    <row r="8" spans="1:14" x14ac:dyDescent="0.25">
      <c r="A8" s="195">
        <v>44805</v>
      </c>
      <c r="B8" s="196" t="s">
        <v>123</v>
      </c>
      <c r="C8" s="196" t="s">
        <v>124</v>
      </c>
      <c r="D8" s="197" t="s">
        <v>119</v>
      </c>
      <c r="E8" s="173">
        <v>18000</v>
      </c>
      <c r="F8" s="173"/>
      <c r="G8" s="334">
        <f t="shared" ref="G8:G14" si="1">G7-E8+F8</f>
        <v>32000</v>
      </c>
      <c r="H8" s="560" t="s">
        <v>121</v>
      </c>
      <c r="I8" s="176" t="s">
        <v>18</v>
      </c>
      <c r="J8" s="453" t="s">
        <v>152</v>
      </c>
      <c r="K8" s="430" t="s">
        <v>64</v>
      </c>
      <c r="L8" s="176" t="s">
        <v>45</v>
      </c>
      <c r="M8" s="176"/>
      <c r="N8" s="558" t="s">
        <v>154</v>
      </c>
    </row>
    <row r="9" spans="1:14" x14ac:dyDescent="0.25">
      <c r="A9" s="195">
        <v>44805</v>
      </c>
      <c r="B9" s="196" t="s">
        <v>123</v>
      </c>
      <c r="C9" s="196" t="s">
        <v>124</v>
      </c>
      <c r="D9" s="197" t="s">
        <v>119</v>
      </c>
      <c r="E9" s="173">
        <v>10000</v>
      </c>
      <c r="F9" s="173"/>
      <c r="G9" s="334">
        <f t="shared" si="1"/>
        <v>22000</v>
      </c>
      <c r="H9" s="320" t="s">
        <v>121</v>
      </c>
      <c r="I9" s="176" t="s">
        <v>18</v>
      </c>
      <c r="J9" s="453" t="s">
        <v>152</v>
      </c>
      <c r="K9" s="430" t="s">
        <v>64</v>
      </c>
      <c r="L9" s="176" t="s">
        <v>45</v>
      </c>
      <c r="M9" s="176"/>
      <c r="N9" s="558" t="s">
        <v>155</v>
      </c>
    </row>
    <row r="10" spans="1:14" x14ac:dyDescent="0.25">
      <c r="A10" s="195">
        <v>44805</v>
      </c>
      <c r="B10" s="196" t="s">
        <v>123</v>
      </c>
      <c r="C10" s="196" t="s">
        <v>124</v>
      </c>
      <c r="D10" s="197" t="s">
        <v>119</v>
      </c>
      <c r="E10" s="173">
        <v>8000</v>
      </c>
      <c r="F10" s="173"/>
      <c r="G10" s="334">
        <f t="shared" si="1"/>
        <v>14000</v>
      </c>
      <c r="H10" s="560" t="s">
        <v>121</v>
      </c>
      <c r="I10" s="176" t="s">
        <v>18</v>
      </c>
      <c r="J10" s="453" t="s">
        <v>152</v>
      </c>
      <c r="K10" s="430" t="s">
        <v>64</v>
      </c>
      <c r="L10" s="176" t="s">
        <v>45</v>
      </c>
      <c r="M10" s="176"/>
      <c r="N10" s="558" t="s">
        <v>156</v>
      </c>
    </row>
    <row r="11" spans="1:14" x14ac:dyDescent="0.25">
      <c r="A11" s="195">
        <v>44805</v>
      </c>
      <c r="B11" s="196" t="s">
        <v>122</v>
      </c>
      <c r="C11" s="196" t="s">
        <v>122</v>
      </c>
      <c r="D11" s="197" t="s">
        <v>119</v>
      </c>
      <c r="E11" s="173">
        <v>5000</v>
      </c>
      <c r="F11" s="173"/>
      <c r="G11" s="334">
        <f t="shared" si="1"/>
        <v>9000</v>
      </c>
      <c r="H11" s="560" t="s">
        <v>121</v>
      </c>
      <c r="I11" s="176" t="s">
        <v>18</v>
      </c>
      <c r="J11" s="453" t="s">
        <v>152</v>
      </c>
      <c r="K11" s="430" t="s">
        <v>64</v>
      </c>
      <c r="L11" s="176" t="s">
        <v>45</v>
      </c>
      <c r="M11" s="176"/>
      <c r="N11" s="558"/>
    </row>
    <row r="12" spans="1:14" x14ac:dyDescent="0.25">
      <c r="A12" s="195">
        <v>44805</v>
      </c>
      <c r="B12" s="196" t="s">
        <v>122</v>
      </c>
      <c r="C12" s="196" t="s">
        <v>122</v>
      </c>
      <c r="D12" s="197" t="s">
        <v>119</v>
      </c>
      <c r="E12" s="173">
        <v>5000</v>
      </c>
      <c r="F12" s="173"/>
      <c r="G12" s="334">
        <f t="shared" si="1"/>
        <v>4000</v>
      </c>
      <c r="H12" s="560" t="s">
        <v>121</v>
      </c>
      <c r="I12" s="176" t="s">
        <v>18</v>
      </c>
      <c r="J12" s="453" t="s">
        <v>152</v>
      </c>
      <c r="K12" s="430" t="s">
        <v>64</v>
      </c>
      <c r="L12" s="176" t="s">
        <v>45</v>
      </c>
      <c r="M12" s="176"/>
      <c r="N12" s="558"/>
    </row>
    <row r="13" spans="1:14" x14ac:dyDescent="0.25">
      <c r="A13" s="195">
        <v>44806</v>
      </c>
      <c r="B13" s="196" t="s">
        <v>125</v>
      </c>
      <c r="C13" s="196" t="s">
        <v>49</v>
      </c>
      <c r="D13" s="197" t="s">
        <v>119</v>
      </c>
      <c r="E13" s="191"/>
      <c r="F13" s="173">
        <v>-4000</v>
      </c>
      <c r="G13" s="334">
        <f t="shared" si="1"/>
        <v>0</v>
      </c>
      <c r="H13" s="320" t="s">
        <v>121</v>
      </c>
      <c r="I13" s="176" t="s">
        <v>18</v>
      </c>
      <c r="J13" s="453" t="s">
        <v>152</v>
      </c>
      <c r="K13" s="430" t="s">
        <v>64</v>
      </c>
      <c r="L13" s="176" t="s">
        <v>45</v>
      </c>
      <c r="M13" s="176"/>
      <c r="N13" s="558"/>
    </row>
    <row r="14" spans="1:14" x14ac:dyDescent="0.25">
      <c r="A14" s="561">
        <v>44806</v>
      </c>
      <c r="B14" s="562" t="s">
        <v>151</v>
      </c>
      <c r="C14" s="562" t="s">
        <v>49</v>
      </c>
      <c r="D14" s="563" t="s">
        <v>119</v>
      </c>
      <c r="E14" s="570"/>
      <c r="F14" s="571">
        <v>80000</v>
      </c>
      <c r="G14" s="565">
        <f t="shared" si="1"/>
        <v>80000</v>
      </c>
      <c r="H14" s="572" t="s">
        <v>121</v>
      </c>
      <c r="I14" s="573" t="s">
        <v>18</v>
      </c>
      <c r="J14" s="568" t="s">
        <v>192</v>
      </c>
      <c r="K14" s="574" t="s">
        <v>64</v>
      </c>
      <c r="L14" s="573" t="s">
        <v>45</v>
      </c>
      <c r="M14" s="573"/>
      <c r="N14" s="575"/>
    </row>
    <row r="15" spans="1:14" x14ac:dyDescent="0.25">
      <c r="A15" s="561">
        <v>44806</v>
      </c>
      <c r="B15" s="562" t="s">
        <v>151</v>
      </c>
      <c r="C15" s="562" t="s">
        <v>49</v>
      </c>
      <c r="D15" s="563" t="s">
        <v>119</v>
      </c>
      <c r="E15" s="570"/>
      <c r="F15" s="564">
        <v>70000</v>
      </c>
      <c r="G15" s="565">
        <f t="shared" si="0"/>
        <v>150000</v>
      </c>
      <c r="H15" s="566" t="s">
        <v>121</v>
      </c>
      <c r="I15" s="567" t="s">
        <v>18</v>
      </c>
      <c r="J15" s="568" t="s">
        <v>193</v>
      </c>
      <c r="K15" s="562" t="s">
        <v>64</v>
      </c>
      <c r="L15" s="567" t="s">
        <v>45</v>
      </c>
      <c r="M15" s="567"/>
      <c r="N15" s="575"/>
    </row>
    <row r="16" spans="1:14" x14ac:dyDescent="0.25">
      <c r="A16" s="561">
        <v>44806</v>
      </c>
      <c r="B16" s="562" t="s">
        <v>151</v>
      </c>
      <c r="C16" s="562" t="s">
        <v>49</v>
      </c>
      <c r="D16" s="563" t="s">
        <v>119</v>
      </c>
      <c r="E16" s="570"/>
      <c r="F16" s="657">
        <v>60000</v>
      </c>
      <c r="G16" s="565">
        <f t="shared" si="0"/>
        <v>210000</v>
      </c>
      <c r="H16" s="566" t="s">
        <v>121</v>
      </c>
      <c r="I16" s="567" t="s">
        <v>18</v>
      </c>
      <c r="J16" s="568" t="s">
        <v>194</v>
      </c>
      <c r="K16" s="562" t="s">
        <v>64</v>
      </c>
      <c r="L16" s="567" t="s">
        <v>45</v>
      </c>
      <c r="M16" s="567"/>
      <c r="N16" s="575"/>
    </row>
    <row r="17" spans="1:14" ht="15.75" customHeight="1" x14ac:dyDescent="0.25">
      <c r="A17" s="195">
        <v>44806</v>
      </c>
      <c r="B17" s="196" t="s">
        <v>123</v>
      </c>
      <c r="C17" s="196" t="s">
        <v>124</v>
      </c>
      <c r="D17" s="197" t="s">
        <v>119</v>
      </c>
      <c r="E17" s="202">
        <v>8000</v>
      </c>
      <c r="F17" s="183"/>
      <c r="G17" s="334">
        <f t="shared" si="0"/>
        <v>202000</v>
      </c>
      <c r="H17" s="560" t="s">
        <v>121</v>
      </c>
      <c r="I17" s="176" t="s">
        <v>18</v>
      </c>
      <c r="J17" s="453" t="s">
        <v>192</v>
      </c>
      <c r="K17" s="430" t="s">
        <v>64</v>
      </c>
      <c r="L17" s="176" t="s">
        <v>45</v>
      </c>
      <c r="M17" s="176"/>
      <c r="N17" s="178" t="s">
        <v>127</v>
      </c>
    </row>
    <row r="18" spans="1:14" x14ac:dyDescent="0.25">
      <c r="A18" s="195">
        <v>44806</v>
      </c>
      <c r="B18" s="196" t="s">
        <v>123</v>
      </c>
      <c r="C18" s="196" t="s">
        <v>124</v>
      </c>
      <c r="D18" s="197" t="s">
        <v>119</v>
      </c>
      <c r="E18" s="183">
        <v>20000</v>
      </c>
      <c r="F18" s="173"/>
      <c r="G18" s="334">
        <f t="shared" si="0"/>
        <v>182000</v>
      </c>
      <c r="H18" s="560" t="s">
        <v>121</v>
      </c>
      <c r="I18" s="176" t="s">
        <v>18</v>
      </c>
      <c r="J18" s="453" t="s">
        <v>192</v>
      </c>
      <c r="K18" s="430" t="s">
        <v>64</v>
      </c>
      <c r="L18" s="176" t="s">
        <v>45</v>
      </c>
      <c r="M18" s="176"/>
      <c r="N18" s="178" t="s">
        <v>195</v>
      </c>
    </row>
    <row r="19" spans="1:14" x14ac:dyDescent="0.25">
      <c r="A19" s="195">
        <v>44806</v>
      </c>
      <c r="B19" s="196" t="s">
        <v>123</v>
      </c>
      <c r="C19" s="196" t="s">
        <v>124</v>
      </c>
      <c r="D19" s="197" t="s">
        <v>119</v>
      </c>
      <c r="E19" s="191">
        <v>25000</v>
      </c>
      <c r="F19" s="173"/>
      <c r="G19" s="334">
        <f t="shared" si="0"/>
        <v>157000</v>
      </c>
      <c r="H19" s="560" t="s">
        <v>121</v>
      </c>
      <c r="I19" s="176" t="s">
        <v>18</v>
      </c>
      <c r="J19" s="453" t="s">
        <v>192</v>
      </c>
      <c r="K19" s="430" t="s">
        <v>64</v>
      </c>
      <c r="L19" s="176" t="s">
        <v>45</v>
      </c>
      <c r="M19" s="176"/>
      <c r="N19" s="178" t="s">
        <v>196</v>
      </c>
    </row>
    <row r="20" spans="1:14" x14ac:dyDescent="0.25">
      <c r="A20" s="195">
        <v>44806</v>
      </c>
      <c r="B20" s="196" t="s">
        <v>123</v>
      </c>
      <c r="C20" s="196" t="s">
        <v>124</v>
      </c>
      <c r="D20" s="197" t="s">
        <v>119</v>
      </c>
      <c r="E20" s="191">
        <v>7000</v>
      </c>
      <c r="F20" s="173"/>
      <c r="G20" s="334">
        <f t="shared" si="0"/>
        <v>150000</v>
      </c>
      <c r="H20" s="560" t="s">
        <v>121</v>
      </c>
      <c r="I20" s="176" t="s">
        <v>18</v>
      </c>
      <c r="J20" s="453" t="s">
        <v>192</v>
      </c>
      <c r="K20" s="430" t="s">
        <v>64</v>
      </c>
      <c r="L20" s="176" t="s">
        <v>45</v>
      </c>
      <c r="M20" s="176"/>
      <c r="N20" s="178" t="s">
        <v>197</v>
      </c>
    </row>
    <row r="21" spans="1:14" x14ac:dyDescent="0.25">
      <c r="A21" s="195">
        <v>44806</v>
      </c>
      <c r="B21" s="196" t="s">
        <v>123</v>
      </c>
      <c r="C21" s="196" t="s">
        <v>124</v>
      </c>
      <c r="D21" s="197" t="s">
        <v>119</v>
      </c>
      <c r="E21" s="191">
        <v>8000</v>
      </c>
      <c r="F21" s="173"/>
      <c r="G21" s="334">
        <f t="shared" si="0"/>
        <v>142000</v>
      </c>
      <c r="H21" s="320" t="s">
        <v>121</v>
      </c>
      <c r="I21" s="176" t="s">
        <v>18</v>
      </c>
      <c r="J21" s="453" t="s">
        <v>192</v>
      </c>
      <c r="K21" s="430" t="s">
        <v>64</v>
      </c>
      <c r="L21" s="176" t="s">
        <v>45</v>
      </c>
      <c r="M21" s="176"/>
      <c r="N21" s="178" t="s">
        <v>198</v>
      </c>
    </row>
    <row r="22" spans="1:14" x14ac:dyDescent="0.25">
      <c r="A22" s="195">
        <v>44806</v>
      </c>
      <c r="B22" s="196" t="s">
        <v>122</v>
      </c>
      <c r="C22" s="196" t="s">
        <v>122</v>
      </c>
      <c r="D22" s="197" t="s">
        <v>119</v>
      </c>
      <c r="E22" s="191">
        <v>5000</v>
      </c>
      <c r="F22" s="173"/>
      <c r="G22" s="334">
        <f t="shared" si="0"/>
        <v>137000</v>
      </c>
      <c r="H22" s="320" t="s">
        <v>121</v>
      </c>
      <c r="I22" s="176" t="s">
        <v>18</v>
      </c>
      <c r="J22" s="453" t="s">
        <v>192</v>
      </c>
      <c r="K22" s="430" t="s">
        <v>64</v>
      </c>
      <c r="L22" s="176" t="s">
        <v>45</v>
      </c>
      <c r="M22" s="176"/>
      <c r="N22" s="178"/>
    </row>
    <row r="23" spans="1:14" x14ac:dyDescent="0.25">
      <c r="A23" s="195">
        <v>44806</v>
      </c>
      <c r="B23" s="196" t="s">
        <v>122</v>
      </c>
      <c r="C23" s="196" t="s">
        <v>122</v>
      </c>
      <c r="D23" s="525" t="s">
        <v>119</v>
      </c>
      <c r="E23" s="191">
        <v>5000</v>
      </c>
      <c r="F23" s="173"/>
      <c r="G23" s="334">
        <f t="shared" si="0"/>
        <v>132000</v>
      </c>
      <c r="H23" s="320" t="s">
        <v>121</v>
      </c>
      <c r="I23" s="176" t="s">
        <v>18</v>
      </c>
      <c r="J23" s="453" t="s">
        <v>192</v>
      </c>
      <c r="K23" s="430" t="s">
        <v>64</v>
      </c>
      <c r="L23" s="176" t="s">
        <v>45</v>
      </c>
      <c r="M23" s="176"/>
      <c r="N23" s="178"/>
    </row>
    <row r="24" spans="1:14" x14ac:dyDescent="0.25">
      <c r="A24" s="195">
        <v>44807</v>
      </c>
      <c r="B24" s="178" t="s">
        <v>123</v>
      </c>
      <c r="C24" s="178" t="s">
        <v>124</v>
      </c>
      <c r="D24" s="204" t="s">
        <v>119</v>
      </c>
      <c r="E24" s="191">
        <v>28000</v>
      </c>
      <c r="F24" s="173"/>
      <c r="G24" s="334">
        <f t="shared" si="0"/>
        <v>104000</v>
      </c>
      <c r="H24" s="320" t="s">
        <v>121</v>
      </c>
      <c r="I24" s="176" t="s">
        <v>18</v>
      </c>
      <c r="J24" s="453" t="s">
        <v>193</v>
      </c>
      <c r="K24" s="430" t="s">
        <v>64</v>
      </c>
      <c r="L24" s="176" t="s">
        <v>45</v>
      </c>
      <c r="M24" s="176"/>
      <c r="N24" s="178"/>
    </row>
    <row r="25" spans="1:14" x14ac:dyDescent="0.25">
      <c r="A25" s="195">
        <v>44807</v>
      </c>
      <c r="B25" s="178" t="s">
        <v>123</v>
      </c>
      <c r="C25" s="178" t="s">
        <v>124</v>
      </c>
      <c r="D25" s="204" t="s">
        <v>119</v>
      </c>
      <c r="E25" s="183">
        <v>30000</v>
      </c>
      <c r="F25" s="173"/>
      <c r="G25" s="334">
        <f t="shared" si="0"/>
        <v>74000</v>
      </c>
      <c r="H25" s="560" t="s">
        <v>121</v>
      </c>
      <c r="I25" s="176" t="s">
        <v>18</v>
      </c>
      <c r="J25" s="453" t="s">
        <v>193</v>
      </c>
      <c r="K25" s="430" t="s">
        <v>64</v>
      </c>
      <c r="L25" s="176" t="s">
        <v>45</v>
      </c>
      <c r="M25" s="176"/>
      <c r="N25" s="178"/>
    </row>
    <row r="26" spans="1:14" x14ac:dyDescent="0.25">
      <c r="A26" s="195">
        <v>44807</v>
      </c>
      <c r="B26" s="178" t="s">
        <v>122</v>
      </c>
      <c r="C26" s="178" t="s">
        <v>122</v>
      </c>
      <c r="D26" s="204" t="s">
        <v>119</v>
      </c>
      <c r="E26" s="183">
        <v>5000</v>
      </c>
      <c r="F26" s="173"/>
      <c r="G26" s="334">
        <f t="shared" si="0"/>
        <v>69000</v>
      </c>
      <c r="H26" s="560" t="s">
        <v>121</v>
      </c>
      <c r="I26" s="176" t="s">
        <v>18</v>
      </c>
      <c r="J26" s="453" t="s">
        <v>193</v>
      </c>
      <c r="K26" s="430" t="s">
        <v>64</v>
      </c>
      <c r="L26" s="176" t="s">
        <v>45</v>
      </c>
      <c r="M26" s="176"/>
      <c r="N26" s="178"/>
    </row>
    <row r="27" spans="1:14" x14ac:dyDescent="0.25">
      <c r="A27" s="195">
        <v>44807</v>
      </c>
      <c r="B27" s="178" t="s">
        <v>122</v>
      </c>
      <c r="C27" s="178" t="s">
        <v>122</v>
      </c>
      <c r="D27" s="204" t="s">
        <v>119</v>
      </c>
      <c r="E27" s="529">
        <v>5000</v>
      </c>
      <c r="F27" s="183"/>
      <c r="G27" s="333">
        <f t="shared" si="0"/>
        <v>64000</v>
      </c>
      <c r="H27" s="560" t="s">
        <v>121</v>
      </c>
      <c r="I27" s="207" t="s">
        <v>18</v>
      </c>
      <c r="J27" s="453" t="s">
        <v>193</v>
      </c>
      <c r="K27" s="211" t="s">
        <v>64</v>
      </c>
      <c r="L27" s="207" t="s">
        <v>45</v>
      </c>
      <c r="M27" s="207"/>
      <c r="N27" s="534"/>
    </row>
    <row r="28" spans="1:14" x14ac:dyDescent="0.25">
      <c r="A28" s="195">
        <v>44807</v>
      </c>
      <c r="B28" s="178" t="s">
        <v>123</v>
      </c>
      <c r="C28" s="178" t="s">
        <v>124</v>
      </c>
      <c r="D28" s="204" t="s">
        <v>119</v>
      </c>
      <c r="E28" s="529">
        <v>30000</v>
      </c>
      <c r="F28" s="183"/>
      <c r="G28" s="333">
        <f t="shared" si="0"/>
        <v>34000</v>
      </c>
      <c r="H28" s="560" t="s">
        <v>121</v>
      </c>
      <c r="I28" s="207" t="s">
        <v>18</v>
      </c>
      <c r="J28" s="453" t="s">
        <v>194</v>
      </c>
      <c r="K28" s="211" t="s">
        <v>64</v>
      </c>
      <c r="L28" s="207" t="s">
        <v>45</v>
      </c>
      <c r="M28" s="207"/>
      <c r="N28" s="534"/>
    </row>
    <row r="29" spans="1:14" x14ac:dyDescent="0.25">
      <c r="A29" s="195">
        <v>44807</v>
      </c>
      <c r="B29" s="178" t="s">
        <v>123</v>
      </c>
      <c r="C29" s="178" t="s">
        <v>124</v>
      </c>
      <c r="D29" s="204" t="s">
        <v>119</v>
      </c>
      <c r="E29" s="529">
        <v>30000</v>
      </c>
      <c r="F29" s="183"/>
      <c r="G29" s="333">
        <f t="shared" si="0"/>
        <v>4000</v>
      </c>
      <c r="H29" s="560" t="s">
        <v>121</v>
      </c>
      <c r="I29" s="207" t="s">
        <v>18</v>
      </c>
      <c r="J29" s="453" t="s">
        <v>194</v>
      </c>
      <c r="K29" s="211" t="s">
        <v>64</v>
      </c>
      <c r="L29" s="207" t="s">
        <v>45</v>
      </c>
      <c r="M29" s="207"/>
      <c r="N29" s="534"/>
    </row>
    <row r="30" spans="1:14" ht="15.75" customHeight="1" x14ac:dyDescent="0.25">
      <c r="A30" s="561">
        <v>44809</v>
      </c>
      <c r="B30" s="562" t="s">
        <v>151</v>
      </c>
      <c r="C30" s="562" t="s">
        <v>49</v>
      </c>
      <c r="D30" s="584" t="s">
        <v>119</v>
      </c>
      <c r="E30" s="570"/>
      <c r="F30" s="571">
        <v>76000</v>
      </c>
      <c r="G30" s="586">
        <f t="shared" si="0"/>
        <v>80000</v>
      </c>
      <c r="H30" s="566" t="s">
        <v>121</v>
      </c>
      <c r="I30" s="573" t="s">
        <v>18</v>
      </c>
      <c r="J30" s="568" t="s">
        <v>199</v>
      </c>
      <c r="K30" s="574" t="s">
        <v>64</v>
      </c>
      <c r="L30" s="573" t="s">
        <v>45</v>
      </c>
      <c r="M30" s="573"/>
      <c r="N30" s="587"/>
    </row>
    <row r="31" spans="1:14" x14ac:dyDescent="0.25">
      <c r="A31" s="195">
        <v>44809</v>
      </c>
      <c r="B31" s="206" t="s">
        <v>123</v>
      </c>
      <c r="C31" s="206" t="s">
        <v>124</v>
      </c>
      <c r="D31" s="533" t="s">
        <v>119</v>
      </c>
      <c r="E31" s="183">
        <v>8000</v>
      </c>
      <c r="F31" s="183"/>
      <c r="G31" s="333">
        <f t="shared" si="0"/>
        <v>72000</v>
      </c>
      <c r="H31" s="560" t="s">
        <v>121</v>
      </c>
      <c r="I31" s="207" t="s">
        <v>18</v>
      </c>
      <c r="J31" s="453" t="s">
        <v>199</v>
      </c>
      <c r="K31" s="211" t="s">
        <v>64</v>
      </c>
      <c r="L31" s="207" t="s">
        <v>45</v>
      </c>
      <c r="M31" s="207"/>
      <c r="N31" s="534" t="s">
        <v>127</v>
      </c>
    </row>
    <row r="32" spans="1:14" x14ac:dyDescent="0.25">
      <c r="A32" s="195">
        <v>44809</v>
      </c>
      <c r="B32" s="206" t="s">
        <v>123</v>
      </c>
      <c r="C32" s="206" t="s">
        <v>124</v>
      </c>
      <c r="D32" s="533" t="s">
        <v>119</v>
      </c>
      <c r="E32" s="183">
        <v>8000</v>
      </c>
      <c r="F32" s="183"/>
      <c r="G32" s="333">
        <f t="shared" si="0"/>
        <v>64000</v>
      </c>
      <c r="H32" s="320" t="s">
        <v>121</v>
      </c>
      <c r="I32" s="207" t="s">
        <v>18</v>
      </c>
      <c r="J32" s="453" t="s">
        <v>199</v>
      </c>
      <c r="K32" s="211" t="s">
        <v>64</v>
      </c>
      <c r="L32" s="207" t="s">
        <v>45</v>
      </c>
      <c r="M32" s="207"/>
      <c r="N32" s="534" t="s">
        <v>201</v>
      </c>
    </row>
    <row r="33" spans="1:14" x14ac:dyDescent="0.25">
      <c r="A33" s="195">
        <v>44809</v>
      </c>
      <c r="B33" s="206" t="s">
        <v>123</v>
      </c>
      <c r="C33" s="206" t="s">
        <v>124</v>
      </c>
      <c r="D33" s="533" t="s">
        <v>119</v>
      </c>
      <c r="E33" s="183">
        <v>20000</v>
      </c>
      <c r="F33" s="183"/>
      <c r="G33" s="333">
        <f t="shared" si="0"/>
        <v>44000</v>
      </c>
      <c r="H33" s="560" t="s">
        <v>121</v>
      </c>
      <c r="I33" s="207" t="s">
        <v>18</v>
      </c>
      <c r="J33" s="453" t="s">
        <v>199</v>
      </c>
      <c r="K33" s="211" t="s">
        <v>64</v>
      </c>
      <c r="L33" s="207" t="s">
        <v>45</v>
      </c>
      <c r="M33" s="207"/>
      <c r="N33" s="534" t="s">
        <v>202</v>
      </c>
    </row>
    <row r="34" spans="1:14" x14ac:dyDescent="0.25">
      <c r="A34" s="195">
        <v>44809</v>
      </c>
      <c r="B34" s="206" t="s">
        <v>123</v>
      </c>
      <c r="C34" s="206" t="s">
        <v>124</v>
      </c>
      <c r="D34" s="533" t="s">
        <v>119</v>
      </c>
      <c r="E34" s="191">
        <v>20000</v>
      </c>
      <c r="F34" s="173"/>
      <c r="G34" s="334">
        <f t="shared" si="0"/>
        <v>24000</v>
      </c>
      <c r="H34" s="560" t="s">
        <v>121</v>
      </c>
      <c r="I34" s="176" t="s">
        <v>18</v>
      </c>
      <c r="J34" s="453" t="s">
        <v>199</v>
      </c>
      <c r="K34" s="430" t="s">
        <v>64</v>
      </c>
      <c r="L34" s="176" t="s">
        <v>45</v>
      </c>
      <c r="M34" s="176"/>
      <c r="N34" s="178" t="s">
        <v>203</v>
      </c>
    </row>
    <row r="35" spans="1:14" x14ac:dyDescent="0.25">
      <c r="A35" s="195">
        <v>44809</v>
      </c>
      <c r="B35" s="206" t="s">
        <v>123</v>
      </c>
      <c r="C35" s="206" t="s">
        <v>124</v>
      </c>
      <c r="D35" s="533" t="s">
        <v>119</v>
      </c>
      <c r="E35" s="191">
        <v>8000</v>
      </c>
      <c r="F35" s="173"/>
      <c r="G35" s="334">
        <f t="shared" si="0"/>
        <v>16000</v>
      </c>
      <c r="H35" s="560" t="s">
        <v>121</v>
      </c>
      <c r="I35" s="176" t="s">
        <v>18</v>
      </c>
      <c r="J35" s="453" t="s">
        <v>199</v>
      </c>
      <c r="K35" s="430" t="s">
        <v>64</v>
      </c>
      <c r="L35" s="176" t="s">
        <v>45</v>
      </c>
      <c r="M35" s="176"/>
      <c r="N35" s="178" t="s">
        <v>204</v>
      </c>
    </row>
    <row r="36" spans="1:14" x14ac:dyDescent="0.25">
      <c r="A36" s="195">
        <v>44809</v>
      </c>
      <c r="B36" s="206" t="s">
        <v>122</v>
      </c>
      <c r="C36" s="206" t="s">
        <v>122</v>
      </c>
      <c r="D36" s="533" t="s">
        <v>119</v>
      </c>
      <c r="E36" s="191">
        <v>5000</v>
      </c>
      <c r="F36" s="173"/>
      <c r="G36" s="334">
        <f t="shared" si="0"/>
        <v>11000</v>
      </c>
      <c r="H36" s="320" t="s">
        <v>121</v>
      </c>
      <c r="I36" s="176" t="s">
        <v>18</v>
      </c>
      <c r="J36" s="453" t="s">
        <v>199</v>
      </c>
      <c r="K36" s="430" t="s">
        <v>64</v>
      </c>
      <c r="L36" s="176" t="s">
        <v>45</v>
      </c>
      <c r="M36" s="176"/>
      <c r="N36" s="178"/>
    </row>
    <row r="37" spans="1:14" x14ac:dyDescent="0.25">
      <c r="A37" s="195">
        <v>44809</v>
      </c>
      <c r="B37" s="206" t="s">
        <v>122</v>
      </c>
      <c r="C37" s="206" t="s">
        <v>122</v>
      </c>
      <c r="D37" s="533" t="s">
        <v>119</v>
      </c>
      <c r="E37" s="191">
        <v>5000</v>
      </c>
      <c r="F37" s="173"/>
      <c r="G37" s="334">
        <f t="shared" si="0"/>
        <v>6000</v>
      </c>
      <c r="H37" s="560" t="s">
        <v>121</v>
      </c>
      <c r="I37" s="176" t="s">
        <v>18</v>
      </c>
      <c r="J37" s="453" t="s">
        <v>199</v>
      </c>
      <c r="K37" s="430" t="s">
        <v>64</v>
      </c>
      <c r="L37" s="176" t="s">
        <v>45</v>
      </c>
      <c r="M37" s="176"/>
      <c r="N37" s="178"/>
    </row>
    <row r="38" spans="1:14" x14ac:dyDescent="0.25">
      <c r="A38" s="195">
        <v>44809</v>
      </c>
      <c r="B38" s="206" t="s">
        <v>125</v>
      </c>
      <c r="C38" s="206" t="s">
        <v>49</v>
      </c>
      <c r="D38" s="533" t="s">
        <v>119</v>
      </c>
      <c r="E38" s="183"/>
      <c r="F38" s="173"/>
      <c r="G38" s="334">
        <f>G37-E38+F38</f>
        <v>6000</v>
      </c>
      <c r="H38" s="560" t="s">
        <v>121</v>
      </c>
      <c r="I38" s="176" t="s">
        <v>18</v>
      </c>
      <c r="J38" s="453" t="s">
        <v>199</v>
      </c>
      <c r="K38" s="430" t="s">
        <v>64</v>
      </c>
      <c r="L38" s="176" t="s">
        <v>45</v>
      </c>
      <c r="M38" s="176"/>
      <c r="N38" s="178"/>
    </row>
    <row r="39" spans="1:14" x14ac:dyDescent="0.25">
      <c r="A39" s="561">
        <v>44809</v>
      </c>
      <c r="B39" s="574" t="s">
        <v>151</v>
      </c>
      <c r="C39" s="574" t="s">
        <v>49</v>
      </c>
      <c r="D39" s="585" t="s">
        <v>119</v>
      </c>
      <c r="E39" s="571"/>
      <c r="F39" s="564">
        <v>50000</v>
      </c>
      <c r="G39" s="565">
        <f t="shared" ref="G39:G47" si="2">G38-E39+F39</f>
        <v>56000</v>
      </c>
      <c r="H39" s="566" t="s">
        <v>121</v>
      </c>
      <c r="I39" s="567" t="s">
        <v>18</v>
      </c>
      <c r="J39" s="568" t="s">
        <v>200</v>
      </c>
      <c r="K39" s="562" t="s">
        <v>64</v>
      </c>
      <c r="L39" s="567" t="s">
        <v>45</v>
      </c>
      <c r="M39" s="567"/>
      <c r="N39" s="575"/>
    </row>
    <row r="40" spans="1:14" x14ac:dyDescent="0.25">
      <c r="A40" s="195">
        <v>44717</v>
      </c>
      <c r="B40" s="206" t="s">
        <v>123</v>
      </c>
      <c r="C40" s="206" t="s">
        <v>124</v>
      </c>
      <c r="D40" s="533" t="s">
        <v>119</v>
      </c>
      <c r="E40" s="183">
        <v>25000</v>
      </c>
      <c r="F40" s="173"/>
      <c r="G40" s="334">
        <f>G39-E40+F40</f>
        <v>31000</v>
      </c>
      <c r="H40" s="320" t="s">
        <v>121</v>
      </c>
      <c r="I40" s="176" t="s">
        <v>18</v>
      </c>
      <c r="J40" s="453" t="s">
        <v>200</v>
      </c>
      <c r="K40" s="430" t="s">
        <v>64</v>
      </c>
      <c r="L40" s="176" t="s">
        <v>45</v>
      </c>
      <c r="M40" s="176"/>
      <c r="N40" s="178" t="s">
        <v>206</v>
      </c>
    </row>
    <row r="41" spans="1:14" x14ac:dyDescent="0.25">
      <c r="A41" s="195">
        <v>44717</v>
      </c>
      <c r="B41" s="178" t="s">
        <v>123</v>
      </c>
      <c r="C41" s="178" t="s">
        <v>124</v>
      </c>
      <c r="D41" s="204" t="s">
        <v>119</v>
      </c>
      <c r="E41" s="191">
        <v>25000</v>
      </c>
      <c r="F41" s="173"/>
      <c r="G41" s="334">
        <f t="shared" si="2"/>
        <v>6000</v>
      </c>
      <c r="H41" s="320" t="s">
        <v>121</v>
      </c>
      <c r="I41" s="176" t="s">
        <v>18</v>
      </c>
      <c r="J41" s="453" t="s">
        <v>200</v>
      </c>
      <c r="K41" s="430" t="s">
        <v>64</v>
      </c>
      <c r="L41" s="176" t="s">
        <v>45</v>
      </c>
      <c r="M41" s="176"/>
      <c r="N41" s="178" t="s">
        <v>207</v>
      </c>
    </row>
    <row r="42" spans="1:14" x14ac:dyDescent="0.25">
      <c r="A42" s="195">
        <v>44718</v>
      </c>
      <c r="B42" s="178" t="s">
        <v>125</v>
      </c>
      <c r="C42" s="178" t="s">
        <v>49</v>
      </c>
      <c r="D42" s="204" t="s">
        <v>119</v>
      </c>
      <c r="E42" s="183"/>
      <c r="F42" s="173">
        <v>-2000</v>
      </c>
      <c r="G42" s="334">
        <f t="shared" si="2"/>
        <v>4000</v>
      </c>
      <c r="H42" s="320" t="s">
        <v>121</v>
      </c>
      <c r="I42" s="176" t="s">
        <v>18</v>
      </c>
      <c r="J42" s="453" t="s">
        <v>194</v>
      </c>
      <c r="K42" s="430" t="s">
        <v>64</v>
      </c>
      <c r="L42" s="176" t="s">
        <v>45</v>
      </c>
      <c r="M42" s="176"/>
      <c r="N42" s="178"/>
    </row>
    <row r="43" spans="1:14" x14ac:dyDescent="0.25">
      <c r="A43" s="561">
        <v>44810</v>
      </c>
      <c r="B43" s="575" t="s">
        <v>151</v>
      </c>
      <c r="C43" s="575" t="s">
        <v>49</v>
      </c>
      <c r="D43" s="577" t="s">
        <v>119</v>
      </c>
      <c r="E43" s="571"/>
      <c r="F43" s="564">
        <v>86000</v>
      </c>
      <c r="G43" s="565">
        <f t="shared" si="2"/>
        <v>90000</v>
      </c>
      <c r="H43" s="566" t="s">
        <v>121</v>
      </c>
      <c r="I43" s="567" t="s">
        <v>18</v>
      </c>
      <c r="J43" s="673" t="s">
        <v>242</v>
      </c>
      <c r="K43" s="562" t="s">
        <v>64</v>
      </c>
      <c r="L43" s="567" t="s">
        <v>45</v>
      </c>
      <c r="M43" s="567"/>
      <c r="N43" s="575"/>
    </row>
    <row r="44" spans="1:14" x14ac:dyDescent="0.25">
      <c r="A44" s="195">
        <v>44810</v>
      </c>
      <c r="B44" s="178" t="s">
        <v>123</v>
      </c>
      <c r="C44" s="178" t="s">
        <v>124</v>
      </c>
      <c r="D44" s="204" t="s">
        <v>119</v>
      </c>
      <c r="E44" s="183">
        <v>8000</v>
      </c>
      <c r="F44" s="173"/>
      <c r="G44" s="334">
        <f t="shared" si="2"/>
        <v>82000</v>
      </c>
      <c r="H44" s="560" t="s">
        <v>121</v>
      </c>
      <c r="I44" s="176" t="s">
        <v>18</v>
      </c>
      <c r="J44" s="453" t="s">
        <v>242</v>
      </c>
      <c r="K44" s="430" t="s">
        <v>64</v>
      </c>
      <c r="L44" s="176" t="s">
        <v>45</v>
      </c>
      <c r="M44" s="176"/>
      <c r="N44" s="178" t="s">
        <v>127</v>
      </c>
    </row>
    <row r="45" spans="1:14" x14ac:dyDescent="0.25">
      <c r="A45" s="195">
        <v>44810</v>
      </c>
      <c r="B45" s="178" t="s">
        <v>123</v>
      </c>
      <c r="C45" s="178" t="s">
        <v>124</v>
      </c>
      <c r="D45" s="204" t="s">
        <v>119</v>
      </c>
      <c r="E45" s="191">
        <v>10000</v>
      </c>
      <c r="F45" s="173"/>
      <c r="G45" s="334">
        <f t="shared" si="2"/>
        <v>72000</v>
      </c>
      <c r="H45" s="560" t="s">
        <v>121</v>
      </c>
      <c r="I45" s="176" t="s">
        <v>18</v>
      </c>
      <c r="J45" s="453" t="s">
        <v>242</v>
      </c>
      <c r="K45" s="430" t="s">
        <v>64</v>
      </c>
      <c r="L45" s="176" t="s">
        <v>45</v>
      </c>
      <c r="M45" s="176"/>
      <c r="N45" s="178" t="s">
        <v>201</v>
      </c>
    </row>
    <row r="46" spans="1:14" x14ac:dyDescent="0.25">
      <c r="A46" s="195">
        <v>44810</v>
      </c>
      <c r="B46" s="178" t="s">
        <v>123</v>
      </c>
      <c r="C46" s="178" t="s">
        <v>124</v>
      </c>
      <c r="D46" s="204" t="s">
        <v>119</v>
      </c>
      <c r="E46" s="191">
        <v>20000</v>
      </c>
      <c r="F46" s="173"/>
      <c r="G46" s="334">
        <f t="shared" si="2"/>
        <v>52000</v>
      </c>
      <c r="H46" s="560" t="s">
        <v>121</v>
      </c>
      <c r="I46" s="176" t="s">
        <v>18</v>
      </c>
      <c r="J46" s="453" t="s">
        <v>242</v>
      </c>
      <c r="K46" s="430" t="s">
        <v>64</v>
      </c>
      <c r="L46" s="176" t="s">
        <v>45</v>
      </c>
      <c r="M46" s="176"/>
      <c r="N46" s="178" t="s">
        <v>218</v>
      </c>
    </row>
    <row r="47" spans="1:14" x14ac:dyDescent="0.25">
      <c r="A47" s="195">
        <v>44810</v>
      </c>
      <c r="B47" s="178" t="s">
        <v>123</v>
      </c>
      <c r="C47" s="178" t="s">
        <v>124</v>
      </c>
      <c r="D47" s="204" t="s">
        <v>119</v>
      </c>
      <c r="E47" s="183">
        <v>25000</v>
      </c>
      <c r="F47" s="173"/>
      <c r="G47" s="334">
        <f t="shared" si="2"/>
        <v>27000</v>
      </c>
      <c r="H47" s="560" t="s">
        <v>121</v>
      </c>
      <c r="I47" s="176" t="s">
        <v>18</v>
      </c>
      <c r="J47" s="453" t="s">
        <v>242</v>
      </c>
      <c r="K47" s="430" t="s">
        <v>64</v>
      </c>
      <c r="L47" s="176" t="s">
        <v>45</v>
      </c>
      <c r="M47" s="176"/>
      <c r="N47" s="178" t="s">
        <v>219</v>
      </c>
    </row>
    <row r="48" spans="1:14" x14ac:dyDescent="0.25">
      <c r="A48" s="195">
        <v>44810</v>
      </c>
      <c r="B48" s="178" t="s">
        <v>123</v>
      </c>
      <c r="C48" s="178" t="s">
        <v>124</v>
      </c>
      <c r="D48" s="204" t="s">
        <v>119</v>
      </c>
      <c r="E48" s="191">
        <v>10000</v>
      </c>
      <c r="F48" s="173"/>
      <c r="G48" s="334">
        <f t="shared" si="0"/>
        <v>17000</v>
      </c>
      <c r="H48" s="560" t="s">
        <v>121</v>
      </c>
      <c r="I48" s="176" t="s">
        <v>18</v>
      </c>
      <c r="J48" s="453" t="s">
        <v>242</v>
      </c>
      <c r="K48" s="430" t="s">
        <v>64</v>
      </c>
      <c r="L48" s="176" t="s">
        <v>45</v>
      </c>
      <c r="M48" s="176"/>
      <c r="N48" s="178" t="s">
        <v>220</v>
      </c>
    </row>
    <row r="49" spans="1:14" x14ac:dyDescent="0.25">
      <c r="A49" s="195">
        <v>44810</v>
      </c>
      <c r="B49" s="196" t="s">
        <v>122</v>
      </c>
      <c r="C49" s="196" t="s">
        <v>122</v>
      </c>
      <c r="D49" s="204" t="s">
        <v>119</v>
      </c>
      <c r="E49" s="191">
        <v>5000</v>
      </c>
      <c r="F49" s="173"/>
      <c r="G49" s="334">
        <f t="shared" si="0"/>
        <v>12000</v>
      </c>
      <c r="H49" s="320" t="s">
        <v>121</v>
      </c>
      <c r="I49" s="176" t="s">
        <v>18</v>
      </c>
      <c r="J49" s="453" t="s">
        <v>242</v>
      </c>
      <c r="K49" s="430" t="s">
        <v>64</v>
      </c>
      <c r="L49" s="176" t="s">
        <v>45</v>
      </c>
      <c r="M49" s="176"/>
      <c r="N49" s="178"/>
    </row>
    <row r="50" spans="1:14" ht="17.25" customHeight="1" x14ac:dyDescent="0.25">
      <c r="A50" s="195">
        <v>44810</v>
      </c>
      <c r="B50" s="196" t="s">
        <v>122</v>
      </c>
      <c r="C50" s="196" t="s">
        <v>122</v>
      </c>
      <c r="D50" s="204" t="s">
        <v>119</v>
      </c>
      <c r="E50" s="183">
        <v>5000</v>
      </c>
      <c r="F50" s="173"/>
      <c r="G50" s="334">
        <f t="shared" si="0"/>
        <v>7000</v>
      </c>
      <c r="H50" s="320" t="s">
        <v>121</v>
      </c>
      <c r="I50" s="176" t="s">
        <v>18</v>
      </c>
      <c r="J50" s="453" t="s">
        <v>242</v>
      </c>
      <c r="K50" s="430" t="s">
        <v>64</v>
      </c>
      <c r="L50" s="176" t="s">
        <v>45</v>
      </c>
      <c r="M50" s="176"/>
      <c r="N50" s="178"/>
    </row>
    <row r="51" spans="1:14" x14ac:dyDescent="0.25">
      <c r="A51" s="561">
        <v>44811</v>
      </c>
      <c r="B51" s="562" t="s">
        <v>151</v>
      </c>
      <c r="C51" s="562" t="s">
        <v>49</v>
      </c>
      <c r="D51" s="577" t="s">
        <v>119</v>
      </c>
      <c r="E51" s="570"/>
      <c r="F51" s="564">
        <v>76000</v>
      </c>
      <c r="G51" s="565">
        <f t="shared" si="0"/>
        <v>83000</v>
      </c>
      <c r="H51" s="566" t="s">
        <v>121</v>
      </c>
      <c r="I51" s="567" t="s">
        <v>18</v>
      </c>
      <c r="J51" s="673" t="s">
        <v>282</v>
      </c>
      <c r="K51" s="562" t="s">
        <v>64</v>
      </c>
      <c r="L51" s="567" t="s">
        <v>45</v>
      </c>
      <c r="M51" s="567"/>
      <c r="N51" s="575"/>
    </row>
    <row r="52" spans="1:14" x14ac:dyDescent="0.25">
      <c r="A52" s="561">
        <v>44811</v>
      </c>
      <c r="B52" s="562" t="s">
        <v>151</v>
      </c>
      <c r="C52" s="562" t="s">
        <v>49</v>
      </c>
      <c r="D52" s="577" t="s">
        <v>119</v>
      </c>
      <c r="E52" s="570"/>
      <c r="F52" s="564">
        <v>50000</v>
      </c>
      <c r="G52" s="565">
        <f t="shared" si="0"/>
        <v>133000</v>
      </c>
      <c r="H52" s="566" t="s">
        <v>121</v>
      </c>
      <c r="I52" s="567" t="s">
        <v>18</v>
      </c>
      <c r="J52" s="673" t="s">
        <v>311</v>
      </c>
      <c r="K52" s="562" t="s">
        <v>64</v>
      </c>
      <c r="L52" s="567" t="s">
        <v>45</v>
      </c>
      <c r="M52" s="567"/>
      <c r="N52" s="575"/>
    </row>
    <row r="53" spans="1:14" x14ac:dyDescent="0.25">
      <c r="A53" s="195">
        <v>44811</v>
      </c>
      <c r="B53" s="196" t="s">
        <v>123</v>
      </c>
      <c r="C53" s="196" t="s">
        <v>124</v>
      </c>
      <c r="D53" s="204" t="s">
        <v>119</v>
      </c>
      <c r="E53" s="191">
        <v>8000</v>
      </c>
      <c r="F53" s="173"/>
      <c r="G53" s="334">
        <f>G52-E53+F53</f>
        <v>125000</v>
      </c>
      <c r="H53" s="560" t="s">
        <v>121</v>
      </c>
      <c r="I53" s="176" t="s">
        <v>18</v>
      </c>
      <c r="J53" s="453" t="s">
        <v>282</v>
      </c>
      <c r="K53" s="430" t="s">
        <v>64</v>
      </c>
      <c r="L53" s="176" t="s">
        <v>45</v>
      </c>
      <c r="M53" s="176"/>
      <c r="N53" s="178" t="s">
        <v>127</v>
      </c>
    </row>
    <row r="54" spans="1:14" x14ac:dyDescent="0.25">
      <c r="A54" s="195">
        <v>44811</v>
      </c>
      <c r="B54" s="196" t="s">
        <v>123</v>
      </c>
      <c r="C54" s="196" t="s">
        <v>124</v>
      </c>
      <c r="D54" s="204" t="s">
        <v>119</v>
      </c>
      <c r="E54" s="191">
        <v>20000</v>
      </c>
      <c r="F54" s="173"/>
      <c r="G54" s="334">
        <f t="shared" si="0"/>
        <v>105000</v>
      </c>
      <c r="H54" s="560" t="s">
        <v>121</v>
      </c>
      <c r="I54" s="176" t="s">
        <v>18</v>
      </c>
      <c r="J54" s="453" t="s">
        <v>282</v>
      </c>
      <c r="K54" s="430" t="s">
        <v>64</v>
      </c>
      <c r="L54" s="176" t="s">
        <v>45</v>
      </c>
      <c r="M54" s="176"/>
      <c r="N54" s="178" t="s">
        <v>243</v>
      </c>
    </row>
    <row r="55" spans="1:14" ht="13.5" customHeight="1" x14ac:dyDescent="0.25">
      <c r="A55" s="195">
        <v>44811</v>
      </c>
      <c r="B55" s="196" t="s">
        <v>123</v>
      </c>
      <c r="C55" s="196" t="s">
        <v>124</v>
      </c>
      <c r="D55" s="204" t="s">
        <v>119</v>
      </c>
      <c r="E55" s="183">
        <v>22000</v>
      </c>
      <c r="F55" s="173"/>
      <c r="G55" s="334">
        <f>G54-E55+F55</f>
        <v>83000</v>
      </c>
      <c r="H55" s="560" t="s">
        <v>121</v>
      </c>
      <c r="I55" s="176" t="s">
        <v>18</v>
      </c>
      <c r="J55" s="453" t="s">
        <v>282</v>
      </c>
      <c r="K55" s="430" t="s">
        <v>64</v>
      </c>
      <c r="L55" s="176" t="s">
        <v>45</v>
      </c>
      <c r="M55" s="176"/>
      <c r="N55" s="178" t="s">
        <v>244</v>
      </c>
    </row>
    <row r="56" spans="1:14" x14ac:dyDescent="0.25">
      <c r="A56" s="195">
        <v>44811</v>
      </c>
      <c r="B56" s="196" t="s">
        <v>123</v>
      </c>
      <c r="C56" s="196" t="s">
        <v>124</v>
      </c>
      <c r="D56" s="204" t="s">
        <v>119</v>
      </c>
      <c r="E56" s="202">
        <v>6000</v>
      </c>
      <c r="F56" s="532"/>
      <c r="G56" s="694">
        <f t="shared" ref="G56:G60" si="3">G55-E56+F56</f>
        <v>77000</v>
      </c>
      <c r="H56" s="695" t="s">
        <v>121</v>
      </c>
      <c r="I56" s="696" t="s">
        <v>18</v>
      </c>
      <c r="J56" s="453" t="s">
        <v>282</v>
      </c>
      <c r="K56" s="697" t="s">
        <v>64</v>
      </c>
      <c r="L56" s="696" t="s">
        <v>45</v>
      </c>
      <c r="M56" s="696"/>
      <c r="N56" s="693" t="s">
        <v>245</v>
      </c>
    </row>
    <row r="57" spans="1:14" x14ac:dyDescent="0.25">
      <c r="A57" s="195">
        <v>44811</v>
      </c>
      <c r="B57" s="196" t="s">
        <v>123</v>
      </c>
      <c r="C57" s="196" t="s">
        <v>124</v>
      </c>
      <c r="D57" s="204" t="s">
        <v>119</v>
      </c>
      <c r="E57" s="183">
        <v>8000</v>
      </c>
      <c r="F57" s="173"/>
      <c r="G57" s="334">
        <f t="shared" si="3"/>
        <v>69000</v>
      </c>
      <c r="H57" s="560" t="s">
        <v>121</v>
      </c>
      <c r="I57" s="176" t="s">
        <v>18</v>
      </c>
      <c r="J57" s="453" t="s">
        <v>282</v>
      </c>
      <c r="K57" s="430" t="s">
        <v>64</v>
      </c>
      <c r="L57" s="176" t="s">
        <v>45</v>
      </c>
      <c r="M57" s="176"/>
      <c r="N57" s="178" t="s">
        <v>246</v>
      </c>
    </row>
    <row r="58" spans="1:14" x14ac:dyDescent="0.25">
      <c r="A58" s="195">
        <v>44811</v>
      </c>
      <c r="B58" s="178" t="s">
        <v>122</v>
      </c>
      <c r="C58" s="178" t="s">
        <v>122</v>
      </c>
      <c r="D58" s="204" t="s">
        <v>119</v>
      </c>
      <c r="E58" s="183">
        <v>5000</v>
      </c>
      <c r="F58" s="173"/>
      <c r="G58" s="334">
        <f>G57-E58+F58</f>
        <v>64000</v>
      </c>
      <c r="H58" s="560" t="s">
        <v>121</v>
      </c>
      <c r="I58" s="176" t="s">
        <v>18</v>
      </c>
      <c r="J58" s="453" t="s">
        <v>282</v>
      </c>
      <c r="K58" s="430" t="s">
        <v>64</v>
      </c>
      <c r="L58" s="176" t="s">
        <v>45</v>
      </c>
      <c r="M58" s="176"/>
      <c r="N58" s="178"/>
    </row>
    <row r="59" spans="1:14" x14ac:dyDescent="0.25">
      <c r="A59" s="195">
        <v>44811</v>
      </c>
      <c r="B59" s="178" t="s">
        <v>122</v>
      </c>
      <c r="C59" s="178" t="s">
        <v>122</v>
      </c>
      <c r="D59" s="204" t="s">
        <v>119</v>
      </c>
      <c r="E59" s="183">
        <v>5000</v>
      </c>
      <c r="F59" s="173"/>
      <c r="G59" s="334">
        <f t="shared" si="3"/>
        <v>59000</v>
      </c>
      <c r="H59" s="213" t="s">
        <v>121</v>
      </c>
      <c r="I59" s="176" t="s">
        <v>18</v>
      </c>
      <c r="J59" s="453" t="s">
        <v>282</v>
      </c>
      <c r="K59" s="430" t="s">
        <v>64</v>
      </c>
      <c r="L59" s="176" t="s">
        <v>45</v>
      </c>
      <c r="M59" s="176"/>
      <c r="N59" s="178"/>
    </row>
    <row r="60" spans="1:14" x14ac:dyDescent="0.25">
      <c r="A60" s="195">
        <v>44811</v>
      </c>
      <c r="B60" s="178" t="s">
        <v>123</v>
      </c>
      <c r="C60" s="178" t="s">
        <v>124</v>
      </c>
      <c r="D60" s="204" t="s">
        <v>119</v>
      </c>
      <c r="E60" s="183">
        <v>25000</v>
      </c>
      <c r="F60" s="173"/>
      <c r="G60" s="334">
        <f t="shared" si="3"/>
        <v>34000</v>
      </c>
      <c r="H60" s="213" t="s">
        <v>121</v>
      </c>
      <c r="I60" s="176" t="s">
        <v>18</v>
      </c>
      <c r="J60" s="453" t="s">
        <v>311</v>
      </c>
      <c r="K60" s="430" t="s">
        <v>64</v>
      </c>
      <c r="L60" s="176" t="s">
        <v>45</v>
      </c>
      <c r="M60" s="176"/>
      <c r="N60" s="178" t="s">
        <v>247</v>
      </c>
    </row>
    <row r="61" spans="1:14" x14ac:dyDescent="0.25">
      <c r="A61" s="195">
        <v>44811</v>
      </c>
      <c r="B61" s="178" t="s">
        <v>123</v>
      </c>
      <c r="C61" s="178" t="s">
        <v>124</v>
      </c>
      <c r="D61" s="204" t="s">
        <v>119</v>
      </c>
      <c r="E61" s="182">
        <v>25000</v>
      </c>
      <c r="F61" s="185"/>
      <c r="G61" s="334">
        <f t="shared" si="0"/>
        <v>9000</v>
      </c>
      <c r="H61" s="213" t="s">
        <v>121</v>
      </c>
      <c r="I61" s="176" t="s">
        <v>18</v>
      </c>
      <c r="J61" s="453" t="s">
        <v>311</v>
      </c>
      <c r="K61" s="430" t="s">
        <v>64</v>
      </c>
      <c r="L61" s="176" t="s">
        <v>45</v>
      </c>
      <c r="M61" s="176"/>
      <c r="N61" s="178" t="s">
        <v>248</v>
      </c>
    </row>
    <row r="62" spans="1:14" x14ac:dyDescent="0.25">
      <c r="A62" s="561">
        <v>44812</v>
      </c>
      <c r="B62" s="562" t="s">
        <v>151</v>
      </c>
      <c r="C62" s="562" t="s">
        <v>49</v>
      </c>
      <c r="D62" s="563" t="s">
        <v>119</v>
      </c>
      <c r="E62" s="564"/>
      <c r="F62" s="564">
        <v>80000</v>
      </c>
      <c r="G62" s="565">
        <f t="shared" si="0"/>
        <v>89000</v>
      </c>
      <c r="H62" s="597" t="s">
        <v>121</v>
      </c>
      <c r="I62" s="567" t="s">
        <v>18</v>
      </c>
      <c r="J62" s="673" t="s">
        <v>315</v>
      </c>
      <c r="K62" s="562" t="s">
        <v>64</v>
      </c>
      <c r="L62" s="567" t="s">
        <v>45</v>
      </c>
      <c r="M62" s="567"/>
      <c r="N62" s="575"/>
    </row>
    <row r="63" spans="1:14" x14ac:dyDescent="0.25">
      <c r="A63" s="195">
        <v>44812</v>
      </c>
      <c r="B63" s="178" t="s">
        <v>123</v>
      </c>
      <c r="C63" s="178" t="s">
        <v>124</v>
      </c>
      <c r="D63" s="204" t="s">
        <v>119</v>
      </c>
      <c r="E63" s="191">
        <v>8000</v>
      </c>
      <c r="F63" s="531"/>
      <c r="G63" s="334">
        <f t="shared" si="0"/>
        <v>81000</v>
      </c>
      <c r="H63" s="213" t="s">
        <v>121</v>
      </c>
      <c r="I63" s="176" t="s">
        <v>18</v>
      </c>
      <c r="J63" s="453" t="s">
        <v>315</v>
      </c>
      <c r="K63" s="430" t="s">
        <v>64</v>
      </c>
      <c r="L63" s="176" t="s">
        <v>45</v>
      </c>
      <c r="M63" s="176"/>
      <c r="N63" s="178" t="s">
        <v>127</v>
      </c>
    </row>
    <row r="64" spans="1:14" x14ac:dyDescent="0.25">
      <c r="A64" s="195">
        <v>44812</v>
      </c>
      <c r="B64" s="178" t="s">
        <v>123</v>
      </c>
      <c r="C64" s="178" t="s">
        <v>124</v>
      </c>
      <c r="D64" s="204" t="s">
        <v>119</v>
      </c>
      <c r="E64" s="191">
        <v>20000</v>
      </c>
      <c r="F64" s="426"/>
      <c r="G64" s="334">
        <f t="shared" si="0"/>
        <v>61000</v>
      </c>
      <c r="H64" s="213" t="s">
        <v>121</v>
      </c>
      <c r="I64" s="176" t="s">
        <v>18</v>
      </c>
      <c r="J64" s="453" t="s">
        <v>315</v>
      </c>
      <c r="K64" s="430" t="s">
        <v>64</v>
      </c>
      <c r="L64" s="176" t="s">
        <v>45</v>
      </c>
      <c r="M64" s="176"/>
      <c r="N64" s="178" t="s">
        <v>283</v>
      </c>
    </row>
    <row r="65" spans="1:14" x14ac:dyDescent="0.25">
      <c r="A65" s="195">
        <v>44812</v>
      </c>
      <c r="B65" s="178" t="s">
        <v>123</v>
      </c>
      <c r="C65" s="178" t="s">
        <v>124</v>
      </c>
      <c r="D65" s="204" t="s">
        <v>119</v>
      </c>
      <c r="E65" s="191">
        <v>24000</v>
      </c>
      <c r="F65" s="426"/>
      <c r="G65" s="334">
        <f t="shared" si="0"/>
        <v>37000</v>
      </c>
      <c r="H65" s="596" t="s">
        <v>121</v>
      </c>
      <c r="I65" s="176" t="s">
        <v>18</v>
      </c>
      <c r="J65" s="453" t="s">
        <v>315</v>
      </c>
      <c r="K65" s="196" t="s">
        <v>64</v>
      </c>
      <c r="L65" s="176" t="s">
        <v>45</v>
      </c>
      <c r="M65" s="176"/>
      <c r="N65" s="178" t="s">
        <v>284</v>
      </c>
    </row>
    <row r="66" spans="1:14" x14ac:dyDescent="0.25">
      <c r="A66" s="195">
        <v>44812</v>
      </c>
      <c r="B66" s="178" t="s">
        <v>123</v>
      </c>
      <c r="C66" s="178" t="s">
        <v>124</v>
      </c>
      <c r="D66" s="204" t="s">
        <v>119</v>
      </c>
      <c r="E66" s="191">
        <v>7000</v>
      </c>
      <c r="F66" s="426"/>
      <c r="G66" s="334">
        <f t="shared" si="0"/>
        <v>30000</v>
      </c>
      <c r="H66" s="596" t="s">
        <v>121</v>
      </c>
      <c r="I66" s="176" t="s">
        <v>18</v>
      </c>
      <c r="J66" s="453" t="s">
        <v>315</v>
      </c>
      <c r="K66" s="430" t="s">
        <v>64</v>
      </c>
      <c r="L66" s="176" t="s">
        <v>45</v>
      </c>
      <c r="M66" s="176"/>
      <c r="N66" s="178" t="s">
        <v>285</v>
      </c>
    </row>
    <row r="67" spans="1:14" x14ac:dyDescent="0.25">
      <c r="A67" s="195">
        <v>44812</v>
      </c>
      <c r="B67" s="178" t="s">
        <v>123</v>
      </c>
      <c r="C67" s="178" t="s">
        <v>124</v>
      </c>
      <c r="D67" s="204" t="s">
        <v>119</v>
      </c>
      <c r="E67" s="191">
        <v>10000</v>
      </c>
      <c r="F67" s="426"/>
      <c r="G67" s="334">
        <f t="shared" si="0"/>
        <v>20000</v>
      </c>
      <c r="H67" s="596" t="s">
        <v>121</v>
      </c>
      <c r="I67" s="176" t="s">
        <v>18</v>
      </c>
      <c r="J67" s="453" t="s">
        <v>315</v>
      </c>
      <c r="K67" s="430" t="s">
        <v>64</v>
      </c>
      <c r="L67" s="176" t="s">
        <v>45</v>
      </c>
      <c r="M67" s="176"/>
      <c r="N67" s="178" t="s">
        <v>286</v>
      </c>
    </row>
    <row r="68" spans="1:14" x14ac:dyDescent="0.25">
      <c r="A68" s="195">
        <v>44812</v>
      </c>
      <c r="B68" s="178" t="s">
        <v>122</v>
      </c>
      <c r="C68" s="178" t="s">
        <v>122</v>
      </c>
      <c r="D68" s="204" t="s">
        <v>119</v>
      </c>
      <c r="E68" s="191">
        <v>5000</v>
      </c>
      <c r="F68" s="426"/>
      <c r="G68" s="334">
        <f t="shared" si="0"/>
        <v>15000</v>
      </c>
      <c r="H68" s="596" t="s">
        <v>121</v>
      </c>
      <c r="I68" s="176" t="s">
        <v>18</v>
      </c>
      <c r="J68" s="453" t="s">
        <v>315</v>
      </c>
      <c r="K68" s="430" t="s">
        <v>64</v>
      </c>
      <c r="L68" s="176" t="s">
        <v>45</v>
      </c>
      <c r="M68" s="176"/>
      <c r="N68" s="178"/>
    </row>
    <row r="69" spans="1:14" x14ac:dyDescent="0.25">
      <c r="A69" s="195">
        <v>44812</v>
      </c>
      <c r="B69" s="178" t="s">
        <v>122</v>
      </c>
      <c r="C69" s="178" t="s">
        <v>122</v>
      </c>
      <c r="D69" s="178" t="s">
        <v>119</v>
      </c>
      <c r="E69" s="191">
        <v>5000</v>
      </c>
      <c r="F69" s="426"/>
      <c r="G69" s="334">
        <f t="shared" ref="G69:G131" si="4">G68-E69+F69</f>
        <v>10000</v>
      </c>
      <c r="H69" s="596" t="s">
        <v>121</v>
      </c>
      <c r="I69" s="176" t="s">
        <v>18</v>
      </c>
      <c r="J69" s="453" t="s">
        <v>315</v>
      </c>
      <c r="K69" s="430" t="s">
        <v>64</v>
      </c>
      <c r="L69" s="176" t="s">
        <v>45</v>
      </c>
      <c r="M69" s="176"/>
      <c r="N69" s="178"/>
    </row>
    <row r="70" spans="1:14" x14ac:dyDescent="0.25">
      <c r="A70" s="195">
        <v>44813</v>
      </c>
      <c r="B70" s="178" t="s">
        <v>125</v>
      </c>
      <c r="C70" s="178" t="s">
        <v>49</v>
      </c>
      <c r="D70" s="178" t="s">
        <v>119</v>
      </c>
      <c r="E70" s="426"/>
      <c r="F70" s="426">
        <v>-1000</v>
      </c>
      <c r="G70" s="334">
        <f t="shared" si="4"/>
        <v>9000</v>
      </c>
      <c r="H70" s="596" t="s">
        <v>121</v>
      </c>
      <c r="I70" s="176" t="s">
        <v>18</v>
      </c>
      <c r="J70" s="453" t="s">
        <v>315</v>
      </c>
      <c r="K70" s="430" t="s">
        <v>64</v>
      </c>
      <c r="L70" s="176" t="s">
        <v>45</v>
      </c>
      <c r="M70" s="176"/>
      <c r="N70" s="178"/>
    </row>
    <row r="71" spans="1:14" x14ac:dyDescent="0.25">
      <c r="A71" s="598">
        <v>44813</v>
      </c>
      <c r="B71" s="567" t="s">
        <v>151</v>
      </c>
      <c r="C71" s="567" t="s">
        <v>49</v>
      </c>
      <c r="D71" s="567" t="s">
        <v>119</v>
      </c>
      <c r="E71" s="570"/>
      <c r="F71" s="599">
        <v>73000</v>
      </c>
      <c r="G71" s="565">
        <f t="shared" si="4"/>
        <v>82000</v>
      </c>
      <c r="H71" s="597" t="s">
        <v>121</v>
      </c>
      <c r="I71" s="567" t="s">
        <v>18</v>
      </c>
      <c r="J71" s="673" t="s">
        <v>329</v>
      </c>
      <c r="K71" s="562" t="s">
        <v>64</v>
      </c>
      <c r="L71" s="567" t="s">
        <v>45</v>
      </c>
      <c r="M71" s="567"/>
      <c r="N71" s="575"/>
    </row>
    <row r="72" spans="1:14" x14ac:dyDescent="0.25">
      <c r="A72" s="181">
        <v>44813</v>
      </c>
      <c r="B72" s="176" t="s">
        <v>123</v>
      </c>
      <c r="C72" s="176" t="s">
        <v>124</v>
      </c>
      <c r="D72" s="176" t="s">
        <v>119</v>
      </c>
      <c r="E72" s="191">
        <v>8000</v>
      </c>
      <c r="F72" s="426"/>
      <c r="G72" s="334">
        <f t="shared" si="4"/>
        <v>74000</v>
      </c>
      <c r="H72" s="213" t="s">
        <v>121</v>
      </c>
      <c r="I72" s="176" t="s">
        <v>18</v>
      </c>
      <c r="J72" s="453" t="s">
        <v>329</v>
      </c>
      <c r="K72" s="430" t="s">
        <v>64</v>
      </c>
      <c r="L72" s="176" t="s">
        <v>45</v>
      </c>
      <c r="M72" s="176"/>
      <c r="N72" s="178" t="s">
        <v>127</v>
      </c>
    </row>
    <row r="73" spans="1:14" x14ac:dyDescent="0.25">
      <c r="A73" s="181">
        <v>44813</v>
      </c>
      <c r="B73" s="176" t="s">
        <v>123</v>
      </c>
      <c r="C73" s="176" t="s">
        <v>124</v>
      </c>
      <c r="D73" s="176" t="s">
        <v>119</v>
      </c>
      <c r="E73" s="426">
        <v>24000</v>
      </c>
      <c r="F73" s="426"/>
      <c r="G73" s="334">
        <f t="shared" si="4"/>
        <v>50000</v>
      </c>
      <c r="H73" s="213" t="s">
        <v>121</v>
      </c>
      <c r="I73" s="176" t="s">
        <v>18</v>
      </c>
      <c r="J73" s="453" t="s">
        <v>329</v>
      </c>
      <c r="K73" s="430" t="s">
        <v>64</v>
      </c>
      <c r="L73" s="176" t="s">
        <v>45</v>
      </c>
      <c r="M73" s="176"/>
      <c r="N73" s="178" t="s">
        <v>243</v>
      </c>
    </row>
    <row r="74" spans="1:14" x14ac:dyDescent="0.25">
      <c r="A74" s="181">
        <v>44813</v>
      </c>
      <c r="B74" s="176" t="s">
        <v>123</v>
      </c>
      <c r="C74" s="176" t="s">
        <v>124</v>
      </c>
      <c r="D74" s="176" t="s">
        <v>119</v>
      </c>
      <c r="E74" s="426">
        <v>5000</v>
      </c>
      <c r="F74" s="426"/>
      <c r="G74" s="334">
        <f t="shared" si="4"/>
        <v>45000</v>
      </c>
      <c r="H74" s="213" t="s">
        <v>121</v>
      </c>
      <c r="I74" s="176" t="s">
        <v>18</v>
      </c>
      <c r="J74" s="453" t="s">
        <v>329</v>
      </c>
      <c r="K74" s="430" t="s">
        <v>64</v>
      </c>
      <c r="L74" s="176" t="s">
        <v>45</v>
      </c>
      <c r="M74" s="176"/>
      <c r="N74" s="178" t="s">
        <v>312</v>
      </c>
    </row>
    <row r="75" spans="1:14" x14ac:dyDescent="0.25">
      <c r="A75" s="181">
        <v>44813</v>
      </c>
      <c r="B75" s="176" t="s">
        <v>123</v>
      </c>
      <c r="C75" s="176" t="s">
        <v>124</v>
      </c>
      <c r="D75" s="176" t="s">
        <v>119</v>
      </c>
      <c r="E75" s="426">
        <v>15000</v>
      </c>
      <c r="F75" s="426"/>
      <c r="G75" s="334">
        <f t="shared" si="4"/>
        <v>30000</v>
      </c>
      <c r="H75" s="213" t="s">
        <v>121</v>
      </c>
      <c r="I75" s="176" t="s">
        <v>18</v>
      </c>
      <c r="J75" s="453" t="s">
        <v>329</v>
      </c>
      <c r="K75" s="430" t="s">
        <v>64</v>
      </c>
      <c r="L75" s="176" t="s">
        <v>45</v>
      </c>
      <c r="M75" s="176"/>
      <c r="N75" s="178" t="s">
        <v>313</v>
      </c>
    </row>
    <row r="76" spans="1:14" x14ac:dyDescent="0.25">
      <c r="A76" s="181">
        <v>44813</v>
      </c>
      <c r="B76" s="176" t="s">
        <v>123</v>
      </c>
      <c r="C76" s="176" t="s">
        <v>124</v>
      </c>
      <c r="D76" s="176" t="s">
        <v>119</v>
      </c>
      <c r="E76" s="426">
        <v>9000</v>
      </c>
      <c r="F76" s="426"/>
      <c r="G76" s="334">
        <f t="shared" si="4"/>
        <v>21000</v>
      </c>
      <c r="H76" s="596" t="s">
        <v>121</v>
      </c>
      <c r="I76" s="176" t="s">
        <v>18</v>
      </c>
      <c r="J76" s="453" t="s">
        <v>329</v>
      </c>
      <c r="K76" s="430" t="s">
        <v>64</v>
      </c>
      <c r="L76" s="176" t="s">
        <v>45</v>
      </c>
      <c r="M76" s="176"/>
      <c r="N76" s="178" t="s">
        <v>314</v>
      </c>
    </row>
    <row r="77" spans="1:14" x14ac:dyDescent="0.25">
      <c r="A77" s="181">
        <v>44813</v>
      </c>
      <c r="B77" s="176" t="s">
        <v>123</v>
      </c>
      <c r="C77" s="176" t="s">
        <v>124</v>
      </c>
      <c r="D77" s="176" t="s">
        <v>119</v>
      </c>
      <c r="E77" s="426">
        <v>5000</v>
      </c>
      <c r="F77" s="426"/>
      <c r="G77" s="334">
        <f t="shared" si="4"/>
        <v>16000</v>
      </c>
      <c r="H77" s="596" t="s">
        <v>121</v>
      </c>
      <c r="I77" s="176" t="s">
        <v>18</v>
      </c>
      <c r="J77" s="453" t="s">
        <v>329</v>
      </c>
      <c r="K77" s="430" t="s">
        <v>64</v>
      </c>
      <c r="L77" s="176" t="s">
        <v>45</v>
      </c>
      <c r="M77" s="176"/>
      <c r="N77" s="178"/>
    </row>
    <row r="78" spans="1:14" x14ac:dyDescent="0.25">
      <c r="A78" s="181">
        <v>44813</v>
      </c>
      <c r="B78" s="176" t="s">
        <v>123</v>
      </c>
      <c r="C78" s="176" t="s">
        <v>124</v>
      </c>
      <c r="D78" s="176" t="s">
        <v>119</v>
      </c>
      <c r="E78" s="426">
        <v>5000</v>
      </c>
      <c r="F78" s="426"/>
      <c r="G78" s="334">
        <f t="shared" si="4"/>
        <v>11000</v>
      </c>
      <c r="H78" s="596" t="s">
        <v>121</v>
      </c>
      <c r="I78" s="176" t="s">
        <v>18</v>
      </c>
      <c r="J78" s="453" t="s">
        <v>329</v>
      </c>
      <c r="K78" s="430" t="s">
        <v>64</v>
      </c>
      <c r="L78" s="176" t="s">
        <v>45</v>
      </c>
      <c r="M78" s="176"/>
      <c r="N78" s="178"/>
    </row>
    <row r="79" spans="1:14" x14ac:dyDescent="0.25">
      <c r="A79" s="181">
        <v>44814</v>
      </c>
      <c r="B79" s="176" t="s">
        <v>125</v>
      </c>
      <c r="C79" s="176" t="s">
        <v>49</v>
      </c>
      <c r="D79" s="176" t="s">
        <v>119</v>
      </c>
      <c r="E79" s="426"/>
      <c r="F79" s="426">
        <v>-5000</v>
      </c>
      <c r="G79" s="334">
        <f t="shared" si="4"/>
        <v>6000</v>
      </c>
      <c r="H79" s="213" t="s">
        <v>121</v>
      </c>
      <c r="I79" s="176" t="s">
        <v>18</v>
      </c>
      <c r="J79" s="453" t="s">
        <v>329</v>
      </c>
      <c r="K79" s="430" t="s">
        <v>64</v>
      </c>
      <c r="L79" s="176" t="s">
        <v>45</v>
      </c>
      <c r="M79" s="176"/>
      <c r="N79" s="178"/>
    </row>
    <row r="80" spans="1:14" x14ac:dyDescent="0.25">
      <c r="A80" s="701">
        <v>44814</v>
      </c>
      <c r="B80" s="702" t="s">
        <v>151</v>
      </c>
      <c r="C80" s="702" t="s">
        <v>49</v>
      </c>
      <c r="D80" s="702" t="s">
        <v>119</v>
      </c>
      <c r="E80" s="703"/>
      <c r="F80" s="703">
        <v>63000</v>
      </c>
      <c r="G80" s="704">
        <f t="shared" si="4"/>
        <v>69000</v>
      </c>
      <c r="H80" s="705" t="s">
        <v>121</v>
      </c>
      <c r="I80" s="702" t="s">
        <v>18</v>
      </c>
      <c r="J80" s="673" t="s">
        <v>354</v>
      </c>
      <c r="K80" s="706" t="s">
        <v>64</v>
      </c>
      <c r="L80" s="702" t="s">
        <v>45</v>
      </c>
      <c r="M80" s="702"/>
      <c r="N80" s="707"/>
    </row>
    <row r="81" spans="1:14" x14ac:dyDescent="0.25">
      <c r="A81" s="181">
        <v>44814</v>
      </c>
      <c r="B81" s="176" t="s">
        <v>123</v>
      </c>
      <c r="C81" s="176" t="s">
        <v>124</v>
      </c>
      <c r="D81" s="176" t="s">
        <v>119</v>
      </c>
      <c r="E81" s="426">
        <v>8000</v>
      </c>
      <c r="F81" s="426"/>
      <c r="G81" s="334">
        <f t="shared" si="4"/>
        <v>61000</v>
      </c>
      <c r="H81" s="596" t="s">
        <v>121</v>
      </c>
      <c r="I81" s="176" t="s">
        <v>18</v>
      </c>
      <c r="J81" s="453" t="s">
        <v>354</v>
      </c>
      <c r="K81" s="430" t="s">
        <v>64</v>
      </c>
      <c r="L81" s="176" t="s">
        <v>45</v>
      </c>
      <c r="M81" s="176"/>
      <c r="N81" s="178" t="s">
        <v>127</v>
      </c>
    </row>
    <row r="82" spans="1:14" x14ac:dyDescent="0.25">
      <c r="A82" s="181">
        <v>44814</v>
      </c>
      <c r="B82" s="176" t="s">
        <v>123</v>
      </c>
      <c r="C82" s="176" t="s">
        <v>124</v>
      </c>
      <c r="D82" s="176" t="s">
        <v>119</v>
      </c>
      <c r="E82" s="426">
        <v>25000</v>
      </c>
      <c r="F82" s="426"/>
      <c r="G82" s="334">
        <f t="shared" si="4"/>
        <v>36000</v>
      </c>
      <c r="H82" s="596" t="s">
        <v>121</v>
      </c>
      <c r="I82" s="176" t="s">
        <v>18</v>
      </c>
      <c r="J82" s="453" t="s">
        <v>354</v>
      </c>
      <c r="K82" s="196" t="s">
        <v>64</v>
      </c>
      <c r="L82" s="176" t="s">
        <v>45</v>
      </c>
      <c r="M82" s="176"/>
      <c r="N82" s="178" t="s">
        <v>316</v>
      </c>
    </row>
    <row r="83" spans="1:14" x14ac:dyDescent="0.25">
      <c r="A83" s="181">
        <v>44814</v>
      </c>
      <c r="B83" s="176" t="s">
        <v>123</v>
      </c>
      <c r="C83" s="176" t="s">
        <v>124</v>
      </c>
      <c r="D83" s="176" t="s">
        <v>119</v>
      </c>
      <c r="E83" s="426">
        <v>10000</v>
      </c>
      <c r="F83" s="426"/>
      <c r="G83" s="334">
        <f t="shared" si="4"/>
        <v>26000</v>
      </c>
      <c r="H83" s="213" t="s">
        <v>121</v>
      </c>
      <c r="I83" s="176" t="s">
        <v>18</v>
      </c>
      <c r="J83" s="453" t="s">
        <v>354</v>
      </c>
      <c r="K83" s="430" t="s">
        <v>64</v>
      </c>
      <c r="L83" s="176" t="s">
        <v>45</v>
      </c>
      <c r="M83" s="176"/>
      <c r="N83" s="178" t="s">
        <v>317</v>
      </c>
    </row>
    <row r="84" spans="1:14" x14ac:dyDescent="0.25">
      <c r="A84" s="181">
        <v>44814</v>
      </c>
      <c r="B84" s="176" t="s">
        <v>123</v>
      </c>
      <c r="C84" s="176" t="s">
        <v>124</v>
      </c>
      <c r="D84" s="176" t="s">
        <v>119</v>
      </c>
      <c r="E84" s="191">
        <v>9000</v>
      </c>
      <c r="F84" s="551"/>
      <c r="G84" s="334">
        <f t="shared" si="4"/>
        <v>17000</v>
      </c>
      <c r="H84" s="596" t="s">
        <v>121</v>
      </c>
      <c r="I84" s="176" t="s">
        <v>18</v>
      </c>
      <c r="J84" s="453" t="s">
        <v>354</v>
      </c>
      <c r="K84" s="430" t="s">
        <v>64</v>
      </c>
      <c r="L84" s="176" t="s">
        <v>45</v>
      </c>
      <c r="M84" s="176"/>
      <c r="N84" s="178" t="s">
        <v>318</v>
      </c>
    </row>
    <row r="85" spans="1:14" x14ac:dyDescent="0.25">
      <c r="A85" s="181">
        <v>44814</v>
      </c>
      <c r="B85" s="176" t="s">
        <v>122</v>
      </c>
      <c r="C85" s="176" t="s">
        <v>122</v>
      </c>
      <c r="D85" s="176" t="s">
        <v>119</v>
      </c>
      <c r="E85" s="191">
        <v>5000</v>
      </c>
      <c r="F85" s="426"/>
      <c r="G85" s="334">
        <f t="shared" si="4"/>
        <v>12000</v>
      </c>
      <c r="H85" s="596" t="s">
        <v>121</v>
      </c>
      <c r="I85" s="176" t="s">
        <v>18</v>
      </c>
      <c r="J85" s="453" t="s">
        <v>354</v>
      </c>
      <c r="K85" s="430" t="s">
        <v>64</v>
      </c>
      <c r="L85" s="176" t="s">
        <v>45</v>
      </c>
      <c r="M85" s="176"/>
      <c r="N85" s="178"/>
    </row>
    <row r="86" spans="1:14" x14ac:dyDescent="0.25">
      <c r="A86" s="181">
        <v>44814</v>
      </c>
      <c r="B86" s="176" t="s">
        <v>122</v>
      </c>
      <c r="C86" s="176" t="s">
        <v>122</v>
      </c>
      <c r="D86" s="176" t="s">
        <v>119</v>
      </c>
      <c r="E86" s="191">
        <v>5000</v>
      </c>
      <c r="F86" s="426"/>
      <c r="G86" s="334">
        <f t="shared" si="4"/>
        <v>7000</v>
      </c>
      <c r="H86" s="596" t="s">
        <v>121</v>
      </c>
      <c r="I86" s="176" t="s">
        <v>18</v>
      </c>
      <c r="J86" s="453" t="s">
        <v>354</v>
      </c>
      <c r="K86" s="430" t="s">
        <v>64</v>
      </c>
      <c r="L86" s="176" t="s">
        <v>45</v>
      </c>
      <c r="M86" s="176"/>
      <c r="N86" s="178"/>
    </row>
    <row r="87" spans="1:14" x14ac:dyDescent="0.25">
      <c r="A87" s="598">
        <v>44816</v>
      </c>
      <c r="B87" s="567" t="s">
        <v>151</v>
      </c>
      <c r="C87" s="567" t="s">
        <v>49</v>
      </c>
      <c r="D87" s="567" t="s">
        <v>119</v>
      </c>
      <c r="E87" s="570"/>
      <c r="F87" s="599">
        <v>78000</v>
      </c>
      <c r="G87" s="565">
        <f t="shared" si="4"/>
        <v>85000</v>
      </c>
      <c r="H87" s="597" t="s">
        <v>121</v>
      </c>
      <c r="I87" s="567" t="s">
        <v>18</v>
      </c>
      <c r="J87" s="568" t="s">
        <v>399</v>
      </c>
      <c r="K87" s="562" t="s">
        <v>64</v>
      </c>
      <c r="L87" s="567" t="s">
        <v>45</v>
      </c>
      <c r="M87" s="567"/>
      <c r="N87" s="575"/>
    </row>
    <row r="88" spans="1:14" x14ac:dyDescent="0.25">
      <c r="A88" s="181">
        <v>44816</v>
      </c>
      <c r="B88" s="176" t="s">
        <v>123</v>
      </c>
      <c r="C88" s="176" t="s">
        <v>124</v>
      </c>
      <c r="D88" s="176" t="s">
        <v>119</v>
      </c>
      <c r="E88" s="191">
        <v>8000</v>
      </c>
      <c r="F88" s="426"/>
      <c r="G88" s="334">
        <f t="shared" si="4"/>
        <v>77000</v>
      </c>
      <c r="H88" s="213" t="s">
        <v>121</v>
      </c>
      <c r="I88" s="176" t="s">
        <v>18</v>
      </c>
      <c r="J88" s="453" t="s">
        <v>399</v>
      </c>
      <c r="K88" s="430" t="s">
        <v>64</v>
      </c>
      <c r="L88" s="176" t="s">
        <v>45</v>
      </c>
      <c r="M88" s="176"/>
      <c r="N88" s="178" t="s">
        <v>127</v>
      </c>
    </row>
    <row r="89" spans="1:14" x14ac:dyDescent="0.25">
      <c r="A89" s="181">
        <v>44816</v>
      </c>
      <c r="B89" s="176" t="s">
        <v>123</v>
      </c>
      <c r="C89" s="176" t="s">
        <v>124</v>
      </c>
      <c r="D89" s="176" t="s">
        <v>119</v>
      </c>
      <c r="E89" s="191">
        <v>22000</v>
      </c>
      <c r="F89" s="426"/>
      <c r="G89" s="334">
        <f t="shared" si="4"/>
        <v>55000</v>
      </c>
      <c r="H89" s="596" t="s">
        <v>121</v>
      </c>
      <c r="I89" s="176" t="s">
        <v>18</v>
      </c>
      <c r="J89" s="453" t="s">
        <v>399</v>
      </c>
      <c r="K89" s="430" t="s">
        <v>64</v>
      </c>
      <c r="L89" s="176" t="s">
        <v>45</v>
      </c>
      <c r="M89" s="176"/>
      <c r="N89" s="178" t="s">
        <v>330</v>
      </c>
    </row>
    <row r="90" spans="1:14" x14ac:dyDescent="0.25">
      <c r="A90" s="181">
        <v>44816</v>
      </c>
      <c r="B90" s="176" t="s">
        <v>123</v>
      </c>
      <c r="C90" s="176" t="s">
        <v>124</v>
      </c>
      <c r="D90" s="176" t="s">
        <v>119</v>
      </c>
      <c r="E90" s="191">
        <v>22000</v>
      </c>
      <c r="F90" s="426"/>
      <c r="G90" s="334">
        <f t="shared" si="4"/>
        <v>33000</v>
      </c>
      <c r="H90" s="596" t="s">
        <v>121</v>
      </c>
      <c r="I90" s="176" t="s">
        <v>18</v>
      </c>
      <c r="J90" s="453" t="s">
        <v>399</v>
      </c>
      <c r="K90" s="430" t="s">
        <v>64</v>
      </c>
      <c r="L90" s="176" t="s">
        <v>45</v>
      </c>
      <c r="M90" s="176"/>
      <c r="N90" s="178" t="s">
        <v>331</v>
      </c>
    </row>
    <row r="91" spans="1:14" x14ac:dyDescent="0.25">
      <c r="A91" s="181">
        <v>44816</v>
      </c>
      <c r="B91" s="176" t="s">
        <v>123</v>
      </c>
      <c r="C91" s="176" t="s">
        <v>124</v>
      </c>
      <c r="D91" s="176" t="s">
        <v>119</v>
      </c>
      <c r="E91" s="191">
        <v>6000</v>
      </c>
      <c r="F91" s="426"/>
      <c r="G91" s="334">
        <f t="shared" si="4"/>
        <v>27000</v>
      </c>
      <c r="H91" s="213" t="s">
        <v>121</v>
      </c>
      <c r="I91" s="176" t="s">
        <v>18</v>
      </c>
      <c r="J91" s="453" t="s">
        <v>399</v>
      </c>
      <c r="K91" s="430" t="s">
        <v>64</v>
      </c>
      <c r="L91" s="176" t="s">
        <v>45</v>
      </c>
      <c r="M91" s="176"/>
      <c r="N91" s="178" t="s">
        <v>332</v>
      </c>
    </row>
    <row r="92" spans="1:14" x14ac:dyDescent="0.25">
      <c r="A92" s="181">
        <v>44816</v>
      </c>
      <c r="B92" s="176" t="s">
        <v>123</v>
      </c>
      <c r="C92" s="176" t="s">
        <v>124</v>
      </c>
      <c r="D92" s="176" t="s">
        <v>119</v>
      </c>
      <c r="E92" s="191">
        <v>8000</v>
      </c>
      <c r="F92" s="426"/>
      <c r="G92" s="334">
        <f t="shared" si="4"/>
        <v>19000</v>
      </c>
      <c r="H92" s="596" t="s">
        <v>121</v>
      </c>
      <c r="I92" s="176" t="s">
        <v>18</v>
      </c>
      <c r="J92" s="453" t="s">
        <v>399</v>
      </c>
      <c r="K92" s="430" t="s">
        <v>64</v>
      </c>
      <c r="L92" s="176" t="s">
        <v>45</v>
      </c>
      <c r="M92" s="176"/>
      <c r="N92" s="178" t="s">
        <v>246</v>
      </c>
    </row>
    <row r="93" spans="1:14" x14ac:dyDescent="0.25">
      <c r="A93" s="181">
        <v>44816</v>
      </c>
      <c r="B93" s="178" t="s">
        <v>122</v>
      </c>
      <c r="C93" s="178" t="s">
        <v>122</v>
      </c>
      <c r="D93" s="204" t="s">
        <v>119</v>
      </c>
      <c r="E93" s="191">
        <v>5000</v>
      </c>
      <c r="F93" s="426"/>
      <c r="G93" s="334">
        <f t="shared" si="4"/>
        <v>14000</v>
      </c>
      <c r="H93" s="596" t="s">
        <v>121</v>
      </c>
      <c r="I93" s="176" t="s">
        <v>18</v>
      </c>
      <c r="J93" s="453" t="s">
        <v>399</v>
      </c>
      <c r="K93" s="430" t="s">
        <v>64</v>
      </c>
      <c r="L93" s="176" t="s">
        <v>45</v>
      </c>
      <c r="M93" s="176"/>
      <c r="N93" s="178"/>
    </row>
    <row r="94" spans="1:14" x14ac:dyDescent="0.25">
      <c r="A94" s="181">
        <v>44816</v>
      </c>
      <c r="B94" s="178" t="s">
        <v>122</v>
      </c>
      <c r="C94" s="178" t="s">
        <v>122</v>
      </c>
      <c r="D94" s="204" t="s">
        <v>119</v>
      </c>
      <c r="E94" s="191">
        <v>5000</v>
      </c>
      <c r="F94" s="426"/>
      <c r="G94" s="334">
        <f t="shared" si="4"/>
        <v>9000</v>
      </c>
      <c r="H94" s="596" t="s">
        <v>121</v>
      </c>
      <c r="I94" s="176" t="s">
        <v>18</v>
      </c>
      <c r="J94" s="453" t="s">
        <v>399</v>
      </c>
      <c r="K94" s="430" t="s">
        <v>64</v>
      </c>
      <c r="L94" s="176" t="s">
        <v>45</v>
      </c>
      <c r="M94" s="176"/>
      <c r="N94" s="178"/>
    </row>
    <row r="95" spans="1:14" x14ac:dyDescent="0.25">
      <c r="A95" s="561">
        <v>44817</v>
      </c>
      <c r="B95" s="575" t="s">
        <v>151</v>
      </c>
      <c r="C95" s="575" t="s">
        <v>49</v>
      </c>
      <c r="D95" s="577" t="s">
        <v>119</v>
      </c>
      <c r="E95" s="570"/>
      <c r="F95" s="599">
        <v>81000</v>
      </c>
      <c r="G95" s="565">
        <f t="shared" si="4"/>
        <v>90000</v>
      </c>
      <c r="H95" s="597" t="s">
        <v>121</v>
      </c>
      <c r="I95" s="567" t="s">
        <v>18</v>
      </c>
      <c r="J95" s="568" t="s">
        <v>416</v>
      </c>
      <c r="K95" s="562" t="s">
        <v>64</v>
      </c>
      <c r="L95" s="567" t="s">
        <v>45</v>
      </c>
      <c r="M95" s="567"/>
      <c r="N95" s="575"/>
    </row>
    <row r="96" spans="1:14" x14ac:dyDescent="0.25">
      <c r="A96" s="195">
        <v>44817</v>
      </c>
      <c r="B96" s="178" t="s">
        <v>123</v>
      </c>
      <c r="C96" s="178" t="s">
        <v>124</v>
      </c>
      <c r="D96" s="204" t="s">
        <v>119</v>
      </c>
      <c r="E96" s="191">
        <v>8000</v>
      </c>
      <c r="F96" s="426"/>
      <c r="G96" s="334">
        <f t="shared" si="4"/>
        <v>82000</v>
      </c>
      <c r="H96" s="213" t="s">
        <v>121</v>
      </c>
      <c r="I96" s="176" t="s">
        <v>18</v>
      </c>
      <c r="J96" s="453" t="s">
        <v>416</v>
      </c>
      <c r="K96" s="430" t="s">
        <v>64</v>
      </c>
      <c r="L96" s="176" t="s">
        <v>45</v>
      </c>
      <c r="M96" s="176"/>
      <c r="N96" s="178" t="s">
        <v>127</v>
      </c>
    </row>
    <row r="97" spans="1:14" x14ac:dyDescent="0.25">
      <c r="A97" s="195">
        <v>44817</v>
      </c>
      <c r="B97" s="178" t="s">
        <v>123</v>
      </c>
      <c r="C97" s="178" t="s">
        <v>124</v>
      </c>
      <c r="D97" s="204" t="s">
        <v>119</v>
      </c>
      <c r="E97" s="426">
        <v>9000</v>
      </c>
      <c r="F97" s="426"/>
      <c r="G97" s="334">
        <f t="shared" si="4"/>
        <v>73000</v>
      </c>
      <c r="H97" s="596" t="s">
        <v>121</v>
      </c>
      <c r="I97" s="176" t="s">
        <v>18</v>
      </c>
      <c r="J97" s="453" t="s">
        <v>416</v>
      </c>
      <c r="K97" s="430" t="s">
        <v>64</v>
      </c>
      <c r="L97" s="176" t="s">
        <v>45</v>
      </c>
      <c r="M97" s="176"/>
      <c r="N97" s="178" t="s">
        <v>355</v>
      </c>
    </row>
    <row r="98" spans="1:14" x14ac:dyDescent="0.25">
      <c r="A98" s="195">
        <v>44817</v>
      </c>
      <c r="B98" s="178" t="s">
        <v>123</v>
      </c>
      <c r="C98" s="178" t="s">
        <v>124</v>
      </c>
      <c r="D98" s="204" t="s">
        <v>119</v>
      </c>
      <c r="E98" s="546">
        <v>25000</v>
      </c>
      <c r="F98" s="546"/>
      <c r="G98" s="334">
        <f t="shared" si="4"/>
        <v>48000</v>
      </c>
      <c r="H98" s="596" t="s">
        <v>121</v>
      </c>
      <c r="I98" s="176" t="s">
        <v>18</v>
      </c>
      <c r="J98" s="453" t="s">
        <v>416</v>
      </c>
      <c r="K98" s="430" t="s">
        <v>64</v>
      </c>
      <c r="L98" s="176" t="s">
        <v>45</v>
      </c>
      <c r="M98" s="176"/>
      <c r="N98" s="178" t="s">
        <v>356</v>
      </c>
    </row>
    <row r="99" spans="1:14" x14ac:dyDescent="0.25">
      <c r="A99" s="195">
        <v>44817</v>
      </c>
      <c r="B99" s="178" t="s">
        <v>123</v>
      </c>
      <c r="C99" s="178" t="s">
        <v>124</v>
      </c>
      <c r="D99" s="204" t="s">
        <v>119</v>
      </c>
      <c r="E99" s="546">
        <v>20000</v>
      </c>
      <c r="F99" s="426"/>
      <c r="G99" s="334">
        <f t="shared" si="4"/>
        <v>28000</v>
      </c>
      <c r="H99" s="596" t="s">
        <v>121</v>
      </c>
      <c r="I99" s="176" t="s">
        <v>18</v>
      </c>
      <c r="J99" s="453" t="s">
        <v>416</v>
      </c>
      <c r="K99" s="430" t="s">
        <v>64</v>
      </c>
      <c r="L99" s="176" t="s">
        <v>45</v>
      </c>
      <c r="M99" s="176"/>
      <c r="N99" s="178" t="s">
        <v>357</v>
      </c>
    </row>
    <row r="100" spans="1:14" x14ac:dyDescent="0.25">
      <c r="A100" s="195">
        <v>44817</v>
      </c>
      <c r="B100" s="178" t="s">
        <v>123</v>
      </c>
      <c r="C100" s="178" t="s">
        <v>124</v>
      </c>
      <c r="D100" s="204" t="s">
        <v>119</v>
      </c>
      <c r="E100" s="426">
        <v>8000</v>
      </c>
      <c r="F100" s="426"/>
      <c r="G100" s="334">
        <f t="shared" si="4"/>
        <v>20000</v>
      </c>
      <c r="H100" s="213" t="s">
        <v>121</v>
      </c>
      <c r="I100" s="176" t="s">
        <v>18</v>
      </c>
      <c r="J100" s="453" t="s">
        <v>416</v>
      </c>
      <c r="K100" s="430" t="s">
        <v>64</v>
      </c>
      <c r="L100" s="176" t="s">
        <v>45</v>
      </c>
      <c r="M100" s="176"/>
      <c r="N100" s="178" t="s">
        <v>358</v>
      </c>
    </row>
    <row r="101" spans="1:14" x14ac:dyDescent="0.25">
      <c r="A101" s="195">
        <v>44817</v>
      </c>
      <c r="B101" s="176" t="s">
        <v>122</v>
      </c>
      <c r="C101" s="176" t="s">
        <v>122</v>
      </c>
      <c r="D101" s="176" t="s">
        <v>119</v>
      </c>
      <c r="E101" s="426">
        <v>5000</v>
      </c>
      <c r="F101" s="426"/>
      <c r="G101" s="334">
        <f t="shared" si="4"/>
        <v>15000</v>
      </c>
      <c r="H101" s="596" t="s">
        <v>121</v>
      </c>
      <c r="I101" s="176" t="s">
        <v>18</v>
      </c>
      <c r="J101" s="453" t="s">
        <v>416</v>
      </c>
      <c r="K101" s="430" t="s">
        <v>64</v>
      </c>
      <c r="L101" s="176" t="s">
        <v>45</v>
      </c>
      <c r="M101" s="176"/>
      <c r="N101" s="178"/>
    </row>
    <row r="102" spans="1:14" x14ac:dyDescent="0.25">
      <c r="A102" s="195">
        <v>44817</v>
      </c>
      <c r="B102" s="176" t="s">
        <v>122</v>
      </c>
      <c r="C102" s="176" t="s">
        <v>122</v>
      </c>
      <c r="D102" s="176" t="s">
        <v>119</v>
      </c>
      <c r="E102" s="426">
        <v>5000</v>
      </c>
      <c r="F102" s="426"/>
      <c r="G102" s="334">
        <f t="shared" si="4"/>
        <v>10000</v>
      </c>
      <c r="H102" s="596" t="s">
        <v>121</v>
      </c>
      <c r="I102" s="176" t="s">
        <v>18</v>
      </c>
      <c r="J102" s="453" t="s">
        <v>416</v>
      </c>
      <c r="K102" s="430" t="s">
        <v>64</v>
      </c>
      <c r="L102" s="176" t="s">
        <v>45</v>
      </c>
      <c r="M102" s="176"/>
      <c r="N102" s="178"/>
    </row>
    <row r="103" spans="1:14" x14ac:dyDescent="0.25">
      <c r="A103" s="561">
        <v>44818</v>
      </c>
      <c r="B103" s="567" t="s">
        <v>151</v>
      </c>
      <c r="C103" s="567" t="s">
        <v>49</v>
      </c>
      <c r="D103" s="567" t="s">
        <v>119</v>
      </c>
      <c r="E103" s="599"/>
      <c r="F103" s="599">
        <v>80000</v>
      </c>
      <c r="G103" s="565">
        <f t="shared" si="4"/>
        <v>90000</v>
      </c>
      <c r="H103" s="597" t="s">
        <v>121</v>
      </c>
      <c r="I103" s="567" t="s">
        <v>18</v>
      </c>
      <c r="J103" s="453" t="s">
        <v>442</v>
      </c>
      <c r="K103" s="562" t="s">
        <v>64</v>
      </c>
      <c r="L103" s="567" t="s">
        <v>45</v>
      </c>
      <c r="M103" s="567"/>
      <c r="N103" s="575"/>
    </row>
    <row r="104" spans="1:14" x14ac:dyDescent="0.25">
      <c r="A104" s="195">
        <v>44818</v>
      </c>
      <c r="B104" s="176" t="s">
        <v>123</v>
      </c>
      <c r="C104" s="176" t="s">
        <v>124</v>
      </c>
      <c r="D104" s="188" t="s">
        <v>119</v>
      </c>
      <c r="E104" s="426">
        <v>8000</v>
      </c>
      <c r="F104" s="426"/>
      <c r="G104" s="334">
        <f t="shared" si="4"/>
        <v>82000</v>
      </c>
      <c r="H104" s="213" t="s">
        <v>121</v>
      </c>
      <c r="I104" s="176" t="s">
        <v>18</v>
      </c>
      <c r="J104" s="453" t="s">
        <v>442</v>
      </c>
      <c r="K104" s="430" t="s">
        <v>64</v>
      </c>
      <c r="L104" s="176" t="s">
        <v>45</v>
      </c>
      <c r="M104" s="176"/>
      <c r="N104" s="178" t="s">
        <v>127</v>
      </c>
    </row>
    <row r="105" spans="1:14" x14ac:dyDescent="0.25">
      <c r="A105" s="195">
        <v>44818</v>
      </c>
      <c r="B105" s="176" t="s">
        <v>123</v>
      </c>
      <c r="C105" s="176" t="s">
        <v>124</v>
      </c>
      <c r="D105" s="188" t="s">
        <v>119</v>
      </c>
      <c r="E105" s="426">
        <v>22000</v>
      </c>
      <c r="F105" s="426"/>
      <c r="G105" s="334">
        <f t="shared" si="4"/>
        <v>60000</v>
      </c>
      <c r="H105" s="213" t="s">
        <v>121</v>
      </c>
      <c r="I105" s="176" t="s">
        <v>18</v>
      </c>
      <c r="J105" s="453" t="s">
        <v>442</v>
      </c>
      <c r="K105" s="430" t="s">
        <v>64</v>
      </c>
      <c r="L105" s="176" t="s">
        <v>45</v>
      </c>
      <c r="M105" s="176"/>
      <c r="N105" s="178" t="s">
        <v>400</v>
      </c>
    </row>
    <row r="106" spans="1:14" x14ac:dyDescent="0.25">
      <c r="A106" s="195">
        <v>44818</v>
      </c>
      <c r="B106" s="176" t="s">
        <v>123</v>
      </c>
      <c r="C106" s="176" t="s">
        <v>124</v>
      </c>
      <c r="D106" s="188" t="s">
        <v>119</v>
      </c>
      <c r="E106" s="426">
        <v>22000</v>
      </c>
      <c r="F106" s="426"/>
      <c r="G106" s="334">
        <f t="shared" si="4"/>
        <v>38000</v>
      </c>
      <c r="H106" s="213" t="s">
        <v>121</v>
      </c>
      <c r="I106" s="176" t="s">
        <v>18</v>
      </c>
      <c r="J106" s="453" t="s">
        <v>442</v>
      </c>
      <c r="K106" s="430" t="s">
        <v>64</v>
      </c>
      <c r="L106" s="176" t="s">
        <v>45</v>
      </c>
      <c r="M106" s="176"/>
      <c r="N106" s="178" t="s">
        <v>401</v>
      </c>
    </row>
    <row r="107" spans="1:14" x14ac:dyDescent="0.25">
      <c r="A107" s="195">
        <v>44818</v>
      </c>
      <c r="B107" s="176" t="s">
        <v>123</v>
      </c>
      <c r="C107" s="176" t="s">
        <v>124</v>
      </c>
      <c r="D107" s="188" t="s">
        <v>119</v>
      </c>
      <c r="E107" s="426">
        <v>8000</v>
      </c>
      <c r="F107" s="426"/>
      <c r="G107" s="334">
        <f t="shared" si="4"/>
        <v>30000</v>
      </c>
      <c r="H107" s="213" t="s">
        <v>121</v>
      </c>
      <c r="I107" s="176" t="s">
        <v>18</v>
      </c>
      <c r="J107" s="453" t="s">
        <v>442</v>
      </c>
      <c r="K107" s="430" t="s">
        <v>64</v>
      </c>
      <c r="L107" s="176" t="s">
        <v>45</v>
      </c>
      <c r="M107" s="176"/>
      <c r="N107" s="178" t="s">
        <v>402</v>
      </c>
    </row>
    <row r="108" spans="1:14" x14ac:dyDescent="0.25">
      <c r="A108" s="195">
        <v>44818</v>
      </c>
      <c r="B108" s="176" t="s">
        <v>123</v>
      </c>
      <c r="C108" s="176" t="s">
        <v>124</v>
      </c>
      <c r="D108" s="188" t="s">
        <v>119</v>
      </c>
      <c r="E108" s="426">
        <v>8000</v>
      </c>
      <c r="F108" s="426"/>
      <c r="G108" s="334">
        <f t="shared" si="4"/>
        <v>22000</v>
      </c>
      <c r="H108" s="213" t="s">
        <v>121</v>
      </c>
      <c r="I108" s="176" t="s">
        <v>18</v>
      </c>
      <c r="J108" s="453" t="s">
        <v>442</v>
      </c>
      <c r="K108" s="430" t="s">
        <v>64</v>
      </c>
      <c r="L108" s="176" t="s">
        <v>45</v>
      </c>
      <c r="M108" s="176"/>
      <c r="N108" s="178" t="s">
        <v>403</v>
      </c>
    </row>
    <row r="109" spans="1:14" x14ac:dyDescent="0.25">
      <c r="A109" s="195">
        <v>44818</v>
      </c>
      <c r="B109" s="176" t="s">
        <v>122</v>
      </c>
      <c r="C109" s="176" t="s">
        <v>122</v>
      </c>
      <c r="D109" s="188" t="s">
        <v>119</v>
      </c>
      <c r="E109" s="426">
        <v>5000</v>
      </c>
      <c r="F109" s="426"/>
      <c r="G109" s="334">
        <f t="shared" si="4"/>
        <v>17000</v>
      </c>
      <c r="H109" s="596" t="s">
        <v>121</v>
      </c>
      <c r="I109" s="176" t="s">
        <v>18</v>
      </c>
      <c r="J109" s="453" t="s">
        <v>442</v>
      </c>
      <c r="K109" s="430" t="s">
        <v>64</v>
      </c>
      <c r="L109" s="176" t="s">
        <v>45</v>
      </c>
      <c r="M109" s="176"/>
      <c r="N109" s="178"/>
    </row>
    <row r="110" spans="1:14" x14ac:dyDescent="0.25">
      <c r="A110" s="195">
        <v>44818</v>
      </c>
      <c r="B110" s="176" t="s">
        <v>122</v>
      </c>
      <c r="C110" s="176" t="s">
        <v>122</v>
      </c>
      <c r="D110" s="188" t="s">
        <v>119</v>
      </c>
      <c r="E110" s="426">
        <v>5000</v>
      </c>
      <c r="F110" s="426"/>
      <c r="G110" s="334">
        <f t="shared" si="4"/>
        <v>12000</v>
      </c>
      <c r="H110" s="596" t="s">
        <v>121</v>
      </c>
      <c r="I110" s="176" t="s">
        <v>18</v>
      </c>
      <c r="J110" s="453" t="s">
        <v>442</v>
      </c>
      <c r="K110" s="430" t="s">
        <v>64</v>
      </c>
      <c r="L110" s="176" t="s">
        <v>45</v>
      </c>
      <c r="M110" s="176"/>
      <c r="N110" s="178"/>
    </row>
    <row r="111" spans="1:14" x14ac:dyDescent="0.25">
      <c r="A111" s="561">
        <v>44819</v>
      </c>
      <c r="B111" s="567" t="s">
        <v>151</v>
      </c>
      <c r="C111" s="567" t="s">
        <v>49</v>
      </c>
      <c r="D111" s="592" t="s">
        <v>119</v>
      </c>
      <c r="E111" s="599"/>
      <c r="F111" s="599">
        <v>80000</v>
      </c>
      <c r="G111" s="565">
        <f t="shared" si="4"/>
        <v>92000</v>
      </c>
      <c r="H111" s="597" t="s">
        <v>121</v>
      </c>
      <c r="I111" s="567" t="s">
        <v>18</v>
      </c>
      <c r="J111" s="453" t="s">
        <v>464</v>
      </c>
      <c r="K111" s="562" t="s">
        <v>64</v>
      </c>
      <c r="L111" s="567" t="s">
        <v>45</v>
      </c>
      <c r="M111" s="567"/>
      <c r="N111" s="575"/>
    </row>
    <row r="112" spans="1:14" x14ac:dyDescent="0.25">
      <c r="A112" s="535">
        <v>44819</v>
      </c>
      <c r="B112" s="176" t="s">
        <v>123</v>
      </c>
      <c r="C112" s="176" t="s">
        <v>124</v>
      </c>
      <c r="D112" s="188" t="s">
        <v>119</v>
      </c>
      <c r="E112" s="426">
        <v>8000</v>
      </c>
      <c r="F112" s="426"/>
      <c r="G112" s="334">
        <f t="shared" si="4"/>
        <v>84000</v>
      </c>
      <c r="H112" s="596" t="s">
        <v>121</v>
      </c>
      <c r="I112" s="176" t="s">
        <v>18</v>
      </c>
      <c r="J112" s="453" t="s">
        <v>464</v>
      </c>
      <c r="K112" s="430" t="s">
        <v>64</v>
      </c>
      <c r="L112" s="176" t="s">
        <v>45</v>
      </c>
      <c r="M112" s="176"/>
      <c r="N112" s="178" t="s">
        <v>127</v>
      </c>
    </row>
    <row r="113" spans="1:14" x14ac:dyDescent="0.25">
      <c r="A113" s="535">
        <v>44819</v>
      </c>
      <c r="B113" s="176" t="s">
        <v>123</v>
      </c>
      <c r="C113" s="176" t="s">
        <v>124</v>
      </c>
      <c r="D113" s="188" t="s">
        <v>119</v>
      </c>
      <c r="E113" s="426">
        <v>8000</v>
      </c>
      <c r="F113" s="426"/>
      <c r="G113" s="334">
        <f t="shared" si="4"/>
        <v>76000</v>
      </c>
      <c r="H113" s="213" t="s">
        <v>121</v>
      </c>
      <c r="I113" s="176" t="s">
        <v>18</v>
      </c>
      <c r="J113" s="453" t="s">
        <v>464</v>
      </c>
      <c r="K113" s="430" t="s">
        <v>64</v>
      </c>
      <c r="L113" s="176" t="s">
        <v>45</v>
      </c>
      <c r="M113" s="176"/>
      <c r="N113" s="178" t="s">
        <v>201</v>
      </c>
    </row>
    <row r="114" spans="1:14" x14ac:dyDescent="0.25">
      <c r="A114" s="535">
        <v>44819</v>
      </c>
      <c r="B114" s="176" t="s">
        <v>123</v>
      </c>
      <c r="C114" s="176" t="s">
        <v>124</v>
      </c>
      <c r="D114" s="188" t="s">
        <v>119</v>
      </c>
      <c r="E114" s="426">
        <v>22000</v>
      </c>
      <c r="F114" s="426"/>
      <c r="G114" s="334">
        <f t="shared" si="4"/>
        <v>54000</v>
      </c>
      <c r="H114" s="596" t="s">
        <v>121</v>
      </c>
      <c r="I114" s="176" t="s">
        <v>18</v>
      </c>
      <c r="J114" s="453" t="s">
        <v>464</v>
      </c>
      <c r="K114" s="430" t="s">
        <v>64</v>
      </c>
      <c r="L114" s="176" t="s">
        <v>45</v>
      </c>
      <c r="M114" s="176"/>
      <c r="N114" s="178" t="s">
        <v>417</v>
      </c>
    </row>
    <row r="115" spans="1:14" x14ac:dyDescent="0.25">
      <c r="A115" s="535">
        <v>44819</v>
      </c>
      <c r="B115" s="176" t="s">
        <v>123</v>
      </c>
      <c r="C115" s="176" t="s">
        <v>124</v>
      </c>
      <c r="D115" s="188" t="s">
        <v>119</v>
      </c>
      <c r="E115" s="426">
        <v>22000</v>
      </c>
      <c r="F115" s="426"/>
      <c r="G115" s="334">
        <f t="shared" si="4"/>
        <v>32000</v>
      </c>
      <c r="H115" s="596" t="s">
        <v>121</v>
      </c>
      <c r="I115" s="176" t="s">
        <v>18</v>
      </c>
      <c r="J115" s="453" t="s">
        <v>464</v>
      </c>
      <c r="K115" s="430" t="s">
        <v>64</v>
      </c>
      <c r="L115" s="176" t="s">
        <v>45</v>
      </c>
      <c r="M115" s="176"/>
      <c r="N115" s="178" t="s">
        <v>418</v>
      </c>
    </row>
    <row r="116" spans="1:14" x14ac:dyDescent="0.25">
      <c r="A116" s="535">
        <v>44819</v>
      </c>
      <c r="B116" s="176" t="s">
        <v>123</v>
      </c>
      <c r="C116" s="176" t="s">
        <v>124</v>
      </c>
      <c r="D116" s="188" t="s">
        <v>119</v>
      </c>
      <c r="E116" s="426">
        <v>8000</v>
      </c>
      <c r="F116" s="426"/>
      <c r="G116" s="334">
        <f t="shared" si="4"/>
        <v>24000</v>
      </c>
      <c r="H116" s="213" t="s">
        <v>121</v>
      </c>
      <c r="I116" s="176" t="s">
        <v>18</v>
      </c>
      <c r="J116" s="453" t="s">
        <v>464</v>
      </c>
      <c r="K116" s="430" t="s">
        <v>64</v>
      </c>
      <c r="L116" s="176" t="s">
        <v>45</v>
      </c>
      <c r="M116" s="176"/>
      <c r="N116" s="178" t="s">
        <v>419</v>
      </c>
    </row>
    <row r="117" spans="1:14" x14ac:dyDescent="0.25">
      <c r="A117" s="535">
        <v>44819</v>
      </c>
      <c r="B117" s="176" t="s">
        <v>122</v>
      </c>
      <c r="C117" s="176" t="s">
        <v>122</v>
      </c>
      <c r="D117" s="188" t="s">
        <v>119</v>
      </c>
      <c r="E117" s="426">
        <v>5000</v>
      </c>
      <c r="F117" s="426"/>
      <c r="G117" s="334">
        <f t="shared" si="4"/>
        <v>19000</v>
      </c>
      <c r="H117" s="596" t="s">
        <v>121</v>
      </c>
      <c r="I117" s="176" t="s">
        <v>18</v>
      </c>
      <c r="J117" s="453" t="s">
        <v>464</v>
      </c>
      <c r="K117" s="430" t="s">
        <v>64</v>
      </c>
      <c r="L117" s="176" t="s">
        <v>45</v>
      </c>
      <c r="M117" s="176"/>
      <c r="N117" s="178"/>
    </row>
    <row r="118" spans="1:14" x14ac:dyDescent="0.25">
      <c r="A118" s="535">
        <v>44819</v>
      </c>
      <c r="B118" s="176" t="s">
        <v>122</v>
      </c>
      <c r="C118" s="176" t="s">
        <v>122</v>
      </c>
      <c r="D118" s="188" t="s">
        <v>119</v>
      </c>
      <c r="E118" s="426">
        <v>5000</v>
      </c>
      <c r="F118" s="426"/>
      <c r="G118" s="334">
        <f t="shared" si="4"/>
        <v>14000</v>
      </c>
      <c r="H118" s="213" t="s">
        <v>121</v>
      </c>
      <c r="I118" s="176" t="s">
        <v>18</v>
      </c>
      <c r="J118" s="453" t="s">
        <v>464</v>
      </c>
      <c r="K118" s="430" t="s">
        <v>64</v>
      </c>
      <c r="L118" s="176" t="s">
        <v>45</v>
      </c>
      <c r="M118" s="176"/>
      <c r="N118" s="178"/>
    </row>
    <row r="119" spans="1:14" x14ac:dyDescent="0.25">
      <c r="A119" s="674">
        <v>44820</v>
      </c>
      <c r="B119" s="681" t="s">
        <v>151</v>
      </c>
      <c r="C119" s="681" t="s">
        <v>49</v>
      </c>
      <c r="D119" s="712" t="s">
        <v>119</v>
      </c>
      <c r="E119" s="713"/>
      <c r="F119" s="713">
        <v>81000</v>
      </c>
      <c r="G119" s="679">
        <f t="shared" si="4"/>
        <v>95000</v>
      </c>
      <c r="H119" s="714" t="s">
        <v>121</v>
      </c>
      <c r="I119" s="681" t="s">
        <v>18</v>
      </c>
      <c r="J119" s="673" t="s">
        <v>442</v>
      </c>
      <c r="K119" s="675" t="s">
        <v>64</v>
      </c>
      <c r="L119" s="681" t="s">
        <v>45</v>
      </c>
      <c r="M119" s="681"/>
      <c r="N119" s="715"/>
    </row>
    <row r="120" spans="1:14" x14ac:dyDescent="0.25">
      <c r="A120" s="195">
        <v>44820</v>
      </c>
      <c r="B120" s="176" t="s">
        <v>123</v>
      </c>
      <c r="C120" s="176" t="s">
        <v>124</v>
      </c>
      <c r="D120" s="188" t="s">
        <v>119</v>
      </c>
      <c r="E120" s="426">
        <v>8000</v>
      </c>
      <c r="F120" s="426"/>
      <c r="G120" s="334">
        <f t="shared" si="4"/>
        <v>87000</v>
      </c>
      <c r="H120" s="596" t="s">
        <v>121</v>
      </c>
      <c r="I120" s="176" t="s">
        <v>18</v>
      </c>
      <c r="J120" s="453" t="s">
        <v>442</v>
      </c>
      <c r="K120" s="430" t="s">
        <v>64</v>
      </c>
      <c r="L120" s="176" t="s">
        <v>45</v>
      </c>
      <c r="M120" s="176"/>
      <c r="N120" s="178" t="s">
        <v>127</v>
      </c>
    </row>
    <row r="121" spans="1:14" x14ac:dyDescent="0.25">
      <c r="A121" s="195">
        <v>44820</v>
      </c>
      <c r="B121" s="176" t="s">
        <v>123</v>
      </c>
      <c r="C121" s="176" t="s">
        <v>124</v>
      </c>
      <c r="D121" s="188" t="s">
        <v>119</v>
      </c>
      <c r="E121" s="426">
        <v>18000</v>
      </c>
      <c r="F121" s="426"/>
      <c r="G121" s="334">
        <f t="shared" si="4"/>
        <v>69000</v>
      </c>
      <c r="H121" s="596" t="s">
        <v>121</v>
      </c>
      <c r="I121" s="176" t="s">
        <v>18</v>
      </c>
      <c r="J121" s="453" t="s">
        <v>442</v>
      </c>
      <c r="K121" s="430" t="s">
        <v>64</v>
      </c>
      <c r="L121" s="176" t="s">
        <v>45</v>
      </c>
      <c r="M121" s="176"/>
      <c r="N121" s="178" t="s">
        <v>443</v>
      </c>
    </row>
    <row r="122" spans="1:14" x14ac:dyDescent="0.25">
      <c r="A122" s="195">
        <v>44820</v>
      </c>
      <c r="B122" s="176" t="s">
        <v>123</v>
      </c>
      <c r="C122" s="176" t="s">
        <v>124</v>
      </c>
      <c r="D122" s="188" t="s">
        <v>119</v>
      </c>
      <c r="E122" s="426">
        <v>15000</v>
      </c>
      <c r="F122" s="426"/>
      <c r="G122" s="334">
        <f t="shared" si="4"/>
        <v>54000</v>
      </c>
      <c r="H122" s="596" t="s">
        <v>121</v>
      </c>
      <c r="I122" s="176" t="s">
        <v>18</v>
      </c>
      <c r="J122" s="453" t="s">
        <v>442</v>
      </c>
      <c r="K122" s="430" t="s">
        <v>64</v>
      </c>
      <c r="L122" s="176" t="s">
        <v>45</v>
      </c>
      <c r="M122" s="176"/>
      <c r="N122" s="178" t="s">
        <v>444</v>
      </c>
    </row>
    <row r="123" spans="1:14" x14ac:dyDescent="0.25">
      <c r="A123" s="195">
        <v>44820</v>
      </c>
      <c r="B123" s="176" t="s">
        <v>123</v>
      </c>
      <c r="C123" s="176" t="s">
        <v>124</v>
      </c>
      <c r="D123" s="188" t="s">
        <v>119</v>
      </c>
      <c r="E123" s="426">
        <v>25000</v>
      </c>
      <c r="F123" s="426"/>
      <c r="G123" s="334">
        <f t="shared" si="4"/>
        <v>29000</v>
      </c>
      <c r="H123" s="213" t="s">
        <v>121</v>
      </c>
      <c r="I123" s="176" t="s">
        <v>18</v>
      </c>
      <c r="J123" s="453" t="s">
        <v>442</v>
      </c>
      <c r="K123" s="430" t="s">
        <v>64</v>
      </c>
      <c r="L123" s="176" t="s">
        <v>45</v>
      </c>
      <c r="M123" s="176"/>
      <c r="N123" s="178" t="s">
        <v>445</v>
      </c>
    </row>
    <row r="124" spans="1:14" x14ac:dyDescent="0.25">
      <c r="A124" s="195">
        <v>44820</v>
      </c>
      <c r="B124" s="176" t="s">
        <v>123</v>
      </c>
      <c r="C124" s="176" t="s">
        <v>124</v>
      </c>
      <c r="D124" s="188" t="s">
        <v>119</v>
      </c>
      <c r="E124" s="426">
        <v>8000</v>
      </c>
      <c r="F124" s="426"/>
      <c r="G124" s="334">
        <f t="shared" si="4"/>
        <v>21000</v>
      </c>
      <c r="H124" s="596" t="s">
        <v>121</v>
      </c>
      <c r="I124" s="176" t="s">
        <v>18</v>
      </c>
      <c r="J124" s="453" t="s">
        <v>442</v>
      </c>
      <c r="K124" s="430" t="s">
        <v>64</v>
      </c>
      <c r="L124" s="176" t="s">
        <v>45</v>
      </c>
      <c r="M124" s="176"/>
      <c r="N124" s="178" t="s">
        <v>446</v>
      </c>
    </row>
    <row r="125" spans="1:14" x14ac:dyDescent="0.25">
      <c r="A125" s="195">
        <v>44820</v>
      </c>
      <c r="B125" s="176" t="s">
        <v>122</v>
      </c>
      <c r="C125" s="176" t="s">
        <v>122</v>
      </c>
      <c r="D125" s="188" t="s">
        <v>119</v>
      </c>
      <c r="E125" s="426">
        <v>5000</v>
      </c>
      <c r="F125" s="426"/>
      <c r="G125" s="334">
        <f t="shared" si="4"/>
        <v>16000</v>
      </c>
      <c r="H125" s="596" t="s">
        <v>121</v>
      </c>
      <c r="I125" s="176" t="s">
        <v>18</v>
      </c>
      <c r="J125" s="453" t="s">
        <v>442</v>
      </c>
      <c r="K125" s="430" t="s">
        <v>64</v>
      </c>
      <c r="L125" s="176" t="s">
        <v>45</v>
      </c>
      <c r="M125" s="176"/>
      <c r="N125" s="178"/>
    </row>
    <row r="126" spans="1:14" x14ac:dyDescent="0.25">
      <c r="A126" s="195">
        <v>44820</v>
      </c>
      <c r="B126" s="176" t="s">
        <v>122</v>
      </c>
      <c r="C126" s="176" t="s">
        <v>122</v>
      </c>
      <c r="D126" s="188" t="s">
        <v>119</v>
      </c>
      <c r="E126" s="426">
        <v>5000</v>
      </c>
      <c r="F126" s="426"/>
      <c r="G126" s="334">
        <f t="shared" si="4"/>
        <v>11000</v>
      </c>
      <c r="H126" s="213" t="s">
        <v>121</v>
      </c>
      <c r="I126" s="176" t="s">
        <v>18</v>
      </c>
      <c r="J126" s="453" t="s">
        <v>442</v>
      </c>
      <c r="K126" s="430" t="s">
        <v>64</v>
      </c>
      <c r="L126" s="176" t="s">
        <v>45</v>
      </c>
      <c r="M126" s="176"/>
      <c r="N126" s="178"/>
    </row>
    <row r="127" spans="1:14" x14ac:dyDescent="0.25">
      <c r="A127" s="561">
        <v>44821</v>
      </c>
      <c r="B127" s="567" t="s">
        <v>151</v>
      </c>
      <c r="C127" s="567" t="s">
        <v>49</v>
      </c>
      <c r="D127" s="592" t="s">
        <v>119</v>
      </c>
      <c r="E127" s="599"/>
      <c r="F127" s="599">
        <v>60000</v>
      </c>
      <c r="G127" s="565">
        <f t="shared" si="4"/>
        <v>71000</v>
      </c>
      <c r="H127" s="597" t="s">
        <v>121</v>
      </c>
      <c r="I127" s="567" t="s">
        <v>18</v>
      </c>
      <c r="J127" s="568" t="s">
        <v>464</v>
      </c>
      <c r="K127" s="562" t="s">
        <v>64</v>
      </c>
      <c r="L127" s="567" t="s">
        <v>45</v>
      </c>
      <c r="M127" s="567"/>
      <c r="N127" s="575"/>
    </row>
    <row r="128" spans="1:14" x14ac:dyDescent="0.25">
      <c r="A128" s="195">
        <v>44821</v>
      </c>
      <c r="B128" s="176" t="s">
        <v>123</v>
      </c>
      <c r="C128" s="176" t="s">
        <v>124</v>
      </c>
      <c r="D128" s="188" t="s">
        <v>119</v>
      </c>
      <c r="E128" s="426">
        <v>24000</v>
      </c>
      <c r="F128" s="426"/>
      <c r="G128" s="334">
        <f t="shared" si="4"/>
        <v>47000</v>
      </c>
      <c r="H128" s="596" t="s">
        <v>121</v>
      </c>
      <c r="I128" s="176" t="s">
        <v>18</v>
      </c>
      <c r="J128" s="453" t="s">
        <v>464</v>
      </c>
      <c r="K128" s="430" t="s">
        <v>64</v>
      </c>
      <c r="L128" s="176" t="s">
        <v>45</v>
      </c>
      <c r="M128" s="176"/>
      <c r="N128" s="178" t="s">
        <v>465</v>
      </c>
    </row>
    <row r="129" spans="1:14" x14ac:dyDescent="0.25">
      <c r="A129" s="195">
        <v>44821</v>
      </c>
      <c r="B129" s="176" t="s">
        <v>123</v>
      </c>
      <c r="C129" s="176" t="s">
        <v>124</v>
      </c>
      <c r="D129" s="188" t="s">
        <v>119</v>
      </c>
      <c r="E129" s="426">
        <v>25000</v>
      </c>
      <c r="F129" s="426"/>
      <c r="G129" s="334">
        <f t="shared" si="4"/>
        <v>22000</v>
      </c>
      <c r="H129" s="596" t="s">
        <v>121</v>
      </c>
      <c r="I129" s="176" t="s">
        <v>18</v>
      </c>
      <c r="J129" s="453" t="s">
        <v>464</v>
      </c>
      <c r="K129" s="430" t="s">
        <v>64</v>
      </c>
      <c r="L129" s="176" t="s">
        <v>45</v>
      </c>
      <c r="M129" s="176"/>
      <c r="N129" s="178" t="s">
        <v>314</v>
      </c>
    </row>
    <row r="130" spans="1:14" x14ac:dyDescent="0.25">
      <c r="A130" s="195">
        <v>44821</v>
      </c>
      <c r="B130" s="176" t="s">
        <v>122</v>
      </c>
      <c r="C130" s="176" t="s">
        <v>122</v>
      </c>
      <c r="D130" s="188" t="s">
        <v>119</v>
      </c>
      <c r="E130" s="426">
        <v>9000</v>
      </c>
      <c r="F130" s="426"/>
      <c r="G130" s="334">
        <f t="shared" si="4"/>
        <v>13000</v>
      </c>
      <c r="H130" s="596" t="s">
        <v>121</v>
      </c>
      <c r="I130" s="176" t="s">
        <v>18</v>
      </c>
      <c r="J130" s="453" t="s">
        <v>464</v>
      </c>
      <c r="K130" s="430" t="s">
        <v>64</v>
      </c>
      <c r="L130" s="176" t="s">
        <v>45</v>
      </c>
      <c r="M130" s="176"/>
      <c r="N130" s="178"/>
    </row>
    <row r="131" spans="1:14" x14ac:dyDescent="0.25">
      <c r="A131" s="561">
        <v>44823</v>
      </c>
      <c r="B131" s="567" t="s">
        <v>151</v>
      </c>
      <c r="C131" s="567" t="s">
        <v>49</v>
      </c>
      <c r="D131" s="592" t="s">
        <v>119</v>
      </c>
      <c r="E131" s="599"/>
      <c r="F131" s="599">
        <v>76000</v>
      </c>
      <c r="G131" s="565">
        <f t="shared" si="4"/>
        <v>89000</v>
      </c>
      <c r="H131" s="597" t="s">
        <v>121</v>
      </c>
      <c r="I131" s="567" t="s">
        <v>18</v>
      </c>
      <c r="J131" s="568" t="s">
        <v>470</v>
      </c>
      <c r="K131" s="562" t="s">
        <v>64</v>
      </c>
      <c r="L131" s="567" t="s">
        <v>45</v>
      </c>
      <c r="M131" s="567"/>
      <c r="N131" s="575"/>
    </row>
    <row r="132" spans="1:14" x14ac:dyDescent="0.25">
      <c r="A132" s="195">
        <v>44823</v>
      </c>
      <c r="B132" s="176" t="s">
        <v>123</v>
      </c>
      <c r="C132" s="176" t="s">
        <v>124</v>
      </c>
      <c r="D132" s="188" t="s">
        <v>119</v>
      </c>
      <c r="E132" s="426">
        <v>8000</v>
      </c>
      <c r="F132" s="426"/>
      <c r="G132" s="334">
        <f t="shared" ref="G132:G215" si="5">G131-E132+F132</f>
        <v>81000</v>
      </c>
      <c r="H132" s="596" t="s">
        <v>121</v>
      </c>
      <c r="I132" s="176" t="s">
        <v>18</v>
      </c>
      <c r="J132" s="453" t="s">
        <v>470</v>
      </c>
      <c r="K132" s="430" t="s">
        <v>64</v>
      </c>
      <c r="L132" s="176" t="s">
        <v>45</v>
      </c>
      <c r="M132" s="176"/>
      <c r="N132" s="178" t="s">
        <v>127</v>
      </c>
    </row>
    <row r="133" spans="1:14" x14ac:dyDescent="0.25">
      <c r="A133" s="195">
        <v>44823</v>
      </c>
      <c r="B133" s="176" t="s">
        <v>123</v>
      </c>
      <c r="C133" s="176" t="s">
        <v>124</v>
      </c>
      <c r="D133" s="188" t="s">
        <v>119</v>
      </c>
      <c r="E133" s="426">
        <v>18000</v>
      </c>
      <c r="F133" s="426"/>
      <c r="G133" s="334">
        <f t="shared" si="5"/>
        <v>63000</v>
      </c>
      <c r="H133" s="213" t="s">
        <v>121</v>
      </c>
      <c r="I133" s="176" t="s">
        <v>18</v>
      </c>
      <c r="J133" s="453" t="s">
        <v>470</v>
      </c>
      <c r="K133" s="430" t="s">
        <v>64</v>
      </c>
      <c r="L133" s="176" t="s">
        <v>45</v>
      </c>
      <c r="M133" s="176"/>
      <c r="N133" s="178" t="s">
        <v>153</v>
      </c>
    </row>
    <row r="134" spans="1:14" x14ac:dyDescent="0.25">
      <c r="A134" s="195">
        <v>44823</v>
      </c>
      <c r="B134" s="176" t="s">
        <v>123</v>
      </c>
      <c r="C134" s="176" t="s">
        <v>124</v>
      </c>
      <c r="D134" s="188" t="s">
        <v>119</v>
      </c>
      <c r="E134" s="426">
        <v>10000</v>
      </c>
      <c r="F134" s="426"/>
      <c r="G134" s="334">
        <f t="shared" si="5"/>
        <v>53000</v>
      </c>
      <c r="H134" s="213" t="s">
        <v>121</v>
      </c>
      <c r="I134" s="176" t="s">
        <v>18</v>
      </c>
      <c r="J134" s="453" t="s">
        <v>470</v>
      </c>
      <c r="K134" s="430" t="s">
        <v>64</v>
      </c>
      <c r="L134" s="176" t="s">
        <v>45</v>
      </c>
      <c r="M134" s="176"/>
      <c r="N134" s="178" t="s">
        <v>471</v>
      </c>
    </row>
    <row r="135" spans="1:14" x14ac:dyDescent="0.25">
      <c r="A135" s="195">
        <v>44823</v>
      </c>
      <c r="B135" s="176" t="s">
        <v>123</v>
      </c>
      <c r="C135" s="176" t="s">
        <v>124</v>
      </c>
      <c r="D135" s="188" t="s">
        <v>119</v>
      </c>
      <c r="E135" s="426">
        <v>20000</v>
      </c>
      <c r="F135" s="426"/>
      <c r="G135" s="334">
        <f t="shared" si="5"/>
        <v>33000</v>
      </c>
      <c r="H135" s="596" t="s">
        <v>121</v>
      </c>
      <c r="I135" s="176" t="s">
        <v>18</v>
      </c>
      <c r="J135" s="453" t="s">
        <v>470</v>
      </c>
      <c r="K135" s="430" t="s">
        <v>64</v>
      </c>
      <c r="L135" s="176" t="s">
        <v>45</v>
      </c>
      <c r="M135" s="176"/>
      <c r="N135" s="178" t="s">
        <v>472</v>
      </c>
    </row>
    <row r="136" spans="1:14" x14ac:dyDescent="0.25">
      <c r="A136" s="195">
        <v>44823</v>
      </c>
      <c r="B136" s="176" t="s">
        <v>123</v>
      </c>
      <c r="C136" s="176" t="s">
        <v>124</v>
      </c>
      <c r="D136" s="188" t="s">
        <v>119</v>
      </c>
      <c r="E136" s="426">
        <v>8000</v>
      </c>
      <c r="F136" s="426"/>
      <c r="G136" s="334">
        <f t="shared" si="5"/>
        <v>25000</v>
      </c>
      <c r="H136" s="596" t="s">
        <v>121</v>
      </c>
      <c r="I136" s="176" t="s">
        <v>18</v>
      </c>
      <c r="J136" s="453" t="s">
        <v>470</v>
      </c>
      <c r="K136" s="430" t="s">
        <v>64</v>
      </c>
      <c r="L136" s="176" t="s">
        <v>45</v>
      </c>
      <c r="M136" s="176"/>
      <c r="N136" s="178" t="s">
        <v>473</v>
      </c>
    </row>
    <row r="137" spans="1:14" x14ac:dyDescent="0.25">
      <c r="A137" s="195">
        <v>44823</v>
      </c>
      <c r="B137" s="176" t="s">
        <v>122</v>
      </c>
      <c r="C137" s="176" t="s">
        <v>122</v>
      </c>
      <c r="D137" s="188" t="s">
        <v>119</v>
      </c>
      <c r="E137" s="426">
        <v>5000</v>
      </c>
      <c r="F137" s="426"/>
      <c r="G137" s="334">
        <f t="shared" si="5"/>
        <v>20000</v>
      </c>
      <c r="H137" s="596" t="s">
        <v>121</v>
      </c>
      <c r="I137" s="176" t="s">
        <v>18</v>
      </c>
      <c r="J137" s="453" t="s">
        <v>470</v>
      </c>
      <c r="K137" s="430" t="s">
        <v>64</v>
      </c>
      <c r="L137" s="176" t="s">
        <v>45</v>
      </c>
      <c r="M137" s="176"/>
      <c r="N137" s="178"/>
    </row>
    <row r="138" spans="1:14" x14ac:dyDescent="0.25">
      <c r="A138" s="195">
        <v>44823</v>
      </c>
      <c r="B138" s="176" t="s">
        <v>122</v>
      </c>
      <c r="C138" s="176" t="s">
        <v>122</v>
      </c>
      <c r="D138" s="188" t="s">
        <v>119</v>
      </c>
      <c r="E138" s="426">
        <v>5000</v>
      </c>
      <c r="F138" s="426"/>
      <c r="G138" s="334">
        <f t="shared" si="5"/>
        <v>15000</v>
      </c>
      <c r="H138" s="596" t="s">
        <v>121</v>
      </c>
      <c r="I138" s="176" t="s">
        <v>18</v>
      </c>
      <c r="J138" s="453" t="s">
        <v>470</v>
      </c>
      <c r="K138" s="430" t="s">
        <v>64</v>
      </c>
      <c r="L138" s="176" t="s">
        <v>45</v>
      </c>
      <c r="M138" s="176"/>
      <c r="N138" s="178"/>
    </row>
    <row r="139" spans="1:14" x14ac:dyDescent="0.25">
      <c r="A139" s="561">
        <v>44824</v>
      </c>
      <c r="B139" s="567" t="s">
        <v>151</v>
      </c>
      <c r="C139" s="567" t="s">
        <v>49</v>
      </c>
      <c r="D139" s="592" t="s">
        <v>119</v>
      </c>
      <c r="E139" s="599"/>
      <c r="F139" s="599">
        <v>50000</v>
      </c>
      <c r="G139" s="565">
        <f t="shared" si="5"/>
        <v>65000</v>
      </c>
      <c r="H139" s="597" t="s">
        <v>121</v>
      </c>
      <c r="I139" s="567" t="s">
        <v>18</v>
      </c>
      <c r="J139" s="568" t="s">
        <v>491</v>
      </c>
      <c r="K139" s="562" t="s">
        <v>64</v>
      </c>
      <c r="L139" s="567" t="s">
        <v>45</v>
      </c>
      <c r="M139" s="567"/>
      <c r="N139" s="575"/>
    </row>
    <row r="140" spans="1:14" x14ac:dyDescent="0.25">
      <c r="A140" s="195">
        <v>44824</v>
      </c>
      <c r="B140" s="176" t="s">
        <v>123</v>
      </c>
      <c r="C140" s="176" t="s">
        <v>124</v>
      </c>
      <c r="D140" s="188" t="s">
        <v>119</v>
      </c>
      <c r="E140" s="426">
        <v>25000</v>
      </c>
      <c r="F140" s="426"/>
      <c r="G140" s="334">
        <f t="shared" si="5"/>
        <v>40000</v>
      </c>
      <c r="H140" s="596" t="s">
        <v>121</v>
      </c>
      <c r="I140" s="176" t="s">
        <v>18</v>
      </c>
      <c r="J140" s="453" t="s">
        <v>491</v>
      </c>
      <c r="K140" s="430" t="s">
        <v>64</v>
      </c>
      <c r="L140" s="176" t="s">
        <v>45</v>
      </c>
      <c r="M140" s="176"/>
      <c r="N140" s="178" t="s">
        <v>206</v>
      </c>
    </row>
    <row r="141" spans="1:14" x14ac:dyDescent="0.25">
      <c r="A141" s="195">
        <v>44824</v>
      </c>
      <c r="B141" s="176" t="s">
        <v>123</v>
      </c>
      <c r="C141" s="176" t="s">
        <v>124</v>
      </c>
      <c r="D141" s="188" t="s">
        <v>119</v>
      </c>
      <c r="E141" s="426">
        <v>25000</v>
      </c>
      <c r="F141" s="426"/>
      <c r="G141" s="334">
        <f t="shared" si="5"/>
        <v>15000</v>
      </c>
      <c r="H141" s="213" t="s">
        <v>121</v>
      </c>
      <c r="I141" s="176" t="s">
        <v>18</v>
      </c>
      <c r="J141" s="453" t="s">
        <v>491</v>
      </c>
      <c r="K141" s="430" t="s">
        <v>64</v>
      </c>
      <c r="L141" s="176" t="s">
        <v>45</v>
      </c>
      <c r="M141" s="176"/>
      <c r="N141" s="178" t="s">
        <v>207</v>
      </c>
    </row>
    <row r="142" spans="1:14" x14ac:dyDescent="0.25">
      <c r="A142" s="561">
        <v>44824</v>
      </c>
      <c r="B142" s="567" t="s">
        <v>151</v>
      </c>
      <c r="C142" s="567" t="s">
        <v>49</v>
      </c>
      <c r="D142" s="592" t="s">
        <v>119</v>
      </c>
      <c r="E142" s="599"/>
      <c r="F142" s="599">
        <v>76000</v>
      </c>
      <c r="G142" s="565">
        <f t="shared" si="5"/>
        <v>91000</v>
      </c>
      <c r="H142" s="597" t="s">
        <v>121</v>
      </c>
      <c r="I142" s="567" t="s">
        <v>18</v>
      </c>
      <c r="J142" s="568" t="s">
        <v>492</v>
      </c>
      <c r="K142" s="562" t="s">
        <v>64</v>
      </c>
      <c r="L142" s="567" t="s">
        <v>45</v>
      </c>
      <c r="M142" s="567"/>
      <c r="N142" s="575"/>
    </row>
    <row r="143" spans="1:14" x14ac:dyDescent="0.25">
      <c r="A143" s="195">
        <v>44824</v>
      </c>
      <c r="B143" s="176" t="s">
        <v>123</v>
      </c>
      <c r="C143" s="176" t="s">
        <v>124</v>
      </c>
      <c r="D143" s="188" t="s">
        <v>119</v>
      </c>
      <c r="E143" s="426">
        <v>8000</v>
      </c>
      <c r="F143" s="426"/>
      <c r="G143" s="334">
        <f t="shared" si="5"/>
        <v>83000</v>
      </c>
      <c r="H143" s="596" t="s">
        <v>121</v>
      </c>
      <c r="I143" s="176" t="s">
        <v>18</v>
      </c>
      <c r="J143" s="453" t="s">
        <v>492</v>
      </c>
      <c r="K143" s="430" t="s">
        <v>64</v>
      </c>
      <c r="L143" s="176" t="s">
        <v>45</v>
      </c>
      <c r="M143" s="176"/>
      <c r="N143" s="178" t="s">
        <v>127</v>
      </c>
    </row>
    <row r="144" spans="1:14" x14ac:dyDescent="0.25">
      <c r="A144" s="195">
        <v>44824</v>
      </c>
      <c r="B144" s="176" t="s">
        <v>123</v>
      </c>
      <c r="C144" s="176" t="s">
        <v>124</v>
      </c>
      <c r="D144" s="188" t="s">
        <v>119</v>
      </c>
      <c r="E144" s="426">
        <v>10000</v>
      </c>
      <c r="F144" s="426"/>
      <c r="G144" s="334">
        <f t="shared" si="5"/>
        <v>73000</v>
      </c>
      <c r="H144" s="596" t="s">
        <v>121</v>
      </c>
      <c r="I144" s="176" t="s">
        <v>18</v>
      </c>
      <c r="J144" s="453" t="s">
        <v>492</v>
      </c>
      <c r="K144" s="196" t="s">
        <v>64</v>
      </c>
      <c r="L144" s="176" t="s">
        <v>45</v>
      </c>
      <c r="M144" s="176"/>
      <c r="N144" s="178" t="s">
        <v>201</v>
      </c>
    </row>
    <row r="145" spans="1:14" x14ac:dyDescent="0.25">
      <c r="A145" s="195">
        <v>44824</v>
      </c>
      <c r="B145" s="176" t="s">
        <v>123</v>
      </c>
      <c r="C145" s="176" t="s">
        <v>124</v>
      </c>
      <c r="D145" s="188" t="s">
        <v>119</v>
      </c>
      <c r="E145" s="426">
        <v>18000</v>
      </c>
      <c r="F145" s="426"/>
      <c r="G145" s="334">
        <f t="shared" si="5"/>
        <v>55000</v>
      </c>
      <c r="H145" s="596" t="s">
        <v>121</v>
      </c>
      <c r="I145" s="176" t="s">
        <v>18</v>
      </c>
      <c r="J145" s="453" t="s">
        <v>492</v>
      </c>
      <c r="K145" s="430" t="s">
        <v>64</v>
      </c>
      <c r="L145" s="176" t="s">
        <v>45</v>
      </c>
      <c r="M145" s="176"/>
      <c r="N145" s="178" t="s">
        <v>493</v>
      </c>
    </row>
    <row r="146" spans="1:14" x14ac:dyDescent="0.25">
      <c r="A146" s="195">
        <v>44824</v>
      </c>
      <c r="B146" s="176" t="s">
        <v>123</v>
      </c>
      <c r="C146" s="176" t="s">
        <v>124</v>
      </c>
      <c r="D146" s="188" t="s">
        <v>119</v>
      </c>
      <c r="E146" s="426">
        <v>19000</v>
      </c>
      <c r="F146" s="426"/>
      <c r="G146" s="334">
        <f t="shared" si="5"/>
        <v>36000</v>
      </c>
      <c r="H146" s="596" t="s">
        <v>121</v>
      </c>
      <c r="I146" s="176" t="s">
        <v>18</v>
      </c>
      <c r="J146" s="453" t="s">
        <v>492</v>
      </c>
      <c r="K146" s="196" t="s">
        <v>64</v>
      </c>
      <c r="L146" s="176" t="s">
        <v>45</v>
      </c>
      <c r="M146" s="176"/>
      <c r="N146" s="178" t="s">
        <v>494</v>
      </c>
    </row>
    <row r="147" spans="1:14" x14ac:dyDescent="0.25">
      <c r="A147" s="195">
        <v>44824</v>
      </c>
      <c r="B147" s="176" t="s">
        <v>123</v>
      </c>
      <c r="C147" s="176" t="s">
        <v>124</v>
      </c>
      <c r="D147" s="188" t="s">
        <v>119</v>
      </c>
      <c r="E147" s="426">
        <v>9000</v>
      </c>
      <c r="F147" s="426"/>
      <c r="G147" s="334">
        <f t="shared" si="5"/>
        <v>27000</v>
      </c>
      <c r="H147" s="596" t="s">
        <v>121</v>
      </c>
      <c r="I147" s="176" t="s">
        <v>18</v>
      </c>
      <c r="J147" s="453" t="s">
        <v>492</v>
      </c>
      <c r="K147" s="430" t="s">
        <v>64</v>
      </c>
      <c r="L147" s="176" t="s">
        <v>45</v>
      </c>
      <c r="M147" s="176"/>
      <c r="N147" s="178" t="s">
        <v>495</v>
      </c>
    </row>
    <row r="148" spans="1:14" x14ac:dyDescent="0.25">
      <c r="A148" s="195">
        <v>44824</v>
      </c>
      <c r="B148" s="176" t="s">
        <v>122</v>
      </c>
      <c r="C148" s="176" t="s">
        <v>122</v>
      </c>
      <c r="D148" s="188" t="s">
        <v>119</v>
      </c>
      <c r="E148" s="426">
        <v>5000</v>
      </c>
      <c r="F148" s="426"/>
      <c r="G148" s="334">
        <f t="shared" si="5"/>
        <v>22000</v>
      </c>
      <c r="H148" s="213" t="s">
        <v>121</v>
      </c>
      <c r="I148" s="176" t="s">
        <v>18</v>
      </c>
      <c r="J148" s="453" t="s">
        <v>492</v>
      </c>
      <c r="K148" s="430" t="s">
        <v>64</v>
      </c>
      <c r="L148" s="176" t="s">
        <v>45</v>
      </c>
      <c r="M148" s="176"/>
      <c r="N148" s="178"/>
    </row>
    <row r="149" spans="1:14" x14ac:dyDescent="0.25">
      <c r="A149" s="195">
        <v>44824</v>
      </c>
      <c r="B149" s="176" t="s">
        <v>122</v>
      </c>
      <c r="C149" s="176" t="s">
        <v>122</v>
      </c>
      <c r="D149" s="188" t="s">
        <v>119</v>
      </c>
      <c r="E149" s="426">
        <v>5000</v>
      </c>
      <c r="F149" s="426"/>
      <c r="G149" s="334">
        <f t="shared" si="5"/>
        <v>17000</v>
      </c>
      <c r="H149" s="596" t="s">
        <v>121</v>
      </c>
      <c r="I149" s="176" t="s">
        <v>18</v>
      </c>
      <c r="J149" s="453" t="s">
        <v>492</v>
      </c>
      <c r="K149" s="196" t="s">
        <v>64</v>
      </c>
      <c r="L149" s="176" t="s">
        <v>45</v>
      </c>
      <c r="M149" s="176"/>
      <c r="N149" s="178"/>
    </row>
    <row r="150" spans="1:14" x14ac:dyDescent="0.25">
      <c r="A150" s="195">
        <v>44825</v>
      </c>
      <c r="B150" s="176" t="s">
        <v>125</v>
      </c>
      <c r="C150" s="176" t="s">
        <v>49</v>
      </c>
      <c r="D150" s="188" t="s">
        <v>119</v>
      </c>
      <c r="E150" s="426"/>
      <c r="F150" s="426">
        <v>-2000</v>
      </c>
      <c r="G150" s="334">
        <f t="shared" si="5"/>
        <v>15000</v>
      </c>
      <c r="H150" s="596"/>
      <c r="I150" s="176"/>
      <c r="J150" s="453"/>
      <c r="K150" s="196"/>
      <c r="L150" s="176"/>
      <c r="M150" s="176"/>
      <c r="N150" s="178"/>
    </row>
    <row r="151" spans="1:14" x14ac:dyDescent="0.25">
      <c r="A151" s="561">
        <v>44825</v>
      </c>
      <c r="B151" s="567" t="s">
        <v>151</v>
      </c>
      <c r="C151" s="567" t="s">
        <v>49</v>
      </c>
      <c r="D151" s="592" t="s">
        <v>119</v>
      </c>
      <c r="E151" s="599"/>
      <c r="F151" s="599">
        <v>66000</v>
      </c>
      <c r="G151" s="679">
        <f t="shared" si="5"/>
        <v>81000</v>
      </c>
      <c r="H151" s="597" t="s">
        <v>121</v>
      </c>
      <c r="I151" s="567" t="s">
        <v>18</v>
      </c>
      <c r="J151" s="568" t="s">
        <v>525</v>
      </c>
      <c r="K151" s="562" t="s">
        <v>64</v>
      </c>
      <c r="L151" s="567" t="s">
        <v>45</v>
      </c>
      <c r="M151" s="567"/>
      <c r="N151" s="575"/>
    </row>
    <row r="152" spans="1:14" x14ac:dyDescent="0.25">
      <c r="A152" s="195">
        <v>44825</v>
      </c>
      <c r="B152" s="176" t="s">
        <v>123</v>
      </c>
      <c r="C152" s="176" t="s">
        <v>124</v>
      </c>
      <c r="D152" s="188" t="s">
        <v>119</v>
      </c>
      <c r="E152" s="426">
        <v>8000</v>
      </c>
      <c r="F152" s="426"/>
      <c r="G152" s="334">
        <f t="shared" si="5"/>
        <v>73000</v>
      </c>
      <c r="H152" s="213" t="s">
        <v>121</v>
      </c>
      <c r="I152" s="176" t="s">
        <v>18</v>
      </c>
      <c r="J152" s="453" t="s">
        <v>525</v>
      </c>
      <c r="K152" s="430" t="s">
        <v>64</v>
      </c>
      <c r="L152" s="176" t="s">
        <v>45</v>
      </c>
      <c r="M152" s="176"/>
      <c r="N152" s="178" t="s">
        <v>127</v>
      </c>
    </row>
    <row r="153" spans="1:14" x14ac:dyDescent="0.25">
      <c r="A153" s="195">
        <v>44825</v>
      </c>
      <c r="B153" s="176" t="s">
        <v>123</v>
      </c>
      <c r="C153" s="176" t="s">
        <v>124</v>
      </c>
      <c r="D153" s="188" t="s">
        <v>119</v>
      </c>
      <c r="E153" s="426">
        <v>20000</v>
      </c>
      <c r="F153" s="426"/>
      <c r="G153" s="334">
        <f t="shared" si="5"/>
        <v>53000</v>
      </c>
      <c r="H153" s="596" t="s">
        <v>121</v>
      </c>
      <c r="I153" s="176" t="s">
        <v>18</v>
      </c>
      <c r="J153" s="453" t="s">
        <v>525</v>
      </c>
      <c r="K153" s="196" t="s">
        <v>64</v>
      </c>
      <c r="L153" s="176" t="s">
        <v>45</v>
      </c>
      <c r="M153" s="176"/>
      <c r="N153" s="178" t="s">
        <v>526</v>
      </c>
    </row>
    <row r="154" spans="1:14" x14ac:dyDescent="0.25">
      <c r="A154" s="195">
        <v>44825</v>
      </c>
      <c r="B154" s="176" t="s">
        <v>123</v>
      </c>
      <c r="C154" s="176" t="s">
        <v>124</v>
      </c>
      <c r="D154" s="188" t="s">
        <v>119</v>
      </c>
      <c r="E154" s="426">
        <v>19000</v>
      </c>
      <c r="F154" s="426"/>
      <c r="G154" s="334">
        <f t="shared" si="5"/>
        <v>34000</v>
      </c>
      <c r="H154" s="596" t="s">
        <v>121</v>
      </c>
      <c r="I154" s="176" t="s">
        <v>18</v>
      </c>
      <c r="J154" s="453" t="s">
        <v>525</v>
      </c>
      <c r="K154" s="196" t="s">
        <v>64</v>
      </c>
      <c r="L154" s="176" t="s">
        <v>45</v>
      </c>
      <c r="M154" s="176"/>
      <c r="N154" s="178" t="s">
        <v>527</v>
      </c>
    </row>
    <row r="155" spans="1:14" x14ac:dyDescent="0.25">
      <c r="A155" s="195">
        <v>44825</v>
      </c>
      <c r="B155" s="176" t="s">
        <v>123</v>
      </c>
      <c r="C155" s="176" t="s">
        <v>124</v>
      </c>
      <c r="D155" s="188" t="s">
        <v>119</v>
      </c>
      <c r="E155" s="426">
        <v>8000</v>
      </c>
      <c r="F155" s="426"/>
      <c r="G155" s="334">
        <f t="shared" si="5"/>
        <v>26000</v>
      </c>
      <c r="H155" s="596" t="s">
        <v>121</v>
      </c>
      <c r="I155" s="176" t="s">
        <v>18</v>
      </c>
      <c r="J155" s="453" t="s">
        <v>525</v>
      </c>
      <c r="K155" s="196" t="s">
        <v>64</v>
      </c>
      <c r="L155" s="176" t="s">
        <v>45</v>
      </c>
      <c r="M155" s="176"/>
      <c r="N155" s="178" t="s">
        <v>528</v>
      </c>
    </row>
    <row r="156" spans="1:14" x14ac:dyDescent="0.25">
      <c r="A156" s="195">
        <v>44825</v>
      </c>
      <c r="B156" s="176" t="s">
        <v>122</v>
      </c>
      <c r="C156" s="176" t="s">
        <v>122</v>
      </c>
      <c r="D156" s="188" t="s">
        <v>119</v>
      </c>
      <c r="E156" s="426">
        <v>5000</v>
      </c>
      <c r="F156" s="426"/>
      <c r="G156" s="334">
        <f t="shared" si="5"/>
        <v>21000</v>
      </c>
      <c r="H156" s="213" t="s">
        <v>121</v>
      </c>
      <c r="I156" s="176" t="s">
        <v>18</v>
      </c>
      <c r="J156" s="453" t="s">
        <v>525</v>
      </c>
      <c r="K156" s="430" t="s">
        <v>64</v>
      </c>
      <c r="L156" s="176" t="s">
        <v>45</v>
      </c>
      <c r="M156" s="176"/>
      <c r="N156" s="178"/>
    </row>
    <row r="157" spans="1:14" x14ac:dyDescent="0.25">
      <c r="A157" s="195">
        <v>44825</v>
      </c>
      <c r="B157" s="176" t="s">
        <v>122</v>
      </c>
      <c r="C157" s="176" t="s">
        <v>122</v>
      </c>
      <c r="D157" s="188" t="s">
        <v>119</v>
      </c>
      <c r="E157" s="426">
        <v>5000</v>
      </c>
      <c r="F157" s="426"/>
      <c r="G157" s="334">
        <f t="shared" si="5"/>
        <v>16000</v>
      </c>
      <c r="H157" s="596" t="s">
        <v>121</v>
      </c>
      <c r="I157" s="176" t="s">
        <v>18</v>
      </c>
      <c r="J157" s="453" t="s">
        <v>525</v>
      </c>
      <c r="K157" s="196" t="s">
        <v>64</v>
      </c>
      <c r="L157" s="176" t="s">
        <v>45</v>
      </c>
      <c r="M157" s="176"/>
      <c r="N157" s="178"/>
    </row>
    <row r="158" spans="1:14" x14ac:dyDescent="0.25">
      <c r="A158" s="561">
        <v>44826</v>
      </c>
      <c r="B158" s="567" t="s">
        <v>151</v>
      </c>
      <c r="C158" s="567" t="s">
        <v>49</v>
      </c>
      <c r="D158" s="592" t="s">
        <v>119</v>
      </c>
      <c r="E158" s="599"/>
      <c r="F158" s="599">
        <v>80000</v>
      </c>
      <c r="G158" s="565">
        <f t="shared" si="5"/>
        <v>96000</v>
      </c>
      <c r="H158" s="597" t="s">
        <v>121</v>
      </c>
      <c r="I158" s="567" t="s">
        <v>18</v>
      </c>
      <c r="J158" s="568" t="s">
        <v>525</v>
      </c>
      <c r="K158" s="562" t="s">
        <v>64</v>
      </c>
      <c r="L158" s="567" t="s">
        <v>45</v>
      </c>
      <c r="M158" s="567"/>
      <c r="N158" s="575"/>
    </row>
    <row r="159" spans="1:14" x14ac:dyDescent="0.25">
      <c r="A159" s="195">
        <v>44826</v>
      </c>
      <c r="B159" s="176" t="s">
        <v>123</v>
      </c>
      <c r="C159" s="176" t="s">
        <v>124</v>
      </c>
      <c r="D159" s="188" t="s">
        <v>119</v>
      </c>
      <c r="E159" s="426">
        <v>8000</v>
      </c>
      <c r="F159" s="426"/>
      <c r="G159" s="334">
        <f t="shared" si="5"/>
        <v>88000</v>
      </c>
      <c r="H159" s="596" t="s">
        <v>121</v>
      </c>
      <c r="I159" s="176" t="s">
        <v>18</v>
      </c>
      <c r="J159" s="453" t="s">
        <v>533</v>
      </c>
      <c r="K159" s="196" t="s">
        <v>64</v>
      </c>
      <c r="L159" s="176" t="s">
        <v>45</v>
      </c>
      <c r="M159" s="176"/>
      <c r="N159" s="178" t="s">
        <v>127</v>
      </c>
    </row>
    <row r="160" spans="1:14" x14ac:dyDescent="0.25">
      <c r="A160" s="195">
        <v>44826</v>
      </c>
      <c r="B160" s="176" t="s">
        <v>123</v>
      </c>
      <c r="C160" s="176" t="s">
        <v>124</v>
      </c>
      <c r="D160" s="188" t="s">
        <v>119</v>
      </c>
      <c r="E160" s="426">
        <v>20000</v>
      </c>
      <c r="F160" s="426"/>
      <c r="G160" s="334">
        <f t="shared" si="5"/>
        <v>68000</v>
      </c>
      <c r="H160" s="213" t="s">
        <v>121</v>
      </c>
      <c r="I160" s="176" t="s">
        <v>18</v>
      </c>
      <c r="J160" s="453" t="s">
        <v>533</v>
      </c>
      <c r="K160" s="430" t="s">
        <v>64</v>
      </c>
      <c r="L160" s="176" t="s">
        <v>45</v>
      </c>
      <c r="M160" s="176"/>
      <c r="N160" s="178" t="s">
        <v>534</v>
      </c>
    </row>
    <row r="161" spans="1:14" x14ac:dyDescent="0.25">
      <c r="A161" s="195">
        <v>44826</v>
      </c>
      <c r="B161" s="176" t="s">
        <v>123</v>
      </c>
      <c r="C161" s="176" t="s">
        <v>124</v>
      </c>
      <c r="D161" s="188" t="s">
        <v>119</v>
      </c>
      <c r="E161" s="426">
        <v>22000</v>
      </c>
      <c r="F161" s="426"/>
      <c r="G161" s="334">
        <f t="shared" si="5"/>
        <v>46000</v>
      </c>
      <c r="H161" s="213" t="s">
        <v>121</v>
      </c>
      <c r="I161" s="176" t="s">
        <v>18</v>
      </c>
      <c r="J161" s="453" t="s">
        <v>533</v>
      </c>
      <c r="K161" s="430" t="s">
        <v>64</v>
      </c>
      <c r="L161" s="176" t="s">
        <v>45</v>
      </c>
      <c r="M161" s="176"/>
      <c r="N161" s="178" t="s">
        <v>535</v>
      </c>
    </row>
    <row r="162" spans="1:14" x14ac:dyDescent="0.25">
      <c r="A162" s="195">
        <v>44826</v>
      </c>
      <c r="B162" s="176" t="s">
        <v>123</v>
      </c>
      <c r="C162" s="176" t="s">
        <v>124</v>
      </c>
      <c r="D162" s="188" t="s">
        <v>119</v>
      </c>
      <c r="E162" s="426">
        <v>10000</v>
      </c>
      <c r="F162" s="426"/>
      <c r="G162" s="334">
        <f t="shared" si="5"/>
        <v>36000</v>
      </c>
      <c r="H162" s="596" t="s">
        <v>121</v>
      </c>
      <c r="I162" s="176" t="s">
        <v>18</v>
      </c>
      <c r="J162" s="453" t="s">
        <v>533</v>
      </c>
      <c r="K162" s="196" t="s">
        <v>64</v>
      </c>
      <c r="L162" s="176" t="s">
        <v>45</v>
      </c>
      <c r="M162" s="176"/>
      <c r="N162" s="178" t="s">
        <v>536</v>
      </c>
    </row>
    <row r="163" spans="1:14" x14ac:dyDescent="0.25">
      <c r="A163" s="195">
        <v>44826</v>
      </c>
      <c r="B163" s="176" t="s">
        <v>123</v>
      </c>
      <c r="C163" s="176" t="s">
        <v>124</v>
      </c>
      <c r="D163" s="188" t="s">
        <v>119</v>
      </c>
      <c r="E163" s="426">
        <v>8000</v>
      </c>
      <c r="F163" s="426"/>
      <c r="G163" s="334">
        <f t="shared" si="5"/>
        <v>28000</v>
      </c>
      <c r="H163" s="596" t="s">
        <v>121</v>
      </c>
      <c r="I163" s="176" t="s">
        <v>18</v>
      </c>
      <c r="J163" s="453" t="s">
        <v>533</v>
      </c>
      <c r="K163" s="196" t="s">
        <v>64</v>
      </c>
      <c r="L163" s="176" t="s">
        <v>45</v>
      </c>
      <c r="M163" s="176"/>
      <c r="N163" s="178" t="s">
        <v>537</v>
      </c>
    </row>
    <row r="164" spans="1:14" x14ac:dyDescent="0.25">
      <c r="A164" s="195">
        <v>44826</v>
      </c>
      <c r="B164" s="176" t="s">
        <v>122</v>
      </c>
      <c r="C164" s="176" t="s">
        <v>124</v>
      </c>
      <c r="D164" s="188" t="s">
        <v>119</v>
      </c>
      <c r="E164" s="426">
        <v>5000</v>
      </c>
      <c r="F164" s="426"/>
      <c r="G164" s="334">
        <f t="shared" si="5"/>
        <v>23000</v>
      </c>
      <c r="H164" s="596" t="s">
        <v>121</v>
      </c>
      <c r="I164" s="176" t="s">
        <v>18</v>
      </c>
      <c r="J164" s="453" t="s">
        <v>533</v>
      </c>
      <c r="K164" s="196" t="s">
        <v>64</v>
      </c>
      <c r="L164" s="176" t="s">
        <v>45</v>
      </c>
      <c r="M164" s="176"/>
      <c r="N164" s="178"/>
    </row>
    <row r="165" spans="1:14" x14ac:dyDescent="0.25">
      <c r="A165" s="195">
        <v>44826</v>
      </c>
      <c r="B165" s="176" t="s">
        <v>122</v>
      </c>
      <c r="C165" s="176" t="s">
        <v>124</v>
      </c>
      <c r="D165" s="188" t="s">
        <v>119</v>
      </c>
      <c r="E165" s="426">
        <v>5000</v>
      </c>
      <c r="F165" s="426"/>
      <c r="G165" s="334">
        <f t="shared" si="5"/>
        <v>18000</v>
      </c>
      <c r="H165" s="596" t="s">
        <v>121</v>
      </c>
      <c r="I165" s="176" t="s">
        <v>18</v>
      </c>
      <c r="J165" s="453" t="s">
        <v>533</v>
      </c>
      <c r="K165" s="196" t="s">
        <v>64</v>
      </c>
      <c r="L165" s="176" t="s">
        <v>45</v>
      </c>
      <c r="M165" s="176"/>
      <c r="N165" s="178"/>
    </row>
    <row r="166" spans="1:14" x14ac:dyDescent="0.25">
      <c r="A166" s="561">
        <v>44827</v>
      </c>
      <c r="B166" s="567" t="s">
        <v>151</v>
      </c>
      <c r="C166" s="567" t="s">
        <v>49</v>
      </c>
      <c r="D166" s="592" t="s">
        <v>119</v>
      </c>
      <c r="E166" s="599"/>
      <c r="F166" s="599">
        <v>76000</v>
      </c>
      <c r="G166" s="565">
        <f t="shared" si="5"/>
        <v>94000</v>
      </c>
      <c r="H166" s="597" t="s">
        <v>121</v>
      </c>
      <c r="I166" s="567" t="s">
        <v>18</v>
      </c>
      <c r="J166" s="568" t="s">
        <v>546</v>
      </c>
      <c r="K166" s="562" t="s">
        <v>64</v>
      </c>
      <c r="L166" s="567" t="s">
        <v>45</v>
      </c>
      <c r="M166" s="567"/>
      <c r="N166" s="575"/>
    </row>
    <row r="167" spans="1:14" x14ac:dyDescent="0.25">
      <c r="A167" s="561">
        <v>44827</v>
      </c>
      <c r="B167" s="567" t="s">
        <v>151</v>
      </c>
      <c r="C167" s="567" t="s">
        <v>49</v>
      </c>
      <c r="D167" s="592" t="s">
        <v>119</v>
      </c>
      <c r="E167" s="599"/>
      <c r="F167" s="599">
        <v>60000</v>
      </c>
      <c r="G167" s="565">
        <f t="shared" si="5"/>
        <v>154000</v>
      </c>
      <c r="H167" s="597" t="s">
        <v>121</v>
      </c>
      <c r="I167" s="567" t="s">
        <v>18</v>
      </c>
      <c r="J167" s="568" t="s">
        <v>547</v>
      </c>
      <c r="K167" s="562" t="s">
        <v>64</v>
      </c>
      <c r="L167" s="567" t="s">
        <v>45</v>
      </c>
      <c r="M167" s="567"/>
      <c r="N167" s="575"/>
    </row>
    <row r="168" spans="1:14" x14ac:dyDescent="0.25">
      <c r="A168" s="195">
        <v>44827</v>
      </c>
      <c r="B168" s="176" t="s">
        <v>123</v>
      </c>
      <c r="C168" s="176" t="s">
        <v>124</v>
      </c>
      <c r="D168" s="188" t="s">
        <v>119</v>
      </c>
      <c r="E168" s="426">
        <v>8000</v>
      </c>
      <c r="F168" s="426"/>
      <c r="G168" s="334">
        <f t="shared" si="5"/>
        <v>146000</v>
      </c>
      <c r="H168" s="596" t="s">
        <v>121</v>
      </c>
      <c r="I168" s="176" t="s">
        <v>18</v>
      </c>
      <c r="J168" s="453" t="s">
        <v>546</v>
      </c>
      <c r="K168" s="196" t="s">
        <v>64</v>
      </c>
      <c r="L168" s="176" t="s">
        <v>45</v>
      </c>
      <c r="M168" s="176"/>
      <c r="N168" s="178" t="s">
        <v>127</v>
      </c>
    </row>
    <row r="169" spans="1:14" x14ac:dyDescent="0.25">
      <c r="A169" s="195">
        <v>44827</v>
      </c>
      <c r="B169" s="176" t="s">
        <v>123</v>
      </c>
      <c r="C169" s="176" t="s">
        <v>124</v>
      </c>
      <c r="D169" s="188" t="s">
        <v>119</v>
      </c>
      <c r="E169" s="426">
        <v>18000</v>
      </c>
      <c r="F169" s="426"/>
      <c r="G169" s="334">
        <f t="shared" si="5"/>
        <v>128000</v>
      </c>
      <c r="H169" s="596" t="s">
        <v>121</v>
      </c>
      <c r="I169" s="176" t="s">
        <v>18</v>
      </c>
      <c r="J169" s="453" t="s">
        <v>546</v>
      </c>
      <c r="K169" s="196" t="s">
        <v>64</v>
      </c>
      <c r="L169" s="176" t="s">
        <v>45</v>
      </c>
      <c r="M169" s="176"/>
      <c r="N169" s="178" t="s">
        <v>526</v>
      </c>
    </row>
    <row r="170" spans="1:14" x14ac:dyDescent="0.25">
      <c r="A170" s="195">
        <v>44827</v>
      </c>
      <c r="B170" s="176" t="s">
        <v>123</v>
      </c>
      <c r="C170" s="176" t="s">
        <v>124</v>
      </c>
      <c r="D170" s="188" t="s">
        <v>119</v>
      </c>
      <c r="E170" s="426">
        <v>19000</v>
      </c>
      <c r="F170" s="426"/>
      <c r="G170" s="334">
        <f t="shared" si="5"/>
        <v>109000</v>
      </c>
      <c r="H170" s="213" t="s">
        <v>121</v>
      </c>
      <c r="I170" s="176" t="s">
        <v>18</v>
      </c>
      <c r="J170" s="453" t="s">
        <v>546</v>
      </c>
      <c r="K170" s="430" t="s">
        <v>64</v>
      </c>
      <c r="L170" s="176" t="s">
        <v>45</v>
      </c>
      <c r="M170" s="176"/>
      <c r="N170" s="178" t="s">
        <v>548</v>
      </c>
    </row>
    <row r="171" spans="1:14" x14ac:dyDescent="0.25">
      <c r="A171" s="195">
        <v>44827</v>
      </c>
      <c r="B171" s="176" t="s">
        <v>123</v>
      </c>
      <c r="C171" s="176" t="s">
        <v>124</v>
      </c>
      <c r="D171" s="188" t="s">
        <v>119</v>
      </c>
      <c r="E171" s="426">
        <v>10000</v>
      </c>
      <c r="F171" s="426"/>
      <c r="G171" s="334">
        <f t="shared" si="5"/>
        <v>99000</v>
      </c>
      <c r="H171" s="213" t="s">
        <v>121</v>
      </c>
      <c r="I171" s="176" t="s">
        <v>18</v>
      </c>
      <c r="J171" s="453" t="s">
        <v>546</v>
      </c>
      <c r="K171" s="430" t="s">
        <v>64</v>
      </c>
      <c r="L171" s="176" t="s">
        <v>45</v>
      </c>
      <c r="M171" s="176"/>
      <c r="N171" s="178" t="s">
        <v>549</v>
      </c>
    </row>
    <row r="172" spans="1:14" x14ac:dyDescent="0.25">
      <c r="A172" s="195">
        <v>44827</v>
      </c>
      <c r="B172" s="176" t="s">
        <v>123</v>
      </c>
      <c r="C172" s="176" t="s">
        <v>124</v>
      </c>
      <c r="D172" s="188" t="s">
        <v>119</v>
      </c>
      <c r="E172" s="426">
        <v>8000</v>
      </c>
      <c r="F172" s="426"/>
      <c r="G172" s="334">
        <f t="shared" si="5"/>
        <v>91000</v>
      </c>
      <c r="H172" s="213" t="s">
        <v>121</v>
      </c>
      <c r="I172" s="176" t="s">
        <v>18</v>
      </c>
      <c r="J172" s="453" t="s">
        <v>546</v>
      </c>
      <c r="K172" s="430" t="s">
        <v>64</v>
      </c>
      <c r="L172" s="176" t="s">
        <v>45</v>
      </c>
      <c r="M172" s="176"/>
      <c r="N172" s="178" t="s">
        <v>550</v>
      </c>
    </row>
    <row r="173" spans="1:14" x14ac:dyDescent="0.25">
      <c r="A173" s="195">
        <v>44827</v>
      </c>
      <c r="B173" s="176" t="s">
        <v>122</v>
      </c>
      <c r="C173" s="176" t="s">
        <v>122</v>
      </c>
      <c r="D173" s="188" t="s">
        <v>119</v>
      </c>
      <c r="E173" s="426">
        <v>5000</v>
      </c>
      <c r="F173" s="426"/>
      <c r="G173" s="334">
        <f t="shared" si="5"/>
        <v>86000</v>
      </c>
      <c r="H173" s="213" t="s">
        <v>121</v>
      </c>
      <c r="I173" s="176" t="s">
        <v>18</v>
      </c>
      <c r="J173" s="453" t="s">
        <v>546</v>
      </c>
      <c r="K173" s="430" t="s">
        <v>64</v>
      </c>
      <c r="L173" s="176" t="s">
        <v>45</v>
      </c>
      <c r="M173" s="176"/>
      <c r="N173" s="178"/>
    </row>
    <row r="174" spans="1:14" x14ac:dyDescent="0.25">
      <c r="A174" s="195">
        <v>44827</v>
      </c>
      <c r="B174" s="176" t="s">
        <v>122</v>
      </c>
      <c r="C174" s="176" t="s">
        <v>122</v>
      </c>
      <c r="D174" s="188" t="s">
        <v>119</v>
      </c>
      <c r="E174" s="426">
        <v>5000</v>
      </c>
      <c r="F174" s="426"/>
      <c r="G174" s="334">
        <f t="shared" si="5"/>
        <v>81000</v>
      </c>
      <c r="H174" s="213" t="s">
        <v>121</v>
      </c>
      <c r="I174" s="176" t="s">
        <v>18</v>
      </c>
      <c r="J174" s="453" t="s">
        <v>546</v>
      </c>
      <c r="K174" s="430" t="s">
        <v>64</v>
      </c>
      <c r="L174" s="176" t="s">
        <v>45</v>
      </c>
      <c r="M174" s="176"/>
      <c r="N174" s="178"/>
    </row>
    <row r="175" spans="1:14" x14ac:dyDescent="0.25">
      <c r="A175" s="195">
        <v>44828</v>
      </c>
      <c r="B175" s="176" t="s">
        <v>123</v>
      </c>
      <c r="C175" s="176" t="s">
        <v>124</v>
      </c>
      <c r="D175" s="188" t="s">
        <v>119</v>
      </c>
      <c r="E175" s="426">
        <v>25000</v>
      </c>
      <c r="F175" s="426"/>
      <c r="G175" s="334">
        <f t="shared" si="5"/>
        <v>56000</v>
      </c>
      <c r="H175" s="213" t="s">
        <v>121</v>
      </c>
      <c r="I175" s="176" t="s">
        <v>18</v>
      </c>
      <c r="J175" s="453" t="s">
        <v>547</v>
      </c>
      <c r="K175" s="430" t="s">
        <v>64</v>
      </c>
      <c r="L175" s="176" t="s">
        <v>45</v>
      </c>
      <c r="M175" s="176"/>
      <c r="N175" s="178" t="s">
        <v>465</v>
      </c>
    </row>
    <row r="176" spans="1:14" x14ac:dyDescent="0.25">
      <c r="A176" s="195">
        <v>44828</v>
      </c>
      <c r="B176" s="176" t="s">
        <v>123</v>
      </c>
      <c r="C176" s="176" t="s">
        <v>124</v>
      </c>
      <c r="D176" s="188" t="s">
        <v>119</v>
      </c>
      <c r="E176" s="426">
        <v>25000</v>
      </c>
      <c r="F176" s="426"/>
      <c r="G176" s="334">
        <f t="shared" si="5"/>
        <v>31000</v>
      </c>
      <c r="H176" s="213" t="s">
        <v>121</v>
      </c>
      <c r="I176" s="176" t="s">
        <v>18</v>
      </c>
      <c r="J176" s="453" t="s">
        <v>547</v>
      </c>
      <c r="K176" s="430" t="s">
        <v>64</v>
      </c>
      <c r="L176" s="176" t="s">
        <v>45</v>
      </c>
      <c r="M176" s="176"/>
      <c r="N176" s="178" t="s">
        <v>314</v>
      </c>
    </row>
    <row r="177" spans="1:14" x14ac:dyDescent="0.25">
      <c r="A177" s="195">
        <v>44828</v>
      </c>
      <c r="B177" s="176" t="s">
        <v>122</v>
      </c>
      <c r="C177" s="176" t="s">
        <v>122</v>
      </c>
      <c r="D177" s="188" t="s">
        <v>119</v>
      </c>
      <c r="E177" s="426">
        <v>5000</v>
      </c>
      <c r="F177" s="426"/>
      <c r="G177" s="334">
        <f t="shared" si="5"/>
        <v>26000</v>
      </c>
      <c r="H177" s="213" t="s">
        <v>121</v>
      </c>
      <c r="I177" s="176" t="s">
        <v>18</v>
      </c>
      <c r="J177" s="453" t="s">
        <v>547</v>
      </c>
      <c r="K177" s="430" t="s">
        <v>64</v>
      </c>
      <c r="L177" s="176" t="s">
        <v>45</v>
      </c>
      <c r="M177" s="176"/>
      <c r="N177" s="178"/>
    </row>
    <row r="178" spans="1:14" x14ac:dyDescent="0.25">
      <c r="A178" s="195">
        <v>44828</v>
      </c>
      <c r="B178" s="176" t="s">
        <v>122</v>
      </c>
      <c r="C178" s="176" t="s">
        <v>122</v>
      </c>
      <c r="D178" s="176" t="s">
        <v>119</v>
      </c>
      <c r="E178" s="531">
        <v>5000</v>
      </c>
      <c r="F178" s="531"/>
      <c r="G178" s="334">
        <f t="shared" si="5"/>
        <v>21000</v>
      </c>
      <c r="H178" s="213" t="s">
        <v>121</v>
      </c>
      <c r="I178" s="176" t="s">
        <v>18</v>
      </c>
      <c r="J178" s="453" t="s">
        <v>547</v>
      </c>
      <c r="K178" s="430" t="s">
        <v>64</v>
      </c>
      <c r="L178" s="176" t="s">
        <v>45</v>
      </c>
      <c r="M178" s="176"/>
      <c r="N178" s="178"/>
    </row>
    <row r="179" spans="1:14" x14ac:dyDescent="0.25">
      <c r="A179" s="195">
        <v>44830</v>
      </c>
      <c r="B179" s="176" t="s">
        <v>125</v>
      </c>
      <c r="C179" s="176" t="s">
        <v>49</v>
      </c>
      <c r="D179" s="176" t="s">
        <v>119</v>
      </c>
      <c r="E179" s="426"/>
      <c r="F179" s="426">
        <v>-3000</v>
      </c>
      <c r="G179" s="334">
        <f t="shared" si="5"/>
        <v>18000</v>
      </c>
      <c r="H179" s="176" t="s">
        <v>121</v>
      </c>
      <c r="I179" s="176" t="s">
        <v>18</v>
      </c>
      <c r="J179" s="453" t="s">
        <v>546</v>
      </c>
      <c r="K179" s="430" t="s">
        <v>64</v>
      </c>
      <c r="L179" s="176" t="s">
        <v>45</v>
      </c>
      <c r="M179" s="176"/>
      <c r="N179" s="178"/>
    </row>
    <row r="180" spans="1:14" x14ac:dyDescent="0.25">
      <c r="A180" s="755">
        <v>44830</v>
      </c>
      <c r="B180" s="756" t="s">
        <v>151</v>
      </c>
      <c r="C180" s="756" t="s">
        <v>49</v>
      </c>
      <c r="D180" s="756" t="s">
        <v>119</v>
      </c>
      <c r="E180" s="757"/>
      <c r="F180" s="757">
        <v>76000</v>
      </c>
      <c r="G180" s="758">
        <f t="shared" si="5"/>
        <v>94000</v>
      </c>
      <c r="H180" s="756" t="s">
        <v>121</v>
      </c>
      <c r="I180" s="756" t="s">
        <v>18</v>
      </c>
      <c r="J180" s="759" t="s">
        <v>547</v>
      </c>
      <c r="K180" s="760" t="s">
        <v>64</v>
      </c>
      <c r="L180" s="756" t="s">
        <v>45</v>
      </c>
      <c r="M180" s="756"/>
      <c r="N180" s="761"/>
    </row>
    <row r="181" spans="1:14" x14ac:dyDescent="0.25">
      <c r="A181" s="195">
        <v>44830</v>
      </c>
      <c r="B181" s="176" t="s">
        <v>123</v>
      </c>
      <c r="C181" s="176" t="s">
        <v>124</v>
      </c>
      <c r="D181" s="176" t="s">
        <v>119</v>
      </c>
      <c r="E181" s="426">
        <v>8000</v>
      </c>
      <c r="F181" s="426"/>
      <c r="G181" s="334">
        <f t="shared" si="5"/>
        <v>86000</v>
      </c>
      <c r="H181" s="176" t="s">
        <v>121</v>
      </c>
      <c r="I181" s="176" t="s">
        <v>18</v>
      </c>
      <c r="J181" s="453" t="s">
        <v>547</v>
      </c>
      <c r="K181" s="430" t="s">
        <v>64</v>
      </c>
      <c r="L181" s="176" t="s">
        <v>45</v>
      </c>
      <c r="M181" s="176"/>
      <c r="N181" s="178" t="s">
        <v>127</v>
      </c>
    </row>
    <row r="182" spans="1:14" x14ac:dyDescent="0.25">
      <c r="A182" s="195">
        <v>44830</v>
      </c>
      <c r="B182" s="176" t="s">
        <v>123</v>
      </c>
      <c r="C182" s="176" t="s">
        <v>124</v>
      </c>
      <c r="D182" s="176" t="s">
        <v>119</v>
      </c>
      <c r="E182" s="426">
        <v>8000</v>
      </c>
      <c r="F182" s="426"/>
      <c r="G182" s="334">
        <f t="shared" si="5"/>
        <v>78000</v>
      </c>
      <c r="H182" s="176" t="s">
        <v>121</v>
      </c>
      <c r="I182" s="176" t="s">
        <v>18</v>
      </c>
      <c r="J182" s="453" t="s">
        <v>547</v>
      </c>
      <c r="K182" s="430" t="s">
        <v>64</v>
      </c>
      <c r="L182" s="176" t="s">
        <v>45</v>
      </c>
      <c r="M182" s="176"/>
      <c r="N182" s="178" t="s">
        <v>572</v>
      </c>
    </row>
    <row r="183" spans="1:14" x14ac:dyDescent="0.25">
      <c r="A183" s="195">
        <v>44830</v>
      </c>
      <c r="B183" s="176" t="s">
        <v>123</v>
      </c>
      <c r="C183" s="176" t="s">
        <v>124</v>
      </c>
      <c r="D183" s="176" t="s">
        <v>119</v>
      </c>
      <c r="E183" s="426">
        <v>20000</v>
      </c>
      <c r="F183" s="426"/>
      <c r="G183" s="334">
        <f t="shared" si="5"/>
        <v>58000</v>
      </c>
      <c r="H183" s="176" t="s">
        <v>121</v>
      </c>
      <c r="I183" s="176" t="s">
        <v>18</v>
      </c>
      <c r="J183" s="453" t="s">
        <v>547</v>
      </c>
      <c r="K183" s="430" t="s">
        <v>64</v>
      </c>
      <c r="L183" s="176" t="s">
        <v>45</v>
      </c>
      <c r="M183" s="176"/>
      <c r="N183" s="178" t="s">
        <v>573</v>
      </c>
    </row>
    <row r="184" spans="1:14" x14ac:dyDescent="0.25">
      <c r="A184" s="195">
        <v>44830</v>
      </c>
      <c r="B184" s="176" t="s">
        <v>123</v>
      </c>
      <c r="C184" s="176" t="s">
        <v>124</v>
      </c>
      <c r="D184" s="176" t="s">
        <v>119</v>
      </c>
      <c r="E184" s="426">
        <v>20000</v>
      </c>
      <c r="F184" s="426"/>
      <c r="G184" s="334">
        <f t="shared" si="5"/>
        <v>38000</v>
      </c>
      <c r="H184" s="176" t="s">
        <v>121</v>
      </c>
      <c r="I184" s="176" t="s">
        <v>18</v>
      </c>
      <c r="J184" s="453" t="s">
        <v>547</v>
      </c>
      <c r="K184" s="430" t="s">
        <v>64</v>
      </c>
      <c r="L184" s="176" t="s">
        <v>45</v>
      </c>
      <c r="M184" s="176"/>
      <c r="N184" s="178" t="s">
        <v>574</v>
      </c>
    </row>
    <row r="185" spans="1:14" x14ac:dyDescent="0.25">
      <c r="A185" s="195">
        <v>44830</v>
      </c>
      <c r="B185" s="176" t="s">
        <v>123</v>
      </c>
      <c r="C185" s="176" t="s">
        <v>124</v>
      </c>
      <c r="D185" s="176" t="s">
        <v>119</v>
      </c>
      <c r="E185" s="604">
        <v>8000</v>
      </c>
      <c r="F185" s="604"/>
      <c r="G185" s="334">
        <f t="shared" si="5"/>
        <v>30000</v>
      </c>
      <c r="H185" s="25" t="s">
        <v>121</v>
      </c>
      <c r="I185" s="176" t="s">
        <v>18</v>
      </c>
      <c r="J185" s="453" t="s">
        <v>547</v>
      </c>
      <c r="K185" s="430" t="s">
        <v>64</v>
      </c>
      <c r="L185" s="176" t="s">
        <v>45</v>
      </c>
      <c r="M185" s="25"/>
      <c r="N185" s="24" t="s">
        <v>575</v>
      </c>
    </row>
    <row r="186" spans="1:14" x14ac:dyDescent="0.25">
      <c r="A186" s="195">
        <v>44830</v>
      </c>
      <c r="B186" s="176" t="s">
        <v>123</v>
      </c>
      <c r="C186" s="176" t="s">
        <v>124</v>
      </c>
      <c r="D186" s="176" t="s">
        <v>119</v>
      </c>
      <c r="E186" s="668">
        <v>8000</v>
      </c>
      <c r="F186" s="529"/>
      <c r="G186" s="334">
        <f t="shared" si="5"/>
        <v>22000</v>
      </c>
      <c r="H186" s="176" t="s">
        <v>121</v>
      </c>
      <c r="I186" s="176" t="s">
        <v>18</v>
      </c>
      <c r="J186" s="453" t="s">
        <v>547</v>
      </c>
      <c r="K186" s="430" t="s">
        <v>64</v>
      </c>
      <c r="L186" s="176" t="s">
        <v>45</v>
      </c>
      <c r="M186" s="176"/>
      <c r="N186" s="178" t="s">
        <v>576</v>
      </c>
    </row>
    <row r="187" spans="1:14" x14ac:dyDescent="0.25">
      <c r="A187" s="195">
        <v>44830</v>
      </c>
      <c r="B187" s="25" t="s">
        <v>122</v>
      </c>
      <c r="C187" s="25" t="s">
        <v>122</v>
      </c>
      <c r="D187" s="176" t="s">
        <v>119</v>
      </c>
      <c r="E187" s="608">
        <v>5000</v>
      </c>
      <c r="F187" s="754"/>
      <c r="G187" s="334">
        <f t="shared" si="5"/>
        <v>17000</v>
      </c>
      <c r="H187" s="25" t="s">
        <v>121</v>
      </c>
      <c r="I187" s="176" t="s">
        <v>18</v>
      </c>
      <c r="J187" s="453" t="s">
        <v>547</v>
      </c>
      <c r="K187" s="430" t="s">
        <v>64</v>
      </c>
      <c r="L187" s="176" t="s">
        <v>45</v>
      </c>
      <c r="M187" s="25"/>
      <c r="N187" s="24"/>
    </row>
    <row r="188" spans="1:14" x14ac:dyDescent="0.25">
      <c r="A188" s="195">
        <v>44830</v>
      </c>
      <c r="B188" s="25" t="s">
        <v>122</v>
      </c>
      <c r="C188" s="25" t="s">
        <v>122</v>
      </c>
      <c r="D188" s="176" t="s">
        <v>119</v>
      </c>
      <c r="E188" s="608">
        <v>5000</v>
      </c>
      <c r="F188" s="754"/>
      <c r="G188" s="334">
        <f t="shared" si="5"/>
        <v>12000</v>
      </c>
      <c r="H188" s="25" t="s">
        <v>121</v>
      </c>
      <c r="I188" s="176" t="s">
        <v>18</v>
      </c>
      <c r="J188" s="453" t="s">
        <v>547</v>
      </c>
      <c r="K188" s="430" t="s">
        <v>64</v>
      </c>
      <c r="L188" s="176" t="s">
        <v>45</v>
      </c>
      <c r="M188" s="25"/>
      <c r="N188" s="24"/>
    </row>
    <row r="189" spans="1:14" x14ac:dyDescent="0.25">
      <c r="A189" s="561">
        <v>44831</v>
      </c>
      <c r="B189" s="567" t="s">
        <v>151</v>
      </c>
      <c r="C189" s="567" t="s">
        <v>49</v>
      </c>
      <c r="D189" s="567" t="s">
        <v>119</v>
      </c>
      <c r="E189" s="801"/>
      <c r="F189" s="588">
        <v>76000</v>
      </c>
      <c r="G189" s="565">
        <f t="shared" si="5"/>
        <v>88000</v>
      </c>
      <c r="H189" s="567" t="s">
        <v>121</v>
      </c>
      <c r="I189" s="567" t="s">
        <v>18</v>
      </c>
      <c r="J189" s="568" t="s">
        <v>599</v>
      </c>
      <c r="K189" s="562" t="s">
        <v>64</v>
      </c>
      <c r="L189" s="567" t="s">
        <v>45</v>
      </c>
      <c r="M189" s="567"/>
      <c r="N189" s="575"/>
    </row>
    <row r="190" spans="1:14" x14ac:dyDescent="0.25">
      <c r="A190" s="195">
        <v>44831</v>
      </c>
      <c r="B190" s="25" t="s">
        <v>123</v>
      </c>
      <c r="C190" s="25" t="s">
        <v>124</v>
      </c>
      <c r="D190" s="176" t="s">
        <v>119</v>
      </c>
      <c r="E190" s="608">
        <v>8000</v>
      </c>
      <c r="F190" s="754"/>
      <c r="G190" s="334">
        <f t="shared" si="5"/>
        <v>80000</v>
      </c>
      <c r="H190" s="25" t="s">
        <v>121</v>
      </c>
      <c r="I190" s="176" t="s">
        <v>18</v>
      </c>
      <c r="J190" s="453" t="s">
        <v>599</v>
      </c>
      <c r="K190" s="430" t="s">
        <v>64</v>
      </c>
      <c r="L190" s="176" t="s">
        <v>45</v>
      </c>
      <c r="M190" s="25"/>
      <c r="N190" s="24"/>
    </row>
    <row r="191" spans="1:14" x14ac:dyDescent="0.25">
      <c r="A191" s="195">
        <v>44831</v>
      </c>
      <c r="B191" s="25" t="s">
        <v>123</v>
      </c>
      <c r="C191" s="25" t="s">
        <v>124</v>
      </c>
      <c r="D191" s="176" t="s">
        <v>119</v>
      </c>
      <c r="E191" s="608">
        <v>8000</v>
      </c>
      <c r="F191" s="754"/>
      <c r="G191" s="334">
        <f t="shared" si="5"/>
        <v>72000</v>
      </c>
      <c r="H191" s="25" t="s">
        <v>121</v>
      </c>
      <c r="I191" s="176" t="s">
        <v>18</v>
      </c>
      <c r="J191" s="453" t="s">
        <v>599</v>
      </c>
      <c r="K191" s="430" t="s">
        <v>64</v>
      </c>
      <c r="L191" s="176" t="s">
        <v>45</v>
      </c>
      <c r="M191" s="25"/>
      <c r="N191" s="24"/>
    </row>
    <row r="192" spans="1:14" x14ac:dyDescent="0.25">
      <c r="A192" s="195">
        <v>44831</v>
      </c>
      <c r="B192" s="25" t="s">
        <v>123</v>
      </c>
      <c r="C192" s="25" t="s">
        <v>124</v>
      </c>
      <c r="D192" s="176" t="s">
        <v>119</v>
      </c>
      <c r="E192" s="608">
        <v>20000</v>
      </c>
      <c r="F192" s="754"/>
      <c r="G192" s="334">
        <f t="shared" si="5"/>
        <v>52000</v>
      </c>
      <c r="H192" s="25" t="s">
        <v>121</v>
      </c>
      <c r="I192" s="176" t="s">
        <v>18</v>
      </c>
      <c r="J192" s="453" t="s">
        <v>599</v>
      </c>
      <c r="K192" s="430" t="s">
        <v>64</v>
      </c>
      <c r="L192" s="176" t="s">
        <v>45</v>
      </c>
      <c r="M192" s="25"/>
      <c r="N192" s="24"/>
    </row>
    <row r="193" spans="1:14" x14ac:dyDescent="0.25">
      <c r="A193" s="195">
        <v>44831</v>
      </c>
      <c r="B193" s="25" t="s">
        <v>123</v>
      </c>
      <c r="C193" s="25" t="s">
        <v>124</v>
      </c>
      <c r="D193" s="176" t="s">
        <v>119</v>
      </c>
      <c r="E193" s="608">
        <v>20000</v>
      </c>
      <c r="F193" s="754"/>
      <c r="G193" s="334">
        <f t="shared" si="5"/>
        <v>32000</v>
      </c>
      <c r="H193" s="25" t="s">
        <v>121</v>
      </c>
      <c r="I193" s="176" t="s">
        <v>18</v>
      </c>
      <c r="J193" s="453" t="s">
        <v>599</v>
      </c>
      <c r="K193" s="430" t="s">
        <v>64</v>
      </c>
      <c r="L193" s="176" t="s">
        <v>45</v>
      </c>
      <c r="M193" s="25"/>
      <c r="N193" s="24"/>
    </row>
    <row r="194" spans="1:14" x14ac:dyDescent="0.25">
      <c r="A194" s="195">
        <v>44831</v>
      </c>
      <c r="B194" s="25" t="s">
        <v>123</v>
      </c>
      <c r="C194" s="25" t="s">
        <v>124</v>
      </c>
      <c r="D194" s="176" t="s">
        <v>119</v>
      </c>
      <c r="E194" s="608">
        <v>8000</v>
      </c>
      <c r="F194" s="754"/>
      <c r="G194" s="334">
        <f t="shared" si="5"/>
        <v>24000</v>
      </c>
      <c r="H194" s="25" t="s">
        <v>121</v>
      </c>
      <c r="I194" s="176" t="s">
        <v>18</v>
      </c>
      <c r="J194" s="453" t="s">
        <v>599</v>
      </c>
      <c r="K194" s="430" t="s">
        <v>64</v>
      </c>
      <c r="L194" s="176" t="s">
        <v>45</v>
      </c>
      <c r="M194" s="25"/>
      <c r="N194" s="24"/>
    </row>
    <row r="195" spans="1:14" x14ac:dyDescent="0.25">
      <c r="A195" s="195">
        <v>44831</v>
      </c>
      <c r="B195" s="25" t="s">
        <v>123</v>
      </c>
      <c r="C195" s="25" t="s">
        <v>124</v>
      </c>
      <c r="D195" s="176" t="s">
        <v>119</v>
      </c>
      <c r="E195" s="608">
        <v>5000</v>
      </c>
      <c r="F195" s="754"/>
      <c r="G195" s="334">
        <f t="shared" si="5"/>
        <v>19000</v>
      </c>
      <c r="H195" s="25" t="s">
        <v>121</v>
      </c>
      <c r="I195" s="176" t="s">
        <v>18</v>
      </c>
      <c r="J195" s="453" t="s">
        <v>599</v>
      </c>
      <c r="K195" s="430" t="s">
        <v>64</v>
      </c>
      <c r="L195" s="176" t="s">
        <v>45</v>
      </c>
      <c r="M195" s="25"/>
      <c r="N195" s="24"/>
    </row>
    <row r="196" spans="1:14" x14ac:dyDescent="0.25">
      <c r="A196" s="195">
        <v>44831</v>
      </c>
      <c r="B196" s="25" t="s">
        <v>123</v>
      </c>
      <c r="C196" s="25" t="s">
        <v>124</v>
      </c>
      <c r="D196" s="176" t="s">
        <v>119</v>
      </c>
      <c r="E196" s="608">
        <v>5000</v>
      </c>
      <c r="F196" s="754"/>
      <c r="G196" s="334">
        <f t="shared" si="5"/>
        <v>14000</v>
      </c>
      <c r="H196" s="25" t="s">
        <v>121</v>
      </c>
      <c r="I196" s="176" t="s">
        <v>18</v>
      </c>
      <c r="J196" s="453" t="s">
        <v>599</v>
      </c>
      <c r="K196" s="430" t="s">
        <v>64</v>
      </c>
      <c r="L196" s="176" t="s">
        <v>45</v>
      </c>
      <c r="M196" s="25"/>
      <c r="N196" s="24"/>
    </row>
    <row r="197" spans="1:14" x14ac:dyDescent="0.25">
      <c r="A197" s="561">
        <v>44833</v>
      </c>
      <c r="B197" s="567" t="s">
        <v>151</v>
      </c>
      <c r="C197" s="567" t="s">
        <v>49</v>
      </c>
      <c r="D197" s="567" t="s">
        <v>119</v>
      </c>
      <c r="E197" s="801"/>
      <c r="F197" s="588">
        <v>76000</v>
      </c>
      <c r="G197" s="565">
        <f t="shared" si="5"/>
        <v>90000</v>
      </c>
      <c r="H197" s="567" t="s">
        <v>121</v>
      </c>
      <c r="I197" s="567" t="s">
        <v>18</v>
      </c>
      <c r="J197" s="568" t="s">
        <v>650</v>
      </c>
      <c r="K197" s="562" t="s">
        <v>64</v>
      </c>
      <c r="L197" s="567" t="s">
        <v>45</v>
      </c>
      <c r="M197" s="567"/>
      <c r="N197" s="575"/>
    </row>
    <row r="198" spans="1:14" x14ac:dyDescent="0.25">
      <c r="A198" s="195">
        <v>44833</v>
      </c>
      <c r="B198" s="25" t="s">
        <v>123</v>
      </c>
      <c r="C198" s="25" t="s">
        <v>124</v>
      </c>
      <c r="D198" s="176" t="s">
        <v>119</v>
      </c>
      <c r="E198" s="608">
        <v>8000</v>
      </c>
      <c r="F198" s="754"/>
      <c r="G198" s="334">
        <f t="shared" si="5"/>
        <v>82000</v>
      </c>
      <c r="H198" s="25" t="s">
        <v>121</v>
      </c>
      <c r="I198" s="176" t="s">
        <v>18</v>
      </c>
      <c r="J198" s="453" t="s">
        <v>650</v>
      </c>
      <c r="K198" s="430" t="s">
        <v>64</v>
      </c>
      <c r="L198" s="176" t="s">
        <v>45</v>
      </c>
      <c r="M198" s="25"/>
      <c r="N198" s="24" t="s">
        <v>127</v>
      </c>
    </row>
    <row r="199" spans="1:14" x14ac:dyDescent="0.25">
      <c r="A199" s="195">
        <v>44833</v>
      </c>
      <c r="B199" s="25" t="s">
        <v>123</v>
      </c>
      <c r="C199" s="25" t="s">
        <v>124</v>
      </c>
      <c r="D199" s="176" t="s">
        <v>119</v>
      </c>
      <c r="E199" s="608">
        <v>7000</v>
      </c>
      <c r="F199" s="754"/>
      <c r="G199" s="334">
        <f t="shared" si="5"/>
        <v>75000</v>
      </c>
      <c r="H199" s="25" t="s">
        <v>121</v>
      </c>
      <c r="I199" s="176" t="s">
        <v>18</v>
      </c>
      <c r="J199" s="453" t="s">
        <v>650</v>
      </c>
      <c r="K199" s="430" t="s">
        <v>64</v>
      </c>
      <c r="L199" s="176" t="s">
        <v>45</v>
      </c>
      <c r="M199" s="25"/>
      <c r="N199" s="24" t="s">
        <v>355</v>
      </c>
    </row>
    <row r="200" spans="1:14" x14ac:dyDescent="0.25">
      <c r="A200" s="195">
        <v>44833</v>
      </c>
      <c r="B200" s="25" t="s">
        <v>123</v>
      </c>
      <c r="C200" s="25" t="s">
        <v>124</v>
      </c>
      <c r="D200" s="176" t="s">
        <v>119</v>
      </c>
      <c r="E200" s="608">
        <v>23000</v>
      </c>
      <c r="F200" s="754"/>
      <c r="G200" s="334">
        <f t="shared" si="5"/>
        <v>52000</v>
      </c>
      <c r="H200" s="25" t="s">
        <v>121</v>
      </c>
      <c r="I200" s="176" t="s">
        <v>18</v>
      </c>
      <c r="J200" s="453" t="s">
        <v>650</v>
      </c>
      <c r="K200" s="430" t="s">
        <v>64</v>
      </c>
      <c r="L200" s="176" t="s">
        <v>45</v>
      </c>
      <c r="M200" s="25"/>
      <c r="N200" s="24" t="s">
        <v>651</v>
      </c>
    </row>
    <row r="201" spans="1:14" x14ac:dyDescent="0.25">
      <c r="A201" s="195">
        <v>44833</v>
      </c>
      <c r="B201" s="25" t="s">
        <v>123</v>
      </c>
      <c r="C201" s="25" t="s">
        <v>124</v>
      </c>
      <c r="D201" s="176" t="s">
        <v>119</v>
      </c>
      <c r="E201" s="608">
        <v>20000</v>
      </c>
      <c r="F201" s="754"/>
      <c r="G201" s="334">
        <f t="shared" si="5"/>
        <v>32000</v>
      </c>
      <c r="H201" s="25" t="s">
        <v>121</v>
      </c>
      <c r="I201" s="176" t="s">
        <v>18</v>
      </c>
      <c r="J201" s="453" t="s">
        <v>650</v>
      </c>
      <c r="K201" s="430" t="s">
        <v>64</v>
      </c>
      <c r="L201" s="176" t="s">
        <v>45</v>
      </c>
      <c r="M201" s="25"/>
      <c r="N201" s="24" t="s">
        <v>652</v>
      </c>
    </row>
    <row r="202" spans="1:14" x14ac:dyDescent="0.25">
      <c r="A202" s="195">
        <v>44833</v>
      </c>
      <c r="B202" s="25" t="s">
        <v>123</v>
      </c>
      <c r="C202" s="25" t="s">
        <v>124</v>
      </c>
      <c r="D202" s="176" t="s">
        <v>119</v>
      </c>
      <c r="E202" s="608">
        <v>8000</v>
      </c>
      <c r="F202" s="754"/>
      <c r="G202" s="334">
        <f t="shared" si="5"/>
        <v>24000</v>
      </c>
      <c r="H202" s="25" t="s">
        <v>121</v>
      </c>
      <c r="I202" s="176" t="s">
        <v>18</v>
      </c>
      <c r="J202" s="453" t="s">
        <v>650</v>
      </c>
      <c r="K202" s="430" t="s">
        <v>64</v>
      </c>
      <c r="L202" s="176" t="s">
        <v>45</v>
      </c>
      <c r="M202" s="25"/>
      <c r="N202" s="24" t="s">
        <v>653</v>
      </c>
    </row>
    <row r="203" spans="1:14" x14ac:dyDescent="0.25">
      <c r="A203" s="195">
        <v>44833</v>
      </c>
      <c r="B203" s="25" t="s">
        <v>122</v>
      </c>
      <c r="C203" s="25" t="s">
        <v>124</v>
      </c>
      <c r="D203" s="176" t="s">
        <v>119</v>
      </c>
      <c r="E203" s="608">
        <v>5000</v>
      </c>
      <c r="F203" s="754"/>
      <c r="G203" s="334">
        <f t="shared" si="5"/>
        <v>19000</v>
      </c>
      <c r="H203" s="25" t="s">
        <v>121</v>
      </c>
      <c r="I203" s="176" t="s">
        <v>18</v>
      </c>
      <c r="J203" s="453" t="s">
        <v>650</v>
      </c>
      <c r="K203" s="430" t="s">
        <v>64</v>
      </c>
      <c r="L203" s="176" t="s">
        <v>45</v>
      </c>
      <c r="M203" s="25"/>
      <c r="N203" s="24"/>
    </row>
    <row r="204" spans="1:14" x14ac:dyDescent="0.25">
      <c r="A204" s="195">
        <v>44833</v>
      </c>
      <c r="B204" s="25" t="s">
        <v>122</v>
      </c>
      <c r="C204" s="25" t="s">
        <v>124</v>
      </c>
      <c r="D204" s="176" t="s">
        <v>119</v>
      </c>
      <c r="E204" s="608">
        <v>5000</v>
      </c>
      <c r="F204" s="754"/>
      <c r="G204" s="334">
        <f t="shared" si="5"/>
        <v>14000</v>
      </c>
      <c r="H204" s="25" t="s">
        <v>121</v>
      </c>
      <c r="I204" s="176" t="s">
        <v>18</v>
      </c>
      <c r="J204" s="453" t="s">
        <v>650</v>
      </c>
      <c r="K204" s="430" t="s">
        <v>64</v>
      </c>
      <c r="L204" s="176" t="s">
        <v>45</v>
      </c>
      <c r="M204" s="25"/>
      <c r="N204" s="24"/>
    </row>
    <row r="205" spans="1:14" x14ac:dyDescent="0.25">
      <c r="A205" s="561">
        <v>44834</v>
      </c>
      <c r="B205" s="567" t="s">
        <v>151</v>
      </c>
      <c r="C205" s="567" t="s">
        <v>49</v>
      </c>
      <c r="D205" s="567" t="s">
        <v>119</v>
      </c>
      <c r="E205" s="801"/>
      <c r="F205" s="588">
        <v>76000</v>
      </c>
      <c r="G205" s="565">
        <f t="shared" si="5"/>
        <v>90000</v>
      </c>
      <c r="H205" s="567" t="s">
        <v>121</v>
      </c>
      <c r="I205" s="567" t="s">
        <v>18</v>
      </c>
      <c r="J205" s="568" t="s">
        <v>662</v>
      </c>
      <c r="K205" s="562" t="s">
        <v>64</v>
      </c>
      <c r="L205" s="567" t="s">
        <v>45</v>
      </c>
      <c r="M205" s="567"/>
      <c r="N205" s="575"/>
    </row>
    <row r="206" spans="1:14" x14ac:dyDescent="0.25">
      <c r="A206" s="561">
        <v>44834</v>
      </c>
      <c r="B206" s="567" t="s">
        <v>151</v>
      </c>
      <c r="C206" s="567" t="s">
        <v>49</v>
      </c>
      <c r="D206" s="567" t="s">
        <v>119</v>
      </c>
      <c r="E206" s="801"/>
      <c r="F206" s="588">
        <v>50000</v>
      </c>
      <c r="G206" s="565">
        <f t="shared" si="5"/>
        <v>140000</v>
      </c>
      <c r="H206" s="567" t="s">
        <v>121</v>
      </c>
      <c r="I206" s="567" t="s">
        <v>18</v>
      </c>
      <c r="J206" s="568" t="s">
        <v>663</v>
      </c>
      <c r="K206" s="562" t="s">
        <v>64</v>
      </c>
      <c r="L206" s="567" t="s">
        <v>45</v>
      </c>
      <c r="M206" s="567"/>
      <c r="N206" s="575"/>
    </row>
    <row r="207" spans="1:14" x14ac:dyDescent="0.25">
      <c r="A207" s="195">
        <v>44834</v>
      </c>
      <c r="B207" s="25" t="s">
        <v>123</v>
      </c>
      <c r="C207" s="25" t="s">
        <v>124</v>
      </c>
      <c r="D207" s="176" t="s">
        <v>119</v>
      </c>
      <c r="E207" s="608">
        <v>8000</v>
      </c>
      <c r="F207" s="754"/>
      <c r="G207" s="334">
        <f t="shared" si="5"/>
        <v>132000</v>
      </c>
      <c r="H207" s="25" t="s">
        <v>121</v>
      </c>
      <c r="I207" s="176" t="s">
        <v>18</v>
      </c>
      <c r="J207" s="453" t="s">
        <v>662</v>
      </c>
      <c r="K207" s="430" t="s">
        <v>64</v>
      </c>
      <c r="L207" s="176" t="s">
        <v>45</v>
      </c>
      <c r="M207" s="25"/>
      <c r="N207" s="24" t="s">
        <v>127</v>
      </c>
    </row>
    <row r="208" spans="1:14" x14ac:dyDescent="0.25">
      <c r="A208" s="195">
        <v>44834</v>
      </c>
      <c r="B208" s="25" t="s">
        <v>123</v>
      </c>
      <c r="C208" s="25" t="s">
        <v>124</v>
      </c>
      <c r="D208" s="176" t="s">
        <v>119</v>
      </c>
      <c r="E208" s="608">
        <v>15000</v>
      </c>
      <c r="F208" s="754"/>
      <c r="G208" s="334">
        <f t="shared" si="5"/>
        <v>117000</v>
      </c>
      <c r="H208" s="25" t="s">
        <v>121</v>
      </c>
      <c r="I208" s="176" t="s">
        <v>18</v>
      </c>
      <c r="J208" s="453" t="s">
        <v>662</v>
      </c>
      <c r="K208" s="430" t="s">
        <v>64</v>
      </c>
      <c r="L208" s="176" t="s">
        <v>45</v>
      </c>
      <c r="M208" s="25"/>
      <c r="N208" s="24" t="s">
        <v>664</v>
      </c>
    </row>
    <row r="209" spans="1:14" x14ac:dyDescent="0.25">
      <c r="A209" s="195">
        <v>44834</v>
      </c>
      <c r="B209" s="25" t="s">
        <v>123</v>
      </c>
      <c r="C209" s="25" t="s">
        <v>124</v>
      </c>
      <c r="D209" s="176" t="s">
        <v>119</v>
      </c>
      <c r="E209" s="608">
        <v>15000</v>
      </c>
      <c r="F209" s="754"/>
      <c r="G209" s="334">
        <f t="shared" si="5"/>
        <v>102000</v>
      </c>
      <c r="H209" s="25" t="s">
        <v>121</v>
      </c>
      <c r="I209" s="176" t="s">
        <v>18</v>
      </c>
      <c r="J209" s="453" t="s">
        <v>662</v>
      </c>
      <c r="K209" s="430" t="s">
        <v>64</v>
      </c>
      <c r="L209" s="176" t="s">
        <v>45</v>
      </c>
      <c r="M209" s="25"/>
      <c r="N209" s="24" t="s">
        <v>665</v>
      </c>
    </row>
    <row r="210" spans="1:14" x14ac:dyDescent="0.25">
      <c r="A210" s="195">
        <v>44834</v>
      </c>
      <c r="B210" s="25" t="s">
        <v>123</v>
      </c>
      <c r="C210" s="25" t="s">
        <v>124</v>
      </c>
      <c r="D210" s="176" t="s">
        <v>119</v>
      </c>
      <c r="E210" s="608">
        <v>18000</v>
      </c>
      <c r="F210" s="754"/>
      <c r="G210" s="334">
        <f t="shared" si="5"/>
        <v>84000</v>
      </c>
      <c r="H210" s="25" t="s">
        <v>121</v>
      </c>
      <c r="I210" s="176" t="s">
        <v>18</v>
      </c>
      <c r="J210" s="453" t="s">
        <v>662</v>
      </c>
      <c r="K210" s="430" t="s">
        <v>64</v>
      </c>
      <c r="L210" s="176" t="s">
        <v>45</v>
      </c>
      <c r="M210" s="25"/>
      <c r="N210" s="24" t="s">
        <v>284</v>
      </c>
    </row>
    <row r="211" spans="1:14" x14ac:dyDescent="0.25">
      <c r="A211" s="195">
        <v>44834</v>
      </c>
      <c r="B211" s="25" t="s">
        <v>123</v>
      </c>
      <c r="C211" s="25" t="s">
        <v>124</v>
      </c>
      <c r="D211" s="176" t="s">
        <v>119</v>
      </c>
      <c r="E211" s="608">
        <v>8000</v>
      </c>
      <c r="F211" s="754"/>
      <c r="G211" s="334">
        <f t="shared" si="5"/>
        <v>76000</v>
      </c>
      <c r="H211" s="25" t="s">
        <v>121</v>
      </c>
      <c r="I211" s="176" t="s">
        <v>18</v>
      </c>
      <c r="J211" s="453" t="s">
        <v>662</v>
      </c>
      <c r="K211" s="430" t="s">
        <v>64</v>
      </c>
      <c r="L211" s="176" t="s">
        <v>45</v>
      </c>
      <c r="M211" s="25"/>
      <c r="N211" s="24" t="s">
        <v>666</v>
      </c>
    </row>
    <row r="212" spans="1:14" x14ac:dyDescent="0.25">
      <c r="A212" s="195">
        <v>44834</v>
      </c>
      <c r="B212" s="25" t="s">
        <v>122</v>
      </c>
      <c r="C212" s="25" t="s">
        <v>122</v>
      </c>
      <c r="D212" s="176" t="s">
        <v>119</v>
      </c>
      <c r="E212" s="608">
        <v>5000</v>
      </c>
      <c r="F212" s="754"/>
      <c r="G212" s="334">
        <f t="shared" si="5"/>
        <v>71000</v>
      </c>
      <c r="H212" s="25" t="s">
        <v>121</v>
      </c>
      <c r="I212" s="176" t="s">
        <v>18</v>
      </c>
      <c r="J212" s="453" t="s">
        <v>662</v>
      </c>
      <c r="K212" s="430" t="s">
        <v>64</v>
      </c>
      <c r="L212" s="176" t="s">
        <v>45</v>
      </c>
      <c r="M212" s="25"/>
      <c r="N212" s="24" t="s">
        <v>667</v>
      </c>
    </row>
    <row r="213" spans="1:14" x14ac:dyDescent="0.25">
      <c r="A213" s="195">
        <v>44834</v>
      </c>
      <c r="B213" s="25" t="s">
        <v>122</v>
      </c>
      <c r="C213" s="25" t="s">
        <v>122</v>
      </c>
      <c r="D213" s="176" t="s">
        <v>119</v>
      </c>
      <c r="E213" s="608">
        <v>5000</v>
      </c>
      <c r="F213" s="754"/>
      <c r="G213" s="334">
        <f t="shared" si="5"/>
        <v>66000</v>
      </c>
      <c r="H213" s="25" t="s">
        <v>121</v>
      </c>
      <c r="I213" s="176" t="s">
        <v>18</v>
      </c>
      <c r="J213" s="453" t="s">
        <v>662</v>
      </c>
      <c r="K213" s="430" t="s">
        <v>64</v>
      </c>
      <c r="L213" s="176" t="s">
        <v>45</v>
      </c>
      <c r="M213" s="25"/>
      <c r="N213" s="24" t="s">
        <v>668</v>
      </c>
    </row>
    <row r="214" spans="1:14" x14ac:dyDescent="0.25">
      <c r="A214" s="195">
        <v>44834</v>
      </c>
      <c r="B214" s="25" t="s">
        <v>123</v>
      </c>
      <c r="C214" s="25" t="s">
        <v>124</v>
      </c>
      <c r="D214" s="176" t="s">
        <v>119</v>
      </c>
      <c r="E214" s="608">
        <v>25000</v>
      </c>
      <c r="F214" s="754"/>
      <c r="G214" s="334">
        <f t="shared" si="5"/>
        <v>41000</v>
      </c>
      <c r="H214" s="25" t="s">
        <v>121</v>
      </c>
      <c r="I214" s="176" t="s">
        <v>18</v>
      </c>
      <c r="J214" s="453" t="s">
        <v>663</v>
      </c>
      <c r="K214" s="430" t="s">
        <v>64</v>
      </c>
      <c r="L214" s="176" t="s">
        <v>45</v>
      </c>
      <c r="M214" s="25"/>
      <c r="N214" s="24"/>
    </row>
    <row r="215" spans="1:14" ht="15.75" thickBot="1" x14ac:dyDescent="0.3">
      <c r="A215" s="195">
        <v>44834</v>
      </c>
      <c r="B215" s="25" t="s">
        <v>123</v>
      </c>
      <c r="C215" s="25" t="s">
        <v>124</v>
      </c>
      <c r="D215" s="176" t="s">
        <v>119</v>
      </c>
      <c r="E215" s="608">
        <v>25000</v>
      </c>
      <c r="F215" s="754"/>
      <c r="G215" s="334">
        <f t="shared" si="5"/>
        <v>16000</v>
      </c>
      <c r="H215" s="25" t="s">
        <v>121</v>
      </c>
      <c r="I215" s="176" t="s">
        <v>18</v>
      </c>
      <c r="J215" s="453" t="s">
        <v>663</v>
      </c>
      <c r="K215" s="430" t="s">
        <v>64</v>
      </c>
      <c r="L215" s="176" t="s">
        <v>45</v>
      </c>
      <c r="M215" s="25"/>
      <c r="N215" s="24"/>
    </row>
    <row r="216" spans="1:14" ht="15.75" thickBot="1" x14ac:dyDescent="0.3">
      <c r="A216" s="25"/>
      <c r="B216" s="25"/>
      <c r="C216" s="25"/>
      <c r="D216" s="614"/>
      <c r="E216" s="669">
        <f>SUM(E4:E215)</f>
        <v>2109000</v>
      </c>
      <c r="F216" s="670">
        <f>SUM(F4:F215)+G4</f>
        <v>2125000</v>
      </c>
      <c r="G216" s="549">
        <f>F216-E216</f>
        <v>16000</v>
      </c>
      <c r="H216" s="615"/>
      <c r="I216" s="25"/>
      <c r="J216" s="25"/>
      <c r="K216" s="430"/>
      <c r="L216" s="176"/>
      <c r="M216" s="25"/>
      <c r="N216" s="24"/>
    </row>
    <row r="217" spans="1:14" x14ac:dyDescent="0.25">
      <c r="A217" s="25"/>
      <c r="B217" s="25"/>
      <c r="C217" s="25"/>
      <c r="D217" s="25"/>
      <c r="E217" s="616"/>
      <c r="F217" s="616"/>
      <c r="G217" s="547"/>
      <c r="H217" s="25"/>
      <c r="I217" s="25"/>
      <c r="J217" s="25"/>
      <c r="K217" s="25"/>
      <c r="L217" s="25"/>
      <c r="M217" s="25"/>
      <c r="N217" s="24"/>
    </row>
    <row r="218" spans="1:14" x14ac:dyDescent="0.25">
      <c r="A218" s="25"/>
      <c r="B218" s="25"/>
      <c r="C218" s="25"/>
      <c r="D218" s="25"/>
      <c r="E218" s="608"/>
      <c r="F218" s="608"/>
      <c r="G218" s="334"/>
      <c r="H218" s="25"/>
      <c r="I218" s="25"/>
      <c r="J218" s="25"/>
      <c r="K218" s="25"/>
      <c r="L218" s="25"/>
      <c r="M218" s="25"/>
      <c r="N218" s="24"/>
    </row>
    <row r="219" spans="1:14" x14ac:dyDescent="0.25">
      <c r="E219" s="605"/>
    </row>
    <row r="220" spans="1:14" x14ac:dyDescent="0.25">
      <c r="E220" s="605"/>
    </row>
    <row r="221" spans="1:14" x14ac:dyDescent="0.25">
      <c r="E221" s="605"/>
    </row>
    <row r="222" spans="1:14" x14ac:dyDescent="0.25">
      <c r="E222" s="605"/>
    </row>
    <row r="223" spans="1:14" x14ac:dyDescent="0.25">
      <c r="E223" s="605"/>
    </row>
    <row r="224" spans="1:14" x14ac:dyDescent="0.25">
      <c r="E224" s="605"/>
    </row>
    <row r="225" spans="5:5" x14ac:dyDescent="0.25">
      <c r="E225" s="605"/>
    </row>
    <row r="226" spans="5:5" x14ac:dyDescent="0.25">
      <c r="E226" s="605"/>
    </row>
    <row r="227" spans="5:5" x14ac:dyDescent="0.25">
      <c r="E227" s="605"/>
    </row>
    <row r="228" spans="5:5" x14ac:dyDescent="0.25">
      <c r="E228" s="605"/>
    </row>
    <row r="229" spans="5:5" x14ac:dyDescent="0.25">
      <c r="E229" s="605"/>
    </row>
    <row r="230" spans="5:5" x14ac:dyDescent="0.25">
      <c r="E230" s="605"/>
    </row>
    <row r="231" spans="5:5" x14ac:dyDescent="0.25">
      <c r="E231" s="605"/>
    </row>
    <row r="232" spans="5:5" x14ac:dyDescent="0.25">
      <c r="E232" s="605"/>
    </row>
    <row r="233" spans="5:5" x14ac:dyDescent="0.25">
      <c r="E233" s="605"/>
    </row>
    <row r="234" spans="5:5" x14ac:dyDescent="0.25">
      <c r="E234" s="605"/>
    </row>
    <row r="235" spans="5:5" x14ac:dyDescent="0.25">
      <c r="E235" s="605"/>
    </row>
    <row r="236" spans="5:5" x14ac:dyDescent="0.25">
      <c r="E236" s="605"/>
    </row>
    <row r="237" spans="5:5" x14ac:dyDescent="0.25">
      <c r="E237" s="605"/>
    </row>
    <row r="238" spans="5:5" x14ac:dyDescent="0.25">
      <c r="E238" s="605"/>
    </row>
    <row r="239" spans="5:5" x14ac:dyDescent="0.25">
      <c r="E239" s="605"/>
    </row>
    <row r="240" spans="5:5" x14ac:dyDescent="0.25">
      <c r="E240" s="605"/>
    </row>
    <row r="241" spans="5:5" x14ac:dyDescent="0.25">
      <c r="E241" s="605"/>
    </row>
    <row r="242" spans="5:5" x14ac:dyDescent="0.25">
      <c r="E242" s="605"/>
    </row>
    <row r="243" spans="5:5" x14ac:dyDescent="0.25">
      <c r="E243" s="605"/>
    </row>
    <row r="244" spans="5:5" x14ac:dyDescent="0.25">
      <c r="E244" s="605"/>
    </row>
    <row r="245" spans="5:5" x14ac:dyDescent="0.25">
      <c r="E245" s="605"/>
    </row>
    <row r="246" spans="5:5" x14ac:dyDescent="0.25">
      <c r="E246" s="605"/>
    </row>
    <row r="247" spans="5:5" x14ac:dyDescent="0.25">
      <c r="E247" s="605"/>
    </row>
    <row r="248" spans="5:5" x14ac:dyDescent="0.25">
      <c r="E248" s="605"/>
    </row>
    <row r="249" spans="5:5" x14ac:dyDescent="0.25">
      <c r="E249" s="605"/>
    </row>
    <row r="250" spans="5:5" x14ac:dyDescent="0.25">
      <c r="E250" s="605"/>
    </row>
    <row r="251" spans="5:5" x14ac:dyDescent="0.25">
      <c r="E251" s="605"/>
    </row>
    <row r="252" spans="5:5" x14ac:dyDescent="0.25">
      <c r="E252" s="605"/>
    </row>
    <row r="253" spans="5:5" x14ac:dyDescent="0.25">
      <c r="E253" s="605"/>
    </row>
    <row r="254" spans="5:5" x14ac:dyDescent="0.25">
      <c r="E254" s="605"/>
    </row>
    <row r="255" spans="5:5" x14ac:dyDescent="0.25">
      <c r="E255" s="605"/>
    </row>
    <row r="256" spans="5:5" x14ac:dyDescent="0.25">
      <c r="E256" s="605"/>
    </row>
    <row r="257" spans="5:5" x14ac:dyDescent="0.25">
      <c r="E257" s="605"/>
    </row>
    <row r="258" spans="5:5" x14ac:dyDescent="0.25">
      <c r="E258" s="605"/>
    </row>
    <row r="259" spans="5:5" x14ac:dyDescent="0.25">
      <c r="E259" s="605"/>
    </row>
    <row r="260" spans="5:5" x14ac:dyDescent="0.25">
      <c r="E260" s="605"/>
    </row>
    <row r="261" spans="5:5" x14ac:dyDescent="0.25">
      <c r="E261" s="605"/>
    </row>
    <row r="262" spans="5:5" x14ac:dyDescent="0.25">
      <c r="E262" s="605"/>
    </row>
    <row r="263" spans="5:5" x14ac:dyDescent="0.25">
      <c r="E263" s="605"/>
    </row>
    <row r="264" spans="5:5" x14ac:dyDescent="0.25">
      <c r="E264" s="605"/>
    </row>
    <row r="265" spans="5:5" x14ac:dyDescent="0.25">
      <c r="E265" s="605"/>
    </row>
    <row r="266" spans="5:5" x14ac:dyDescent="0.25">
      <c r="E266" s="605"/>
    </row>
    <row r="267" spans="5:5" x14ac:dyDescent="0.25">
      <c r="E267" s="605"/>
    </row>
    <row r="268" spans="5:5" x14ac:dyDescent="0.25">
      <c r="E268" s="605"/>
    </row>
    <row r="269" spans="5:5" x14ac:dyDescent="0.25">
      <c r="E269" s="605"/>
    </row>
    <row r="270" spans="5:5" x14ac:dyDescent="0.25">
      <c r="E270" s="605"/>
    </row>
    <row r="271" spans="5:5" x14ac:dyDescent="0.25">
      <c r="E271" s="605"/>
    </row>
    <row r="272" spans="5:5" x14ac:dyDescent="0.25">
      <c r="E272" s="605"/>
    </row>
    <row r="273" spans="5:5" x14ac:dyDescent="0.25">
      <c r="E273" s="605"/>
    </row>
    <row r="274" spans="5:5" x14ac:dyDescent="0.25">
      <c r="E274" s="605"/>
    </row>
    <row r="275" spans="5:5" x14ac:dyDescent="0.25">
      <c r="E275" s="605"/>
    </row>
    <row r="276" spans="5:5" x14ac:dyDescent="0.25">
      <c r="E276" s="605"/>
    </row>
    <row r="277" spans="5:5" x14ac:dyDescent="0.25">
      <c r="E277" s="605"/>
    </row>
    <row r="278" spans="5:5" x14ac:dyDescent="0.25">
      <c r="E278" s="605"/>
    </row>
    <row r="279" spans="5:5" x14ac:dyDescent="0.25">
      <c r="E279" s="605"/>
    </row>
    <row r="280" spans="5:5" x14ac:dyDescent="0.25">
      <c r="E280" s="605"/>
    </row>
    <row r="281" spans="5:5" x14ac:dyDescent="0.25">
      <c r="E281" s="605"/>
    </row>
    <row r="282" spans="5:5" x14ac:dyDescent="0.25">
      <c r="E282" s="605"/>
    </row>
    <row r="283" spans="5:5" x14ac:dyDescent="0.25">
      <c r="E283" s="605"/>
    </row>
    <row r="284" spans="5:5" x14ac:dyDescent="0.25">
      <c r="E284" s="605"/>
    </row>
    <row r="285" spans="5:5" x14ac:dyDescent="0.25">
      <c r="E285" s="605"/>
    </row>
    <row r="286" spans="5:5" x14ac:dyDescent="0.25">
      <c r="E286" s="605"/>
    </row>
    <row r="287" spans="5:5" x14ac:dyDescent="0.25">
      <c r="E287" s="605"/>
    </row>
    <row r="288" spans="5:5" x14ac:dyDescent="0.25">
      <c r="E288" s="605"/>
    </row>
    <row r="289" spans="5:5" x14ac:dyDescent="0.25">
      <c r="E289" s="605"/>
    </row>
    <row r="290" spans="5:5" x14ac:dyDescent="0.25">
      <c r="E290" s="605"/>
    </row>
    <row r="291" spans="5:5" x14ac:dyDescent="0.25">
      <c r="E291" s="605"/>
    </row>
    <row r="292" spans="5:5" x14ac:dyDescent="0.25">
      <c r="E292" s="605"/>
    </row>
    <row r="293" spans="5:5" x14ac:dyDescent="0.25">
      <c r="E293" s="605"/>
    </row>
    <row r="294" spans="5:5" x14ac:dyDescent="0.25">
      <c r="E294" s="605"/>
    </row>
    <row r="295" spans="5:5" x14ac:dyDescent="0.25">
      <c r="E295" s="605"/>
    </row>
    <row r="296" spans="5:5" x14ac:dyDescent="0.25">
      <c r="E296" s="605"/>
    </row>
    <row r="297" spans="5:5" x14ac:dyDescent="0.25">
      <c r="E297" s="605"/>
    </row>
    <row r="298" spans="5:5" x14ac:dyDescent="0.25">
      <c r="E298" s="605"/>
    </row>
    <row r="299" spans="5:5" x14ac:dyDescent="0.25">
      <c r="E299" s="605"/>
    </row>
    <row r="300" spans="5:5" x14ac:dyDescent="0.25">
      <c r="E300" s="605"/>
    </row>
    <row r="301" spans="5:5" x14ac:dyDescent="0.25">
      <c r="E301" s="605"/>
    </row>
    <row r="302" spans="5:5" x14ac:dyDescent="0.25">
      <c r="E302" s="605"/>
    </row>
    <row r="303" spans="5:5" x14ac:dyDescent="0.25">
      <c r="E303" s="605"/>
    </row>
    <row r="304" spans="5:5" x14ac:dyDescent="0.25">
      <c r="E304" s="605"/>
    </row>
    <row r="305" spans="5:5" x14ac:dyDescent="0.25">
      <c r="E305" s="605"/>
    </row>
    <row r="306" spans="5:5" x14ac:dyDescent="0.25">
      <c r="E306" s="605"/>
    </row>
    <row r="307" spans="5:5" x14ac:dyDescent="0.25">
      <c r="E307" s="605"/>
    </row>
    <row r="308" spans="5:5" x14ac:dyDescent="0.25">
      <c r="E308" s="605"/>
    </row>
    <row r="309" spans="5:5" x14ac:dyDescent="0.25">
      <c r="E309" s="605"/>
    </row>
  </sheetData>
  <mergeCells count="2">
    <mergeCell ref="A1:N1"/>
    <mergeCell ref="A2:N2"/>
  </mergeCells>
  <pageMargins left="0.7" right="0.7" top="0.75" bottom="0.75" header="0.3" footer="0.3"/>
  <pageSetup paperSize="9" scale="75"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7"/>
  <sheetViews>
    <sheetView topLeftCell="A79" zoomScale="117" zoomScaleNormal="85" workbookViewId="0">
      <selection activeCell="A79" sqref="A79"/>
    </sheetView>
  </sheetViews>
  <sheetFormatPr defaultColWidth="10.85546875" defaultRowHeight="15" x14ac:dyDescent="0.25"/>
  <cols>
    <col min="1" max="1" width="13.140625" style="26" customWidth="1"/>
    <col min="2" max="2" width="29.85546875" style="26" customWidth="1"/>
    <col min="3" max="3" width="18" style="26" customWidth="1"/>
    <col min="4" max="4" width="14.7109375" style="26" customWidth="1"/>
    <col min="5" max="5" width="18.85546875" style="335" bestFit="1" customWidth="1"/>
    <col min="6" max="6" width="15.85546875" style="335" customWidth="1"/>
    <col min="7" max="7" width="18.7109375" style="335"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7" customWidth="1"/>
    <col min="15" max="15" width="41.140625" style="26" customWidth="1"/>
    <col min="16" max="16384" width="10.85546875" style="26"/>
  </cols>
  <sheetData>
    <row r="1" spans="1:14" s="80" customFormat="1" ht="31.5" x14ac:dyDescent="0.25">
      <c r="A1" s="853" t="s">
        <v>44</v>
      </c>
      <c r="B1" s="853"/>
      <c r="C1" s="853"/>
      <c r="D1" s="853"/>
      <c r="E1" s="853"/>
      <c r="F1" s="853"/>
      <c r="G1" s="853"/>
      <c r="H1" s="853"/>
      <c r="I1" s="853"/>
      <c r="J1" s="853"/>
      <c r="K1" s="853"/>
      <c r="L1" s="853"/>
      <c r="M1" s="853"/>
      <c r="N1" s="853"/>
    </row>
    <row r="2" spans="1:14" s="80" customFormat="1" ht="18.75" x14ac:dyDescent="0.25">
      <c r="A2" s="854" t="s">
        <v>227</v>
      </c>
      <c r="B2" s="854"/>
      <c r="C2" s="854"/>
      <c r="D2" s="854"/>
      <c r="E2" s="854"/>
      <c r="F2" s="854"/>
      <c r="G2" s="854"/>
      <c r="H2" s="854"/>
      <c r="I2" s="854"/>
      <c r="J2" s="854"/>
      <c r="K2" s="854"/>
      <c r="L2" s="854"/>
      <c r="M2" s="854"/>
      <c r="N2" s="854"/>
    </row>
    <row r="3" spans="1:14" s="80" customFormat="1" ht="45.75" thickBot="1" x14ac:dyDescent="0.3">
      <c r="A3" s="169" t="s">
        <v>0</v>
      </c>
      <c r="B3" s="170" t="s">
        <v>5</v>
      </c>
      <c r="C3" s="170" t="s">
        <v>10</v>
      </c>
      <c r="D3" s="171" t="s">
        <v>8</v>
      </c>
      <c r="E3" s="171" t="s">
        <v>13</v>
      </c>
      <c r="F3" s="171" t="s">
        <v>34</v>
      </c>
      <c r="G3" s="171" t="s">
        <v>41</v>
      </c>
      <c r="H3" s="171" t="s">
        <v>2</v>
      </c>
      <c r="I3" s="171" t="s">
        <v>3</v>
      </c>
      <c r="J3" s="170" t="s">
        <v>9</v>
      </c>
      <c r="K3" s="170" t="s">
        <v>1</v>
      </c>
      <c r="L3" s="170" t="s">
        <v>4</v>
      </c>
      <c r="M3" s="170" t="s">
        <v>12</v>
      </c>
      <c r="N3" s="172" t="s">
        <v>11</v>
      </c>
    </row>
    <row r="4" spans="1:14" s="22" customFormat="1" ht="27.95" customHeight="1" x14ac:dyDescent="0.25">
      <c r="A4" s="461">
        <v>44805</v>
      </c>
      <c r="B4" s="462" t="s">
        <v>150</v>
      </c>
      <c r="C4" s="462"/>
      <c r="D4" s="505"/>
      <c r="E4" s="506"/>
      <c r="F4" s="506"/>
      <c r="G4" s="507">
        <v>0</v>
      </c>
      <c r="H4" s="508"/>
      <c r="I4" s="509"/>
      <c r="J4" s="510"/>
      <c r="K4" s="511"/>
      <c r="L4" s="212"/>
      <c r="M4" s="512"/>
      <c r="N4" s="513"/>
    </row>
    <row r="5" spans="1:14" s="22" customFormat="1" ht="13.5" customHeight="1" x14ac:dyDescent="0.25">
      <c r="A5" s="561">
        <v>44810</v>
      </c>
      <c r="B5" s="562" t="s">
        <v>115</v>
      </c>
      <c r="C5" s="562" t="s">
        <v>49</v>
      </c>
      <c r="D5" s="563" t="s">
        <v>119</v>
      </c>
      <c r="E5" s="564"/>
      <c r="F5" s="564">
        <v>27000</v>
      </c>
      <c r="G5" s="565">
        <f>G4-E5+F5</f>
        <v>27000</v>
      </c>
      <c r="H5" s="566"/>
      <c r="I5" s="566" t="s">
        <v>18</v>
      </c>
      <c r="J5" s="568" t="s">
        <v>237</v>
      </c>
      <c r="K5" s="562" t="s">
        <v>64</v>
      </c>
      <c r="L5" s="562" t="s">
        <v>45</v>
      </c>
      <c r="M5" s="576"/>
      <c r="N5" s="569"/>
    </row>
    <row r="6" spans="1:14" s="22" customFormat="1" ht="13.5" customHeight="1" x14ac:dyDescent="0.25">
      <c r="A6" s="195">
        <v>44810</v>
      </c>
      <c r="B6" s="196" t="s">
        <v>123</v>
      </c>
      <c r="C6" s="196" t="s">
        <v>124</v>
      </c>
      <c r="D6" s="197" t="s">
        <v>119</v>
      </c>
      <c r="E6" s="173">
        <v>7000</v>
      </c>
      <c r="F6" s="173"/>
      <c r="G6" s="334">
        <f t="shared" ref="G6:G69" si="0">G5-E6+F6</f>
        <v>20000</v>
      </c>
      <c r="H6" s="560" t="s">
        <v>236</v>
      </c>
      <c r="I6" s="320" t="s">
        <v>18</v>
      </c>
      <c r="J6" s="453" t="s">
        <v>237</v>
      </c>
      <c r="K6" s="430" t="s">
        <v>64</v>
      </c>
      <c r="L6" s="430" t="s">
        <v>45</v>
      </c>
      <c r="M6" s="557"/>
      <c r="N6" s="558" t="s">
        <v>127</v>
      </c>
    </row>
    <row r="7" spans="1:14" x14ac:dyDescent="0.25">
      <c r="A7" s="195">
        <v>44810</v>
      </c>
      <c r="B7" s="196" t="s">
        <v>123</v>
      </c>
      <c r="C7" s="196" t="s">
        <v>124</v>
      </c>
      <c r="D7" s="197" t="s">
        <v>119</v>
      </c>
      <c r="E7" s="173">
        <v>10000</v>
      </c>
      <c r="F7" s="173"/>
      <c r="G7" s="334">
        <f>G6-E7+F7</f>
        <v>10000</v>
      </c>
      <c r="H7" s="560" t="s">
        <v>236</v>
      </c>
      <c r="I7" s="176" t="s">
        <v>18</v>
      </c>
      <c r="J7" s="453" t="s">
        <v>237</v>
      </c>
      <c r="K7" s="430" t="s">
        <v>64</v>
      </c>
      <c r="L7" s="176" t="s">
        <v>45</v>
      </c>
      <c r="M7" s="176"/>
      <c r="N7" s="558" t="s">
        <v>238</v>
      </c>
    </row>
    <row r="8" spans="1:14" x14ac:dyDescent="0.25">
      <c r="A8" s="195">
        <v>44810</v>
      </c>
      <c r="B8" s="196" t="s">
        <v>123</v>
      </c>
      <c r="C8" s="196" t="s">
        <v>124</v>
      </c>
      <c r="D8" s="197" t="s">
        <v>119</v>
      </c>
      <c r="E8" s="173">
        <v>10000</v>
      </c>
      <c r="F8" s="173"/>
      <c r="G8" s="334">
        <f t="shared" ref="G8:G14" si="1">G7-E8+F8</f>
        <v>0</v>
      </c>
      <c r="H8" s="560" t="s">
        <v>236</v>
      </c>
      <c r="I8" s="176" t="s">
        <v>18</v>
      </c>
      <c r="J8" s="453" t="s">
        <v>237</v>
      </c>
      <c r="K8" s="430" t="s">
        <v>64</v>
      </c>
      <c r="L8" s="176" t="s">
        <v>45</v>
      </c>
      <c r="M8" s="176"/>
      <c r="N8" s="558" t="s">
        <v>239</v>
      </c>
    </row>
    <row r="9" spans="1:14" x14ac:dyDescent="0.25">
      <c r="A9" s="561">
        <v>44811</v>
      </c>
      <c r="B9" s="562" t="s">
        <v>115</v>
      </c>
      <c r="C9" s="562" t="s">
        <v>49</v>
      </c>
      <c r="D9" s="563" t="s">
        <v>119</v>
      </c>
      <c r="E9" s="564"/>
      <c r="F9" s="564">
        <v>38000</v>
      </c>
      <c r="G9" s="565">
        <f t="shared" si="1"/>
        <v>38000</v>
      </c>
      <c r="H9" s="566" t="s">
        <v>236</v>
      </c>
      <c r="I9" s="567" t="s">
        <v>18</v>
      </c>
      <c r="J9" s="568" t="s">
        <v>266</v>
      </c>
      <c r="K9" s="562" t="s">
        <v>64</v>
      </c>
      <c r="L9" s="567" t="s">
        <v>45</v>
      </c>
      <c r="M9" s="567"/>
      <c r="N9" s="569"/>
    </row>
    <row r="10" spans="1:14" x14ac:dyDescent="0.25">
      <c r="A10" s="195">
        <v>44811</v>
      </c>
      <c r="B10" s="196" t="s">
        <v>123</v>
      </c>
      <c r="C10" s="196" t="s">
        <v>124</v>
      </c>
      <c r="D10" s="197" t="s">
        <v>119</v>
      </c>
      <c r="E10" s="173">
        <v>8000</v>
      </c>
      <c r="F10" s="173"/>
      <c r="G10" s="334">
        <f t="shared" si="1"/>
        <v>30000</v>
      </c>
      <c r="H10" s="560" t="s">
        <v>236</v>
      </c>
      <c r="I10" s="176" t="s">
        <v>18</v>
      </c>
      <c r="J10" s="453" t="s">
        <v>266</v>
      </c>
      <c r="K10" s="430" t="s">
        <v>64</v>
      </c>
      <c r="L10" s="176" t="s">
        <v>45</v>
      </c>
      <c r="M10" s="176"/>
      <c r="N10" s="558" t="s">
        <v>267</v>
      </c>
    </row>
    <row r="11" spans="1:14" x14ac:dyDescent="0.25">
      <c r="A11" s="195">
        <v>44811</v>
      </c>
      <c r="B11" s="196" t="s">
        <v>123</v>
      </c>
      <c r="C11" s="196" t="s">
        <v>124</v>
      </c>
      <c r="D11" s="197" t="s">
        <v>119</v>
      </c>
      <c r="E11" s="173">
        <v>10000</v>
      </c>
      <c r="F11" s="173"/>
      <c r="G11" s="334">
        <f t="shared" si="1"/>
        <v>20000</v>
      </c>
      <c r="H11" s="560" t="s">
        <v>236</v>
      </c>
      <c r="I11" s="176" t="s">
        <v>18</v>
      </c>
      <c r="J11" s="453" t="s">
        <v>266</v>
      </c>
      <c r="K11" s="430" t="s">
        <v>64</v>
      </c>
      <c r="L11" s="176" t="s">
        <v>45</v>
      </c>
      <c r="M11" s="176"/>
      <c r="N11" s="558" t="s">
        <v>268</v>
      </c>
    </row>
    <row r="12" spans="1:14" x14ac:dyDescent="0.25">
      <c r="A12" s="195">
        <v>44811</v>
      </c>
      <c r="B12" s="196" t="s">
        <v>123</v>
      </c>
      <c r="C12" s="196" t="s">
        <v>124</v>
      </c>
      <c r="D12" s="197" t="s">
        <v>119</v>
      </c>
      <c r="E12" s="173">
        <v>5000</v>
      </c>
      <c r="F12" s="173"/>
      <c r="G12" s="334">
        <f t="shared" si="1"/>
        <v>15000</v>
      </c>
      <c r="H12" s="560" t="s">
        <v>236</v>
      </c>
      <c r="I12" s="176" t="s">
        <v>18</v>
      </c>
      <c r="J12" s="453" t="s">
        <v>266</v>
      </c>
      <c r="K12" s="430" t="s">
        <v>64</v>
      </c>
      <c r="L12" s="176" t="s">
        <v>45</v>
      </c>
      <c r="M12" s="176"/>
      <c r="N12" s="558" t="s">
        <v>269</v>
      </c>
    </row>
    <row r="13" spans="1:14" x14ac:dyDescent="0.25">
      <c r="A13" s="195">
        <v>44811</v>
      </c>
      <c r="B13" s="196" t="s">
        <v>123</v>
      </c>
      <c r="C13" s="196" t="s">
        <v>124</v>
      </c>
      <c r="D13" s="197" t="s">
        <v>119</v>
      </c>
      <c r="E13" s="191">
        <v>5000</v>
      </c>
      <c r="F13" s="173"/>
      <c r="G13" s="334">
        <f t="shared" si="1"/>
        <v>10000</v>
      </c>
      <c r="H13" s="560" t="s">
        <v>236</v>
      </c>
      <c r="I13" s="176" t="s">
        <v>18</v>
      </c>
      <c r="J13" s="453" t="s">
        <v>266</v>
      </c>
      <c r="K13" s="430" t="s">
        <v>64</v>
      </c>
      <c r="L13" s="176" t="s">
        <v>45</v>
      </c>
      <c r="M13" s="176"/>
      <c r="N13" s="558" t="s">
        <v>270</v>
      </c>
    </row>
    <row r="14" spans="1:14" x14ac:dyDescent="0.25">
      <c r="A14" s="195">
        <v>44811</v>
      </c>
      <c r="B14" s="196" t="s">
        <v>123</v>
      </c>
      <c r="C14" s="196" t="s">
        <v>124</v>
      </c>
      <c r="D14" s="197" t="s">
        <v>119</v>
      </c>
      <c r="E14" s="191">
        <v>10000</v>
      </c>
      <c r="F14" s="183"/>
      <c r="G14" s="334">
        <f t="shared" si="1"/>
        <v>0</v>
      </c>
      <c r="H14" s="210" t="s">
        <v>236</v>
      </c>
      <c r="I14" s="207" t="s">
        <v>18</v>
      </c>
      <c r="J14" s="453" t="s">
        <v>266</v>
      </c>
      <c r="K14" s="211" t="s">
        <v>64</v>
      </c>
      <c r="L14" s="207" t="s">
        <v>45</v>
      </c>
      <c r="M14" s="207"/>
      <c r="N14" s="178" t="s">
        <v>271</v>
      </c>
    </row>
    <row r="15" spans="1:14" x14ac:dyDescent="0.25">
      <c r="A15" s="561">
        <v>44812</v>
      </c>
      <c r="B15" s="562" t="s">
        <v>115</v>
      </c>
      <c r="C15" s="562" t="s">
        <v>49</v>
      </c>
      <c r="D15" s="563" t="s">
        <v>119</v>
      </c>
      <c r="E15" s="570"/>
      <c r="F15" s="564">
        <v>83000</v>
      </c>
      <c r="G15" s="565">
        <f t="shared" si="0"/>
        <v>83000</v>
      </c>
      <c r="H15" s="566" t="s">
        <v>236</v>
      </c>
      <c r="I15" s="567" t="s">
        <v>18</v>
      </c>
      <c r="J15" s="568" t="s">
        <v>297</v>
      </c>
      <c r="K15" s="562" t="s">
        <v>64</v>
      </c>
      <c r="L15" s="567" t="s">
        <v>45</v>
      </c>
      <c r="M15" s="567"/>
      <c r="N15" s="575"/>
    </row>
    <row r="16" spans="1:14" x14ac:dyDescent="0.25">
      <c r="A16" s="195">
        <v>44812</v>
      </c>
      <c r="B16" s="196" t="s">
        <v>123</v>
      </c>
      <c r="C16" s="196" t="s">
        <v>124</v>
      </c>
      <c r="D16" s="197" t="s">
        <v>119</v>
      </c>
      <c r="E16" s="191">
        <v>8000</v>
      </c>
      <c r="F16" s="532"/>
      <c r="G16" s="334">
        <f t="shared" si="0"/>
        <v>75000</v>
      </c>
      <c r="H16" s="560" t="s">
        <v>236</v>
      </c>
      <c r="I16" s="176" t="s">
        <v>18</v>
      </c>
      <c r="J16" s="453" t="s">
        <v>297</v>
      </c>
      <c r="K16" s="430" t="s">
        <v>64</v>
      </c>
      <c r="L16" s="176" t="s">
        <v>45</v>
      </c>
      <c r="M16" s="176"/>
      <c r="N16" s="178" t="s">
        <v>127</v>
      </c>
    </row>
    <row r="17" spans="1:14" ht="15.75" customHeight="1" x14ac:dyDescent="0.25">
      <c r="A17" s="195">
        <v>44812</v>
      </c>
      <c r="B17" s="196" t="s">
        <v>123</v>
      </c>
      <c r="C17" s="196" t="s">
        <v>124</v>
      </c>
      <c r="D17" s="197" t="s">
        <v>119</v>
      </c>
      <c r="E17" s="202">
        <v>18000</v>
      </c>
      <c r="F17" s="183"/>
      <c r="G17" s="334">
        <f t="shared" si="0"/>
        <v>57000</v>
      </c>
      <c r="H17" s="560" t="s">
        <v>236</v>
      </c>
      <c r="I17" s="176" t="s">
        <v>18</v>
      </c>
      <c r="J17" s="453" t="s">
        <v>297</v>
      </c>
      <c r="K17" s="430" t="s">
        <v>64</v>
      </c>
      <c r="L17" s="176" t="s">
        <v>45</v>
      </c>
      <c r="M17" s="176"/>
      <c r="N17" s="178" t="s">
        <v>298</v>
      </c>
    </row>
    <row r="18" spans="1:14" x14ac:dyDescent="0.25">
      <c r="A18" s="195">
        <v>44812</v>
      </c>
      <c r="B18" s="196" t="s">
        <v>123</v>
      </c>
      <c r="C18" s="196" t="s">
        <v>124</v>
      </c>
      <c r="D18" s="197" t="s">
        <v>119</v>
      </c>
      <c r="E18" s="183">
        <v>13000</v>
      </c>
      <c r="F18" s="173"/>
      <c r="G18" s="334">
        <f t="shared" si="0"/>
        <v>44000</v>
      </c>
      <c r="H18" s="560" t="s">
        <v>236</v>
      </c>
      <c r="I18" s="176" t="s">
        <v>18</v>
      </c>
      <c r="J18" s="453" t="s">
        <v>297</v>
      </c>
      <c r="K18" s="430" t="s">
        <v>64</v>
      </c>
      <c r="L18" s="176" t="s">
        <v>45</v>
      </c>
      <c r="M18" s="176"/>
      <c r="N18" s="178" t="s">
        <v>299</v>
      </c>
    </row>
    <row r="19" spans="1:14" x14ac:dyDescent="0.25">
      <c r="A19" s="195">
        <v>44812</v>
      </c>
      <c r="B19" s="196" t="s">
        <v>123</v>
      </c>
      <c r="C19" s="196" t="s">
        <v>124</v>
      </c>
      <c r="D19" s="197" t="s">
        <v>119</v>
      </c>
      <c r="E19" s="191">
        <v>18000</v>
      </c>
      <c r="F19" s="173"/>
      <c r="G19" s="334">
        <f t="shared" si="0"/>
        <v>26000</v>
      </c>
      <c r="H19" s="560" t="s">
        <v>236</v>
      </c>
      <c r="I19" s="176" t="s">
        <v>18</v>
      </c>
      <c r="J19" s="453" t="s">
        <v>297</v>
      </c>
      <c r="K19" s="430" t="s">
        <v>64</v>
      </c>
      <c r="L19" s="176" t="s">
        <v>45</v>
      </c>
      <c r="M19" s="176"/>
      <c r="N19" s="178" t="s">
        <v>300</v>
      </c>
    </row>
    <row r="20" spans="1:14" x14ac:dyDescent="0.25">
      <c r="A20" s="195">
        <v>44812</v>
      </c>
      <c r="B20" s="196" t="s">
        <v>123</v>
      </c>
      <c r="C20" s="196" t="s">
        <v>124</v>
      </c>
      <c r="D20" s="197" t="s">
        <v>119</v>
      </c>
      <c r="E20" s="191">
        <v>14000</v>
      </c>
      <c r="F20" s="173"/>
      <c r="G20" s="334">
        <f t="shared" si="0"/>
        <v>12000</v>
      </c>
      <c r="H20" s="560" t="s">
        <v>236</v>
      </c>
      <c r="I20" s="176" t="s">
        <v>18</v>
      </c>
      <c r="J20" s="453" t="s">
        <v>297</v>
      </c>
      <c r="K20" s="430" t="s">
        <v>64</v>
      </c>
      <c r="L20" s="176" t="s">
        <v>45</v>
      </c>
      <c r="M20" s="176"/>
      <c r="N20" s="178" t="s">
        <v>301</v>
      </c>
    </row>
    <row r="21" spans="1:14" x14ac:dyDescent="0.25">
      <c r="A21" s="195">
        <v>44813</v>
      </c>
      <c r="B21" s="196" t="s">
        <v>125</v>
      </c>
      <c r="C21" s="196" t="s">
        <v>49</v>
      </c>
      <c r="D21" s="197" t="s">
        <v>119</v>
      </c>
      <c r="E21" s="191"/>
      <c r="F21" s="173">
        <v>-12000</v>
      </c>
      <c r="G21" s="334">
        <f t="shared" si="0"/>
        <v>0</v>
      </c>
      <c r="H21" s="560" t="s">
        <v>236</v>
      </c>
      <c r="I21" s="176" t="s">
        <v>18</v>
      </c>
      <c r="J21" s="453" t="s">
        <v>297</v>
      </c>
      <c r="K21" s="430" t="s">
        <v>64</v>
      </c>
      <c r="L21" s="176" t="s">
        <v>45</v>
      </c>
      <c r="M21" s="176"/>
      <c r="N21" s="178"/>
    </row>
    <row r="22" spans="1:14" x14ac:dyDescent="0.25">
      <c r="A22" s="561">
        <v>44813</v>
      </c>
      <c r="B22" s="562" t="s">
        <v>115</v>
      </c>
      <c r="C22" s="562" t="s">
        <v>49</v>
      </c>
      <c r="D22" s="563" t="s">
        <v>119</v>
      </c>
      <c r="E22" s="570"/>
      <c r="F22" s="564">
        <v>68000</v>
      </c>
      <c r="G22" s="565">
        <f t="shared" si="0"/>
        <v>68000</v>
      </c>
      <c r="H22" s="566" t="s">
        <v>236</v>
      </c>
      <c r="I22" s="567" t="s">
        <v>18</v>
      </c>
      <c r="J22" s="568" t="s">
        <v>302</v>
      </c>
      <c r="K22" s="562" t="s">
        <v>64</v>
      </c>
      <c r="L22" s="567" t="s">
        <v>45</v>
      </c>
      <c r="M22" s="567"/>
      <c r="N22" s="575"/>
    </row>
    <row r="23" spans="1:14" x14ac:dyDescent="0.25">
      <c r="A23" s="535">
        <v>44813</v>
      </c>
      <c r="B23" s="196" t="s">
        <v>123</v>
      </c>
      <c r="C23" s="196" t="s">
        <v>124</v>
      </c>
      <c r="D23" s="525" t="s">
        <v>119</v>
      </c>
      <c r="E23" s="191">
        <v>8000</v>
      </c>
      <c r="F23" s="173"/>
      <c r="G23" s="334">
        <f t="shared" si="0"/>
        <v>60000</v>
      </c>
      <c r="H23" s="560" t="s">
        <v>236</v>
      </c>
      <c r="I23" s="176" t="s">
        <v>18</v>
      </c>
      <c r="J23" s="453" t="s">
        <v>302</v>
      </c>
      <c r="K23" s="430" t="s">
        <v>64</v>
      </c>
      <c r="L23" s="176" t="s">
        <v>45</v>
      </c>
      <c r="M23" s="176"/>
      <c r="N23" s="178" t="s">
        <v>127</v>
      </c>
    </row>
    <row r="24" spans="1:14" x14ac:dyDescent="0.25">
      <c r="A24" s="535">
        <v>44813</v>
      </c>
      <c r="B24" s="196" t="s">
        <v>123</v>
      </c>
      <c r="C24" s="196" t="s">
        <v>124</v>
      </c>
      <c r="D24" s="525" t="s">
        <v>119</v>
      </c>
      <c r="E24" s="191">
        <v>15000</v>
      </c>
      <c r="F24" s="173"/>
      <c r="G24" s="334">
        <f t="shared" si="0"/>
        <v>45000</v>
      </c>
      <c r="H24" s="560" t="s">
        <v>236</v>
      </c>
      <c r="I24" s="176" t="s">
        <v>18</v>
      </c>
      <c r="J24" s="453" t="s">
        <v>302</v>
      </c>
      <c r="K24" s="430" t="s">
        <v>64</v>
      </c>
      <c r="L24" s="176" t="s">
        <v>45</v>
      </c>
      <c r="M24" s="176"/>
      <c r="N24" s="178" t="s">
        <v>303</v>
      </c>
    </row>
    <row r="25" spans="1:14" x14ac:dyDescent="0.25">
      <c r="A25" s="535">
        <v>44813</v>
      </c>
      <c r="B25" s="196" t="s">
        <v>123</v>
      </c>
      <c r="C25" s="196" t="s">
        <v>124</v>
      </c>
      <c r="D25" s="525" t="s">
        <v>119</v>
      </c>
      <c r="E25" s="183">
        <v>10000</v>
      </c>
      <c r="F25" s="173"/>
      <c r="G25" s="334">
        <f t="shared" si="0"/>
        <v>35000</v>
      </c>
      <c r="H25" s="560" t="s">
        <v>236</v>
      </c>
      <c r="I25" s="176" t="s">
        <v>18</v>
      </c>
      <c r="J25" s="453" t="s">
        <v>302</v>
      </c>
      <c r="K25" s="430" t="s">
        <v>64</v>
      </c>
      <c r="L25" s="176" t="s">
        <v>45</v>
      </c>
      <c r="M25" s="176"/>
      <c r="N25" s="178" t="s">
        <v>304</v>
      </c>
    </row>
    <row r="26" spans="1:14" x14ac:dyDescent="0.25">
      <c r="A26" s="535">
        <v>44813</v>
      </c>
      <c r="B26" s="196" t="s">
        <v>123</v>
      </c>
      <c r="C26" s="196" t="s">
        <v>124</v>
      </c>
      <c r="D26" s="525" t="s">
        <v>119</v>
      </c>
      <c r="E26" s="183">
        <v>9000</v>
      </c>
      <c r="F26" s="173"/>
      <c r="G26" s="334">
        <f t="shared" si="0"/>
        <v>26000</v>
      </c>
      <c r="H26" s="560" t="s">
        <v>236</v>
      </c>
      <c r="I26" s="176" t="s">
        <v>18</v>
      </c>
      <c r="J26" s="453" t="s">
        <v>302</v>
      </c>
      <c r="K26" s="430" t="s">
        <v>64</v>
      </c>
      <c r="L26" s="176" t="s">
        <v>45</v>
      </c>
      <c r="M26" s="176"/>
      <c r="N26" s="178" t="s">
        <v>305</v>
      </c>
    </row>
    <row r="27" spans="1:14" x14ac:dyDescent="0.25">
      <c r="A27" s="535">
        <v>44813</v>
      </c>
      <c r="B27" s="196" t="s">
        <v>123</v>
      </c>
      <c r="C27" s="196" t="s">
        <v>124</v>
      </c>
      <c r="D27" s="525" t="s">
        <v>119</v>
      </c>
      <c r="E27" s="529">
        <v>15000</v>
      </c>
      <c r="F27" s="183"/>
      <c r="G27" s="333">
        <f t="shared" si="0"/>
        <v>11000</v>
      </c>
      <c r="H27" s="560" t="s">
        <v>236</v>
      </c>
      <c r="I27" s="207" t="s">
        <v>18</v>
      </c>
      <c r="J27" s="453" t="s">
        <v>302</v>
      </c>
      <c r="K27" s="211" t="s">
        <v>64</v>
      </c>
      <c r="L27" s="207" t="s">
        <v>45</v>
      </c>
      <c r="M27" s="207"/>
      <c r="N27" s="534" t="s">
        <v>306</v>
      </c>
    </row>
    <row r="28" spans="1:14" x14ac:dyDescent="0.25">
      <c r="A28" s="535">
        <v>44813</v>
      </c>
      <c r="B28" s="178" t="s">
        <v>122</v>
      </c>
      <c r="C28" s="178" t="s">
        <v>122</v>
      </c>
      <c r="D28" s="204" t="s">
        <v>119</v>
      </c>
      <c r="E28" s="529">
        <v>5000</v>
      </c>
      <c r="F28" s="183"/>
      <c r="G28" s="333">
        <f t="shared" si="0"/>
        <v>6000</v>
      </c>
      <c r="H28" s="560" t="s">
        <v>236</v>
      </c>
      <c r="I28" s="207" t="s">
        <v>18</v>
      </c>
      <c r="J28" s="453" t="s">
        <v>302</v>
      </c>
      <c r="K28" s="211" t="s">
        <v>64</v>
      </c>
      <c r="L28" s="207" t="s">
        <v>45</v>
      </c>
      <c r="M28" s="207"/>
      <c r="N28" s="534"/>
    </row>
    <row r="29" spans="1:14" x14ac:dyDescent="0.25">
      <c r="A29" s="535">
        <v>44813</v>
      </c>
      <c r="B29" s="178" t="s">
        <v>122</v>
      </c>
      <c r="C29" s="178" t="s">
        <v>122</v>
      </c>
      <c r="D29" s="204" t="s">
        <v>119</v>
      </c>
      <c r="E29" s="529">
        <v>5000</v>
      </c>
      <c r="F29" s="183"/>
      <c r="G29" s="333">
        <f t="shared" si="0"/>
        <v>1000</v>
      </c>
      <c r="H29" s="560" t="s">
        <v>236</v>
      </c>
      <c r="I29" s="207" t="s">
        <v>18</v>
      </c>
      <c r="J29" s="453" t="s">
        <v>302</v>
      </c>
      <c r="K29" s="211" t="s">
        <v>64</v>
      </c>
      <c r="L29" s="207" t="s">
        <v>45</v>
      </c>
      <c r="M29" s="207"/>
      <c r="N29" s="534"/>
    </row>
    <row r="30" spans="1:14" ht="15.75" customHeight="1" x14ac:dyDescent="0.25">
      <c r="A30" s="535">
        <v>44814</v>
      </c>
      <c r="B30" s="196" t="s">
        <v>125</v>
      </c>
      <c r="C30" s="196" t="s">
        <v>49</v>
      </c>
      <c r="D30" s="525" t="s">
        <v>119</v>
      </c>
      <c r="E30" s="191"/>
      <c r="F30" s="183">
        <v>-1000</v>
      </c>
      <c r="G30" s="333">
        <f t="shared" si="0"/>
        <v>0</v>
      </c>
      <c r="H30" s="560" t="s">
        <v>236</v>
      </c>
      <c r="I30" s="207" t="s">
        <v>18</v>
      </c>
      <c r="J30" s="453" t="s">
        <v>302</v>
      </c>
      <c r="K30" s="211" t="s">
        <v>64</v>
      </c>
      <c r="L30" s="207" t="s">
        <v>45</v>
      </c>
      <c r="M30" s="207"/>
      <c r="N30" s="534"/>
    </row>
    <row r="31" spans="1:14" x14ac:dyDescent="0.25">
      <c r="A31" s="561">
        <v>44814</v>
      </c>
      <c r="B31" s="574" t="s">
        <v>115</v>
      </c>
      <c r="C31" s="574" t="s">
        <v>49</v>
      </c>
      <c r="D31" s="585" t="s">
        <v>119</v>
      </c>
      <c r="E31" s="571"/>
      <c r="F31" s="571">
        <v>18000</v>
      </c>
      <c r="G31" s="586">
        <f t="shared" si="0"/>
        <v>18000</v>
      </c>
      <c r="H31" s="566" t="s">
        <v>236</v>
      </c>
      <c r="I31" s="573" t="s">
        <v>18</v>
      </c>
      <c r="J31" s="568" t="s">
        <v>328</v>
      </c>
      <c r="K31" s="574" t="s">
        <v>64</v>
      </c>
      <c r="L31" s="573" t="s">
        <v>45</v>
      </c>
      <c r="M31" s="573"/>
      <c r="N31" s="587"/>
    </row>
    <row r="32" spans="1:14" x14ac:dyDescent="0.25">
      <c r="A32" s="195">
        <v>44814</v>
      </c>
      <c r="B32" s="206" t="s">
        <v>123</v>
      </c>
      <c r="C32" s="206" t="s">
        <v>124</v>
      </c>
      <c r="D32" s="533" t="s">
        <v>119</v>
      </c>
      <c r="E32" s="183">
        <v>8000</v>
      </c>
      <c r="F32" s="183"/>
      <c r="G32" s="333">
        <f t="shared" si="0"/>
        <v>10000</v>
      </c>
      <c r="H32" s="560" t="s">
        <v>236</v>
      </c>
      <c r="I32" s="207" t="s">
        <v>18</v>
      </c>
      <c r="J32" s="453" t="s">
        <v>328</v>
      </c>
      <c r="K32" s="211" t="s">
        <v>64</v>
      </c>
      <c r="L32" s="207" t="s">
        <v>45</v>
      </c>
      <c r="M32" s="207"/>
      <c r="N32" s="534" t="s">
        <v>127</v>
      </c>
    </row>
    <row r="33" spans="1:14" x14ac:dyDescent="0.25">
      <c r="A33" s="195">
        <v>44814</v>
      </c>
      <c r="B33" s="206" t="s">
        <v>123</v>
      </c>
      <c r="C33" s="206" t="s">
        <v>124</v>
      </c>
      <c r="D33" s="533" t="s">
        <v>119</v>
      </c>
      <c r="E33" s="183">
        <v>10000</v>
      </c>
      <c r="F33" s="183"/>
      <c r="G33" s="333">
        <f t="shared" si="0"/>
        <v>0</v>
      </c>
      <c r="H33" s="560" t="s">
        <v>236</v>
      </c>
      <c r="I33" s="207" t="s">
        <v>18</v>
      </c>
      <c r="J33" s="453" t="s">
        <v>328</v>
      </c>
      <c r="K33" s="211" t="s">
        <v>64</v>
      </c>
      <c r="L33" s="207" t="s">
        <v>45</v>
      </c>
      <c r="M33" s="207"/>
      <c r="N33" s="534" t="s">
        <v>128</v>
      </c>
    </row>
    <row r="34" spans="1:14" x14ac:dyDescent="0.25">
      <c r="A34" s="561">
        <v>44816</v>
      </c>
      <c r="B34" s="574" t="s">
        <v>115</v>
      </c>
      <c r="C34" s="574" t="s">
        <v>49</v>
      </c>
      <c r="D34" s="585" t="s">
        <v>119</v>
      </c>
      <c r="E34" s="570"/>
      <c r="F34" s="564">
        <v>68000</v>
      </c>
      <c r="G34" s="565">
        <f t="shared" si="0"/>
        <v>68000</v>
      </c>
      <c r="H34" s="566" t="s">
        <v>236</v>
      </c>
      <c r="I34" s="567" t="s">
        <v>18</v>
      </c>
      <c r="J34" s="568" t="s">
        <v>338</v>
      </c>
      <c r="K34" s="562" t="s">
        <v>64</v>
      </c>
      <c r="L34" s="567" t="s">
        <v>45</v>
      </c>
      <c r="M34" s="567"/>
      <c r="N34" s="575"/>
    </row>
    <row r="35" spans="1:14" x14ac:dyDescent="0.25">
      <c r="A35" s="195">
        <v>44816</v>
      </c>
      <c r="B35" s="206" t="s">
        <v>123</v>
      </c>
      <c r="C35" s="206" t="s">
        <v>124</v>
      </c>
      <c r="D35" s="533" t="s">
        <v>119</v>
      </c>
      <c r="E35" s="191">
        <v>8000</v>
      </c>
      <c r="F35" s="173"/>
      <c r="G35" s="334">
        <f t="shared" si="0"/>
        <v>60000</v>
      </c>
      <c r="H35" s="560" t="s">
        <v>236</v>
      </c>
      <c r="I35" s="176" t="s">
        <v>18</v>
      </c>
      <c r="J35" s="453" t="s">
        <v>338</v>
      </c>
      <c r="K35" s="430" t="s">
        <v>64</v>
      </c>
      <c r="L35" s="176" t="s">
        <v>45</v>
      </c>
      <c r="M35" s="176"/>
      <c r="N35" s="178" t="s">
        <v>127</v>
      </c>
    </row>
    <row r="36" spans="1:14" x14ac:dyDescent="0.25">
      <c r="A36" s="195">
        <v>44816</v>
      </c>
      <c r="B36" s="206" t="s">
        <v>123</v>
      </c>
      <c r="C36" s="206" t="s">
        <v>124</v>
      </c>
      <c r="D36" s="533" t="s">
        <v>119</v>
      </c>
      <c r="E36" s="191">
        <v>16000</v>
      </c>
      <c r="F36" s="173"/>
      <c r="G36" s="334">
        <f t="shared" si="0"/>
        <v>44000</v>
      </c>
      <c r="H36" s="560" t="s">
        <v>236</v>
      </c>
      <c r="I36" s="176" t="s">
        <v>18</v>
      </c>
      <c r="J36" s="453" t="s">
        <v>338</v>
      </c>
      <c r="K36" s="430" t="s">
        <v>64</v>
      </c>
      <c r="L36" s="176" t="s">
        <v>45</v>
      </c>
      <c r="M36" s="176"/>
      <c r="N36" s="178" t="s">
        <v>339</v>
      </c>
    </row>
    <row r="37" spans="1:14" x14ac:dyDescent="0.25">
      <c r="A37" s="195">
        <v>44816</v>
      </c>
      <c r="B37" s="206" t="s">
        <v>123</v>
      </c>
      <c r="C37" s="206" t="s">
        <v>124</v>
      </c>
      <c r="D37" s="533" t="s">
        <v>119</v>
      </c>
      <c r="E37" s="191">
        <v>11000</v>
      </c>
      <c r="F37" s="173"/>
      <c r="G37" s="334">
        <f t="shared" si="0"/>
        <v>33000</v>
      </c>
      <c r="H37" s="560" t="s">
        <v>236</v>
      </c>
      <c r="I37" s="176" t="s">
        <v>18</v>
      </c>
      <c r="J37" s="453" t="s">
        <v>338</v>
      </c>
      <c r="K37" s="430" t="s">
        <v>64</v>
      </c>
      <c r="L37" s="176" t="s">
        <v>45</v>
      </c>
      <c r="M37" s="176"/>
      <c r="N37" s="178" t="s">
        <v>340</v>
      </c>
    </row>
    <row r="38" spans="1:14" x14ac:dyDescent="0.25">
      <c r="A38" s="195">
        <v>44816</v>
      </c>
      <c r="B38" s="206" t="s">
        <v>123</v>
      </c>
      <c r="C38" s="206" t="s">
        <v>124</v>
      </c>
      <c r="D38" s="533" t="s">
        <v>119</v>
      </c>
      <c r="E38" s="183">
        <v>8000</v>
      </c>
      <c r="F38" s="173"/>
      <c r="G38" s="334">
        <f>G37-E38+F38</f>
        <v>25000</v>
      </c>
      <c r="H38" s="560" t="s">
        <v>236</v>
      </c>
      <c r="I38" s="176" t="s">
        <v>18</v>
      </c>
      <c r="J38" s="453" t="s">
        <v>338</v>
      </c>
      <c r="K38" s="430" t="s">
        <v>64</v>
      </c>
      <c r="L38" s="176" t="s">
        <v>45</v>
      </c>
      <c r="M38" s="176"/>
      <c r="N38" s="178" t="s">
        <v>341</v>
      </c>
    </row>
    <row r="39" spans="1:14" x14ac:dyDescent="0.25">
      <c r="A39" s="195">
        <v>44816</v>
      </c>
      <c r="B39" s="206" t="s">
        <v>123</v>
      </c>
      <c r="C39" s="206" t="s">
        <v>124</v>
      </c>
      <c r="D39" s="533" t="s">
        <v>119</v>
      </c>
      <c r="E39" s="183">
        <v>15000</v>
      </c>
      <c r="F39" s="173"/>
      <c r="G39" s="334">
        <f t="shared" ref="G39:G47" si="2">G38-E39+F39</f>
        <v>10000</v>
      </c>
      <c r="H39" s="560" t="s">
        <v>236</v>
      </c>
      <c r="I39" s="176" t="s">
        <v>18</v>
      </c>
      <c r="J39" s="453" t="s">
        <v>338</v>
      </c>
      <c r="K39" s="430" t="s">
        <v>64</v>
      </c>
      <c r="L39" s="176" t="s">
        <v>45</v>
      </c>
      <c r="M39" s="176"/>
      <c r="N39" s="178" t="s">
        <v>342</v>
      </c>
    </row>
    <row r="40" spans="1:14" x14ac:dyDescent="0.25">
      <c r="A40" s="195">
        <v>44816</v>
      </c>
      <c r="B40" s="206" t="s">
        <v>122</v>
      </c>
      <c r="C40" s="206" t="s">
        <v>122</v>
      </c>
      <c r="D40" s="533" t="s">
        <v>119</v>
      </c>
      <c r="E40" s="183">
        <v>5000</v>
      </c>
      <c r="F40" s="173"/>
      <c r="G40" s="334">
        <f>G39-E40+F40</f>
        <v>5000</v>
      </c>
      <c r="H40" s="560" t="s">
        <v>236</v>
      </c>
      <c r="I40" s="176" t="s">
        <v>18</v>
      </c>
      <c r="J40" s="453" t="s">
        <v>338</v>
      </c>
      <c r="K40" s="430" t="s">
        <v>64</v>
      </c>
      <c r="L40" s="176" t="s">
        <v>45</v>
      </c>
      <c r="M40" s="176"/>
      <c r="N40" s="178"/>
    </row>
    <row r="41" spans="1:14" x14ac:dyDescent="0.25">
      <c r="A41" s="195">
        <v>44816</v>
      </c>
      <c r="B41" s="206" t="s">
        <v>122</v>
      </c>
      <c r="C41" s="206" t="s">
        <v>122</v>
      </c>
      <c r="D41" s="533" t="s">
        <v>119</v>
      </c>
      <c r="E41" s="191">
        <v>5000</v>
      </c>
      <c r="F41" s="173"/>
      <c r="G41" s="334">
        <f t="shared" si="2"/>
        <v>0</v>
      </c>
      <c r="H41" s="560" t="s">
        <v>236</v>
      </c>
      <c r="I41" s="176" t="s">
        <v>18</v>
      </c>
      <c r="J41" s="453" t="s">
        <v>338</v>
      </c>
      <c r="K41" s="430" t="s">
        <v>64</v>
      </c>
      <c r="L41" s="176" t="s">
        <v>45</v>
      </c>
      <c r="M41" s="176"/>
      <c r="N41" s="178"/>
    </row>
    <row r="42" spans="1:14" x14ac:dyDescent="0.25">
      <c r="A42" s="561">
        <v>44817</v>
      </c>
      <c r="B42" s="575" t="s">
        <v>115</v>
      </c>
      <c r="C42" s="575" t="s">
        <v>49</v>
      </c>
      <c r="D42" s="577" t="s">
        <v>119</v>
      </c>
      <c r="E42" s="571"/>
      <c r="F42" s="564">
        <v>69000</v>
      </c>
      <c r="G42" s="565">
        <f t="shared" si="2"/>
        <v>69000</v>
      </c>
      <c r="H42" s="566" t="s">
        <v>236</v>
      </c>
      <c r="I42" s="567" t="s">
        <v>18</v>
      </c>
      <c r="J42" s="568" t="s">
        <v>363</v>
      </c>
      <c r="K42" s="562" t="s">
        <v>64</v>
      </c>
      <c r="L42" s="567" t="s">
        <v>45</v>
      </c>
      <c r="M42" s="567"/>
      <c r="N42" s="575"/>
    </row>
    <row r="43" spans="1:14" x14ac:dyDescent="0.25">
      <c r="A43" s="195">
        <v>44817</v>
      </c>
      <c r="B43" s="178" t="s">
        <v>123</v>
      </c>
      <c r="C43" s="178" t="s">
        <v>124</v>
      </c>
      <c r="D43" s="204" t="s">
        <v>119</v>
      </c>
      <c r="E43" s="183">
        <v>9000</v>
      </c>
      <c r="F43" s="173"/>
      <c r="G43" s="334">
        <f t="shared" si="2"/>
        <v>60000</v>
      </c>
      <c r="H43" s="560" t="s">
        <v>236</v>
      </c>
      <c r="I43" s="176" t="s">
        <v>18</v>
      </c>
      <c r="J43" s="453" t="s">
        <v>363</v>
      </c>
      <c r="K43" s="430" t="s">
        <v>64</v>
      </c>
      <c r="L43" s="176" t="s">
        <v>45</v>
      </c>
      <c r="M43" s="176"/>
      <c r="N43" s="178" t="s">
        <v>127</v>
      </c>
    </row>
    <row r="44" spans="1:14" x14ac:dyDescent="0.25">
      <c r="A44" s="195">
        <v>44817</v>
      </c>
      <c r="B44" s="178" t="s">
        <v>123</v>
      </c>
      <c r="C44" s="178" t="s">
        <v>124</v>
      </c>
      <c r="D44" s="204" t="s">
        <v>119</v>
      </c>
      <c r="E44" s="183">
        <v>8000</v>
      </c>
      <c r="F44" s="173"/>
      <c r="G44" s="334">
        <f t="shared" si="2"/>
        <v>52000</v>
      </c>
      <c r="H44" s="560" t="s">
        <v>236</v>
      </c>
      <c r="I44" s="176" t="s">
        <v>18</v>
      </c>
      <c r="J44" s="453" t="s">
        <v>363</v>
      </c>
      <c r="K44" s="430" t="s">
        <v>64</v>
      </c>
      <c r="L44" s="176" t="s">
        <v>45</v>
      </c>
      <c r="M44" s="176"/>
      <c r="N44" s="178" t="s">
        <v>364</v>
      </c>
    </row>
    <row r="45" spans="1:14" x14ac:dyDescent="0.25">
      <c r="A45" s="195">
        <v>44817</v>
      </c>
      <c r="B45" s="178" t="s">
        <v>123</v>
      </c>
      <c r="C45" s="178" t="s">
        <v>124</v>
      </c>
      <c r="D45" s="204" t="s">
        <v>119</v>
      </c>
      <c r="E45" s="191">
        <v>13000</v>
      </c>
      <c r="F45" s="173"/>
      <c r="G45" s="334">
        <f t="shared" si="2"/>
        <v>39000</v>
      </c>
      <c r="H45" s="560" t="s">
        <v>236</v>
      </c>
      <c r="I45" s="176" t="s">
        <v>18</v>
      </c>
      <c r="J45" s="453" t="s">
        <v>363</v>
      </c>
      <c r="K45" s="430" t="s">
        <v>64</v>
      </c>
      <c r="L45" s="176" t="s">
        <v>45</v>
      </c>
      <c r="M45" s="176"/>
      <c r="N45" s="178" t="s">
        <v>365</v>
      </c>
    </row>
    <row r="46" spans="1:14" x14ac:dyDescent="0.25">
      <c r="A46" s="195">
        <v>44817</v>
      </c>
      <c r="B46" s="178" t="s">
        <v>123</v>
      </c>
      <c r="C46" s="178" t="s">
        <v>124</v>
      </c>
      <c r="D46" s="204" t="s">
        <v>119</v>
      </c>
      <c r="E46" s="191">
        <v>5000</v>
      </c>
      <c r="F46" s="173"/>
      <c r="G46" s="334">
        <f t="shared" si="2"/>
        <v>34000</v>
      </c>
      <c r="H46" s="560" t="s">
        <v>236</v>
      </c>
      <c r="I46" s="176" t="s">
        <v>18</v>
      </c>
      <c r="J46" s="453" t="s">
        <v>363</v>
      </c>
      <c r="K46" s="430" t="s">
        <v>64</v>
      </c>
      <c r="L46" s="176" t="s">
        <v>45</v>
      </c>
      <c r="M46" s="176"/>
      <c r="N46" s="178" t="s">
        <v>366</v>
      </c>
    </row>
    <row r="47" spans="1:14" x14ac:dyDescent="0.25">
      <c r="A47" s="195">
        <v>44817</v>
      </c>
      <c r="B47" s="178" t="s">
        <v>123</v>
      </c>
      <c r="C47" s="178" t="s">
        <v>124</v>
      </c>
      <c r="D47" s="204" t="s">
        <v>119</v>
      </c>
      <c r="E47" s="183">
        <v>10000</v>
      </c>
      <c r="F47" s="173"/>
      <c r="G47" s="334">
        <f t="shared" si="2"/>
        <v>24000</v>
      </c>
      <c r="H47" s="560" t="s">
        <v>236</v>
      </c>
      <c r="I47" s="176" t="s">
        <v>18</v>
      </c>
      <c r="J47" s="453" t="s">
        <v>363</v>
      </c>
      <c r="K47" s="430" t="s">
        <v>64</v>
      </c>
      <c r="L47" s="176" t="s">
        <v>45</v>
      </c>
      <c r="M47" s="176"/>
      <c r="N47" s="178" t="s">
        <v>367</v>
      </c>
    </row>
    <row r="48" spans="1:14" x14ac:dyDescent="0.25">
      <c r="A48" s="195">
        <v>44817</v>
      </c>
      <c r="B48" s="178" t="s">
        <v>123</v>
      </c>
      <c r="C48" s="178" t="s">
        <v>124</v>
      </c>
      <c r="D48" s="204" t="s">
        <v>119</v>
      </c>
      <c r="E48" s="191">
        <v>8000</v>
      </c>
      <c r="F48" s="173"/>
      <c r="G48" s="334">
        <f t="shared" si="0"/>
        <v>16000</v>
      </c>
      <c r="H48" s="560" t="s">
        <v>236</v>
      </c>
      <c r="I48" s="176" t="s">
        <v>18</v>
      </c>
      <c r="J48" s="453" t="s">
        <v>363</v>
      </c>
      <c r="K48" s="430" t="s">
        <v>64</v>
      </c>
      <c r="L48" s="176" t="s">
        <v>45</v>
      </c>
      <c r="M48" s="176"/>
      <c r="N48" s="178" t="s">
        <v>358</v>
      </c>
    </row>
    <row r="49" spans="1:14" x14ac:dyDescent="0.25">
      <c r="A49" s="195">
        <v>44817</v>
      </c>
      <c r="B49" s="196" t="s">
        <v>122</v>
      </c>
      <c r="C49" s="196" t="s">
        <v>122</v>
      </c>
      <c r="D49" s="204" t="s">
        <v>119</v>
      </c>
      <c r="E49" s="191">
        <v>6000</v>
      </c>
      <c r="F49" s="173"/>
      <c r="G49" s="334">
        <f t="shared" si="0"/>
        <v>10000</v>
      </c>
      <c r="H49" s="560" t="s">
        <v>236</v>
      </c>
      <c r="I49" s="176" t="s">
        <v>18</v>
      </c>
      <c r="J49" s="453" t="s">
        <v>363</v>
      </c>
      <c r="K49" s="430" t="s">
        <v>64</v>
      </c>
      <c r="L49" s="176" t="s">
        <v>45</v>
      </c>
      <c r="M49" s="176"/>
      <c r="N49" s="178"/>
    </row>
    <row r="50" spans="1:14" ht="17.25" customHeight="1" x14ac:dyDescent="0.25">
      <c r="A50" s="195">
        <v>44817</v>
      </c>
      <c r="B50" s="196" t="s">
        <v>122</v>
      </c>
      <c r="C50" s="196" t="s">
        <v>122</v>
      </c>
      <c r="D50" s="204" t="s">
        <v>119</v>
      </c>
      <c r="E50" s="183">
        <v>4000</v>
      </c>
      <c r="F50" s="173"/>
      <c r="G50" s="334">
        <f t="shared" si="0"/>
        <v>6000</v>
      </c>
      <c r="H50" s="560" t="s">
        <v>236</v>
      </c>
      <c r="I50" s="176" t="s">
        <v>18</v>
      </c>
      <c r="J50" s="453" t="s">
        <v>363</v>
      </c>
      <c r="K50" s="430" t="s">
        <v>64</v>
      </c>
      <c r="L50" s="176" t="s">
        <v>45</v>
      </c>
      <c r="M50" s="176"/>
      <c r="N50" s="178"/>
    </row>
    <row r="51" spans="1:14" x14ac:dyDescent="0.25">
      <c r="A51" s="195">
        <v>44818</v>
      </c>
      <c r="B51" s="196" t="s">
        <v>125</v>
      </c>
      <c r="C51" s="196" t="s">
        <v>49</v>
      </c>
      <c r="D51" s="204" t="s">
        <v>119</v>
      </c>
      <c r="E51" s="191"/>
      <c r="F51" s="173">
        <v>-6000</v>
      </c>
      <c r="G51" s="334">
        <f t="shared" si="0"/>
        <v>0</v>
      </c>
      <c r="H51" s="560" t="s">
        <v>236</v>
      </c>
      <c r="I51" s="176" t="s">
        <v>18</v>
      </c>
      <c r="J51" s="453" t="s">
        <v>363</v>
      </c>
      <c r="K51" s="430" t="s">
        <v>64</v>
      </c>
      <c r="L51" s="176" t="s">
        <v>45</v>
      </c>
      <c r="M51" s="176"/>
      <c r="N51" s="178"/>
    </row>
    <row r="52" spans="1:14" x14ac:dyDescent="0.25">
      <c r="A52" s="561">
        <v>44818</v>
      </c>
      <c r="B52" s="562" t="s">
        <v>115</v>
      </c>
      <c r="C52" s="562" t="s">
        <v>49</v>
      </c>
      <c r="D52" s="577" t="s">
        <v>119</v>
      </c>
      <c r="E52" s="570"/>
      <c r="F52" s="564">
        <v>80000</v>
      </c>
      <c r="G52" s="565">
        <f t="shared" si="0"/>
        <v>80000</v>
      </c>
      <c r="H52" s="566" t="s">
        <v>236</v>
      </c>
      <c r="I52" s="567" t="s">
        <v>18</v>
      </c>
      <c r="J52" s="568" t="s">
        <v>393</v>
      </c>
      <c r="K52" s="562" t="s">
        <v>64</v>
      </c>
      <c r="L52" s="567" t="s">
        <v>45</v>
      </c>
      <c r="M52" s="567"/>
      <c r="N52" s="575"/>
    </row>
    <row r="53" spans="1:14" x14ac:dyDescent="0.25">
      <c r="A53" s="195">
        <v>44818</v>
      </c>
      <c r="B53" s="196" t="s">
        <v>123</v>
      </c>
      <c r="C53" s="196" t="s">
        <v>124</v>
      </c>
      <c r="D53" s="204" t="s">
        <v>119</v>
      </c>
      <c r="E53" s="191">
        <v>10000</v>
      </c>
      <c r="F53" s="173"/>
      <c r="G53" s="334">
        <f>G52-E53+F53</f>
        <v>70000</v>
      </c>
      <c r="H53" s="560" t="s">
        <v>236</v>
      </c>
      <c r="I53" s="176" t="s">
        <v>18</v>
      </c>
      <c r="J53" s="453" t="s">
        <v>393</v>
      </c>
      <c r="K53" s="430" t="s">
        <v>64</v>
      </c>
      <c r="L53" s="176" t="s">
        <v>45</v>
      </c>
      <c r="M53" s="176"/>
      <c r="N53" s="178" t="s">
        <v>127</v>
      </c>
    </row>
    <row r="54" spans="1:14" x14ac:dyDescent="0.25">
      <c r="A54" s="195">
        <v>44818</v>
      </c>
      <c r="B54" s="196" t="s">
        <v>123</v>
      </c>
      <c r="C54" s="196" t="s">
        <v>124</v>
      </c>
      <c r="D54" s="204" t="s">
        <v>119</v>
      </c>
      <c r="E54" s="191">
        <v>18000</v>
      </c>
      <c r="F54" s="173"/>
      <c r="G54" s="334">
        <f t="shared" si="0"/>
        <v>52000</v>
      </c>
      <c r="H54" s="560" t="s">
        <v>236</v>
      </c>
      <c r="I54" s="176" t="s">
        <v>18</v>
      </c>
      <c r="J54" s="453" t="s">
        <v>393</v>
      </c>
      <c r="K54" s="430" t="s">
        <v>64</v>
      </c>
      <c r="L54" s="176" t="s">
        <v>45</v>
      </c>
      <c r="M54" s="176"/>
      <c r="N54" s="178" t="s">
        <v>394</v>
      </c>
    </row>
    <row r="55" spans="1:14" ht="13.5" customHeight="1" x14ac:dyDescent="0.25">
      <c r="A55" s="195">
        <v>44818</v>
      </c>
      <c r="B55" s="196" t="s">
        <v>123</v>
      </c>
      <c r="C55" s="196" t="s">
        <v>124</v>
      </c>
      <c r="D55" s="204" t="s">
        <v>119</v>
      </c>
      <c r="E55" s="183">
        <v>4000</v>
      </c>
      <c r="F55" s="173"/>
      <c r="G55" s="334">
        <f>G54-E55+F55</f>
        <v>48000</v>
      </c>
      <c r="H55" s="560" t="s">
        <v>236</v>
      </c>
      <c r="I55" s="176" t="s">
        <v>18</v>
      </c>
      <c r="J55" s="453" t="s">
        <v>393</v>
      </c>
      <c r="K55" s="430" t="s">
        <v>64</v>
      </c>
      <c r="L55" s="176" t="s">
        <v>45</v>
      </c>
      <c r="M55" s="176"/>
      <c r="N55" s="178" t="s">
        <v>395</v>
      </c>
    </row>
    <row r="56" spans="1:14" x14ac:dyDescent="0.25">
      <c r="A56" s="195">
        <v>44818</v>
      </c>
      <c r="B56" s="196" t="s">
        <v>123</v>
      </c>
      <c r="C56" s="196" t="s">
        <v>124</v>
      </c>
      <c r="D56" s="204" t="s">
        <v>119</v>
      </c>
      <c r="E56" s="202">
        <v>12000</v>
      </c>
      <c r="F56" s="532"/>
      <c r="G56" s="694">
        <f t="shared" ref="G56:G60" si="3">G55-E56+F56</f>
        <v>36000</v>
      </c>
      <c r="H56" s="695" t="s">
        <v>236</v>
      </c>
      <c r="I56" s="696" t="s">
        <v>18</v>
      </c>
      <c r="J56" s="453" t="s">
        <v>393</v>
      </c>
      <c r="K56" s="697" t="s">
        <v>64</v>
      </c>
      <c r="L56" s="696" t="s">
        <v>45</v>
      </c>
      <c r="M56" s="696"/>
      <c r="N56" s="693" t="s">
        <v>396</v>
      </c>
    </row>
    <row r="57" spans="1:14" x14ac:dyDescent="0.25">
      <c r="A57" s="195">
        <v>44818</v>
      </c>
      <c r="B57" s="196" t="s">
        <v>123</v>
      </c>
      <c r="C57" s="196" t="s">
        <v>124</v>
      </c>
      <c r="D57" s="204" t="s">
        <v>119</v>
      </c>
      <c r="E57" s="183">
        <v>8000</v>
      </c>
      <c r="F57" s="173"/>
      <c r="G57" s="334">
        <f t="shared" si="3"/>
        <v>28000</v>
      </c>
      <c r="H57" s="560" t="s">
        <v>236</v>
      </c>
      <c r="I57" s="176" t="s">
        <v>18</v>
      </c>
      <c r="J57" s="453" t="s">
        <v>393</v>
      </c>
      <c r="K57" s="430" t="s">
        <v>64</v>
      </c>
      <c r="L57" s="176" t="s">
        <v>45</v>
      </c>
      <c r="M57" s="176"/>
      <c r="N57" s="178" t="s">
        <v>397</v>
      </c>
    </row>
    <row r="58" spans="1:14" x14ac:dyDescent="0.25">
      <c r="A58" s="195">
        <v>44818</v>
      </c>
      <c r="B58" s="196" t="s">
        <v>123</v>
      </c>
      <c r="C58" s="196" t="s">
        <v>124</v>
      </c>
      <c r="D58" s="204" t="s">
        <v>119</v>
      </c>
      <c r="E58" s="183">
        <v>10000</v>
      </c>
      <c r="F58" s="173"/>
      <c r="G58" s="334">
        <f>G57-E58+F58</f>
        <v>18000</v>
      </c>
      <c r="H58" s="560" t="s">
        <v>236</v>
      </c>
      <c r="I58" s="176" t="s">
        <v>18</v>
      </c>
      <c r="J58" s="453" t="s">
        <v>393</v>
      </c>
      <c r="K58" s="430" t="s">
        <v>64</v>
      </c>
      <c r="L58" s="176" t="s">
        <v>45</v>
      </c>
      <c r="M58" s="176"/>
      <c r="N58" s="178" t="s">
        <v>398</v>
      </c>
    </row>
    <row r="59" spans="1:14" x14ac:dyDescent="0.25">
      <c r="A59" s="195">
        <v>44818</v>
      </c>
      <c r="B59" s="178" t="s">
        <v>122</v>
      </c>
      <c r="C59" s="178" t="s">
        <v>122</v>
      </c>
      <c r="D59" s="204" t="s">
        <v>119</v>
      </c>
      <c r="E59" s="183">
        <v>5000</v>
      </c>
      <c r="F59" s="173"/>
      <c r="G59" s="334">
        <f t="shared" si="3"/>
        <v>13000</v>
      </c>
      <c r="H59" s="596" t="s">
        <v>236</v>
      </c>
      <c r="I59" s="176" t="s">
        <v>18</v>
      </c>
      <c r="J59" s="453" t="s">
        <v>393</v>
      </c>
      <c r="K59" s="430" t="s">
        <v>64</v>
      </c>
      <c r="L59" s="176" t="s">
        <v>45</v>
      </c>
      <c r="M59" s="176"/>
      <c r="N59" s="178"/>
    </row>
    <row r="60" spans="1:14" x14ac:dyDescent="0.25">
      <c r="A60" s="195">
        <v>44818</v>
      </c>
      <c r="B60" s="178" t="s">
        <v>122</v>
      </c>
      <c r="C60" s="178" t="s">
        <v>122</v>
      </c>
      <c r="D60" s="204" t="s">
        <v>119</v>
      </c>
      <c r="E60" s="183">
        <v>5000</v>
      </c>
      <c r="F60" s="173"/>
      <c r="G60" s="334">
        <f t="shared" si="3"/>
        <v>8000</v>
      </c>
      <c r="H60" s="596" t="s">
        <v>236</v>
      </c>
      <c r="I60" s="176" t="s">
        <v>18</v>
      </c>
      <c r="J60" s="453" t="s">
        <v>393</v>
      </c>
      <c r="K60" s="430" t="s">
        <v>64</v>
      </c>
      <c r="L60" s="176" t="s">
        <v>45</v>
      </c>
      <c r="M60" s="176"/>
      <c r="N60" s="178"/>
    </row>
    <row r="61" spans="1:14" x14ac:dyDescent="0.25">
      <c r="A61" s="195">
        <v>44819</v>
      </c>
      <c r="B61" s="178" t="s">
        <v>125</v>
      </c>
      <c r="C61" s="178" t="s">
        <v>49</v>
      </c>
      <c r="D61" s="204" t="s">
        <v>119</v>
      </c>
      <c r="E61" s="182"/>
      <c r="F61" s="185">
        <v>-8000</v>
      </c>
      <c r="G61" s="334">
        <f t="shared" si="0"/>
        <v>0</v>
      </c>
      <c r="H61" s="596" t="s">
        <v>236</v>
      </c>
      <c r="I61" s="176" t="s">
        <v>18</v>
      </c>
      <c r="J61" s="453" t="s">
        <v>393</v>
      </c>
      <c r="K61" s="430" t="s">
        <v>64</v>
      </c>
      <c r="L61" s="176" t="s">
        <v>45</v>
      </c>
      <c r="M61" s="176"/>
      <c r="N61" s="178"/>
    </row>
    <row r="62" spans="1:14" x14ac:dyDescent="0.25">
      <c r="A62" s="561">
        <v>44819</v>
      </c>
      <c r="B62" s="562" t="s">
        <v>115</v>
      </c>
      <c r="C62" s="562" t="s">
        <v>49</v>
      </c>
      <c r="D62" s="563" t="s">
        <v>119</v>
      </c>
      <c r="E62" s="564"/>
      <c r="F62" s="564">
        <v>63000</v>
      </c>
      <c r="G62" s="565">
        <f t="shared" si="0"/>
        <v>63000</v>
      </c>
      <c r="H62" s="597" t="s">
        <v>236</v>
      </c>
      <c r="I62" s="567" t="s">
        <v>18</v>
      </c>
      <c r="J62" s="568" t="s">
        <v>410</v>
      </c>
      <c r="K62" s="562" t="s">
        <v>64</v>
      </c>
      <c r="L62" s="567" t="s">
        <v>45</v>
      </c>
      <c r="M62" s="567"/>
      <c r="N62" s="575"/>
    </row>
    <row r="63" spans="1:14" x14ac:dyDescent="0.25">
      <c r="A63" s="195">
        <v>44819</v>
      </c>
      <c r="B63" s="178" t="s">
        <v>123</v>
      </c>
      <c r="C63" s="178" t="s">
        <v>124</v>
      </c>
      <c r="D63" s="204" t="s">
        <v>119</v>
      </c>
      <c r="E63" s="191">
        <v>8000</v>
      </c>
      <c r="F63" s="531"/>
      <c r="G63" s="334">
        <f t="shared" si="0"/>
        <v>55000</v>
      </c>
      <c r="H63" s="596" t="s">
        <v>236</v>
      </c>
      <c r="I63" s="176" t="s">
        <v>18</v>
      </c>
      <c r="J63" s="453" t="s">
        <v>410</v>
      </c>
      <c r="K63" s="430" t="s">
        <v>64</v>
      </c>
      <c r="L63" s="176" t="s">
        <v>45</v>
      </c>
      <c r="M63" s="176"/>
      <c r="N63" s="178" t="s">
        <v>127</v>
      </c>
    </row>
    <row r="64" spans="1:14" x14ac:dyDescent="0.25">
      <c r="A64" s="195">
        <v>44819</v>
      </c>
      <c r="B64" s="178" t="s">
        <v>123</v>
      </c>
      <c r="C64" s="178" t="s">
        <v>124</v>
      </c>
      <c r="D64" s="204" t="s">
        <v>119</v>
      </c>
      <c r="E64" s="191">
        <v>8000</v>
      </c>
      <c r="F64" s="426"/>
      <c r="G64" s="334">
        <f t="shared" si="0"/>
        <v>47000</v>
      </c>
      <c r="H64" s="596" t="s">
        <v>236</v>
      </c>
      <c r="I64" s="176" t="s">
        <v>18</v>
      </c>
      <c r="J64" s="453" t="s">
        <v>410</v>
      </c>
      <c r="K64" s="430" t="s">
        <v>64</v>
      </c>
      <c r="L64" s="176" t="s">
        <v>45</v>
      </c>
      <c r="M64" s="176"/>
      <c r="N64" s="178" t="s">
        <v>411</v>
      </c>
    </row>
    <row r="65" spans="1:14" x14ac:dyDescent="0.25">
      <c r="A65" s="195">
        <v>44819</v>
      </c>
      <c r="B65" s="178" t="s">
        <v>123</v>
      </c>
      <c r="C65" s="178" t="s">
        <v>124</v>
      </c>
      <c r="D65" s="204" t="s">
        <v>119</v>
      </c>
      <c r="E65" s="191">
        <v>10000</v>
      </c>
      <c r="F65" s="426"/>
      <c r="G65" s="334">
        <f t="shared" si="0"/>
        <v>37000</v>
      </c>
      <c r="H65" s="596" t="s">
        <v>236</v>
      </c>
      <c r="I65" s="176" t="s">
        <v>18</v>
      </c>
      <c r="J65" s="453" t="s">
        <v>410</v>
      </c>
      <c r="K65" s="430" t="s">
        <v>64</v>
      </c>
      <c r="L65" s="176" t="s">
        <v>45</v>
      </c>
      <c r="M65" s="176"/>
      <c r="N65" s="178" t="s">
        <v>412</v>
      </c>
    </row>
    <row r="66" spans="1:14" x14ac:dyDescent="0.25">
      <c r="A66" s="195">
        <v>44819</v>
      </c>
      <c r="B66" s="178" t="s">
        <v>123</v>
      </c>
      <c r="C66" s="178" t="s">
        <v>124</v>
      </c>
      <c r="D66" s="204" t="s">
        <v>119</v>
      </c>
      <c r="E66" s="191">
        <v>5000</v>
      </c>
      <c r="F66" s="426"/>
      <c r="G66" s="334">
        <f t="shared" si="0"/>
        <v>32000</v>
      </c>
      <c r="H66" s="596" t="s">
        <v>236</v>
      </c>
      <c r="I66" s="176" t="s">
        <v>18</v>
      </c>
      <c r="J66" s="453" t="s">
        <v>410</v>
      </c>
      <c r="K66" s="430" t="s">
        <v>64</v>
      </c>
      <c r="L66" s="176" t="s">
        <v>45</v>
      </c>
      <c r="M66" s="176"/>
      <c r="N66" s="178" t="s">
        <v>413</v>
      </c>
    </row>
    <row r="67" spans="1:14" x14ac:dyDescent="0.25">
      <c r="A67" s="195">
        <v>44819</v>
      </c>
      <c r="B67" s="178" t="s">
        <v>123</v>
      </c>
      <c r="C67" s="178" t="s">
        <v>124</v>
      </c>
      <c r="D67" s="204" t="s">
        <v>119</v>
      </c>
      <c r="E67" s="191">
        <v>12000</v>
      </c>
      <c r="F67" s="426"/>
      <c r="G67" s="334">
        <f t="shared" si="0"/>
        <v>20000</v>
      </c>
      <c r="H67" s="596" t="s">
        <v>236</v>
      </c>
      <c r="I67" s="176" t="s">
        <v>18</v>
      </c>
      <c r="J67" s="453" t="s">
        <v>410</v>
      </c>
      <c r="K67" s="430" t="s">
        <v>64</v>
      </c>
      <c r="L67" s="176" t="s">
        <v>45</v>
      </c>
      <c r="M67" s="176"/>
      <c r="N67" s="178" t="s">
        <v>414</v>
      </c>
    </row>
    <row r="68" spans="1:14" x14ac:dyDescent="0.25">
      <c r="A68" s="195">
        <v>44819</v>
      </c>
      <c r="B68" s="178" t="s">
        <v>123</v>
      </c>
      <c r="C68" s="178" t="s">
        <v>124</v>
      </c>
      <c r="D68" s="204" t="s">
        <v>119</v>
      </c>
      <c r="E68" s="191">
        <v>10000</v>
      </c>
      <c r="F68" s="426"/>
      <c r="G68" s="334">
        <f t="shared" si="0"/>
        <v>10000</v>
      </c>
      <c r="H68" s="596" t="s">
        <v>236</v>
      </c>
      <c r="I68" s="176" t="s">
        <v>18</v>
      </c>
      <c r="J68" s="453" t="s">
        <v>410</v>
      </c>
      <c r="K68" s="430" t="s">
        <v>64</v>
      </c>
      <c r="L68" s="176" t="s">
        <v>45</v>
      </c>
      <c r="M68" s="176"/>
      <c r="N68" s="178" t="s">
        <v>415</v>
      </c>
    </row>
    <row r="69" spans="1:14" x14ac:dyDescent="0.25">
      <c r="A69" s="195">
        <v>44819</v>
      </c>
      <c r="B69" s="178" t="s">
        <v>122</v>
      </c>
      <c r="C69" s="178" t="s">
        <v>122</v>
      </c>
      <c r="D69" s="178" t="s">
        <v>119</v>
      </c>
      <c r="E69" s="191">
        <v>10000</v>
      </c>
      <c r="F69" s="426"/>
      <c r="G69" s="334">
        <f t="shared" si="0"/>
        <v>0</v>
      </c>
      <c r="H69" s="596" t="s">
        <v>236</v>
      </c>
      <c r="I69" s="176" t="s">
        <v>18</v>
      </c>
      <c r="J69" s="453" t="s">
        <v>410</v>
      </c>
      <c r="K69" s="430" t="s">
        <v>64</v>
      </c>
      <c r="L69" s="176" t="s">
        <v>45</v>
      </c>
      <c r="M69" s="176"/>
      <c r="N69" s="178"/>
    </row>
    <row r="70" spans="1:14" x14ac:dyDescent="0.25">
      <c r="A70" s="561">
        <v>44820</v>
      </c>
      <c r="B70" s="575" t="s">
        <v>115</v>
      </c>
      <c r="C70" s="575" t="s">
        <v>49</v>
      </c>
      <c r="D70" s="575" t="s">
        <v>119</v>
      </c>
      <c r="E70" s="599"/>
      <c r="F70" s="599">
        <v>73000</v>
      </c>
      <c r="G70" s="565">
        <f t="shared" ref="G70:G133" si="4">G69-E70+F70</f>
        <v>73000</v>
      </c>
      <c r="H70" s="597" t="s">
        <v>236</v>
      </c>
      <c r="I70" s="567" t="s">
        <v>18</v>
      </c>
      <c r="J70" s="453" t="s">
        <v>484</v>
      </c>
      <c r="K70" s="562" t="s">
        <v>64</v>
      </c>
      <c r="L70" s="567" t="s">
        <v>45</v>
      </c>
      <c r="M70" s="567"/>
      <c r="N70" s="575"/>
    </row>
    <row r="71" spans="1:14" x14ac:dyDescent="0.25">
      <c r="A71" s="195">
        <v>44820</v>
      </c>
      <c r="B71" s="176" t="s">
        <v>123</v>
      </c>
      <c r="C71" s="176" t="s">
        <v>124</v>
      </c>
      <c r="D71" s="176" t="s">
        <v>119</v>
      </c>
      <c r="E71" s="191">
        <v>8000</v>
      </c>
      <c r="F71" s="426"/>
      <c r="G71" s="334">
        <f t="shared" si="4"/>
        <v>65000</v>
      </c>
      <c r="H71" s="596" t="s">
        <v>236</v>
      </c>
      <c r="I71" s="176" t="s">
        <v>18</v>
      </c>
      <c r="J71" s="453" t="s">
        <v>484</v>
      </c>
      <c r="K71" s="430" t="s">
        <v>64</v>
      </c>
      <c r="L71" s="176" t="s">
        <v>45</v>
      </c>
      <c r="M71" s="176"/>
      <c r="N71" s="178" t="s">
        <v>267</v>
      </c>
    </row>
    <row r="72" spans="1:14" x14ac:dyDescent="0.25">
      <c r="A72" s="195">
        <v>44820</v>
      </c>
      <c r="B72" s="176" t="s">
        <v>123</v>
      </c>
      <c r="C72" s="176" t="s">
        <v>124</v>
      </c>
      <c r="D72" s="176" t="s">
        <v>119</v>
      </c>
      <c r="E72" s="191">
        <v>10000</v>
      </c>
      <c r="F72" s="426"/>
      <c r="G72" s="334">
        <f t="shared" si="4"/>
        <v>55000</v>
      </c>
      <c r="H72" s="596" t="s">
        <v>236</v>
      </c>
      <c r="I72" s="176" t="s">
        <v>18</v>
      </c>
      <c r="J72" s="453" t="s">
        <v>484</v>
      </c>
      <c r="K72" s="430" t="s">
        <v>64</v>
      </c>
      <c r="L72" s="176" t="s">
        <v>45</v>
      </c>
      <c r="M72" s="176"/>
      <c r="N72" s="178" t="s">
        <v>451</v>
      </c>
    </row>
    <row r="73" spans="1:14" x14ac:dyDescent="0.25">
      <c r="A73" s="195">
        <v>44820</v>
      </c>
      <c r="B73" s="176" t="s">
        <v>123</v>
      </c>
      <c r="C73" s="176" t="s">
        <v>124</v>
      </c>
      <c r="D73" s="176" t="s">
        <v>119</v>
      </c>
      <c r="E73" s="426">
        <v>10000</v>
      </c>
      <c r="F73" s="426"/>
      <c r="G73" s="334">
        <f t="shared" si="4"/>
        <v>45000</v>
      </c>
      <c r="H73" s="596" t="s">
        <v>236</v>
      </c>
      <c r="I73" s="176" t="s">
        <v>18</v>
      </c>
      <c r="J73" s="453" t="s">
        <v>484</v>
      </c>
      <c r="K73" s="430" t="s">
        <v>64</v>
      </c>
      <c r="L73" s="176" t="s">
        <v>45</v>
      </c>
      <c r="M73" s="176"/>
      <c r="N73" s="178" t="s">
        <v>452</v>
      </c>
    </row>
    <row r="74" spans="1:14" x14ac:dyDescent="0.25">
      <c r="A74" s="195">
        <v>44820</v>
      </c>
      <c r="B74" s="176" t="s">
        <v>123</v>
      </c>
      <c r="C74" s="176" t="s">
        <v>124</v>
      </c>
      <c r="D74" s="176" t="s">
        <v>119</v>
      </c>
      <c r="E74" s="426">
        <v>14000</v>
      </c>
      <c r="F74" s="426"/>
      <c r="G74" s="334">
        <f t="shared" si="4"/>
        <v>31000</v>
      </c>
      <c r="H74" s="596" t="s">
        <v>236</v>
      </c>
      <c r="I74" s="176" t="s">
        <v>18</v>
      </c>
      <c r="J74" s="453" t="s">
        <v>484</v>
      </c>
      <c r="K74" s="430" t="s">
        <v>64</v>
      </c>
      <c r="L74" s="176" t="s">
        <v>45</v>
      </c>
      <c r="M74" s="176"/>
      <c r="N74" s="178" t="s">
        <v>453</v>
      </c>
    </row>
    <row r="75" spans="1:14" x14ac:dyDescent="0.25">
      <c r="A75" s="195">
        <v>44820</v>
      </c>
      <c r="B75" s="176" t="s">
        <v>123</v>
      </c>
      <c r="C75" s="176" t="s">
        <v>124</v>
      </c>
      <c r="D75" s="176" t="s">
        <v>119</v>
      </c>
      <c r="E75" s="426">
        <v>11000</v>
      </c>
      <c r="F75" s="426"/>
      <c r="G75" s="334">
        <f t="shared" si="4"/>
        <v>20000</v>
      </c>
      <c r="H75" s="596" t="s">
        <v>236</v>
      </c>
      <c r="I75" s="176" t="s">
        <v>18</v>
      </c>
      <c r="J75" s="453" t="s">
        <v>484</v>
      </c>
      <c r="K75" s="430" t="s">
        <v>64</v>
      </c>
      <c r="L75" s="176" t="s">
        <v>45</v>
      </c>
      <c r="M75" s="176"/>
      <c r="N75" s="178" t="s">
        <v>454</v>
      </c>
    </row>
    <row r="76" spans="1:14" x14ac:dyDescent="0.25">
      <c r="A76" s="195">
        <v>44820</v>
      </c>
      <c r="B76" s="176" t="s">
        <v>123</v>
      </c>
      <c r="C76" s="176" t="s">
        <v>124</v>
      </c>
      <c r="D76" s="176" t="s">
        <v>119</v>
      </c>
      <c r="E76" s="426">
        <v>10000</v>
      </c>
      <c r="F76" s="426"/>
      <c r="G76" s="334">
        <f t="shared" si="4"/>
        <v>10000</v>
      </c>
      <c r="H76" s="596" t="s">
        <v>236</v>
      </c>
      <c r="I76" s="176" t="s">
        <v>18</v>
      </c>
      <c r="J76" s="453" t="s">
        <v>484</v>
      </c>
      <c r="K76" s="430" t="s">
        <v>64</v>
      </c>
      <c r="L76" s="176" t="s">
        <v>45</v>
      </c>
      <c r="M76" s="176"/>
      <c r="N76" s="178" t="s">
        <v>455</v>
      </c>
    </row>
    <row r="77" spans="1:14" x14ac:dyDescent="0.25">
      <c r="A77" s="195">
        <v>44820</v>
      </c>
      <c r="B77" s="176" t="s">
        <v>122</v>
      </c>
      <c r="C77" s="176" t="s">
        <v>122</v>
      </c>
      <c r="D77" s="176" t="s">
        <v>119</v>
      </c>
      <c r="E77" s="426">
        <v>5000</v>
      </c>
      <c r="F77" s="426"/>
      <c r="G77" s="334">
        <f t="shared" si="4"/>
        <v>5000</v>
      </c>
      <c r="H77" s="596" t="s">
        <v>236</v>
      </c>
      <c r="I77" s="176" t="s">
        <v>18</v>
      </c>
      <c r="J77" s="453" t="s">
        <v>484</v>
      </c>
      <c r="K77" s="430" t="s">
        <v>64</v>
      </c>
      <c r="L77" s="176" t="s">
        <v>45</v>
      </c>
      <c r="M77" s="176"/>
      <c r="N77" s="178"/>
    </row>
    <row r="78" spans="1:14" x14ac:dyDescent="0.25">
      <c r="A78" s="195">
        <v>44820</v>
      </c>
      <c r="B78" s="176" t="s">
        <v>122</v>
      </c>
      <c r="C78" s="176" t="s">
        <v>122</v>
      </c>
      <c r="D78" s="176" t="s">
        <v>119</v>
      </c>
      <c r="E78" s="426">
        <v>5000</v>
      </c>
      <c r="F78" s="426"/>
      <c r="G78" s="334">
        <f t="shared" si="4"/>
        <v>0</v>
      </c>
      <c r="H78" s="596" t="s">
        <v>236</v>
      </c>
      <c r="I78" s="176" t="s">
        <v>18</v>
      </c>
      <c r="J78" s="453" t="s">
        <v>484</v>
      </c>
      <c r="K78" s="430" t="s">
        <v>64</v>
      </c>
      <c r="L78" s="176" t="s">
        <v>45</v>
      </c>
      <c r="M78" s="176"/>
      <c r="N78" s="178"/>
    </row>
    <row r="79" spans="1:14" x14ac:dyDescent="0.25">
      <c r="A79" s="743">
        <v>44823</v>
      </c>
      <c r="B79" s="681" t="s">
        <v>115</v>
      </c>
      <c r="C79" s="681" t="s">
        <v>49</v>
      </c>
      <c r="D79" s="681" t="s">
        <v>119</v>
      </c>
      <c r="E79" s="713"/>
      <c r="F79" s="713">
        <v>80000</v>
      </c>
      <c r="G79" s="679">
        <f t="shared" si="4"/>
        <v>80000</v>
      </c>
      <c r="H79" s="714" t="s">
        <v>236</v>
      </c>
      <c r="I79" s="681" t="s">
        <v>18</v>
      </c>
      <c r="J79" s="453" t="s">
        <v>502</v>
      </c>
      <c r="K79" s="675" t="s">
        <v>64</v>
      </c>
      <c r="L79" s="681" t="s">
        <v>45</v>
      </c>
      <c r="M79" s="681"/>
      <c r="N79" s="715"/>
    </row>
    <row r="80" spans="1:14" x14ac:dyDescent="0.25">
      <c r="A80" s="181">
        <v>44823</v>
      </c>
      <c r="B80" s="176" t="s">
        <v>123</v>
      </c>
      <c r="C80" s="176" t="s">
        <v>124</v>
      </c>
      <c r="D80" s="176" t="s">
        <v>119</v>
      </c>
      <c r="E80" s="426">
        <v>10000</v>
      </c>
      <c r="F80" s="426"/>
      <c r="G80" s="334">
        <f t="shared" si="4"/>
        <v>70000</v>
      </c>
      <c r="H80" s="596" t="s">
        <v>236</v>
      </c>
      <c r="I80" s="176" t="s">
        <v>18</v>
      </c>
      <c r="J80" s="453" t="s">
        <v>515</v>
      </c>
      <c r="K80" s="430" t="s">
        <v>64</v>
      </c>
      <c r="L80" s="176" t="s">
        <v>45</v>
      </c>
      <c r="M80" s="176"/>
      <c r="N80" s="178" t="s">
        <v>127</v>
      </c>
    </row>
    <row r="81" spans="1:14" x14ac:dyDescent="0.25">
      <c r="A81" s="181">
        <v>44823</v>
      </c>
      <c r="B81" s="176" t="s">
        <v>123</v>
      </c>
      <c r="C81" s="176" t="s">
        <v>124</v>
      </c>
      <c r="D81" s="176" t="s">
        <v>119</v>
      </c>
      <c r="E81" s="426">
        <v>15000</v>
      </c>
      <c r="F81" s="426"/>
      <c r="G81" s="334">
        <f t="shared" si="4"/>
        <v>55000</v>
      </c>
      <c r="H81" s="596" t="s">
        <v>236</v>
      </c>
      <c r="I81" s="176" t="s">
        <v>18</v>
      </c>
      <c r="J81" s="453" t="s">
        <v>484</v>
      </c>
      <c r="K81" s="430" t="s">
        <v>64</v>
      </c>
      <c r="L81" s="176" t="s">
        <v>45</v>
      </c>
      <c r="M81" s="176"/>
      <c r="N81" s="178" t="s">
        <v>153</v>
      </c>
    </row>
    <row r="82" spans="1:14" x14ac:dyDescent="0.25">
      <c r="A82" s="181">
        <v>44823</v>
      </c>
      <c r="B82" s="176" t="s">
        <v>123</v>
      </c>
      <c r="C82" s="176" t="s">
        <v>124</v>
      </c>
      <c r="D82" s="176" t="s">
        <v>119</v>
      </c>
      <c r="E82" s="426">
        <v>13000</v>
      </c>
      <c r="F82" s="426"/>
      <c r="G82" s="334">
        <f t="shared" si="4"/>
        <v>42000</v>
      </c>
      <c r="H82" s="596" t="s">
        <v>236</v>
      </c>
      <c r="I82" s="176" t="s">
        <v>18</v>
      </c>
      <c r="J82" s="453" t="s">
        <v>484</v>
      </c>
      <c r="K82" s="430" t="s">
        <v>64</v>
      </c>
      <c r="L82" s="176" t="s">
        <v>45</v>
      </c>
      <c r="M82" s="176"/>
      <c r="N82" s="178" t="s">
        <v>488</v>
      </c>
    </row>
    <row r="83" spans="1:14" x14ac:dyDescent="0.25">
      <c r="A83" s="181">
        <v>44823</v>
      </c>
      <c r="B83" s="176" t="s">
        <v>123</v>
      </c>
      <c r="C83" s="176" t="s">
        <v>124</v>
      </c>
      <c r="D83" s="176" t="s">
        <v>119</v>
      </c>
      <c r="E83" s="426">
        <v>8000</v>
      </c>
      <c r="F83" s="426"/>
      <c r="G83" s="334">
        <f t="shared" si="4"/>
        <v>34000</v>
      </c>
      <c r="H83" s="213" t="s">
        <v>236</v>
      </c>
      <c r="I83" s="176" t="s">
        <v>18</v>
      </c>
      <c r="J83" s="453" t="s">
        <v>484</v>
      </c>
      <c r="K83" s="430" t="s">
        <v>64</v>
      </c>
      <c r="L83" s="176" t="s">
        <v>45</v>
      </c>
      <c r="M83" s="176"/>
      <c r="N83" s="178" t="s">
        <v>489</v>
      </c>
    </row>
    <row r="84" spans="1:14" x14ac:dyDescent="0.25">
      <c r="A84" s="181">
        <v>44823</v>
      </c>
      <c r="B84" s="176" t="s">
        <v>123</v>
      </c>
      <c r="C84" s="176" t="s">
        <v>124</v>
      </c>
      <c r="D84" s="176" t="s">
        <v>119</v>
      </c>
      <c r="E84" s="191">
        <v>10000</v>
      </c>
      <c r="F84" s="551"/>
      <c r="G84" s="334">
        <f t="shared" si="4"/>
        <v>24000</v>
      </c>
      <c r="H84" s="596" t="s">
        <v>236</v>
      </c>
      <c r="I84" s="176" t="s">
        <v>18</v>
      </c>
      <c r="J84" s="453" t="s">
        <v>484</v>
      </c>
      <c r="K84" s="430" t="s">
        <v>64</v>
      </c>
      <c r="L84" s="176" t="s">
        <v>45</v>
      </c>
      <c r="M84" s="176"/>
      <c r="N84" s="178" t="s">
        <v>490</v>
      </c>
    </row>
    <row r="85" spans="1:14" x14ac:dyDescent="0.25">
      <c r="A85" s="181">
        <v>44823</v>
      </c>
      <c r="B85" s="176" t="s">
        <v>123</v>
      </c>
      <c r="C85" s="176" t="s">
        <v>124</v>
      </c>
      <c r="D85" s="176" t="s">
        <v>119</v>
      </c>
      <c r="E85" s="191">
        <v>10000</v>
      </c>
      <c r="F85" s="426"/>
      <c r="G85" s="334">
        <f t="shared" si="4"/>
        <v>14000</v>
      </c>
      <c r="H85" s="596" t="s">
        <v>236</v>
      </c>
      <c r="I85" s="176" t="s">
        <v>18</v>
      </c>
      <c r="J85" s="453" t="s">
        <v>484</v>
      </c>
      <c r="K85" s="430" t="s">
        <v>64</v>
      </c>
      <c r="L85" s="176" t="s">
        <v>45</v>
      </c>
      <c r="M85" s="176"/>
      <c r="N85" s="178" t="s">
        <v>455</v>
      </c>
    </row>
    <row r="86" spans="1:14" x14ac:dyDescent="0.25">
      <c r="A86" s="181">
        <v>44823</v>
      </c>
      <c r="B86" s="176" t="s">
        <v>122</v>
      </c>
      <c r="C86" s="176" t="s">
        <v>122</v>
      </c>
      <c r="D86" s="176" t="s">
        <v>119</v>
      </c>
      <c r="E86" s="191">
        <v>5000</v>
      </c>
      <c r="F86" s="426"/>
      <c r="G86" s="334">
        <f t="shared" si="4"/>
        <v>9000</v>
      </c>
      <c r="H86" s="596" t="s">
        <v>236</v>
      </c>
      <c r="I86" s="176" t="s">
        <v>18</v>
      </c>
      <c r="J86" s="453" t="s">
        <v>484</v>
      </c>
      <c r="K86" s="430" t="s">
        <v>64</v>
      </c>
      <c r="L86" s="176" t="s">
        <v>45</v>
      </c>
      <c r="M86" s="176"/>
      <c r="N86" s="178"/>
    </row>
    <row r="87" spans="1:14" x14ac:dyDescent="0.25">
      <c r="A87" s="181">
        <v>44823</v>
      </c>
      <c r="B87" s="176" t="s">
        <v>122</v>
      </c>
      <c r="C87" s="176" t="s">
        <v>122</v>
      </c>
      <c r="D87" s="176" t="s">
        <v>119</v>
      </c>
      <c r="E87" s="191">
        <v>5000</v>
      </c>
      <c r="F87" s="426"/>
      <c r="G87" s="334">
        <f t="shared" si="4"/>
        <v>4000</v>
      </c>
      <c r="H87" s="596" t="s">
        <v>236</v>
      </c>
      <c r="I87" s="176" t="s">
        <v>18</v>
      </c>
      <c r="J87" s="453" t="s">
        <v>484</v>
      </c>
      <c r="K87" s="430" t="s">
        <v>64</v>
      </c>
      <c r="L87" s="176" t="s">
        <v>45</v>
      </c>
      <c r="M87" s="176"/>
      <c r="N87" s="178"/>
    </row>
    <row r="88" spans="1:14" x14ac:dyDescent="0.25">
      <c r="A88" s="181">
        <v>44823</v>
      </c>
      <c r="B88" s="176" t="s">
        <v>125</v>
      </c>
      <c r="C88" s="176" t="s">
        <v>49</v>
      </c>
      <c r="D88" s="176" t="s">
        <v>119</v>
      </c>
      <c r="E88" s="191"/>
      <c r="F88" s="426">
        <v>-4000</v>
      </c>
      <c r="G88" s="334">
        <f t="shared" si="4"/>
        <v>0</v>
      </c>
      <c r="H88" s="596" t="s">
        <v>236</v>
      </c>
      <c r="I88" s="176" t="s">
        <v>18</v>
      </c>
      <c r="J88" s="453" t="s">
        <v>484</v>
      </c>
      <c r="K88" s="430" t="s">
        <v>64</v>
      </c>
      <c r="L88" s="176" t="s">
        <v>45</v>
      </c>
      <c r="M88" s="176"/>
      <c r="N88" s="178"/>
    </row>
    <row r="89" spans="1:14" x14ac:dyDescent="0.25">
      <c r="A89" s="598">
        <v>44824</v>
      </c>
      <c r="B89" s="575" t="s">
        <v>115</v>
      </c>
      <c r="C89" s="575" t="s">
        <v>49</v>
      </c>
      <c r="D89" s="577" t="s">
        <v>119</v>
      </c>
      <c r="E89" s="570"/>
      <c r="F89" s="599">
        <v>65000</v>
      </c>
      <c r="G89" s="565">
        <f t="shared" si="4"/>
        <v>65000</v>
      </c>
      <c r="H89" s="597" t="s">
        <v>236</v>
      </c>
      <c r="I89" s="567" t="s">
        <v>18</v>
      </c>
      <c r="J89" s="568" t="s">
        <v>484</v>
      </c>
      <c r="K89" s="562" t="s">
        <v>64</v>
      </c>
      <c r="L89" s="567" t="s">
        <v>45</v>
      </c>
      <c r="M89" s="567"/>
      <c r="N89" s="575"/>
    </row>
    <row r="90" spans="1:14" x14ac:dyDescent="0.25">
      <c r="A90" s="181">
        <v>44824</v>
      </c>
      <c r="B90" s="178" t="s">
        <v>123</v>
      </c>
      <c r="C90" s="178" t="s">
        <v>124</v>
      </c>
      <c r="D90" s="204" t="s">
        <v>119</v>
      </c>
      <c r="E90" s="191">
        <v>10000</v>
      </c>
      <c r="F90" s="426"/>
      <c r="G90" s="334">
        <f t="shared" si="4"/>
        <v>55000</v>
      </c>
      <c r="H90" s="596" t="s">
        <v>236</v>
      </c>
      <c r="I90" s="176" t="s">
        <v>18</v>
      </c>
      <c r="J90" s="453" t="s">
        <v>502</v>
      </c>
      <c r="K90" s="430" t="s">
        <v>64</v>
      </c>
      <c r="L90" s="176" t="s">
        <v>45</v>
      </c>
      <c r="M90" s="176"/>
      <c r="N90" s="178" t="s">
        <v>127</v>
      </c>
    </row>
    <row r="91" spans="1:14" x14ac:dyDescent="0.25">
      <c r="A91" s="181">
        <v>44824</v>
      </c>
      <c r="B91" s="178" t="s">
        <v>123</v>
      </c>
      <c r="C91" s="178" t="s">
        <v>124</v>
      </c>
      <c r="D91" s="204" t="s">
        <v>119</v>
      </c>
      <c r="E91" s="191">
        <v>8000</v>
      </c>
      <c r="F91" s="426"/>
      <c r="G91" s="334">
        <f t="shared" si="4"/>
        <v>47000</v>
      </c>
      <c r="H91" s="213" t="s">
        <v>236</v>
      </c>
      <c r="I91" s="176" t="s">
        <v>18</v>
      </c>
      <c r="J91" s="453" t="s">
        <v>502</v>
      </c>
      <c r="K91" s="430" t="s">
        <v>64</v>
      </c>
      <c r="L91" s="176" t="s">
        <v>45</v>
      </c>
      <c r="M91" s="176"/>
      <c r="N91" s="178" t="s">
        <v>503</v>
      </c>
    </row>
    <row r="92" spans="1:14" x14ac:dyDescent="0.25">
      <c r="A92" s="181">
        <v>44824</v>
      </c>
      <c r="B92" s="178" t="s">
        <v>123</v>
      </c>
      <c r="C92" s="178" t="s">
        <v>124</v>
      </c>
      <c r="D92" s="204" t="s">
        <v>119</v>
      </c>
      <c r="E92" s="191">
        <v>12000</v>
      </c>
      <c r="F92" s="426"/>
      <c r="G92" s="334">
        <f t="shared" si="4"/>
        <v>35000</v>
      </c>
      <c r="H92" s="596" t="s">
        <v>236</v>
      </c>
      <c r="I92" s="176" t="s">
        <v>18</v>
      </c>
      <c r="J92" s="453" t="s">
        <v>502</v>
      </c>
      <c r="K92" s="430" t="s">
        <v>64</v>
      </c>
      <c r="L92" s="176" t="s">
        <v>45</v>
      </c>
      <c r="M92" s="176"/>
      <c r="N92" s="178" t="s">
        <v>504</v>
      </c>
    </row>
    <row r="93" spans="1:14" x14ac:dyDescent="0.25">
      <c r="A93" s="181">
        <v>44824</v>
      </c>
      <c r="B93" s="178" t="s">
        <v>123</v>
      </c>
      <c r="C93" s="178" t="s">
        <v>124</v>
      </c>
      <c r="D93" s="204" t="s">
        <v>119</v>
      </c>
      <c r="E93" s="191">
        <v>10000</v>
      </c>
      <c r="F93" s="426"/>
      <c r="G93" s="334">
        <f t="shared" si="4"/>
        <v>25000</v>
      </c>
      <c r="H93" s="596" t="s">
        <v>236</v>
      </c>
      <c r="I93" s="176" t="s">
        <v>18</v>
      </c>
      <c r="J93" s="453" t="s">
        <v>502</v>
      </c>
      <c r="K93" s="430" t="s">
        <v>64</v>
      </c>
      <c r="L93" s="176" t="s">
        <v>45</v>
      </c>
      <c r="M93" s="176"/>
      <c r="N93" s="178" t="s">
        <v>505</v>
      </c>
    </row>
    <row r="94" spans="1:14" x14ac:dyDescent="0.25">
      <c r="A94" s="181">
        <v>44824</v>
      </c>
      <c r="B94" s="178" t="s">
        <v>123</v>
      </c>
      <c r="C94" s="178" t="s">
        <v>124</v>
      </c>
      <c r="D94" s="204" t="s">
        <v>119</v>
      </c>
      <c r="E94" s="191">
        <v>15000</v>
      </c>
      <c r="F94" s="426"/>
      <c r="G94" s="334">
        <f t="shared" si="4"/>
        <v>10000</v>
      </c>
      <c r="H94" s="596" t="s">
        <v>236</v>
      </c>
      <c r="I94" s="176" t="s">
        <v>18</v>
      </c>
      <c r="J94" s="453" t="s">
        <v>502</v>
      </c>
      <c r="K94" s="430" t="s">
        <v>64</v>
      </c>
      <c r="L94" s="176" t="s">
        <v>45</v>
      </c>
      <c r="M94" s="176"/>
      <c r="N94" s="178" t="s">
        <v>506</v>
      </c>
    </row>
    <row r="95" spans="1:14" x14ac:dyDescent="0.25">
      <c r="A95" s="181">
        <v>44824</v>
      </c>
      <c r="B95" s="178" t="s">
        <v>122</v>
      </c>
      <c r="C95" s="178" t="s">
        <v>122</v>
      </c>
      <c r="D95" s="204" t="s">
        <v>119</v>
      </c>
      <c r="E95" s="191">
        <v>10000</v>
      </c>
      <c r="F95" s="426"/>
      <c r="G95" s="334">
        <f t="shared" si="4"/>
        <v>0</v>
      </c>
      <c r="H95" s="596" t="s">
        <v>236</v>
      </c>
      <c r="I95" s="176" t="s">
        <v>18</v>
      </c>
      <c r="J95" s="453" t="s">
        <v>502</v>
      </c>
      <c r="K95" s="430" t="s">
        <v>64</v>
      </c>
      <c r="L95" s="176" t="s">
        <v>45</v>
      </c>
      <c r="M95" s="176"/>
      <c r="N95" s="178"/>
    </row>
    <row r="96" spans="1:14" x14ac:dyDescent="0.25">
      <c r="A96" s="708">
        <v>44825</v>
      </c>
      <c r="B96" s="707" t="s">
        <v>115</v>
      </c>
      <c r="C96" s="707" t="s">
        <v>49</v>
      </c>
      <c r="D96" s="709" t="s">
        <v>119</v>
      </c>
      <c r="E96" s="745"/>
      <c r="F96" s="703">
        <v>70000</v>
      </c>
      <c r="G96" s="704">
        <f t="shared" si="4"/>
        <v>70000</v>
      </c>
      <c r="H96" s="705" t="s">
        <v>236</v>
      </c>
      <c r="I96" s="702" t="s">
        <v>18</v>
      </c>
      <c r="J96" s="568" t="s">
        <v>515</v>
      </c>
      <c r="K96" s="706" t="s">
        <v>64</v>
      </c>
      <c r="L96" s="702" t="s">
        <v>45</v>
      </c>
      <c r="M96" s="702"/>
      <c r="N96" s="707"/>
    </row>
    <row r="97" spans="1:14" x14ac:dyDescent="0.25">
      <c r="A97" s="195">
        <v>44825</v>
      </c>
      <c r="B97" s="176" t="s">
        <v>123</v>
      </c>
      <c r="C97" s="176" t="s">
        <v>124</v>
      </c>
      <c r="D97" s="176" t="s">
        <v>119</v>
      </c>
      <c r="E97" s="426">
        <v>8000</v>
      </c>
      <c r="F97" s="426"/>
      <c r="G97" s="334">
        <f t="shared" si="4"/>
        <v>62000</v>
      </c>
      <c r="H97" s="596" t="s">
        <v>236</v>
      </c>
      <c r="I97" s="176" t="s">
        <v>18</v>
      </c>
      <c r="J97" s="453" t="s">
        <v>515</v>
      </c>
      <c r="K97" s="430" t="s">
        <v>64</v>
      </c>
      <c r="L97" s="176" t="s">
        <v>45</v>
      </c>
      <c r="M97" s="176"/>
      <c r="N97" s="178" t="s">
        <v>127</v>
      </c>
    </row>
    <row r="98" spans="1:14" x14ac:dyDescent="0.25">
      <c r="A98" s="195">
        <v>44825</v>
      </c>
      <c r="B98" s="176" t="s">
        <v>123</v>
      </c>
      <c r="C98" s="176" t="s">
        <v>124</v>
      </c>
      <c r="D98" s="176" t="s">
        <v>119</v>
      </c>
      <c r="E98" s="546">
        <v>10000</v>
      </c>
      <c r="F98" s="546"/>
      <c r="G98" s="334">
        <f t="shared" si="4"/>
        <v>52000</v>
      </c>
      <c r="H98" s="596" t="s">
        <v>236</v>
      </c>
      <c r="I98" s="176" t="s">
        <v>18</v>
      </c>
      <c r="J98" s="453" t="s">
        <v>515</v>
      </c>
      <c r="K98" s="430" t="s">
        <v>64</v>
      </c>
      <c r="L98" s="176" t="s">
        <v>45</v>
      </c>
      <c r="M98" s="176"/>
      <c r="N98" s="178" t="s">
        <v>516</v>
      </c>
    </row>
    <row r="99" spans="1:14" x14ac:dyDescent="0.25">
      <c r="A99" s="195">
        <v>44825</v>
      </c>
      <c r="B99" s="176" t="s">
        <v>123</v>
      </c>
      <c r="C99" s="176" t="s">
        <v>124</v>
      </c>
      <c r="D99" s="176" t="s">
        <v>119</v>
      </c>
      <c r="E99" s="546">
        <v>8000</v>
      </c>
      <c r="F99" s="426"/>
      <c r="G99" s="334">
        <f t="shared" si="4"/>
        <v>44000</v>
      </c>
      <c r="H99" s="596" t="s">
        <v>236</v>
      </c>
      <c r="I99" s="176" t="s">
        <v>18</v>
      </c>
      <c r="J99" s="453" t="s">
        <v>515</v>
      </c>
      <c r="K99" s="430" t="s">
        <v>64</v>
      </c>
      <c r="L99" s="176" t="s">
        <v>45</v>
      </c>
      <c r="M99" s="176"/>
      <c r="N99" s="178" t="s">
        <v>517</v>
      </c>
    </row>
    <row r="100" spans="1:14" x14ac:dyDescent="0.25">
      <c r="A100" s="195">
        <v>44825</v>
      </c>
      <c r="B100" s="176" t="s">
        <v>123</v>
      </c>
      <c r="C100" s="176" t="s">
        <v>124</v>
      </c>
      <c r="D100" s="176" t="s">
        <v>119</v>
      </c>
      <c r="E100" s="426">
        <v>9000</v>
      </c>
      <c r="F100" s="426"/>
      <c r="G100" s="334">
        <f t="shared" si="4"/>
        <v>35000</v>
      </c>
      <c r="H100" s="213" t="s">
        <v>236</v>
      </c>
      <c r="I100" s="176" t="s">
        <v>18</v>
      </c>
      <c r="J100" s="453" t="s">
        <v>515</v>
      </c>
      <c r="K100" s="430" t="s">
        <v>64</v>
      </c>
      <c r="L100" s="176" t="s">
        <v>45</v>
      </c>
      <c r="M100" s="176"/>
      <c r="N100" s="178" t="s">
        <v>518</v>
      </c>
    </row>
    <row r="101" spans="1:14" x14ac:dyDescent="0.25">
      <c r="A101" s="195">
        <v>44825</v>
      </c>
      <c r="B101" s="176" t="s">
        <v>123</v>
      </c>
      <c r="C101" s="176" t="s">
        <v>124</v>
      </c>
      <c r="D101" s="176" t="s">
        <v>119</v>
      </c>
      <c r="E101" s="426">
        <v>10000</v>
      </c>
      <c r="F101" s="426"/>
      <c r="G101" s="334">
        <f t="shared" si="4"/>
        <v>25000</v>
      </c>
      <c r="H101" s="596" t="s">
        <v>236</v>
      </c>
      <c r="I101" s="176" t="s">
        <v>18</v>
      </c>
      <c r="J101" s="453" t="s">
        <v>515</v>
      </c>
      <c r="K101" s="430" t="s">
        <v>64</v>
      </c>
      <c r="L101" s="176" t="s">
        <v>45</v>
      </c>
      <c r="M101" s="176"/>
      <c r="N101" s="178" t="s">
        <v>519</v>
      </c>
    </row>
    <row r="102" spans="1:14" x14ac:dyDescent="0.25">
      <c r="A102" s="195">
        <v>44825</v>
      </c>
      <c r="B102" s="176" t="s">
        <v>123</v>
      </c>
      <c r="C102" s="176" t="s">
        <v>124</v>
      </c>
      <c r="D102" s="176" t="s">
        <v>119</v>
      </c>
      <c r="E102" s="426">
        <v>5000</v>
      </c>
      <c r="F102" s="426"/>
      <c r="G102" s="334">
        <f t="shared" si="4"/>
        <v>20000</v>
      </c>
      <c r="H102" s="596" t="s">
        <v>236</v>
      </c>
      <c r="I102" s="176" t="s">
        <v>18</v>
      </c>
      <c r="J102" s="453" t="s">
        <v>515</v>
      </c>
      <c r="K102" s="430" t="s">
        <v>64</v>
      </c>
      <c r="L102" s="176" t="s">
        <v>45</v>
      </c>
      <c r="M102" s="176"/>
      <c r="N102" s="178" t="s">
        <v>520</v>
      </c>
    </row>
    <row r="103" spans="1:14" x14ac:dyDescent="0.25">
      <c r="A103" s="195">
        <v>44825</v>
      </c>
      <c r="B103" s="176" t="s">
        <v>122</v>
      </c>
      <c r="C103" s="176" t="s">
        <v>122</v>
      </c>
      <c r="D103" s="176" t="s">
        <v>119</v>
      </c>
      <c r="E103" s="426">
        <v>5000</v>
      </c>
      <c r="F103" s="426"/>
      <c r="G103" s="334">
        <f t="shared" si="4"/>
        <v>15000</v>
      </c>
      <c r="H103" s="596" t="s">
        <v>236</v>
      </c>
      <c r="I103" s="176" t="s">
        <v>18</v>
      </c>
      <c r="J103" s="453" t="s">
        <v>515</v>
      </c>
      <c r="K103" s="430" t="s">
        <v>64</v>
      </c>
      <c r="L103" s="176" t="s">
        <v>45</v>
      </c>
      <c r="M103" s="176"/>
      <c r="N103" s="178"/>
    </row>
    <row r="104" spans="1:14" x14ac:dyDescent="0.25">
      <c r="A104" s="195">
        <v>44825</v>
      </c>
      <c r="B104" s="176" t="s">
        <v>122</v>
      </c>
      <c r="C104" s="176" t="s">
        <v>122</v>
      </c>
      <c r="D104" s="176" t="s">
        <v>119</v>
      </c>
      <c r="E104" s="426">
        <v>5000</v>
      </c>
      <c r="F104" s="426"/>
      <c r="G104" s="334">
        <f t="shared" si="4"/>
        <v>10000</v>
      </c>
      <c r="H104" s="596" t="s">
        <v>236</v>
      </c>
      <c r="I104" s="176" t="s">
        <v>18</v>
      </c>
      <c r="J104" s="453" t="s">
        <v>515</v>
      </c>
      <c r="K104" s="430" t="s">
        <v>64</v>
      </c>
      <c r="L104" s="176" t="s">
        <v>45</v>
      </c>
      <c r="M104" s="176"/>
      <c r="N104" s="178"/>
    </row>
    <row r="105" spans="1:14" x14ac:dyDescent="0.25">
      <c r="A105" s="195">
        <v>44826</v>
      </c>
      <c r="B105" s="176" t="s">
        <v>125</v>
      </c>
      <c r="C105" s="176" t="s">
        <v>49</v>
      </c>
      <c r="D105" s="188" t="s">
        <v>119</v>
      </c>
      <c r="E105" s="426"/>
      <c r="F105" s="426">
        <v>-10000</v>
      </c>
      <c r="G105" s="334">
        <f t="shared" si="4"/>
        <v>0</v>
      </c>
      <c r="H105" s="213" t="s">
        <v>236</v>
      </c>
      <c r="I105" s="176" t="s">
        <v>18</v>
      </c>
      <c r="J105" s="453" t="s">
        <v>515</v>
      </c>
      <c r="K105" s="430" t="s">
        <v>64</v>
      </c>
      <c r="L105" s="176" t="s">
        <v>45</v>
      </c>
      <c r="M105" s="176"/>
      <c r="N105" s="178"/>
    </row>
    <row r="106" spans="1:14" x14ac:dyDescent="0.25">
      <c r="A106" s="561">
        <v>44826</v>
      </c>
      <c r="B106" s="567" t="s">
        <v>115</v>
      </c>
      <c r="C106" s="567" t="s">
        <v>49</v>
      </c>
      <c r="D106" s="592" t="s">
        <v>119</v>
      </c>
      <c r="E106" s="599"/>
      <c r="F106" s="599">
        <v>73000</v>
      </c>
      <c r="G106" s="565">
        <f t="shared" si="4"/>
        <v>73000</v>
      </c>
      <c r="H106" s="597" t="s">
        <v>236</v>
      </c>
      <c r="I106" s="567" t="s">
        <v>18</v>
      </c>
      <c r="J106" s="568" t="s">
        <v>538</v>
      </c>
      <c r="K106" s="562" t="s">
        <v>64</v>
      </c>
      <c r="L106" s="567" t="s">
        <v>45</v>
      </c>
      <c r="M106" s="567"/>
      <c r="N106" s="575"/>
    </row>
    <row r="107" spans="1:14" x14ac:dyDescent="0.25">
      <c r="A107" s="535">
        <v>44826</v>
      </c>
      <c r="B107" s="176" t="s">
        <v>123</v>
      </c>
      <c r="C107" s="176" t="s">
        <v>124</v>
      </c>
      <c r="D107" s="188" t="s">
        <v>119</v>
      </c>
      <c r="E107" s="426">
        <v>8000</v>
      </c>
      <c r="F107" s="426"/>
      <c r="G107" s="334">
        <f t="shared" si="4"/>
        <v>65000</v>
      </c>
      <c r="H107" s="596" t="s">
        <v>236</v>
      </c>
      <c r="I107" s="176" t="s">
        <v>18</v>
      </c>
      <c r="J107" s="453" t="s">
        <v>538</v>
      </c>
      <c r="K107" s="430" t="s">
        <v>64</v>
      </c>
      <c r="L107" s="176" t="s">
        <v>45</v>
      </c>
      <c r="M107" s="176"/>
      <c r="N107" s="178" t="s">
        <v>127</v>
      </c>
    </row>
    <row r="108" spans="1:14" x14ac:dyDescent="0.25">
      <c r="A108" s="535">
        <v>44826</v>
      </c>
      <c r="B108" s="176" t="s">
        <v>123</v>
      </c>
      <c r="C108" s="176" t="s">
        <v>124</v>
      </c>
      <c r="D108" s="188" t="s">
        <v>119</v>
      </c>
      <c r="E108" s="426">
        <v>13000</v>
      </c>
      <c r="F108" s="426"/>
      <c r="G108" s="334">
        <f t="shared" si="4"/>
        <v>52000</v>
      </c>
      <c r="H108" s="596" t="s">
        <v>236</v>
      </c>
      <c r="I108" s="176" t="s">
        <v>18</v>
      </c>
      <c r="J108" s="453" t="s">
        <v>538</v>
      </c>
      <c r="K108" s="430" t="s">
        <v>64</v>
      </c>
      <c r="L108" s="176" t="s">
        <v>45</v>
      </c>
      <c r="M108" s="176"/>
      <c r="N108" s="178" t="s">
        <v>539</v>
      </c>
    </row>
    <row r="109" spans="1:14" x14ac:dyDescent="0.25">
      <c r="A109" s="535">
        <v>44826</v>
      </c>
      <c r="B109" s="176" t="s">
        <v>123</v>
      </c>
      <c r="C109" s="176" t="s">
        <v>124</v>
      </c>
      <c r="D109" s="188" t="s">
        <v>119</v>
      </c>
      <c r="E109" s="426">
        <v>5000</v>
      </c>
      <c r="F109" s="426"/>
      <c r="G109" s="334">
        <f t="shared" si="4"/>
        <v>47000</v>
      </c>
      <c r="H109" s="596" t="s">
        <v>236</v>
      </c>
      <c r="I109" s="176" t="s">
        <v>18</v>
      </c>
      <c r="J109" s="453" t="s">
        <v>538</v>
      </c>
      <c r="K109" s="430" t="s">
        <v>64</v>
      </c>
      <c r="L109" s="176" t="s">
        <v>45</v>
      </c>
      <c r="M109" s="176"/>
      <c r="N109" s="178" t="s">
        <v>540</v>
      </c>
    </row>
    <row r="110" spans="1:14" x14ac:dyDescent="0.25">
      <c r="A110" s="535">
        <v>44826</v>
      </c>
      <c r="B110" s="176" t="s">
        <v>123</v>
      </c>
      <c r="C110" s="176" t="s">
        <v>124</v>
      </c>
      <c r="D110" s="188" t="s">
        <v>119</v>
      </c>
      <c r="E110" s="426">
        <v>5000</v>
      </c>
      <c r="F110" s="426"/>
      <c r="G110" s="334">
        <f t="shared" si="4"/>
        <v>42000</v>
      </c>
      <c r="H110" s="596" t="s">
        <v>236</v>
      </c>
      <c r="I110" s="176" t="s">
        <v>18</v>
      </c>
      <c r="J110" s="453" t="s">
        <v>538</v>
      </c>
      <c r="K110" s="430" t="s">
        <v>64</v>
      </c>
      <c r="L110" s="176" t="s">
        <v>45</v>
      </c>
      <c r="M110" s="176"/>
      <c r="N110" s="178" t="s">
        <v>541</v>
      </c>
    </row>
    <row r="111" spans="1:14" x14ac:dyDescent="0.25">
      <c r="A111" s="535">
        <v>44826</v>
      </c>
      <c r="B111" s="176" t="s">
        <v>123</v>
      </c>
      <c r="C111" s="176" t="s">
        <v>124</v>
      </c>
      <c r="D111" s="188" t="s">
        <v>119</v>
      </c>
      <c r="E111" s="426">
        <v>20000</v>
      </c>
      <c r="F111" s="426"/>
      <c r="G111" s="334">
        <f t="shared" si="4"/>
        <v>22000</v>
      </c>
      <c r="H111" s="596" t="s">
        <v>236</v>
      </c>
      <c r="I111" s="176" t="s">
        <v>18</v>
      </c>
      <c r="J111" s="453" t="s">
        <v>538</v>
      </c>
      <c r="K111" s="430" t="s">
        <v>64</v>
      </c>
      <c r="L111" s="176" t="s">
        <v>45</v>
      </c>
      <c r="M111" s="176"/>
      <c r="N111" s="178" t="s">
        <v>542</v>
      </c>
    </row>
    <row r="112" spans="1:14" x14ac:dyDescent="0.25">
      <c r="A112" s="535">
        <v>44826</v>
      </c>
      <c r="B112" s="176" t="s">
        <v>122</v>
      </c>
      <c r="C112" s="176" t="s">
        <v>122</v>
      </c>
      <c r="D112" s="188" t="s">
        <v>119</v>
      </c>
      <c r="E112" s="426">
        <v>12000</v>
      </c>
      <c r="F112" s="426"/>
      <c r="G112" s="334">
        <f t="shared" si="4"/>
        <v>10000</v>
      </c>
      <c r="H112" s="596" t="s">
        <v>236</v>
      </c>
      <c r="I112" s="176" t="s">
        <v>18</v>
      </c>
      <c r="J112" s="453" t="s">
        <v>538</v>
      </c>
      <c r="K112" s="430" t="s">
        <v>64</v>
      </c>
      <c r="L112" s="176" t="s">
        <v>45</v>
      </c>
      <c r="M112" s="176"/>
      <c r="N112" s="178" t="s">
        <v>543</v>
      </c>
    </row>
    <row r="113" spans="1:14" x14ac:dyDescent="0.25">
      <c r="A113" s="535">
        <v>44826</v>
      </c>
      <c r="B113" s="176" t="s">
        <v>122</v>
      </c>
      <c r="C113" s="176" t="s">
        <v>122</v>
      </c>
      <c r="D113" s="188" t="s">
        <v>119</v>
      </c>
      <c r="E113" s="426">
        <v>10000</v>
      </c>
      <c r="F113" s="426"/>
      <c r="G113" s="334">
        <f t="shared" si="4"/>
        <v>0</v>
      </c>
      <c r="H113" s="213" t="s">
        <v>236</v>
      </c>
      <c r="I113" s="176" t="s">
        <v>18</v>
      </c>
      <c r="J113" s="453" t="s">
        <v>538</v>
      </c>
      <c r="K113" s="430" t="s">
        <v>64</v>
      </c>
      <c r="L113" s="176" t="s">
        <v>45</v>
      </c>
      <c r="M113" s="176"/>
      <c r="N113" s="178"/>
    </row>
    <row r="114" spans="1:14" x14ac:dyDescent="0.25">
      <c r="A114" s="561">
        <v>44827</v>
      </c>
      <c r="B114" s="567" t="s">
        <v>115</v>
      </c>
      <c r="C114" s="567" t="s">
        <v>49</v>
      </c>
      <c r="D114" s="592" t="s">
        <v>119</v>
      </c>
      <c r="E114" s="599"/>
      <c r="F114" s="599">
        <v>70000</v>
      </c>
      <c r="G114" s="565">
        <f t="shared" si="4"/>
        <v>70000</v>
      </c>
      <c r="H114" s="597" t="s">
        <v>236</v>
      </c>
      <c r="I114" s="567" t="s">
        <v>18</v>
      </c>
      <c r="J114" s="568" t="s">
        <v>555</v>
      </c>
      <c r="K114" s="562" t="s">
        <v>64</v>
      </c>
      <c r="L114" s="567" t="s">
        <v>45</v>
      </c>
      <c r="M114" s="567"/>
      <c r="N114" s="575"/>
    </row>
    <row r="115" spans="1:14" x14ac:dyDescent="0.25">
      <c r="A115" s="535">
        <v>44827</v>
      </c>
      <c r="B115" s="176" t="s">
        <v>123</v>
      </c>
      <c r="C115" s="176" t="s">
        <v>124</v>
      </c>
      <c r="D115" s="188" t="s">
        <v>119</v>
      </c>
      <c r="E115" s="426">
        <v>10000</v>
      </c>
      <c r="F115" s="426"/>
      <c r="G115" s="334">
        <f t="shared" si="4"/>
        <v>60000</v>
      </c>
      <c r="H115" s="596" t="s">
        <v>236</v>
      </c>
      <c r="I115" s="176" t="s">
        <v>18</v>
      </c>
      <c r="J115" s="453" t="s">
        <v>555</v>
      </c>
      <c r="K115" s="430" t="s">
        <v>64</v>
      </c>
      <c r="L115" s="176" t="s">
        <v>45</v>
      </c>
      <c r="M115" s="176"/>
      <c r="N115" s="178" t="s">
        <v>127</v>
      </c>
    </row>
    <row r="116" spans="1:14" x14ac:dyDescent="0.25">
      <c r="A116" s="535">
        <v>44827</v>
      </c>
      <c r="B116" s="176" t="s">
        <v>123</v>
      </c>
      <c r="C116" s="176" t="s">
        <v>124</v>
      </c>
      <c r="D116" s="188" t="s">
        <v>119</v>
      </c>
      <c r="E116" s="426">
        <v>16000</v>
      </c>
      <c r="F116" s="426"/>
      <c r="G116" s="334">
        <f t="shared" si="4"/>
        <v>44000</v>
      </c>
      <c r="H116" s="596" t="s">
        <v>236</v>
      </c>
      <c r="I116" s="176" t="s">
        <v>18</v>
      </c>
      <c r="J116" s="453" t="s">
        <v>555</v>
      </c>
      <c r="K116" s="430" t="s">
        <v>64</v>
      </c>
      <c r="L116" s="176" t="s">
        <v>45</v>
      </c>
      <c r="M116" s="176"/>
      <c r="N116" s="178" t="s">
        <v>556</v>
      </c>
    </row>
    <row r="117" spans="1:14" x14ac:dyDescent="0.25">
      <c r="A117" s="535">
        <v>44827</v>
      </c>
      <c r="B117" s="176" t="s">
        <v>123</v>
      </c>
      <c r="C117" s="176" t="s">
        <v>124</v>
      </c>
      <c r="D117" s="188" t="s">
        <v>119</v>
      </c>
      <c r="E117" s="426">
        <v>8000</v>
      </c>
      <c r="F117" s="426"/>
      <c r="G117" s="334">
        <f t="shared" si="4"/>
        <v>36000</v>
      </c>
      <c r="H117" s="596" t="s">
        <v>236</v>
      </c>
      <c r="I117" s="176" t="s">
        <v>18</v>
      </c>
      <c r="J117" s="453" t="s">
        <v>555</v>
      </c>
      <c r="K117" s="430" t="s">
        <v>64</v>
      </c>
      <c r="L117" s="176" t="s">
        <v>45</v>
      </c>
      <c r="M117" s="176"/>
      <c r="N117" s="178" t="s">
        <v>557</v>
      </c>
    </row>
    <row r="118" spans="1:14" x14ac:dyDescent="0.25">
      <c r="A118" s="535">
        <v>44827</v>
      </c>
      <c r="B118" s="176" t="s">
        <v>123</v>
      </c>
      <c r="C118" s="176" t="s">
        <v>124</v>
      </c>
      <c r="D118" s="188" t="s">
        <v>119</v>
      </c>
      <c r="E118" s="426">
        <v>10000</v>
      </c>
      <c r="F118" s="426"/>
      <c r="G118" s="334">
        <f t="shared" si="4"/>
        <v>26000</v>
      </c>
      <c r="H118" s="213" t="s">
        <v>236</v>
      </c>
      <c r="I118" s="176" t="s">
        <v>18</v>
      </c>
      <c r="J118" s="453" t="s">
        <v>555</v>
      </c>
      <c r="K118" s="430" t="s">
        <v>64</v>
      </c>
      <c r="L118" s="176" t="s">
        <v>45</v>
      </c>
      <c r="M118" s="176"/>
      <c r="N118" s="178" t="s">
        <v>558</v>
      </c>
    </row>
    <row r="119" spans="1:14" x14ac:dyDescent="0.25">
      <c r="A119" s="535">
        <v>44827</v>
      </c>
      <c r="B119" s="176" t="s">
        <v>123</v>
      </c>
      <c r="C119" s="176" t="s">
        <v>124</v>
      </c>
      <c r="D119" s="188" t="s">
        <v>119</v>
      </c>
      <c r="E119" s="426">
        <v>14000</v>
      </c>
      <c r="F119" s="426"/>
      <c r="G119" s="334">
        <f t="shared" si="4"/>
        <v>12000</v>
      </c>
      <c r="H119" s="596" t="s">
        <v>236</v>
      </c>
      <c r="I119" s="176" t="s">
        <v>18</v>
      </c>
      <c r="J119" s="453" t="s">
        <v>555</v>
      </c>
      <c r="K119" s="430" t="s">
        <v>64</v>
      </c>
      <c r="L119" s="176" t="s">
        <v>45</v>
      </c>
      <c r="M119" s="176"/>
      <c r="N119" s="178" t="s">
        <v>559</v>
      </c>
    </row>
    <row r="120" spans="1:14" x14ac:dyDescent="0.25">
      <c r="A120" s="535">
        <v>44827</v>
      </c>
      <c r="B120" s="176" t="s">
        <v>122</v>
      </c>
      <c r="C120" s="176" t="s">
        <v>122</v>
      </c>
      <c r="D120" s="188" t="s">
        <v>119</v>
      </c>
      <c r="E120" s="426">
        <v>5000</v>
      </c>
      <c r="F120" s="426"/>
      <c r="G120" s="334">
        <f t="shared" si="4"/>
        <v>7000</v>
      </c>
      <c r="H120" s="596" t="s">
        <v>236</v>
      </c>
      <c r="I120" s="176" t="s">
        <v>18</v>
      </c>
      <c r="J120" s="453" t="s">
        <v>555</v>
      </c>
      <c r="K120" s="430" t="s">
        <v>64</v>
      </c>
      <c r="L120" s="176" t="s">
        <v>45</v>
      </c>
      <c r="M120" s="176"/>
      <c r="N120" s="178"/>
    </row>
    <row r="121" spans="1:14" x14ac:dyDescent="0.25">
      <c r="A121" s="535">
        <v>44827</v>
      </c>
      <c r="B121" s="176" t="s">
        <v>122</v>
      </c>
      <c r="C121" s="176" t="s">
        <v>122</v>
      </c>
      <c r="D121" s="188" t="s">
        <v>119</v>
      </c>
      <c r="E121" s="426">
        <v>5000</v>
      </c>
      <c r="F121" s="426"/>
      <c r="G121" s="334">
        <f t="shared" si="4"/>
        <v>2000</v>
      </c>
      <c r="H121" s="596" t="s">
        <v>236</v>
      </c>
      <c r="I121" s="176" t="s">
        <v>18</v>
      </c>
      <c r="J121" s="453" t="s">
        <v>555</v>
      </c>
      <c r="K121" s="430" t="s">
        <v>64</v>
      </c>
      <c r="L121" s="176" t="s">
        <v>45</v>
      </c>
      <c r="M121" s="176"/>
      <c r="N121" s="178"/>
    </row>
    <row r="122" spans="1:14" x14ac:dyDescent="0.25">
      <c r="A122" s="535">
        <v>44828</v>
      </c>
      <c r="B122" s="176" t="s">
        <v>125</v>
      </c>
      <c r="C122" s="176" t="s">
        <v>49</v>
      </c>
      <c r="D122" s="188" t="s">
        <v>119</v>
      </c>
      <c r="E122" s="426"/>
      <c r="F122" s="426">
        <v>-2000</v>
      </c>
      <c r="G122" s="334">
        <f t="shared" si="4"/>
        <v>0</v>
      </c>
      <c r="H122" s="596" t="s">
        <v>236</v>
      </c>
      <c r="I122" s="176" t="s">
        <v>18</v>
      </c>
      <c r="J122" s="453" t="s">
        <v>555</v>
      </c>
      <c r="K122" s="430" t="s">
        <v>64</v>
      </c>
      <c r="L122" s="176" t="s">
        <v>45</v>
      </c>
      <c r="M122" s="176"/>
      <c r="N122" s="178"/>
    </row>
    <row r="123" spans="1:14" x14ac:dyDescent="0.25">
      <c r="A123" s="762">
        <v>44830</v>
      </c>
      <c r="B123" s="763" t="s">
        <v>115</v>
      </c>
      <c r="C123" s="763" t="s">
        <v>49</v>
      </c>
      <c r="D123" s="764" t="s">
        <v>119</v>
      </c>
      <c r="E123" s="765"/>
      <c r="F123" s="765">
        <v>70000</v>
      </c>
      <c r="G123" s="766">
        <f t="shared" si="4"/>
        <v>70000</v>
      </c>
      <c r="H123" s="767" t="s">
        <v>236</v>
      </c>
      <c r="I123" s="763" t="s">
        <v>18</v>
      </c>
      <c r="J123" s="768" t="s">
        <v>577</v>
      </c>
      <c r="K123" s="769" t="s">
        <v>64</v>
      </c>
      <c r="L123" s="763" t="s">
        <v>45</v>
      </c>
      <c r="M123" s="763"/>
      <c r="N123" s="770"/>
    </row>
    <row r="124" spans="1:14" x14ac:dyDescent="0.25">
      <c r="A124" s="195">
        <v>44830</v>
      </c>
      <c r="B124" s="176" t="s">
        <v>123</v>
      </c>
      <c r="C124" s="176" t="s">
        <v>124</v>
      </c>
      <c r="D124" s="188" t="s">
        <v>119</v>
      </c>
      <c r="E124" s="426">
        <v>10000</v>
      </c>
      <c r="F124" s="426"/>
      <c r="G124" s="334">
        <f t="shared" si="4"/>
        <v>60000</v>
      </c>
      <c r="H124" s="596" t="s">
        <v>236</v>
      </c>
      <c r="I124" s="176" t="s">
        <v>18</v>
      </c>
      <c r="J124" s="453" t="s">
        <v>577</v>
      </c>
      <c r="K124" s="430" t="s">
        <v>64</v>
      </c>
      <c r="L124" s="176" t="s">
        <v>45</v>
      </c>
      <c r="M124" s="176"/>
      <c r="N124" s="178" t="s">
        <v>578</v>
      </c>
    </row>
    <row r="125" spans="1:14" x14ac:dyDescent="0.25">
      <c r="A125" s="195">
        <v>44830</v>
      </c>
      <c r="B125" s="176" t="s">
        <v>123</v>
      </c>
      <c r="C125" s="176" t="s">
        <v>124</v>
      </c>
      <c r="D125" s="188" t="s">
        <v>119</v>
      </c>
      <c r="E125" s="426">
        <v>16000</v>
      </c>
      <c r="F125" s="426"/>
      <c r="G125" s="334">
        <f t="shared" si="4"/>
        <v>44000</v>
      </c>
      <c r="H125" s="596" t="s">
        <v>236</v>
      </c>
      <c r="I125" s="176" t="s">
        <v>18</v>
      </c>
      <c r="J125" s="453" t="s">
        <v>577</v>
      </c>
      <c r="K125" s="430" t="s">
        <v>64</v>
      </c>
      <c r="L125" s="176" t="s">
        <v>45</v>
      </c>
      <c r="M125" s="176"/>
      <c r="N125" s="178" t="s">
        <v>579</v>
      </c>
    </row>
    <row r="126" spans="1:14" x14ac:dyDescent="0.25">
      <c r="A126" s="195">
        <v>44830</v>
      </c>
      <c r="B126" s="176" t="s">
        <v>123</v>
      </c>
      <c r="C126" s="176" t="s">
        <v>124</v>
      </c>
      <c r="D126" s="188" t="s">
        <v>119</v>
      </c>
      <c r="E126" s="426">
        <v>7000</v>
      </c>
      <c r="F126" s="426"/>
      <c r="G126" s="334">
        <f t="shared" si="4"/>
        <v>37000</v>
      </c>
      <c r="H126" s="596" t="s">
        <v>236</v>
      </c>
      <c r="I126" s="176" t="s">
        <v>18</v>
      </c>
      <c r="J126" s="453" t="s">
        <v>577</v>
      </c>
      <c r="K126" s="430" t="s">
        <v>64</v>
      </c>
      <c r="L126" s="176" t="s">
        <v>45</v>
      </c>
      <c r="M126" s="176"/>
      <c r="N126" s="178" t="s">
        <v>580</v>
      </c>
    </row>
    <row r="127" spans="1:14" x14ac:dyDescent="0.25">
      <c r="A127" s="195">
        <v>44830</v>
      </c>
      <c r="B127" s="176" t="s">
        <v>123</v>
      </c>
      <c r="C127" s="176" t="s">
        <v>124</v>
      </c>
      <c r="D127" s="188" t="s">
        <v>119</v>
      </c>
      <c r="E127" s="426">
        <v>15000</v>
      </c>
      <c r="F127" s="426"/>
      <c r="G127" s="334">
        <f t="shared" si="4"/>
        <v>22000</v>
      </c>
      <c r="H127" s="596" t="s">
        <v>236</v>
      </c>
      <c r="I127" s="176" t="s">
        <v>18</v>
      </c>
      <c r="J127" s="453" t="s">
        <v>577</v>
      </c>
      <c r="K127" s="430" t="s">
        <v>64</v>
      </c>
      <c r="L127" s="176" t="s">
        <v>45</v>
      </c>
      <c r="M127" s="176"/>
      <c r="N127" s="178" t="s">
        <v>397</v>
      </c>
    </row>
    <row r="128" spans="1:14" x14ac:dyDescent="0.25">
      <c r="A128" s="195">
        <v>44830</v>
      </c>
      <c r="B128" s="176" t="s">
        <v>123</v>
      </c>
      <c r="C128" s="176" t="s">
        <v>124</v>
      </c>
      <c r="D128" s="188" t="s">
        <v>119</v>
      </c>
      <c r="E128" s="426">
        <v>12000</v>
      </c>
      <c r="F128" s="426"/>
      <c r="G128" s="334">
        <f t="shared" si="4"/>
        <v>10000</v>
      </c>
      <c r="H128" s="596" t="s">
        <v>236</v>
      </c>
      <c r="I128" s="176" t="s">
        <v>18</v>
      </c>
      <c r="J128" s="453" t="s">
        <v>577</v>
      </c>
      <c r="K128" s="430" t="s">
        <v>64</v>
      </c>
      <c r="L128" s="176" t="s">
        <v>45</v>
      </c>
      <c r="M128" s="176"/>
      <c r="N128" s="178" t="s">
        <v>398</v>
      </c>
    </row>
    <row r="129" spans="1:14" x14ac:dyDescent="0.25">
      <c r="A129" s="195">
        <v>44830</v>
      </c>
      <c r="B129" s="176" t="s">
        <v>122</v>
      </c>
      <c r="C129" s="176" t="s">
        <v>122</v>
      </c>
      <c r="D129" s="188" t="s">
        <v>119</v>
      </c>
      <c r="E129" s="426">
        <v>10000</v>
      </c>
      <c r="F129" s="426"/>
      <c r="G129" s="334">
        <f t="shared" si="4"/>
        <v>0</v>
      </c>
      <c r="H129" s="596" t="s">
        <v>236</v>
      </c>
      <c r="I129" s="176" t="s">
        <v>18</v>
      </c>
      <c r="J129" s="453" t="s">
        <v>577</v>
      </c>
      <c r="K129" s="430" t="s">
        <v>64</v>
      </c>
      <c r="L129" s="176" t="s">
        <v>45</v>
      </c>
      <c r="M129" s="176"/>
      <c r="N129" s="178"/>
    </row>
    <row r="130" spans="1:14" x14ac:dyDescent="0.25">
      <c r="A130" s="561">
        <v>44831</v>
      </c>
      <c r="B130" s="567" t="s">
        <v>115</v>
      </c>
      <c r="C130" s="567" t="s">
        <v>49</v>
      </c>
      <c r="D130" s="592" t="s">
        <v>119</v>
      </c>
      <c r="E130" s="599"/>
      <c r="F130" s="599">
        <v>75000</v>
      </c>
      <c r="G130" s="565">
        <f t="shared" si="4"/>
        <v>75000</v>
      </c>
      <c r="H130" s="597" t="s">
        <v>236</v>
      </c>
      <c r="I130" s="567" t="s">
        <v>18</v>
      </c>
      <c r="J130" s="568" t="s">
        <v>593</v>
      </c>
      <c r="K130" s="562" t="s">
        <v>64</v>
      </c>
      <c r="L130" s="567" t="s">
        <v>45</v>
      </c>
      <c r="M130" s="567"/>
      <c r="N130" s="575"/>
    </row>
    <row r="131" spans="1:14" x14ac:dyDescent="0.25">
      <c r="A131" s="195">
        <v>44831</v>
      </c>
      <c r="B131" s="176" t="s">
        <v>123</v>
      </c>
      <c r="C131" s="176" t="s">
        <v>124</v>
      </c>
      <c r="D131" s="188" t="s">
        <v>119</v>
      </c>
      <c r="E131" s="426">
        <v>10000</v>
      </c>
      <c r="F131" s="426"/>
      <c r="G131" s="334">
        <f t="shared" si="4"/>
        <v>65000</v>
      </c>
      <c r="H131" s="596" t="s">
        <v>236</v>
      </c>
      <c r="I131" s="176" t="s">
        <v>18</v>
      </c>
      <c r="J131" s="453" t="s">
        <v>593</v>
      </c>
      <c r="K131" s="430" t="s">
        <v>64</v>
      </c>
      <c r="L131" s="176" t="s">
        <v>45</v>
      </c>
      <c r="M131" s="176"/>
      <c r="N131" s="178" t="s">
        <v>127</v>
      </c>
    </row>
    <row r="132" spans="1:14" x14ac:dyDescent="0.25">
      <c r="A132" s="195">
        <v>44831</v>
      </c>
      <c r="B132" s="176" t="s">
        <v>123</v>
      </c>
      <c r="C132" s="176" t="s">
        <v>124</v>
      </c>
      <c r="D132" s="188" t="s">
        <v>119</v>
      </c>
      <c r="E132" s="426">
        <v>20000</v>
      </c>
      <c r="F132" s="426"/>
      <c r="G132" s="334">
        <f t="shared" si="4"/>
        <v>45000</v>
      </c>
      <c r="H132" s="596" t="s">
        <v>236</v>
      </c>
      <c r="I132" s="176" t="s">
        <v>18</v>
      </c>
      <c r="J132" s="453" t="s">
        <v>593</v>
      </c>
      <c r="K132" s="430" t="s">
        <v>64</v>
      </c>
      <c r="L132" s="176" t="s">
        <v>45</v>
      </c>
      <c r="M132" s="176"/>
      <c r="N132" s="178" t="s">
        <v>443</v>
      </c>
    </row>
    <row r="133" spans="1:14" x14ac:dyDescent="0.25">
      <c r="A133" s="195">
        <v>44831</v>
      </c>
      <c r="B133" s="176" t="s">
        <v>123</v>
      </c>
      <c r="C133" s="176" t="s">
        <v>124</v>
      </c>
      <c r="D133" s="188" t="s">
        <v>119</v>
      </c>
      <c r="E133" s="426">
        <v>12000</v>
      </c>
      <c r="F133" s="426"/>
      <c r="G133" s="334">
        <f t="shared" si="4"/>
        <v>33000</v>
      </c>
      <c r="H133" s="596" t="s">
        <v>236</v>
      </c>
      <c r="I133" s="176" t="s">
        <v>18</v>
      </c>
      <c r="J133" s="453" t="s">
        <v>593</v>
      </c>
      <c r="K133" s="430" t="s">
        <v>64</v>
      </c>
      <c r="L133" s="176" t="s">
        <v>45</v>
      </c>
      <c r="M133" s="176"/>
      <c r="N133" s="178" t="s">
        <v>594</v>
      </c>
    </row>
    <row r="134" spans="1:14" x14ac:dyDescent="0.25">
      <c r="A134" s="195">
        <v>44831</v>
      </c>
      <c r="B134" s="176" t="s">
        <v>123</v>
      </c>
      <c r="C134" s="176" t="s">
        <v>124</v>
      </c>
      <c r="D134" s="188" t="s">
        <v>119</v>
      </c>
      <c r="E134" s="426">
        <v>15000</v>
      </c>
      <c r="F134" s="426"/>
      <c r="G134" s="334">
        <f t="shared" ref="G134:G163" si="5">G133-E134+F134</f>
        <v>18000</v>
      </c>
      <c r="H134" s="596" t="s">
        <v>236</v>
      </c>
      <c r="I134" s="176" t="s">
        <v>18</v>
      </c>
      <c r="J134" s="453" t="s">
        <v>593</v>
      </c>
      <c r="K134" s="430" t="s">
        <v>64</v>
      </c>
      <c r="L134" s="176" t="s">
        <v>45</v>
      </c>
      <c r="M134" s="176"/>
      <c r="N134" s="178" t="s">
        <v>595</v>
      </c>
    </row>
    <row r="135" spans="1:14" x14ac:dyDescent="0.25">
      <c r="A135" s="195">
        <v>44831</v>
      </c>
      <c r="B135" s="176" t="s">
        <v>123</v>
      </c>
      <c r="C135" s="176" t="s">
        <v>124</v>
      </c>
      <c r="D135" s="188" t="s">
        <v>119</v>
      </c>
      <c r="E135" s="426">
        <v>8000</v>
      </c>
      <c r="F135" s="426"/>
      <c r="G135" s="334">
        <f t="shared" si="5"/>
        <v>10000</v>
      </c>
      <c r="H135" s="596" t="s">
        <v>236</v>
      </c>
      <c r="I135" s="176" t="s">
        <v>18</v>
      </c>
      <c r="J135" s="453" t="s">
        <v>593</v>
      </c>
      <c r="K135" s="430" t="s">
        <v>64</v>
      </c>
      <c r="L135" s="176" t="s">
        <v>45</v>
      </c>
      <c r="M135" s="176"/>
      <c r="N135" s="178" t="s">
        <v>596</v>
      </c>
    </row>
    <row r="136" spans="1:14" x14ac:dyDescent="0.25">
      <c r="A136" s="195">
        <v>44831</v>
      </c>
      <c r="B136" s="176" t="s">
        <v>122</v>
      </c>
      <c r="C136" s="176" t="s">
        <v>122</v>
      </c>
      <c r="D136" s="188" t="s">
        <v>119</v>
      </c>
      <c r="E136" s="426">
        <v>5000</v>
      </c>
      <c r="F136" s="426"/>
      <c r="G136" s="334">
        <f t="shared" si="5"/>
        <v>5000</v>
      </c>
      <c r="H136" s="596" t="s">
        <v>236</v>
      </c>
      <c r="I136" s="176" t="s">
        <v>18</v>
      </c>
      <c r="J136" s="453" t="s">
        <v>593</v>
      </c>
      <c r="K136" s="430" t="s">
        <v>64</v>
      </c>
      <c r="L136" s="176" t="s">
        <v>45</v>
      </c>
      <c r="M136" s="176"/>
      <c r="N136" s="178"/>
    </row>
    <row r="137" spans="1:14" x14ac:dyDescent="0.25">
      <c r="A137" s="692">
        <v>44831</v>
      </c>
      <c r="B137" s="696" t="s">
        <v>122</v>
      </c>
      <c r="C137" s="696" t="s">
        <v>122</v>
      </c>
      <c r="D137" s="793" t="s">
        <v>119</v>
      </c>
      <c r="E137" s="794">
        <v>4000</v>
      </c>
      <c r="F137" s="794"/>
      <c r="G137" s="694">
        <f t="shared" si="5"/>
        <v>1000</v>
      </c>
      <c r="H137" s="795" t="s">
        <v>236</v>
      </c>
      <c r="I137" s="696" t="s">
        <v>18</v>
      </c>
      <c r="J137" s="453" t="s">
        <v>593</v>
      </c>
      <c r="K137" s="697" t="s">
        <v>64</v>
      </c>
      <c r="L137" s="696" t="s">
        <v>45</v>
      </c>
      <c r="M137" s="696"/>
      <c r="N137" s="693"/>
    </row>
    <row r="138" spans="1:14" x14ac:dyDescent="0.25">
      <c r="A138" s="561">
        <v>44832</v>
      </c>
      <c r="B138" s="567" t="s">
        <v>115</v>
      </c>
      <c r="C138" s="567" t="s">
        <v>49</v>
      </c>
      <c r="D138" s="592" t="s">
        <v>119</v>
      </c>
      <c r="E138" s="599"/>
      <c r="F138" s="599">
        <v>70000</v>
      </c>
      <c r="G138" s="565">
        <f t="shared" si="5"/>
        <v>71000</v>
      </c>
      <c r="H138" s="597" t="s">
        <v>236</v>
      </c>
      <c r="I138" s="567" t="s">
        <v>18</v>
      </c>
      <c r="J138" s="568" t="s">
        <v>623</v>
      </c>
      <c r="K138" s="562" t="s">
        <v>64</v>
      </c>
      <c r="L138" s="567" t="s">
        <v>45</v>
      </c>
      <c r="M138" s="567"/>
      <c r="N138" s="575"/>
    </row>
    <row r="139" spans="1:14" x14ac:dyDescent="0.25">
      <c r="A139" s="195">
        <v>44832</v>
      </c>
      <c r="B139" s="176" t="s">
        <v>123</v>
      </c>
      <c r="C139" s="176" t="s">
        <v>124</v>
      </c>
      <c r="D139" s="188" t="s">
        <v>119</v>
      </c>
      <c r="E139" s="426">
        <v>10000</v>
      </c>
      <c r="F139" s="426"/>
      <c r="G139" s="334">
        <f t="shared" si="5"/>
        <v>61000</v>
      </c>
      <c r="H139" s="596" t="s">
        <v>236</v>
      </c>
      <c r="I139" s="176" t="s">
        <v>18</v>
      </c>
      <c r="J139" s="453" t="s">
        <v>623</v>
      </c>
      <c r="K139" s="430" t="s">
        <v>64</v>
      </c>
      <c r="L139" s="176" t="s">
        <v>45</v>
      </c>
      <c r="M139" s="176"/>
      <c r="N139" s="178" t="s">
        <v>127</v>
      </c>
    </row>
    <row r="140" spans="1:14" x14ac:dyDescent="0.25">
      <c r="A140" s="195">
        <v>44832</v>
      </c>
      <c r="B140" s="176" t="s">
        <v>123</v>
      </c>
      <c r="C140" s="176" t="s">
        <v>124</v>
      </c>
      <c r="D140" s="188" t="s">
        <v>119</v>
      </c>
      <c r="E140" s="426">
        <v>12000</v>
      </c>
      <c r="F140" s="426"/>
      <c r="G140" s="334">
        <f t="shared" si="5"/>
        <v>49000</v>
      </c>
      <c r="H140" s="596" t="s">
        <v>236</v>
      </c>
      <c r="I140" s="176" t="s">
        <v>18</v>
      </c>
      <c r="J140" s="453" t="s">
        <v>623</v>
      </c>
      <c r="K140" s="430" t="s">
        <v>64</v>
      </c>
      <c r="L140" s="176" t="s">
        <v>45</v>
      </c>
      <c r="M140" s="176"/>
      <c r="N140" s="178" t="s">
        <v>624</v>
      </c>
    </row>
    <row r="141" spans="1:14" x14ac:dyDescent="0.25">
      <c r="A141" s="195">
        <v>44832</v>
      </c>
      <c r="B141" s="176" t="s">
        <v>123</v>
      </c>
      <c r="C141" s="176" t="s">
        <v>124</v>
      </c>
      <c r="D141" s="188" t="s">
        <v>119</v>
      </c>
      <c r="E141" s="426">
        <v>8000</v>
      </c>
      <c r="F141" s="426"/>
      <c r="G141" s="334">
        <f t="shared" si="5"/>
        <v>41000</v>
      </c>
      <c r="H141" s="596" t="s">
        <v>236</v>
      </c>
      <c r="I141" s="176" t="s">
        <v>18</v>
      </c>
      <c r="J141" s="453" t="s">
        <v>623</v>
      </c>
      <c r="K141" s="430" t="s">
        <v>64</v>
      </c>
      <c r="L141" s="176" t="s">
        <v>45</v>
      </c>
      <c r="M141" s="176"/>
      <c r="N141" s="178" t="s">
        <v>625</v>
      </c>
    </row>
    <row r="142" spans="1:14" x14ac:dyDescent="0.25">
      <c r="A142" s="195">
        <v>44832</v>
      </c>
      <c r="B142" s="176" t="s">
        <v>123</v>
      </c>
      <c r="C142" s="176" t="s">
        <v>124</v>
      </c>
      <c r="D142" s="188" t="s">
        <v>119</v>
      </c>
      <c r="E142" s="426">
        <v>15000</v>
      </c>
      <c r="F142" s="426"/>
      <c r="G142" s="334">
        <f t="shared" si="5"/>
        <v>26000</v>
      </c>
      <c r="H142" s="213" t="s">
        <v>236</v>
      </c>
      <c r="I142" s="176" t="s">
        <v>18</v>
      </c>
      <c r="J142" s="453" t="s">
        <v>623</v>
      </c>
      <c r="K142" s="430" t="s">
        <v>64</v>
      </c>
      <c r="L142" s="176" t="s">
        <v>45</v>
      </c>
      <c r="M142" s="176"/>
      <c r="N142" s="178" t="s">
        <v>626</v>
      </c>
    </row>
    <row r="143" spans="1:14" x14ac:dyDescent="0.25">
      <c r="A143" s="195">
        <v>44832</v>
      </c>
      <c r="B143" s="176" t="s">
        <v>123</v>
      </c>
      <c r="C143" s="176" t="s">
        <v>124</v>
      </c>
      <c r="D143" s="188" t="s">
        <v>119</v>
      </c>
      <c r="E143" s="426">
        <v>10000</v>
      </c>
      <c r="F143" s="426"/>
      <c r="G143" s="334">
        <f t="shared" si="5"/>
        <v>16000</v>
      </c>
      <c r="H143" s="596" t="s">
        <v>236</v>
      </c>
      <c r="I143" s="176" t="s">
        <v>18</v>
      </c>
      <c r="J143" s="453" t="s">
        <v>623</v>
      </c>
      <c r="K143" s="430" t="s">
        <v>64</v>
      </c>
      <c r="L143" s="176" t="s">
        <v>45</v>
      </c>
      <c r="M143" s="176"/>
      <c r="N143" s="178" t="s">
        <v>627</v>
      </c>
    </row>
    <row r="144" spans="1:14" x14ac:dyDescent="0.25">
      <c r="A144" s="195">
        <v>44832</v>
      </c>
      <c r="B144" s="176" t="s">
        <v>122</v>
      </c>
      <c r="C144" s="176" t="s">
        <v>122</v>
      </c>
      <c r="D144" s="188" t="s">
        <v>119</v>
      </c>
      <c r="E144" s="426">
        <v>6000</v>
      </c>
      <c r="F144" s="426"/>
      <c r="G144" s="334">
        <f t="shared" si="5"/>
        <v>10000</v>
      </c>
      <c r="H144" s="596" t="s">
        <v>236</v>
      </c>
      <c r="I144" s="176" t="s">
        <v>18</v>
      </c>
      <c r="J144" s="453" t="s">
        <v>623</v>
      </c>
      <c r="K144" s="196" t="s">
        <v>64</v>
      </c>
      <c r="L144" s="176" t="s">
        <v>45</v>
      </c>
      <c r="M144" s="176"/>
      <c r="N144" s="178"/>
    </row>
    <row r="145" spans="1:14" x14ac:dyDescent="0.25">
      <c r="A145" s="195">
        <v>44832</v>
      </c>
      <c r="B145" s="176" t="s">
        <v>122</v>
      </c>
      <c r="C145" s="176" t="s">
        <v>122</v>
      </c>
      <c r="D145" s="188" t="s">
        <v>119</v>
      </c>
      <c r="E145" s="426">
        <v>4000</v>
      </c>
      <c r="F145" s="426"/>
      <c r="G145" s="334">
        <f t="shared" si="5"/>
        <v>6000</v>
      </c>
      <c r="H145" s="596" t="s">
        <v>236</v>
      </c>
      <c r="I145" s="176" t="s">
        <v>18</v>
      </c>
      <c r="J145" s="453" t="s">
        <v>623</v>
      </c>
      <c r="K145" s="430" t="s">
        <v>64</v>
      </c>
      <c r="L145" s="176" t="s">
        <v>45</v>
      </c>
      <c r="M145" s="176"/>
      <c r="N145" s="178"/>
    </row>
    <row r="146" spans="1:14" x14ac:dyDescent="0.25">
      <c r="A146" s="195">
        <v>44833</v>
      </c>
      <c r="B146" s="176" t="s">
        <v>125</v>
      </c>
      <c r="C146" s="176" t="s">
        <v>49</v>
      </c>
      <c r="D146" s="188" t="s">
        <v>119</v>
      </c>
      <c r="E146" s="426"/>
      <c r="F146" s="426">
        <v>-6000</v>
      </c>
      <c r="G146" s="334">
        <f t="shared" si="5"/>
        <v>0</v>
      </c>
      <c r="H146" s="596" t="s">
        <v>236</v>
      </c>
      <c r="I146" s="176" t="s">
        <v>18</v>
      </c>
      <c r="J146" s="453" t="s">
        <v>623</v>
      </c>
      <c r="K146" s="196" t="s">
        <v>64</v>
      </c>
      <c r="L146" s="176" t="s">
        <v>45</v>
      </c>
      <c r="M146" s="176"/>
      <c r="N146" s="178"/>
    </row>
    <row r="147" spans="1:14" x14ac:dyDescent="0.25">
      <c r="A147" s="561">
        <v>44833</v>
      </c>
      <c r="B147" s="567" t="s">
        <v>115</v>
      </c>
      <c r="C147" s="567" t="s">
        <v>49</v>
      </c>
      <c r="D147" s="592" t="s">
        <v>119</v>
      </c>
      <c r="E147" s="599"/>
      <c r="F147" s="599">
        <v>65000</v>
      </c>
      <c r="G147" s="565">
        <f t="shared" si="5"/>
        <v>65000</v>
      </c>
      <c r="H147" s="597" t="s">
        <v>236</v>
      </c>
      <c r="I147" s="567" t="s">
        <v>18</v>
      </c>
      <c r="J147" s="568" t="s">
        <v>645</v>
      </c>
      <c r="K147" s="562" t="s">
        <v>64</v>
      </c>
      <c r="L147" s="567" t="s">
        <v>45</v>
      </c>
      <c r="M147" s="567"/>
      <c r="N147" s="575"/>
    </row>
    <row r="148" spans="1:14" x14ac:dyDescent="0.25">
      <c r="A148" s="195">
        <v>44833</v>
      </c>
      <c r="B148" s="176" t="s">
        <v>123</v>
      </c>
      <c r="C148" s="176" t="s">
        <v>124</v>
      </c>
      <c r="D148" s="188" t="s">
        <v>119</v>
      </c>
      <c r="E148" s="426">
        <v>10000</v>
      </c>
      <c r="F148" s="426"/>
      <c r="G148" s="334">
        <f t="shared" si="5"/>
        <v>55000</v>
      </c>
      <c r="H148" s="596" t="s">
        <v>236</v>
      </c>
      <c r="I148" s="176" t="s">
        <v>18</v>
      </c>
      <c r="J148" s="453" t="s">
        <v>645</v>
      </c>
      <c r="K148" s="430" t="s">
        <v>64</v>
      </c>
      <c r="L148" s="176" t="s">
        <v>45</v>
      </c>
      <c r="M148" s="176"/>
      <c r="N148" s="178" t="s">
        <v>127</v>
      </c>
    </row>
    <row r="149" spans="1:14" x14ac:dyDescent="0.25">
      <c r="A149" s="195">
        <v>44833</v>
      </c>
      <c r="B149" s="176" t="s">
        <v>123</v>
      </c>
      <c r="C149" s="176" t="s">
        <v>124</v>
      </c>
      <c r="D149" s="188" t="s">
        <v>119</v>
      </c>
      <c r="E149" s="426">
        <v>12000</v>
      </c>
      <c r="F149" s="426"/>
      <c r="G149" s="334">
        <f t="shared" si="5"/>
        <v>43000</v>
      </c>
      <c r="H149" s="596" t="s">
        <v>236</v>
      </c>
      <c r="I149" s="176" t="s">
        <v>18</v>
      </c>
      <c r="J149" s="453" t="s">
        <v>645</v>
      </c>
      <c r="K149" s="196" t="s">
        <v>64</v>
      </c>
      <c r="L149" s="176" t="s">
        <v>45</v>
      </c>
      <c r="M149" s="176"/>
      <c r="N149" s="178" t="s">
        <v>646</v>
      </c>
    </row>
    <row r="150" spans="1:14" x14ac:dyDescent="0.25">
      <c r="A150" s="195">
        <v>44833</v>
      </c>
      <c r="B150" s="176" t="s">
        <v>123</v>
      </c>
      <c r="C150" s="176" t="s">
        <v>124</v>
      </c>
      <c r="D150" s="188" t="s">
        <v>119</v>
      </c>
      <c r="E150" s="426">
        <v>8000</v>
      </c>
      <c r="F150" s="426"/>
      <c r="G150" s="334">
        <f t="shared" si="5"/>
        <v>35000</v>
      </c>
      <c r="H150" s="596" t="s">
        <v>236</v>
      </c>
      <c r="I150" s="176" t="s">
        <v>18</v>
      </c>
      <c r="J150" s="453" t="s">
        <v>645</v>
      </c>
      <c r="K150" s="196" t="s">
        <v>64</v>
      </c>
      <c r="L150" s="176" t="s">
        <v>45</v>
      </c>
      <c r="M150" s="176"/>
      <c r="N150" s="178" t="s">
        <v>647</v>
      </c>
    </row>
    <row r="151" spans="1:14" x14ac:dyDescent="0.25">
      <c r="A151" s="195">
        <v>44833</v>
      </c>
      <c r="B151" s="176" t="s">
        <v>123</v>
      </c>
      <c r="C151" s="176" t="s">
        <v>124</v>
      </c>
      <c r="D151" s="188" t="s">
        <v>119</v>
      </c>
      <c r="E151" s="426">
        <v>14000</v>
      </c>
      <c r="F151" s="426"/>
      <c r="G151" s="334">
        <f t="shared" si="5"/>
        <v>21000</v>
      </c>
      <c r="H151" s="213" t="s">
        <v>236</v>
      </c>
      <c r="I151" s="176" t="s">
        <v>18</v>
      </c>
      <c r="J151" s="453" t="s">
        <v>645</v>
      </c>
      <c r="K151" s="430" t="s">
        <v>64</v>
      </c>
      <c r="L151" s="176" t="s">
        <v>45</v>
      </c>
      <c r="M151" s="176"/>
      <c r="N151" s="178" t="s">
        <v>648</v>
      </c>
    </row>
    <row r="152" spans="1:14" x14ac:dyDescent="0.25">
      <c r="A152" s="195">
        <v>44833</v>
      </c>
      <c r="B152" s="176" t="s">
        <v>123</v>
      </c>
      <c r="C152" s="176" t="s">
        <v>124</v>
      </c>
      <c r="D152" s="188" t="s">
        <v>119</v>
      </c>
      <c r="E152" s="426">
        <v>11000</v>
      </c>
      <c r="F152" s="426"/>
      <c r="G152" s="334">
        <f t="shared" si="5"/>
        <v>10000</v>
      </c>
      <c r="H152" s="596" t="s">
        <v>236</v>
      </c>
      <c r="I152" s="176" t="s">
        <v>18</v>
      </c>
      <c r="J152" s="453" t="s">
        <v>645</v>
      </c>
      <c r="K152" s="196" t="s">
        <v>64</v>
      </c>
      <c r="L152" s="176" t="s">
        <v>45</v>
      </c>
      <c r="M152" s="176"/>
      <c r="N152" s="178" t="s">
        <v>649</v>
      </c>
    </row>
    <row r="153" spans="1:14" x14ac:dyDescent="0.25">
      <c r="A153" s="195">
        <v>44833</v>
      </c>
      <c r="B153" s="176" t="s">
        <v>122</v>
      </c>
      <c r="C153" s="176" t="s">
        <v>122</v>
      </c>
      <c r="D153" s="188" t="s">
        <v>119</v>
      </c>
      <c r="E153" s="426">
        <v>5000</v>
      </c>
      <c r="F153" s="426"/>
      <c r="G153" s="334">
        <f t="shared" si="5"/>
        <v>5000</v>
      </c>
      <c r="H153" s="596" t="s">
        <v>236</v>
      </c>
      <c r="I153" s="176" t="s">
        <v>18</v>
      </c>
      <c r="J153" s="453" t="s">
        <v>645</v>
      </c>
      <c r="K153" s="196" t="s">
        <v>64</v>
      </c>
      <c r="L153" s="176" t="s">
        <v>45</v>
      </c>
      <c r="M153" s="176"/>
      <c r="N153" s="178"/>
    </row>
    <row r="154" spans="1:14" x14ac:dyDescent="0.25">
      <c r="A154" s="195">
        <v>44833</v>
      </c>
      <c r="B154" s="176" t="s">
        <v>122</v>
      </c>
      <c r="C154" s="176" t="s">
        <v>122</v>
      </c>
      <c r="D154" s="188" t="s">
        <v>119</v>
      </c>
      <c r="E154" s="426">
        <v>4000</v>
      </c>
      <c r="F154" s="426"/>
      <c r="G154" s="334">
        <f t="shared" si="5"/>
        <v>1000</v>
      </c>
      <c r="H154" s="596" t="s">
        <v>236</v>
      </c>
      <c r="I154" s="176" t="s">
        <v>18</v>
      </c>
      <c r="J154" s="453" t="s">
        <v>645</v>
      </c>
      <c r="K154" s="196" t="s">
        <v>64</v>
      </c>
      <c r="L154" s="176" t="s">
        <v>45</v>
      </c>
      <c r="M154" s="176"/>
      <c r="N154" s="178"/>
    </row>
    <row r="155" spans="1:14" x14ac:dyDescent="0.25">
      <c r="A155" s="195">
        <v>44833</v>
      </c>
      <c r="B155" s="176" t="s">
        <v>122</v>
      </c>
      <c r="C155" s="176" t="s">
        <v>122</v>
      </c>
      <c r="D155" s="188" t="s">
        <v>119</v>
      </c>
      <c r="E155" s="426">
        <v>1000</v>
      </c>
      <c r="F155" s="426"/>
      <c r="G155" s="334">
        <f t="shared" si="5"/>
        <v>0</v>
      </c>
      <c r="H155" s="596" t="s">
        <v>236</v>
      </c>
      <c r="I155" s="176" t="s">
        <v>18</v>
      </c>
      <c r="J155" s="453" t="s">
        <v>645</v>
      </c>
      <c r="K155" s="430" t="s">
        <v>64</v>
      </c>
      <c r="L155" s="176" t="s">
        <v>45</v>
      </c>
      <c r="M155" s="176"/>
      <c r="N155" s="178"/>
    </row>
    <row r="156" spans="1:14" x14ac:dyDescent="0.25">
      <c r="A156" s="774">
        <v>44834</v>
      </c>
      <c r="B156" s="775" t="s">
        <v>115</v>
      </c>
      <c r="C156" s="775" t="s">
        <v>49</v>
      </c>
      <c r="D156" s="776" t="s">
        <v>119</v>
      </c>
      <c r="E156" s="777"/>
      <c r="F156" s="777">
        <v>70000</v>
      </c>
      <c r="G156" s="778">
        <f t="shared" si="5"/>
        <v>70000</v>
      </c>
      <c r="H156" s="779" t="s">
        <v>236</v>
      </c>
      <c r="I156" s="775" t="s">
        <v>18</v>
      </c>
      <c r="J156" s="805" t="s">
        <v>672</v>
      </c>
      <c r="K156" s="780" t="s">
        <v>64</v>
      </c>
      <c r="L156" s="775" t="s">
        <v>45</v>
      </c>
      <c r="M156" s="775"/>
      <c r="N156" s="781"/>
    </row>
    <row r="157" spans="1:14" x14ac:dyDescent="0.25">
      <c r="A157" s="195">
        <v>44834</v>
      </c>
      <c r="B157" s="176" t="s">
        <v>123</v>
      </c>
      <c r="C157" s="176" t="s">
        <v>124</v>
      </c>
      <c r="D157" s="188" t="s">
        <v>119</v>
      </c>
      <c r="E157" s="426">
        <v>10000</v>
      </c>
      <c r="F157" s="426"/>
      <c r="G157" s="334">
        <f t="shared" si="5"/>
        <v>60000</v>
      </c>
      <c r="H157" s="596" t="s">
        <v>236</v>
      </c>
      <c r="I157" s="176" t="s">
        <v>18</v>
      </c>
      <c r="J157" s="453" t="s">
        <v>672</v>
      </c>
      <c r="K157" s="196" t="s">
        <v>64</v>
      </c>
      <c r="L157" s="176" t="s">
        <v>45</v>
      </c>
      <c r="M157" s="176"/>
      <c r="N157" s="178" t="s">
        <v>267</v>
      </c>
    </row>
    <row r="158" spans="1:14" x14ac:dyDescent="0.25">
      <c r="A158" s="195">
        <v>44834</v>
      </c>
      <c r="B158" s="176" t="s">
        <v>123</v>
      </c>
      <c r="C158" s="176" t="s">
        <v>124</v>
      </c>
      <c r="D158" s="188" t="s">
        <v>119</v>
      </c>
      <c r="E158" s="426">
        <v>16000</v>
      </c>
      <c r="F158" s="426"/>
      <c r="G158" s="334">
        <f t="shared" si="5"/>
        <v>44000</v>
      </c>
      <c r="H158" s="596" t="s">
        <v>236</v>
      </c>
      <c r="I158" s="176" t="s">
        <v>18</v>
      </c>
      <c r="J158" s="453" t="s">
        <v>672</v>
      </c>
      <c r="K158" s="196" t="s">
        <v>64</v>
      </c>
      <c r="L158" s="176" t="s">
        <v>45</v>
      </c>
      <c r="M158" s="176"/>
      <c r="N158" s="178" t="s">
        <v>273</v>
      </c>
    </row>
    <row r="159" spans="1:14" x14ac:dyDescent="0.25">
      <c r="A159" s="195">
        <v>44834</v>
      </c>
      <c r="B159" s="176" t="s">
        <v>123</v>
      </c>
      <c r="C159" s="176" t="s">
        <v>124</v>
      </c>
      <c r="D159" s="188" t="s">
        <v>119</v>
      </c>
      <c r="E159" s="426">
        <v>17000</v>
      </c>
      <c r="F159" s="426"/>
      <c r="G159" s="334">
        <f t="shared" si="5"/>
        <v>27000</v>
      </c>
      <c r="H159" s="596" t="s">
        <v>236</v>
      </c>
      <c r="I159" s="176" t="s">
        <v>18</v>
      </c>
      <c r="J159" s="453" t="s">
        <v>672</v>
      </c>
      <c r="K159" s="430" t="s">
        <v>64</v>
      </c>
      <c r="L159" s="176" t="s">
        <v>45</v>
      </c>
      <c r="M159" s="176"/>
      <c r="N159" s="178" t="s">
        <v>673</v>
      </c>
    </row>
    <row r="160" spans="1:14" x14ac:dyDescent="0.25">
      <c r="A160" s="195">
        <v>44834</v>
      </c>
      <c r="B160" s="176" t="s">
        <v>123</v>
      </c>
      <c r="C160" s="176" t="s">
        <v>124</v>
      </c>
      <c r="D160" s="188" t="s">
        <v>119</v>
      </c>
      <c r="E160" s="426">
        <v>7000</v>
      </c>
      <c r="F160" s="426"/>
      <c r="G160" s="334">
        <f t="shared" si="5"/>
        <v>20000</v>
      </c>
      <c r="H160" s="213" t="s">
        <v>236</v>
      </c>
      <c r="I160" s="176" t="s">
        <v>18</v>
      </c>
      <c r="J160" s="453" t="s">
        <v>672</v>
      </c>
      <c r="K160" s="430" t="s">
        <v>64</v>
      </c>
      <c r="L160" s="176" t="s">
        <v>45</v>
      </c>
      <c r="M160" s="176"/>
      <c r="N160" s="178" t="s">
        <v>674</v>
      </c>
    </row>
    <row r="161" spans="1:14" x14ac:dyDescent="0.25">
      <c r="A161" s="195">
        <v>44834</v>
      </c>
      <c r="B161" s="176" t="s">
        <v>123</v>
      </c>
      <c r="C161" s="176" t="s">
        <v>124</v>
      </c>
      <c r="D161" s="188" t="s">
        <v>119</v>
      </c>
      <c r="E161" s="426">
        <v>10000</v>
      </c>
      <c r="F161" s="426"/>
      <c r="G161" s="334">
        <f t="shared" si="5"/>
        <v>10000</v>
      </c>
      <c r="H161" s="596" t="s">
        <v>236</v>
      </c>
      <c r="I161" s="176" t="s">
        <v>18</v>
      </c>
      <c r="J161" s="453" t="s">
        <v>672</v>
      </c>
      <c r="K161" s="196" t="s">
        <v>64</v>
      </c>
      <c r="L161" s="176" t="s">
        <v>45</v>
      </c>
      <c r="M161" s="176"/>
      <c r="N161" s="178" t="s">
        <v>675</v>
      </c>
    </row>
    <row r="162" spans="1:14" x14ac:dyDescent="0.25">
      <c r="A162" s="195">
        <v>44834</v>
      </c>
      <c r="B162" s="176" t="s">
        <v>122</v>
      </c>
      <c r="C162" s="176" t="s">
        <v>122</v>
      </c>
      <c r="D162" s="188" t="s">
        <v>119</v>
      </c>
      <c r="E162" s="426">
        <v>5000</v>
      </c>
      <c r="F162" s="426"/>
      <c r="G162" s="334">
        <f t="shared" si="5"/>
        <v>5000</v>
      </c>
      <c r="H162" s="596" t="s">
        <v>236</v>
      </c>
      <c r="I162" s="176" t="s">
        <v>18</v>
      </c>
      <c r="J162" s="453" t="s">
        <v>672</v>
      </c>
      <c r="K162" s="196" t="s">
        <v>64</v>
      </c>
      <c r="L162" s="176" t="s">
        <v>45</v>
      </c>
      <c r="M162" s="176"/>
      <c r="N162" s="178"/>
    </row>
    <row r="163" spans="1:14" ht="15.75" thickBot="1" x14ac:dyDescent="0.3">
      <c r="A163" s="195">
        <v>44834</v>
      </c>
      <c r="B163" s="176" t="s">
        <v>122</v>
      </c>
      <c r="C163" s="176" t="s">
        <v>122</v>
      </c>
      <c r="D163" s="188" t="s">
        <v>119</v>
      </c>
      <c r="E163" s="426">
        <v>5000</v>
      </c>
      <c r="F163" s="426"/>
      <c r="G163" s="334">
        <f t="shared" si="5"/>
        <v>0</v>
      </c>
      <c r="H163" s="596" t="s">
        <v>236</v>
      </c>
      <c r="I163" s="176" t="s">
        <v>18</v>
      </c>
      <c r="J163" s="453" t="s">
        <v>672</v>
      </c>
      <c r="K163" s="196" t="s">
        <v>64</v>
      </c>
      <c r="L163" s="176" t="s">
        <v>45</v>
      </c>
      <c r="M163" s="176"/>
      <c r="N163" s="178"/>
    </row>
    <row r="164" spans="1:14" ht="15.75" thickBot="1" x14ac:dyDescent="0.3">
      <c r="A164" s="25"/>
      <c r="B164" s="25"/>
      <c r="C164" s="25"/>
      <c r="D164" s="614"/>
      <c r="E164" s="669">
        <f>SUM(E4:E163)</f>
        <v>1246000</v>
      </c>
      <c r="F164" s="670">
        <f>SUM(F4:F163)+G4</f>
        <v>1246000</v>
      </c>
      <c r="G164" s="549">
        <f>F164-E164</f>
        <v>0</v>
      </c>
      <c r="H164" s="615"/>
      <c r="I164" s="25"/>
      <c r="J164" s="25"/>
      <c r="K164" s="25"/>
      <c r="L164" s="25"/>
      <c r="M164" s="25"/>
      <c r="N164" s="24"/>
    </row>
    <row r="165" spans="1:14" x14ac:dyDescent="0.25">
      <c r="A165" s="25"/>
      <c r="B165" s="25"/>
      <c r="C165" s="25"/>
      <c r="D165" s="25"/>
      <c r="E165" s="616"/>
      <c r="F165" s="616"/>
      <c r="G165" s="547"/>
      <c r="H165" s="25"/>
      <c r="I165" s="25"/>
      <c r="J165" s="25"/>
      <c r="K165" s="25"/>
      <c r="L165" s="25"/>
      <c r="M165" s="25"/>
      <c r="N165" s="24"/>
    </row>
    <row r="166" spans="1:14" x14ac:dyDescent="0.25">
      <c r="A166" s="25"/>
      <c r="B166" s="25"/>
      <c r="C166" s="25"/>
      <c r="D166" s="25"/>
      <c r="E166" s="608"/>
      <c r="F166" s="608"/>
      <c r="G166" s="334"/>
      <c r="H166" s="25"/>
      <c r="I166" s="25"/>
      <c r="J166" s="25"/>
      <c r="K166" s="25"/>
      <c r="L166" s="25"/>
      <c r="M166" s="25"/>
      <c r="N166" s="24"/>
    </row>
    <row r="167" spans="1:14" x14ac:dyDescent="0.25">
      <c r="E167" s="605"/>
    </row>
    <row r="168" spans="1:14" x14ac:dyDescent="0.25">
      <c r="E168" s="605"/>
    </row>
    <row r="169" spans="1:14" x14ac:dyDescent="0.25">
      <c r="E169" s="605"/>
    </row>
    <row r="170" spans="1:14" x14ac:dyDescent="0.25">
      <c r="E170" s="605"/>
    </row>
    <row r="171" spans="1:14" x14ac:dyDescent="0.25">
      <c r="E171" s="605"/>
    </row>
    <row r="172" spans="1:14" x14ac:dyDescent="0.25">
      <c r="E172" s="605"/>
    </row>
    <row r="173" spans="1:14" x14ac:dyDescent="0.25">
      <c r="E173" s="605"/>
    </row>
    <row r="174" spans="1:14" x14ac:dyDescent="0.25">
      <c r="E174" s="605"/>
    </row>
    <row r="175" spans="1:14" x14ac:dyDescent="0.25">
      <c r="E175" s="605"/>
    </row>
    <row r="176" spans="1:14" x14ac:dyDescent="0.25">
      <c r="E176" s="605"/>
    </row>
    <row r="177" spans="5:5" x14ac:dyDescent="0.25">
      <c r="E177" s="605"/>
    </row>
    <row r="178" spans="5:5" x14ac:dyDescent="0.25">
      <c r="E178" s="605"/>
    </row>
    <row r="179" spans="5:5" x14ac:dyDescent="0.25">
      <c r="E179" s="605"/>
    </row>
    <row r="180" spans="5:5" x14ac:dyDescent="0.25">
      <c r="E180" s="605"/>
    </row>
    <row r="181" spans="5:5" x14ac:dyDescent="0.25">
      <c r="E181" s="605"/>
    </row>
    <row r="182" spans="5:5" x14ac:dyDescent="0.25">
      <c r="E182" s="605"/>
    </row>
    <row r="183" spans="5:5" x14ac:dyDescent="0.25">
      <c r="E183" s="605"/>
    </row>
    <row r="184" spans="5:5" x14ac:dyDescent="0.25">
      <c r="E184" s="605"/>
    </row>
    <row r="185" spans="5:5" x14ac:dyDescent="0.25">
      <c r="E185" s="605"/>
    </row>
    <row r="186" spans="5:5" x14ac:dyDescent="0.25">
      <c r="E186" s="605"/>
    </row>
    <row r="187" spans="5:5" x14ac:dyDescent="0.25">
      <c r="E187" s="605"/>
    </row>
    <row r="188" spans="5:5" x14ac:dyDescent="0.25">
      <c r="E188" s="605"/>
    </row>
    <row r="189" spans="5:5" x14ac:dyDescent="0.25">
      <c r="E189" s="605"/>
    </row>
    <row r="190" spans="5:5" x14ac:dyDescent="0.25">
      <c r="E190" s="605"/>
    </row>
    <row r="191" spans="5:5" x14ac:dyDescent="0.25">
      <c r="E191" s="605"/>
    </row>
    <row r="192" spans="5:5" x14ac:dyDescent="0.25">
      <c r="E192" s="605"/>
    </row>
    <row r="193" spans="5:5" x14ac:dyDescent="0.25">
      <c r="E193" s="605"/>
    </row>
    <row r="194" spans="5:5" x14ac:dyDescent="0.25">
      <c r="E194" s="605"/>
    </row>
    <row r="195" spans="5:5" x14ac:dyDescent="0.25">
      <c r="E195" s="605"/>
    </row>
    <row r="196" spans="5:5" x14ac:dyDescent="0.25">
      <c r="E196" s="605"/>
    </row>
    <row r="197" spans="5:5" x14ac:dyDescent="0.25">
      <c r="E197" s="605"/>
    </row>
    <row r="198" spans="5:5" x14ac:dyDescent="0.25">
      <c r="E198" s="605"/>
    </row>
    <row r="199" spans="5:5" x14ac:dyDescent="0.25">
      <c r="E199" s="605"/>
    </row>
    <row r="200" spans="5:5" x14ac:dyDescent="0.25">
      <c r="E200" s="605"/>
    </row>
    <row r="201" spans="5:5" x14ac:dyDescent="0.25">
      <c r="E201" s="605"/>
    </row>
    <row r="202" spans="5:5" x14ac:dyDescent="0.25">
      <c r="E202" s="605"/>
    </row>
    <row r="203" spans="5:5" x14ac:dyDescent="0.25">
      <c r="E203" s="605"/>
    </row>
    <row r="204" spans="5:5" x14ac:dyDescent="0.25">
      <c r="E204" s="605"/>
    </row>
    <row r="205" spans="5:5" x14ac:dyDescent="0.25">
      <c r="E205" s="605"/>
    </row>
    <row r="206" spans="5:5" x14ac:dyDescent="0.25">
      <c r="E206" s="605"/>
    </row>
    <row r="207" spans="5:5" x14ac:dyDescent="0.25">
      <c r="E207" s="605"/>
    </row>
    <row r="208" spans="5:5" x14ac:dyDescent="0.25">
      <c r="E208" s="605"/>
    </row>
    <row r="209" spans="5:5" x14ac:dyDescent="0.25">
      <c r="E209" s="605"/>
    </row>
    <row r="210" spans="5:5" x14ac:dyDescent="0.25">
      <c r="E210" s="605"/>
    </row>
    <row r="211" spans="5:5" x14ac:dyDescent="0.25">
      <c r="E211" s="605"/>
    </row>
    <row r="212" spans="5:5" x14ac:dyDescent="0.25">
      <c r="E212" s="605"/>
    </row>
    <row r="213" spans="5:5" x14ac:dyDescent="0.25">
      <c r="E213" s="605"/>
    </row>
    <row r="214" spans="5:5" x14ac:dyDescent="0.25">
      <c r="E214" s="605"/>
    </row>
    <row r="215" spans="5:5" x14ac:dyDescent="0.25">
      <c r="E215" s="605"/>
    </row>
    <row r="216" spans="5:5" x14ac:dyDescent="0.25">
      <c r="E216" s="605"/>
    </row>
    <row r="217" spans="5:5" x14ac:dyDescent="0.25">
      <c r="E217" s="605"/>
    </row>
    <row r="218" spans="5:5" x14ac:dyDescent="0.25">
      <c r="E218" s="605"/>
    </row>
    <row r="219" spans="5:5" x14ac:dyDescent="0.25">
      <c r="E219" s="605"/>
    </row>
    <row r="220" spans="5:5" x14ac:dyDescent="0.25">
      <c r="E220" s="605"/>
    </row>
    <row r="221" spans="5:5" x14ac:dyDescent="0.25">
      <c r="E221" s="605"/>
    </row>
    <row r="222" spans="5:5" x14ac:dyDescent="0.25">
      <c r="E222" s="605"/>
    </row>
    <row r="223" spans="5:5" x14ac:dyDescent="0.25">
      <c r="E223" s="605"/>
    </row>
    <row r="224" spans="5:5" x14ac:dyDescent="0.25">
      <c r="E224" s="605"/>
    </row>
    <row r="225" spans="5:5" x14ac:dyDescent="0.25">
      <c r="E225" s="605"/>
    </row>
    <row r="226" spans="5:5" x14ac:dyDescent="0.25">
      <c r="E226" s="605"/>
    </row>
    <row r="227" spans="5:5" x14ac:dyDescent="0.25">
      <c r="E227" s="605"/>
    </row>
    <row r="228" spans="5:5" x14ac:dyDescent="0.25">
      <c r="E228" s="605"/>
    </row>
    <row r="229" spans="5:5" x14ac:dyDescent="0.25">
      <c r="E229" s="605"/>
    </row>
    <row r="230" spans="5:5" x14ac:dyDescent="0.25">
      <c r="E230" s="605"/>
    </row>
    <row r="231" spans="5:5" x14ac:dyDescent="0.25">
      <c r="E231" s="605"/>
    </row>
    <row r="232" spans="5:5" x14ac:dyDescent="0.25">
      <c r="E232" s="605"/>
    </row>
    <row r="233" spans="5:5" x14ac:dyDescent="0.25">
      <c r="E233" s="605"/>
    </row>
    <row r="234" spans="5:5" x14ac:dyDescent="0.25">
      <c r="E234" s="605"/>
    </row>
    <row r="235" spans="5:5" x14ac:dyDescent="0.25">
      <c r="E235" s="605"/>
    </row>
    <row r="236" spans="5:5" x14ac:dyDescent="0.25">
      <c r="E236" s="605"/>
    </row>
    <row r="237" spans="5:5" x14ac:dyDescent="0.25">
      <c r="E237" s="605"/>
    </row>
    <row r="238" spans="5:5" x14ac:dyDescent="0.25">
      <c r="E238" s="605"/>
    </row>
    <row r="239" spans="5:5" x14ac:dyDescent="0.25">
      <c r="E239" s="605"/>
    </row>
    <row r="240" spans="5:5" x14ac:dyDescent="0.25">
      <c r="E240" s="605"/>
    </row>
    <row r="241" spans="5:5" x14ac:dyDescent="0.25">
      <c r="E241" s="605"/>
    </row>
    <row r="242" spans="5:5" x14ac:dyDescent="0.25">
      <c r="E242" s="605"/>
    </row>
    <row r="243" spans="5:5" x14ac:dyDescent="0.25">
      <c r="E243" s="605"/>
    </row>
    <row r="244" spans="5:5" x14ac:dyDescent="0.25">
      <c r="E244" s="605"/>
    </row>
    <row r="245" spans="5:5" x14ac:dyDescent="0.25">
      <c r="E245" s="605"/>
    </row>
    <row r="246" spans="5:5" x14ac:dyDescent="0.25">
      <c r="E246" s="605"/>
    </row>
    <row r="247" spans="5:5" x14ac:dyDescent="0.25">
      <c r="E247" s="605"/>
    </row>
    <row r="248" spans="5:5" x14ac:dyDescent="0.25">
      <c r="E248" s="605"/>
    </row>
    <row r="249" spans="5:5" x14ac:dyDescent="0.25">
      <c r="E249" s="605"/>
    </row>
    <row r="250" spans="5:5" x14ac:dyDescent="0.25">
      <c r="E250" s="605"/>
    </row>
    <row r="251" spans="5:5" x14ac:dyDescent="0.25">
      <c r="E251" s="605"/>
    </row>
    <row r="252" spans="5:5" x14ac:dyDescent="0.25">
      <c r="E252" s="605"/>
    </row>
    <row r="253" spans="5:5" x14ac:dyDescent="0.25">
      <c r="E253" s="605"/>
    </row>
    <row r="254" spans="5:5" x14ac:dyDescent="0.25">
      <c r="E254" s="605"/>
    </row>
    <row r="255" spans="5:5" x14ac:dyDescent="0.25">
      <c r="E255" s="605"/>
    </row>
    <row r="256" spans="5:5" x14ac:dyDescent="0.25">
      <c r="E256" s="605"/>
    </row>
    <row r="257" spans="5:5" x14ac:dyDescent="0.25">
      <c r="E257" s="605"/>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7"/>
  <sheetViews>
    <sheetView topLeftCell="C1" zoomScale="117" zoomScaleNormal="85" workbookViewId="0">
      <selection activeCell="J187" sqref="J187"/>
    </sheetView>
  </sheetViews>
  <sheetFormatPr defaultColWidth="10.85546875" defaultRowHeight="15" x14ac:dyDescent="0.25"/>
  <cols>
    <col min="1" max="1" width="13.140625" style="26" customWidth="1"/>
    <col min="2" max="2" width="29.85546875" style="26" customWidth="1"/>
    <col min="3" max="3" width="18" style="26" customWidth="1"/>
    <col min="4" max="4" width="14.7109375" style="26" customWidth="1"/>
    <col min="5" max="5" width="18.85546875" style="335" bestFit="1" customWidth="1"/>
    <col min="6" max="6" width="15.85546875" style="335" customWidth="1"/>
    <col min="7" max="7" width="18.7109375" style="335"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7" customWidth="1"/>
    <col min="15" max="15" width="41.140625" style="26" customWidth="1"/>
    <col min="16" max="16384" width="10.85546875" style="26"/>
  </cols>
  <sheetData>
    <row r="1" spans="1:14" s="80" customFormat="1" ht="31.5" x14ac:dyDescent="0.25">
      <c r="A1" s="853" t="s">
        <v>44</v>
      </c>
      <c r="B1" s="853"/>
      <c r="C1" s="853"/>
      <c r="D1" s="853"/>
      <c r="E1" s="853"/>
      <c r="F1" s="853"/>
      <c r="G1" s="853"/>
      <c r="H1" s="853"/>
      <c r="I1" s="853"/>
      <c r="J1" s="853"/>
      <c r="K1" s="853"/>
      <c r="L1" s="853"/>
      <c r="M1" s="853"/>
      <c r="N1" s="853"/>
    </row>
    <row r="2" spans="1:14" s="80" customFormat="1" ht="18.75" x14ac:dyDescent="0.25">
      <c r="A2" s="854" t="s">
        <v>228</v>
      </c>
      <c r="B2" s="854"/>
      <c r="C2" s="854"/>
      <c r="D2" s="854"/>
      <c r="E2" s="854"/>
      <c r="F2" s="854"/>
      <c r="G2" s="854"/>
      <c r="H2" s="854"/>
      <c r="I2" s="854"/>
      <c r="J2" s="854"/>
      <c r="K2" s="854"/>
      <c r="L2" s="854"/>
      <c r="M2" s="854"/>
      <c r="N2" s="854"/>
    </row>
    <row r="3" spans="1:14" s="80" customFormat="1" ht="45.75" thickBot="1" x14ac:dyDescent="0.3">
      <c r="A3" s="169" t="s">
        <v>0</v>
      </c>
      <c r="B3" s="170" t="s">
        <v>5</v>
      </c>
      <c r="C3" s="170" t="s">
        <v>10</v>
      </c>
      <c r="D3" s="171" t="s">
        <v>8</v>
      </c>
      <c r="E3" s="171" t="s">
        <v>13</v>
      </c>
      <c r="F3" s="171" t="s">
        <v>34</v>
      </c>
      <c r="G3" s="171" t="s">
        <v>41</v>
      </c>
      <c r="H3" s="171" t="s">
        <v>2</v>
      </c>
      <c r="I3" s="171" t="s">
        <v>3</v>
      </c>
      <c r="J3" s="170" t="s">
        <v>9</v>
      </c>
      <c r="K3" s="170" t="s">
        <v>1</v>
      </c>
      <c r="L3" s="170" t="s">
        <v>4</v>
      </c>
      <c r="M3" s="170" t="s">
        <v>12</v>
      </c>
      <c r="N3" s="172" t="s">
        <v>11</v>
      </c>
    </row>
    <row r="4" spans="1:14" s="22" customFormat="1" ht="27.95" customHeight="1" x14ac:dyDescent="0.25">
      <c r="A4" s="461">
        <v>44805</v>
      </c>
      <c r="B4" s="462" t="s">
        <v>150</v>
      </c>
      <c r="C4" s="462"/>
      <c r="D4" s="505"/>
      <c r="E4" s="506"/>
      <c r="F4" s="506"/>
      <c r="G4" s="507">
        <v>0</v>
      </c>
      <c r="H4" s="508"/>
      <c r="I4" s="509"/>
      <c r="J4" s="510"/>
      <c r="K4" s="511"/>
      <c r="L4" s="212"/>
      <c r="M4" s="512"/>
      <c r="N4" s="513"/>
    </row>
    <row r="5" spans="1:14" s="22" customFormat="1" ht="13.5" customHeight="1" x14ac:dyDescent="0.25">
      <c r="A5" s="561">
        <v>44810</v>
      </c>
      <c r="B5" s="562" t="s">
        <v>115</v>
      </c>
      <c r="C5" s="562" t="s">
        <v>49</v>
      </c>
      <c r="D5" s="563" t="s">
        <v>119</v>
      </c>
      <c r="E5" s="564"/>
      <c r="F5" s="564">
        <v>25000</v>
      </c>
      <c r="G5" s="565">
        <f>G4-E5+F5</f>
        <v>25000</v>
      </c>
      <c r="H5" s="566"/>
      <c r="I5" s="566" t="s">
        <v>18</v>
      </c>
      <c r="J5" s="568" t="s">
        <v>230</v>
      </c>
      <c r="K5" s="562" t="s">
        <v>64</v>
      </c>
      <c r="L5" s="562" t="s">
        <v>45</v>
      </c>
      <c r="M5" s="576"/>
      <c r="N5" s="569"/>
    </row>
    <row r="6" spans="1:14" s="22" customFormat="1" ht="13.5" customHeight="1" x14ac:dyDescent="0.25">
      <c r="A6" s="195">
        <v>44810</v>
      </c>
      <c r="B6" s="196" t="s">
        <v>123</v>
      </c>
      <c r="C6" s="196" t="s">
        <v>124</v>
      </c>
      <c r="D6" s="197" t="s">
        <v>119</v>
      </c>
      <c r="E6" s="173">
        <v>8000</v>
      </c>
      <c r="F6" s="173"/>
      <c r="G6" s="334">
        <f t="shared" ref="G6:G69" si="0">G5-E6+F6</f>
        <v>17000</v>
      </c>
      <c r="H6" s="560" t="s">
        <v>229</v>
      </c>
      <c r="I6" s="320" t="s">
        <v>18</v>
      </c>
      <c r="J6" s="453" t="s">
        <v>230</v>
      </c>
      <c r="K6" s="430" t="s">
        <v>64</v>
      </c>
      <c r="L6" s="430" t="s">
        <v>45</v>
      </c>
      <c r="M6" s="557"/>
      <c r="N6" s="558" t="s">
        <v>127</v>
      </c>
    </row>
    <row r="7" spans="1:14" x14ac:dyDescent="0.25">
      <c r="A7" s="195">
        <v>44810</v>
      </c>
      <c r="B7" s="196" t="s">
        <v>123</v>
      </c>
      <c r="C7" s="196" t="s">
        <v>124</v>
      </c>
      <c r="D7" s="197" t="s">
        <v>119</v>
      </c>
      <c r="E7" s="173">
        <v>9000</v>
      </c>
      <c r="F7" s="173"/>
      <c r="G7" s="334">
        <f>G6-E7+F7</f>
        <v>8000</v>
      </c>
      <c r="H7" s="560" t="s">
        <v>229</v>
      </c>
      <c r="I7" s="176" t="s">
        <v>18</v>
      </c>
      <c r="J7" s="453" t="s">
        <v>230</v>
      </c>
      <c r="K7" s="430" t="s">
        <v>64</v>
      </c>
      <c r="L7" s="176" t="s">
        <v>45</v>
      </c>
      <c r="M7" s="176"/>
      <c r="N7" s="558" t="s">
        <v>234</v>
      </c>
    </row>
    <row r="8" spans="1:14" x14ac:dyDescent="0.25">
      <c r="A8" s="195">
        <v>44810</v>
      </c>
      <c r="B8" s="196" t="s">
        <v>123</v>
      </c>
      <c r="C8" s="196" t="s">
        <v>124</v>
      </c>
      <c r="D8" s="197" t="s">
        <v>119</v>
      </c>
      <c r="E8" s="173">
        <v>5000</v>
      </c>
      <c r="F8" s="173"/>
      <c r="G8" s="334">
        <f t="shared" ref="G8:G14" si="1">G7-E8+F8</f>
        <v>3000</v>
      </c>
      <c r="H8" s="560" t="s">
        <v>229</v>
      </c>
      <c r="I8" s="176" t="s">
        <v>18</v>
      </c>
      <c r="J8" s="26" t="s">
        <v>230</v>
      </c>
      <c r="K8" s="430" t="s">
        <v>64</v>
      </c>
      <c r="L8" s="176" t="s">
        <v>45</v>
      </c>
      <c r="M8" s="176"/>
      <c r="N8" s="558" t="s">
        <v>235</v>
      </c>
    </row>
    <row r="9" spans="1:14" x14ac:dyDescent="0.25">
      <c r="A9" s="561">
        <v>44811</v>
      </c>
      <c r="B9" s="562" t="s">
        <v>115</v>
      </c>
      <c r="C9" s="562" t="s">
        <v>49</v>
      </c>
      <c r="D9" s="563" t="s">
        <v>119</v>
      </c>
      <c r="E9" s="564"/>
      <c r="F9" s="564">
        <v>49000</v>
      </c>
      <c r="G9" s="565">
        <f t="shared" si="1"/>
        <v>52000</v>
      </c>
      <c r="H9" s="566" t="s">
        <v>229</v>
      </c>
      <c r="I9" s="567" t="s">
        <v>18</v>
      </c>
      <c r="J9" s="699" t="s">
        <v>231</v>
      </c>
      <c r="K9" s="562" t="s">
        <v>64</v>
      </c>
      <c r="L9" s="567" t="s">
        <v>45</v>
      </c>
      <c r="M9" s="567"/>
      <c r="N9" s="569"/>
    </row>
    <row r="10" spans="1:14" x14ac:dyDescent="0.25">
      <c r="A10" s="195">
        <v>44811</v>
      </c>
      <c r="B10" s="196" t="s">
        <v>123</v>
      </c>
      <c r="C10" s="196" t="s">
        <v>124</v>
      </c>
      <c r="D10" s="197" t="s">
        <v>119</v>
      </c>
      <c r="E10" s="173">
        <v>8000</v>
      </c>
      <c r="F10" s="173"/>
      <c r="G10" s="334">
        <f t="shared" si="1"/>
        <v>44000</v>
      </c>
      <c r="H10" s="560" t="s">
        <v>229</v>
      </c>
      <c r="I10" s="176" t="s">
        <v>18</v>
      </c>
      <c r="J10" s="26" t="s">
        <v>231</v>
      </c>
      <c r="K10" s="430" t="s">
        <v>64</v>
      </c>
      <c r="L10" s="176" t="s">
        <v>45</v>
      </c>
      <c r="M10" s="176"/>
      <c r="N10" s="558" t="s">
        <v>263</v>
      </c>
    </row>
    <row r="11" spans="1:14" x14ac:dyDescent="0.25">
      <c r="A11" s="195">
        <v>44811</v>
      </c>
      <c r="B11" s="196" t="s">
        <v>123</v>
      </c>
      <c r="C11" s="196" t="s">
        <v>124</v>
      </c>
      <c r="D11" s="197" t="s">
        <v>119</v>
      </c>
      <c r="E11" s="173">
        <v>12000</v>
      </c>
      <c r="F11" s="173"/>
      <c r="G11" s="334">
        <f t="shared" si="1"/>
        <v>32000</v>
      </c>
      <c r="H11" s="560" t="s">
        <v>229</v>
      </c>
      <c r="I11" s="176" t="s">
        <v>18</v>
      </c>
      <c r="J11" s="26" t="s">
        <v>231</v>
      </c>
      <c r="K11" s="430" t="s">
        <v>64</v>
      </c>
      <c r="L11" s="176" t="s">
        <v>45</v>
      </c>
      <c r="M11" s="176"/>
      <c r="N11" s="558" t="s">
        <v>259</v>
      </c>
    </row>
    <row r="12" spans="1:14" x14ac:dyDescent="0.25">
      <c r="A12" s="195">
        <v>44811</v>
      </c>
      <c r="B12" s="196" t="s">
        <v>123</v>
      </c>
      <c r="C12" s="196" t="s">
        <v>124</v>
      </c>
      <c r="D12" s="197" t="s">
        <v>119</v>
      </c>
      <c r="E12" s="173">
        <v>9000</v>
      </c>
      <c r="F12" s="173"/>
      <c r="G12" s="334">
        <f t="shared" si="1"/>
        <v>23000</v>
      </c>
      <c r="H12" s="560" t="s">
        <v>229</v>
      </c>
      <c r="I12" s="176" t="s">
        <v>18</v>
      </c>
      <c r="J12" s="26" t="s">
        <v>231</v>
      </c>
      <c r="K12" s="430" t="s">
        <v>64</v>
      </c>
      <c r="L12" s="176" t="s">
        <v>45</v>
      </c>
      <c r="M12" s="176"/>
      <c r="N12" s="558" t="s">
        <v>260</v>
      </c>
    </row>
    <row r="13" spans="1:14" x14ac:dyDescent="0.25">
      <c r="A13" s="195">
        <v>44811</v>
      </c>
      <c r="B13" s="196" t="s">
        <v>123</v>
      </c>
      <c r="C13" s="196" t="s">
        <v>124</v>
      </c>
      <c r="D13" s="197" t="s">
        <v>119</v>
      </c>
      <c r="E13" s="191">
        <v>5000</v>
      </c>
      <c r="F13" s="173"/>
      <c r="G13" s="334">
        <f t="shared" si="1"/>
        <v>18000</v>
      </c>
      <c r="H13" s="560" t="s">
        <v>229</v>
      </c>
      <c r="I13" s="176" t="s">
        <v>18</v>
      </c>
      <c r="J13" s="26" t="s">
        <v>231</v>
      </c>
      <c r="K13" s="430" t="s">
        <v>64</v>
      </c>
      <c r="L13" s="176" t="s">
        <v>45</v>
      </c>
      <c r="M13" s="176"/>
      <c r="N13" s="558" t="s">
        <v>261</v>
      </c>
    </row>
    <row r="14" spans="1:14" x14ac:dyDescent="0.25">
      <c r="A14" s="195">
        <v>44811</v>
      </c>
      <c r="B14" s="196" t="s">
        <v>123</v>
      </c>
      <c r="C14" s="196" t="s">
        <v>124</v>
      </c>
      <c r="D14" s="197" t="s">
        <v>119</v>
      </c>
      <c r="E14" s="191">
        <v>3000</v>
      </c>
      <c r="F14" s="183"/>
      <c r="G14" s="334">
        <f t="shared" si="1"/>
        <v>15000</v>
      </c>
      <c r="H14" s="560" t="s">
        <v>229</v>
      </c>
      <c r="I14" s="207" t="s">
        <v>18</v>
      </c>
      <c r="J14" s="26" t="s">
        <v>231</v>
      </c>
      <c r="K14" s="211" t="s">
        <v>64</v>
      </c>
      <c r="L14" s="207" t="s">
        <v>45</v>
      </c>
      <c r="M14" s="207"/>
      <c r="N14" s="178" t="s">
        <v>262</v>
      </c>
    </row>
    <row r="15" spans="1:14" x14ac:dyDescent="0.25">
      <c r="A15" s="195">
        <v>44811</v>
      </c>
      <c r="B15" s="196" t="s">
        <v>123</v>
      </c>
      <c r="C15" s="196" t="s">
        <v>124</v>
      </c>
      <c r="D15" s="197" t="s">
        <v>119</v>
      </c>
      <c r="E15" s="191">
        <v>3000</v>
      </c>
      <c r="F15" s="173"/>
      <c r="G15" s="334">
        <f t="shared" si="0"/>
        <v>12000</v>
      </c>
      <c r="H15" s="560" t="s">
        <v>229</v>
      </c>
      <c r="I15" s="176" t="s">
        <v>18</v>
      </c>
      <c r="J15" s="26" t="s">
        <v>231</v>
      </c>
      <c r="K15" s="430" t="s">
        <v>64</v>
      </c>
      <c r="L15" s="176" t="s">
        <v>45</v>
      </c>
      <c r="M15" s="176"/>
      <c r="N15" s="178" t="s">
        <v>264</v>
      </c>
    </row>
    <row r="16" spans="1:14" x14ac:dyDescent="0.25">
      <c r="A16" s="195">
        <v>44811</v>
      </c>
      <c r="B16" s="196" t="s">
        <v>123</v>
      </c>
      <c r="C16" s="196" t="s">
        <v>124</v>
      </c>
      <c r="D16" s="197" t="s">
        <v>119</v>
      </c>
      <c r="E16" s="191">
        <v>5000</v>
      </c>
      <c r="F16" s="532"/>
      <c r="G16" s="334">
        <f t="shared" si="0"/>
        <v>7000</v>
      </c>
      <c r="H16" s="560" t="s">
        <v>229</v>
      </c>
      <c r="I16" s="176" t="s">
        <v>18</v>
      </c>
      <c r="J16" s="26" t="s">
        <v>231</v>
      </c>
      <c r="K16" s="430" t="s">
        <v>64</v>
      </c>
      <c r="L16" s="176" t="s">
        <v>45</v>
      </c>
      <c r="M16" s="176"/>
      <c r="N16" s="178" t="s">
        <v>265</v>
      </c>
    </row>
    <row r="17" spans="1:14" ht="15.75" customHeight="1" x14ac:dyDescent="0.25">
      <c r="A17" s="195">
        <v>44812</v>
      </c>
      <c r="B17" s="196" t="s">
        <v>258</v>
      </c>
      <c r="C17" s="196" t="s">
        <v>49</v>
      </c>
      <c r="D17" s="197" t="s">
        <v>119</v>
      </c>
      <c r="E17" s="202"/>
      <c r="F17" s="183">
        <v>-7000</v>
      </c>
      <c r="G17" s="334">
        <f t="shared" si="0"/>
        <v>0</v>
      </c>
      <c r="H17" s="560" t="s">
        <v>229</v>
      </c>
      <c r="I17" s="176" t="s">
        <v>18</v>
      </c>
      <c r="J17" s="26" t="s">
        <v>231</v>
      </c>
      <c r="K17" s="430" t="s">
        <v>64</v>
      </c>
      <c r="L17" s="176" t="s">
        <v>45</v>
      </c>
      <c r="M17" s="176"/>
      <c r="N17" s="178"/>
    </row>
    <row r="18" spans="1:14" x14ac:dyDescent="0.25">
      <c r="A18" s="561">
        <v>44812</v>
      </c>
      <c r="B18" s="562" t="s">
        <v>115</v>
      </c>
      <c r="C18" s="562" t="s">
        <v>49</v>
      </c>
      <c r="D18" s="563" t="s">
        <v>119</v>
      </c>
      <c r="E18" s="571"/>
      <c r="F18" s="564">
        <v>76000</v>
      </c>
      <c r="G18" s="565">
        <f t="shared" si="0"/>
        <v>76000</v>
      </c>
      <c r="H18" s="566" t="s">
        <v>229</v>
      </c>
      <c r="I18" s="567" t="s">
        <v>18</v>
      </c>
      <c r="J18" s="699" t="s">
        <v>232</v>
      </c>
      <c r="K18" s="562" t="s">
        <v>64</v>
      </c>
      <c r="L18" s="567" t="s">
        <v>45</v>
      </c>
      <c r="M18" s="567"/>
      <c r="N18" s="575"/>
    </row>
    <row r="19" spans="1:14" x14ac:dyDescent="0.25">
      <c r="A19" s="195">
        <v>44812</v>
      </c>
      <c r="B19" s="196" t="s">
        <v>123</v>
      </c>
      <c r="C19" s="196" t="s">
        <v>124</v>
      </c>
      <c r="D19" s="197" t="s">
        <v>119</v>
      </c>
      <c r="E19" s="191">
        <v>10000</v>
      </c>
      <c r="F19" s="173"/>
      <c r="G19" s="334">
        <f t="shared" si="0"/>
        <v>66000</v>
      </c>
      <c r="H19" s="560" t="s">
        <v>229</v>
      </c>
      <c r="I19" s="176" t="s">
        <v>18</v>
      </c>
      <c r="J19" s="26" t="s">
        <v>232</v>
      </c>
      <c r="K19" s="430" t="s">
        <v>64</v>
      </c>
      <c r="L19" s="176" t="s">
        <v>45</v>
      </c>
      <c r="M19" s="176"/>
      <c r="N19" s="178" t="s">
        <v>127</v>
      </c>
    </row>
    <row r="20" spans="1:14" x14ac:dyDescent="0.25">
      <c r="A20" s="195">
        <v>44812</v>
      </c>
      <c r="B20" s="196" t="s">
        <v>123</v>
      </c>
      <c r="C20" s="196" t="s">
        <v>124</v>
      </c>
      <c r="D20" s="197" t="s">
        <v>119</v>
      </c>
      <c r="E20" s="191">
        <v>12000</v>
      </c>
      <c r="F20" s="173"/>
      <c r="G20" s="334">
        <f t="shared" si="0"/>
        <v>54000</v>
      </c>
      <c r="H20" s="560" t="s">
        <v>229</v>
      </c>
      <c r="I20" s="176" t="s">
        <v>18</v>
      </c>
      <c r="J20" s="26" t="s">
        <v>232</v>
      </c>
      <c r="K20" s="430" t="s">
        <v>64</v>
      </c>
      <c r="L20" s="176" t="s">
        <v>45</v>
      </c>
      <c r="M20" s="176"/>
      <c r="N20" s="178" t="s">
        <v>287</v>
      </c>
    </row>
    <row r="21" spans="1:14" x14ac:dyDescent="0.25">
      <c r="A21" s="195">
        <v>44812</v>
      </c>
      <c r="B21" s="196" t="s">
        <v>123</v>
      </c>
      <c r="C21" s="196" t="s">
        <v>124</v>
      </c>
      <c r="D21" s="197" t="s">
        <v>119</v>
      </c>
      <c r="E21" s="191">
        <v>5000</v>
      </c>
      <c r="F21" s="173"/>
      <c r="G21" s="334">
        <f t="shared" si="0"/>
        <v>49000</v>
      </c>
      <c r="H21" s="560" t="s">
        <v>229</v>
      </c>
      <c r="I21" s="176" t="s">
        <v>18</v>
      </c>
      <c r="J21" s="26" t="s">
        <v>232</v>
      </c>
      <c r="K21" s="430" t="s">
        <v>64</v>
      </c>
      <c r="L21" s="176" t="s">
        <v>45</v>
      </c>
      <c r="M21" s="176"/>
      <c r="N21" s="178" t="s">
        <v>288</v>
      </c>
    </row>
    <row r="22" spans="1:14" x14ac:dyDescent="0.25">
      <c r="A22" s="195">
        <v>44812</v>
      </c>
      <c r="B22" s="196" t="s">
        <v>123</v>
      </c>
      <c r="C22" s="196" t="s">
        <v>124</v>
      </c>
      <c r="D22" s="197" t="s">
        <v>119</v>
      </c>
      <c r="E22" s="191">
        <v>3000</v>
      </c>
      <c r="F22" s="173"/>
      <c r="G22" s="334">
        <f t="shared" si="0"/>
        <v>46000</v>
      </c>
      <c r="H22" s="560" t="s">
        <v>229</v>
      </c>
      <c r="I22" s="176" t="s">
        <v>18</v>
      </c>
      <c r="J22" s="26" t="s">
        <v>232</v>
      </c>
      <c r="K22" s="430" t="s">
        <v>64</v>
      </c>
      <c r="L22" s="176" t="s">
        <v>45</v>
      </c>
      <c r="M22" s="176"/>
      <c r="N22" s="178" t="s">
        <v>289</v>
      </c>
    </row>
    <row r="23" spans="1:14" x14ac:dyDescent="0.25">
      <c r="A23" s="195">
        <v>44812</v>
      </c>
      <c r="B23" s="196" t="s">
        <v>123</v>
      </c>
      <c r="C23" s="196" t="s">
        <v>124</v>
      </c>
      <c r="D23" s="197" t="s">
        <v>119</v>
      </c>
      <c r="E23" s="191">
        <v>8000</v>
      </c>
      <c r="F23" s="173"/>
      <c r="G23" s="334">
        <f t="shared" si="0"/>
        <v>38000</v>
      </c>
      <c r="H23" s="560" t="s">
        <v>229</v>
      </c>
      <c r="I23" s="176" t="s">
        <v>18</v>
      </c>
      <c r="J23" s="26" t="s">
        <v>232</v>
      </c>
      <c r="K23" s="430" t="s">
        <v>64</v>
      </c>
      <c r="L23" s="176" t="s">
        <v>45</v>
      </c>
      <c r="M23" s="176"/>
      <c r="N23" s="178" t="s">
        <v>290</v>
      </c>
    </row>
    <row r="24" spans="1:14" x14ac:dyDescent="0.25">
      <c r="A24" s="195">
        <v>44812</v>
      </c>
      <c r="B24" s="196" t="s">
        <v>123</v>
      </c>
      <c r="C24" s="196" t="s">
        <v>124</v>
      </c>
      <c r="D24" s="197" t="s">
        <v>119</v>
      </c>
      <c r="E24" s="191">
        <v>4000</v>
      </c>
      <c r="F24" s="173"/>
      <c r="G24" s="334">
        <f t="shared" si="0"/>
        <v>34000</v>
      </c>
      <c r="H24" s="560" t="s">
        <v>229</v>
      </c>
      <c r="I24" s="176" t="s">
        <v>18</v>
      </c>
      <c r="J24" s="26" t="s">
        <v>232</v>
      </c>
      <c r="K24" s="430" t="s">
        <v>64</v>
      </c>
      <c r="L24" s="176" t="s">
        <v>45</v>
      </c>
      <c r="M24" s="176"/>
      <c r="N24" s="178" t="s">
        <v>291</v>
      </c>
    </row>
    <row r="25" spans="1:14" x14ac:dyDescent="0.25">
      <c r="A25" s="195">
        <v>44812</v>
      </c>
      <c r="B25" s="196" t="s">
        <v>123</v>
      </c>
      <c r="C25" s="196" t="s">
        <v>124</v>
      </c>
      <c r="D25" s="197" t="s">
        <v>119</v>
      </c>
      <c r="E25" s="183">
        <v>10000</v>
      </c>
      <c r="F25" s="173"/>
      <c r="G25" s="334">
        <f t="shared" si="0"/>
        <v>24000</v>
      </c>
      <c r="H25" s="560" t="s">
        <v>229</v>
      </c>
      <c r="I25" s="176" t="s">
        <v>18</v>
      </c>
      <c r="J25" s="26" t="s">
        <v>232</v>
      </c>
      <c r="K25" s="430" t="s">
        <v>64</v>
      </c>
      <c r="L25" s="176" t="s">
        <v>45</v>
      </c>
      <c r="M25" s="176"/>
      <c r="N25" s="178" t="s">
        <v>292</v>
      </c>
    </row>
    <row r="26" spans="1:14" x14ac:dyDescent="0.25">
      <c r="A26" s="195">
        <v>44812</v>
      </c>
      <c r="B26" s="196" t="s">
        <v>123</v>
      </c>
      <c r="C26" s="196" t="s">
        <v>124</v>
      </c>
      <c r="D26" s="197" t="s">
        <v>119</v>
      </c>
      <c r="E26" s="183">
        <v>3000</v>
      </c>
      <c r="F26" s="173"/>
      <c r="G26" s="334">
        <f t="shared" si="0"/>
        <v>21000</v>
      </c>
      <c r="H26" s="560" t="s">
        <v>229</v>
      </c>
      <c r="I26" s="176" t="s">
        <v>18</v>
      </c>
      <c r="J26" s="26" t="s">
        <v>232</v>
      </c>
      <c r="K26" s="430" t="s">
        <v>64</v>
      </c>
      <c r="L26" s="176" t="s">
        <v>45</v>
      </c>
      <c r="M26" s="176"/>
      <c r="N26" s="178" t="s">
        <v>293</v>
      </c>
    </row>
    <row r="27" spans="1:14" x14ac:dyDescent="0.25">
      <c r="A27" s="195">
        <v>44812</v>
      </c>
      <c r="B27" s="196" t="s">
        <v>123</v>
      </c>
      <c r="C27" s="196" t="s">
        <v>124</v>
      </c>
      <c r="D27" s="197" t="s">
        <v>119</v>
      </c>
      <c r="E27" s="529">
        <v>3000</v>
      </c>
      <c r="F27" s="183"/>
      <c r="G27" s="333">
        <f t="shared" si="0"/>
        <v>18000</v>
      </c>
      <c r="H27" s="560" t="s">
        <v>229</v>
      </c>
      <c r="I27" s="207" t="s">
        <v>18</v>
      </c>
      <c r="J27" s="26" t="s">
        <v>232</v>
      </c>
      <c r="K27" s="211" t="s">
        <v>64</v>
      </c>
      <c r="L27" s="207" t="s">
        <v>45</v>
      </c>
      <c r="M27" s="207"/>
      <c r="N27" s="534" t="s">
        <v>294</v>
      </c>
    </row>
    <row r="28" spans="1:14" x14ac:dyDescent="0.25">
      <c r="A28" s="195">
        <v>44812</v>
      </c>
      <c r="B28" s="196" t="s">
        <v>123</v>
      </c>
      <c r="C28" s="196" t="s">
        <v>124</v>
      </c>
      <c r="D28" s="197" t="s">
        <v>119</v>
      </c>
      <c r="E28" s="529">
        <v>7000</v>
      </c>
      <c r="F28" s="183"/>
      <c r="G28" s="333">
        <f t="shared" si="0"/>
        <v>11000</v>
      </c>
      <c r="H28" s="560" t="s">
        <v>229</v>
      </c>
      <c r="I28" s="207" t="s">
        <v>18</v>
      </c>
      <c r="J28" s="26" t="s">
        <v>232</v>
      </c>
      <c r="K28" s="211" t="s">
        <v>64</v>
      </c>
      <c r="L28" s="207" t="s">
        <v>45</v>
      </c>
      <c r="M28" s="207"/>
      <c r="N28" s="534" t="s">
        <v>295</v>
      </c>
    </row>
    <row r="29" spans="1:14" x14ac:dyDescent="0.25">
      <c r="A29" s="195">
        <v>44812</v>
      </c>
      <c r="B29" s="196" t="s">
        <v>123</v>
      </c>
      <c r="C29" s="196" t="s">
        <v>124</v>
      </c>
      <c r="D29" s="197" t="s">
        <v>119</v>
      </c>
      <c r="E29" s="529">
        <v>10000</v>
      </c>
      <c r="F29" s="183"/>
      <c r="G29" s="333">
        <f t="shared" si="0"/>
        <v>1000</v>
      </c>
      <c r="H29" s="560" t="s">
        <v>229</v>
      </c>
      <c r="I29" s="207" t="s">
        <v>18</v>
      </c>
      <c r="J29" s="26" t="s">
        <v>232</v>
      </c>
      <c r="K29" s="211" t="s">
        <v>64</v>
      </c>
      <c r="L29" s="207" t="s">
        <v>45</v>
      </c>
      <c r="M29" s="207"/>
      <c r="N29" s="534" t="s">
        <v>296</v>
      </c>
    </row>
    <row r="30" spans="1:14" ht="15.75" customHeight="1" x14ac:dyDescent="0.25">
      <c r="A30" s="195">
        <v>44813</v>
      </c>
      <c r="B30" s="196" t="s">
        <v>258</v>
      </c>
      <c r="C30" s="196" t="s">
        <v>49</v>
      </c>
      <c r="D30" s="525" t="s">
        <v>119</v>
      </c>
      <c r="E30" s="191"/>
      <c r="F30" s="183">
        <v>-1000</v>
      </c>
      <c r="G30" s="333">
        <f t="shared" si="0"/>
        <v>0</v>
      </c>
      <c r="H30" s="560" t="s">
        <v>229</v>
      </c>
      <c r="I30" s="207" t="s">
        <v>18</v>
      </c>
      <c r="J30" s="26" t="s">
        <v>232</v>
      </c>
      <c r="K30" s="211" t="s">
        <v>64</v>
      </c>
      <c r="L30" s="207" t="s">
        <v>45</v>
      </c>
      <c r="M30" s="207"/>
      <c r="N30" s="534"/>
    </row>
    <row r="31" spans="1:14" x14ac:dyDescent="0.25">
      <c r="A31" s="561">
        <v>44813</v>
      </c>
      <c r="B31" s="574" t="s">
        <v>115</v>
      </c>
      <c r="C31" s="574" t="s">
        <v>49</v>
      </c>
      <c r="D31" s="585" t="s">
        <v>119</v>
      </c>
      <c r="E31" s="571"/>
      <c r="F31" s="571">
        <v>87000</v>
      </c>
      <c r="G31" s="586">
        <f t="shared" si="0"/>
        <v>87000</v>
      </c>
      <c r="H31" s="566" t="s">
        <v>229</v>
      </c>
      <c r="I31" s="573" t="s">
        <v>18</v>
      </c>
      <c r="J31" s="699" t="s">
        <v>233</v>
      </c>
      <c r="K31" s="574" t="s">
        <v>64</v>
      </c>
      <c r="L31" s="573" t="s">
        <v>45</v>
      </c>
      <c r="M31" s="573"/>
      <c r="N31" s="587"/>
    </row>
    <row r="32" spans="1:14" x14ac:dyDescent="0.25">
      <c r="A32" s="195">
        <v>44813</v>
      </c>
      <c r="B32" s="206" t="s">
        <v>123</v>
      </c>
      <c r="C32" s="206" t="s">
        <v>124</v>
      </c>
      <c r="D32" s="533" t="s">
        <v>119</v>
      </c>
      <c r="E32" s="183">
        <v>10000</v>
      </c>
      <c r="F32" s="183"/>
      <c r="G32" s="333">
        <f t="shared" si="0"/>
        <v>77000</v>
      </c>
      <c r="H32" s="560" t="s">
        <v>229</v>
      </c>
      <c r="I32" s="207" t="s">
        <v>18</v>
      </c>
      <c r="J32" s="26" t="s">
        <v>233</v>
      </c>
      <c r="K32" s="211" t="s">
        <v>64</v>
      </c>
      <c r="L32" s="207" t="s">
        <v>45</v>
      </c>
      <c r="M32" s="207"/>
      <c r="N32" s="534" t="s">
        <v>127</v>
      </c>
    </row>
    <row r="33" spans="1:14" x14ac:dyDescent="0.25">
      <c r="A33" s="195">
        <v>44813</v>
      </c>
      <c r="B33" s="206" t="s">
        <v>123</v>
      </c>
      <c r="C33" s="206" t="s">
        <v>124</v>
      </c>
      <c r="D33" s="533" t="s">
        <v>119</v>
      </c>
      <c r="E33" s="183">
        <v>13000</v>
      </c>
      <c r="F33" s="183"/>
      <c r="G33" s="333">
        <f t="shared" si="0"/>
        <v>64000</v>
      </c>
      <c r="H33" s="560" t="s">
        <v>229</v>
      </c>
      <c r="I33" s="207" t="s">
        <v>18</v>
      </c>
      <c r="J33" s="26" t="s">
        <v>233</v>
      </c>
      <c r="K33" s="211" t="s">
        <v>64</v>
      </c>
      <c r="L33" s="207" t="s">
        <v>45</v>
      </c>
      <c r="M33" s="207"/>
      <c r="N33" s="534" t="s">
        <v>287</v>
      </c>
    </row>
    <row r="34" spans="1:14" x14ac:dyDescent="0.25">
      <c r="A34" s="195">
        <v>44813</v>
      </c>
      <c r="B34" s="206" t="s">
        <v>123</v>
      </c>
      <c r="C34" s="206" t="s">
        <v>124</v>
      </c>
      <c r="D34" s="533" t="s">
        <v>119</v>
      </c>
      <c r="E34" s="191">
        <v>8000</v>
      </c>
      <c r="F34" s="173"/>
      <c r="G34" s="334">
        <f t="shared" si="0"/>
        <v>56000</v>
      </c>
      <c r="H34" s="560" t="s">
        <v>229</v>
      </c>
      <c r="I34" s="176" t="s">
        <v>18</v>
      </c>
      <c r="J34" s="26" t="s">
        <v>233</v>
      </c>
      <c r="K34" s="430" t="s">
        <v>64</v>
      </c>
      <c r="L34" s="176" t="s">
        <v>45</v>
      </c>
      <c r="M34" s="176"/>
      <c r="N34" s="178" t="s">
        <v>307</v>
      </c>
    </row>
    <row r="35" spans="1:14" x14ac:dyDescent="0.25">
      <c r="A35" s="195">
        <v>44813</v>
      </c>
      <c r="B35" s="206" t="s">
        <v>123</v>
      </c>
      <c r="C35" s="206" t="s">
        <v>124</v>
      </c>
      <c r="D35" s="533" t="s">
        <v>119</v>
      </c>
      <c r="E35" s="191">
        <v>8000</v>
      </c>
      <c r="F35" s="173"/>
      <c r="G35" s="334">
        <f t="shared" si="0"/>
        <v>48000</v>
      </c>
      <c r="H35" s="560" t="s">
        <v>229</v>
      </c>
      <c r="I35" s="176" t="s">
        <v>18</v>
      </c>
      <c r="J35" s="26" t="s">
        <v>233</v>
      </c>
      <c r="K35" s="430" t="s">
        <v>64</v>
      </c>
      <c r="L35" s="176" t="s">
        <v>45</v>
      </c>
      <c r="M35" s="176"/>
      <c r="N35" s="178" t="s">
        <v>308</v>
      </c>
    </row>
    <row r="36" spans="1:14" x14ac:dyDescent="0.25">
      <c r="A36" s="195">
        <v>44813</v>
      </c>
      <c r="B36" s="206" t="s">
        <v>123</v>
      </c>
      <c r="C36" s="206" t="s">
        <v>124</v>
      </c>
      <c r="D36" s="533" t="s">
        <v>119</v>
      </c>
      <c r="E36" s="191">
        <v>4000</v>
      </c>
      <c r="F36" s="173"/>
      <c r="G36" s="334">
        <f t="shared" si="0"/>
        <v>44000</v>
      </c>
      <c r="H36" s="560" t="s">
        <v>229</v>
      </c>
      <c r="I36" s="176" t="s">
        <v>18</v>
      </c>
      <c r="J36" s="26" t="s">
        <v>233</v>
      </c>
      <c r="K36" s="430" t="s">
        <v>64</v>
      </c>
      <c r="L36" s="176" t="s">
        <v>45</v>
      </c>
      <c r="M36" s="176"/>
      <c r="N36" s="178" t="s">
        <v>309</v>
      </c>
    </row>
    <row r="37" spans="1:14" x14ac:dyDescent="0.25">
      <c r="A37" s="195">
        <v>44813</v>
      </c>
      <c r="B37" s="206" t="s">
        <v>123</v>
      </c>
      <c r="C37" s="206" t="s">
        <v>124</v>
      </c>
      <c r="D37" s="533" t="s">
        <v>119</v>
      </c>
      <c r="E37" s="191">
        <v>4000</v>
      </c>
      <c r="F37" s="173"/>
      <c r="G37" s="334">
        <f t="shared" si="0"/>
        <v>40000</v>
      </c>
      <c r="H37" s="560" t="s">
        <v>229</v>
      </c>
      <c r="I37" s="176" t="s">
        <v>18</v>
      </c>
      <c r="J37" s="26" t="s">
        <v>233</v>
      </c>
      <c r="K37" s="430" t="s">
        <v>64</v>
      </c>
      <c r="L37" s="176" t="s">
        <v>45</v>
      </c>
      <c r="M37" s="176"/>
      <c r="N37" s="178" t="s">
        <v>310</v>
      </c>
    </row>
    <row r="38" spans="1:14" x14ac:dyDescent="0.25">
      <c r="A38" s="195">
        <v>44813</v>
      </c>
      <c r="B38" s="206" t="s">
        <v>123</v>
      </c>
      <c r="C38" s="206" t="s">
        <v>124</v>
      </c>
      <c r="D38" s="533" t="s">
        <v>119</v>
      </c>
      <c r="E38" s="183">
        <v>15000</v>
      </c>
      <c r="F38" s="173"/>
      <c r="G38" s="334">
        <f>G37-E38+F38</f>
        <v>25000</v>
      </c>
      <c r="H38" s="560" t="s">
        <v>229</v>
      </c>
      <c r="I38" s="176" t="s">
        <v>18</v>
      </c>
      <c r="J38" s="26" t="s">
        <v>233</v>
      </c>
      <c r="K38" s="430" t="s">
        <v>64</v>
      </c>
      <c r="L38" s="176" t="s">
        <v>45</v>
      </c>
      <c r="M38" s="176"/>
      <c r="N38" s="178" t="s">
        <v>204</v>
      </c>
    </row>
    <row r="39" spans="1:14" x14ac:dyDescent="0.25">
      <c r="A39" s="195">
        <v>44813</v>
      </c>
      <c r="B39" s="206" t="s">
        <v>122</v>
      </c>
      <c r="C39" s="206" t="s">
        <v>122</v>
      </c>
      <c r="D39" s="533" t="s">
        <v>119</v>
      </c>
      <c r="E39" s="183">
        <v>5000</v>
      </c>
      <c r="F39" s="173"/>
      <c r="G39" s="334">
        <f t="shared" ref="G39:G47" si="2">G38-E39+F39</f>
        <v>20000</v>
      </c>
      <c r="H39" s="560" t="s">
        <v>229</v>
      </c>
      <c r="I39" s="176" t="s">
        <v>18</v>
      </c>
      <c r="J39" s="26" t="s">
        <v>233</v>
      </c>
      <c r="K39" s="430" t="s">
        <v>64</v>
      </c>
      <c r="L39" s="176" t="s">
        <v>45</v>
      </c>
      <c r="M39" s="176"/>
      <c r="N39" s="178"/>
    </row>
    <row r="40" spans="1:14" x14ac:dyDescent="0.25">
      <c r="A40" s="195">
        <v>44813</v>
      </c>
      <c r="B40" s="206" t="s">
        <v>122</v>
      </c>
      <c r="C40" s="206" t="s">
        <v>122</v>
      </c>
      <c r="D40" s="533" t="s">
        <v>119</v>
      </c>
      <c r="E40" s="183">
        <v>5000</v>
      </c>
      <c r="F40" s="173"/>
      <c r="G40" s="334">
        <f>G39-E40+F40</f>
        <v>15000</v>
      </c>
      <c r="H40" s="560" t="s">
        <v>229</v>
      </c>
      <c r="I40" s="176" t="s">
        <v>18</v>
      </c>
      <c r="J40" s="26" t="s">
        <v>233</v>
      </c>
      <c r="K40" s="430" t="s">
        <v>64</v>
      </c>
      <c r="L40" s="176" t="s">
        <v>45</v>
      </c>
      <c r="M40" s="176"/>
      <c r="N40" s="178"/>
    </row>
    <row r="41" spans="1:14" ht="18" customHeight="1" x14ac:dyDescent="0.25">
      <c r="A41" s="195">
        <v>44814</v>
      </c>
      <c r="B41" s="178" t="s">
        <v>258</v>
      </c>
      <c r="C41" s="178" t="s">
        <v>49</v>
      </c>
      <c r="D41" s="204" t="s">
        <v>119</v>
      </c>
      <c r="E41" s="191"/>
      <c r="F41" s="173">
        <v>-15000</v>
      </c>
      <c r="G41" s="334">
        <f t="shared" si="2"/>
        <v>0</v>
      </c>
      <c r="H41" s="560" t="s">
        <v>229</v>
      </c>
      <c r="I41" s="176" t="s">
        <v>18</v>
      </c>
      <c r="J41" s="26" t="s">
        <v>233</v>
      </c>
      <c r="K41" s="430" t="s">
        <v>64</v>
      </c>
      <c r="L41" s="176" t="s">
        <v>45</v>
      </c>
      <c r="M41" s="176"/>
      <c r="N41" s="178"/>
    </row>
    <row r="42" spans="1:14" x14ac:dyDescent="0.25">
      <c r="A42" s="561">
        <v>44814</v>
      </c>
      <c r="B42" s="575" t="s">
        <v>115</v>
      </c>
      <c r="C42" s="575" t="s">
        <v>49</v>
      </c>
      <c r="D42" s="577" t="s">
        <v>119</v>
      </c>
      <c r="E42" s="571"/>
      <c r="F42" s="564">
        <v>20000</v>
      </c>
      <c r="G42" s="565">
        <f t="shared" si="2"/>
        <v>20000</v>
      </c>
      <c r="H42" s="566" t="s">
        <v>229</v>
      </c>
      <c r="I42" s="567" t="s">
        <v>18</v>
      </c>
      <c r="J42" s="699" t="s">
        <v>327</v>
      </c>
      <c r="K42" s="562" t="s">
        <v>64</v>
      </c>
      <c r="L42" s="567" t="s">
        <v>45</v>
      </c>
      <c r="M42" s="567"/>
      <c r="N42" s="575"/>
    </row>
    <row r="43" spans="1:14" x14ac:dyDescent="0.25">
      <c r="A43" s="195">
        <v>44814</v>
      </c>
      <c r="B43" s="178" t="s">
        <v>123</v>
      </c>
      <c r="C43" s="178" t="s">
        <v>124</v>
      </c>
      <c r="D43" s="204" t="s">
        <v>119</v>
      </c>
      <c r="E43" s="183">
        <v>8000</v>
      </c>
      <c r="F43" s="173"/>
      <c r="G43" s="334">
        <f t="shared" si="2"/>
        <v>12000</v>
      </c>
      <c r="H43" s="560" t="s">
        <v>229</v>
      </c>
      <c r="I43" s="176" t="s">
        <v>18</v>
      </c>
      <c r="J43" s="26" t="s">
        <v>327</v>
      </c>
      <c r="K43" s="430" t="s">
        <v>64</v>
      </c>
      <c r="L43" s="176" t="s">
        <v>45</v>
      </c>
      <c r="M43" s="176"/>
      <c r="N43" s="178" t="s">
        <v>127</v>
      </c>
    </row>
    <row r="44" spans="1:14" x14ac:dyDescent="0.25">
      <c r="A44" s="195">
        <v>44814</v>
      </c>
      <c r="B44" s="178" t="s">
        <v>123</v>
      </c>
      <c r="C44" s="178" t="s">
        <v>124</v>
      </c>
      <c r="D44" s="204" t="s">
        <v>119</v>
      </c>
      <c r="E44" s="183">
        <v>8000</v>
      </c>
      <c r="F44" s="173"/>
      <c r="G44" s="334">
        <f t="shared" si="2"/>
        <v>4000</v>
      </c>
      <c r="H44" s="560" t="s">
        <v>229</v>
      </c>
      <c r="I44" s="176" t="s">
        <v>18</v>
      </c>
      <c r="J44" s="26" t="s">
        <v>327</v>
      </c>
      <c r="K44" s="430" t="s">
        <v>64</v>
      </c>
      <c r="L44" s="176" t="s">
        <v>45</v>
      </c>
      <c r="M44" s="176"/>
      <c r="N44" s="178" t="s">
        <v>128</v>
      </c>
    </row>
    <row r="45" spans="1:14" ht="15.75" customHeight="1" x14ac:dyDescent="0.25">
      <c r="A45" s="195">
        <v>44816</v>
      </c>
      <c r="B45" s="178" t="s">
        <v>258</v>
      </c>
      <c r="C45" s="178" t="s">
        <v>49</v>
      </c>
      <c r="D45" s="204" t="s">
        <v>119</v>
      </c>
      <c r="E45" s="191"/>
      <c r="F45" s="173">
        <v>-4000</v>
      </c>
      <c r="G45" s="334">
        <f t="shared" si="2"/>
        <v>0</v>
      </c>
      <c r="H45" s="560" t="s">
        <v>229</v>
      </c>
      <c r="I45" s="176" t="s">
        <v>18</v>
      </c>
      <c r="J45" s="26" t="s">
        <v>327</v>
      </c>
      <c r="K45" s="430" t="s">
        <v>64</v>
      </c>
      <c r="L45" s="176" t="s">
        <v>45</v>
      </c>
      <c r="M45" s="176"/>
      <c r="N45" s="178"/>
    </row>
    <row r="46" spans="1:14" x14ac:dyDescent="0.25">
      <c r="A46" s="561">
        <v>44816</v>
      </c>
      <c r="B46" s="575" t="s">
        <v>115</v>
      </c>
      <c r="C46" s="575" t="s">
        <v>49</v>
      </c>
      <c r="D46" s="577" t="s">
        <v>119</v>
      </c>
      <c r="E46" s="570"/>
      <c r="F46" s="564">
        <v>80000</v>
      </c>
      <c r="G46" s="565">
        <f t="shared" si="2"/>
        <v>80000</v>
      </c>
      <c r="H46" s="566" t="s">
        <v>229</v>
      </c>
      <c r="I46" s="567" t="s">
        <v>18</v>
      </c>
      <c r="J46" s="699" t="s">
        <v>333</v>
      </c>
      <c r="K46" s="562" t="s">
        <v>64</v>
      </c>
      <c r="L46" s="567" t="s">
        <v>45</v>
      </c>
      <c r="M46" s="567"/>
      <c r="N46" s="575"/>
    </row>
    <row r="47" spans="1:14" x14ac:dyDescent="0.25">
      <c r="A47" s="195">
        <v>44816</v>
      </c>
      <c r="B47" s="178" t="s">
        <v>123</v>
      </c>
      <c r="C47" s="178" t="s">
        <v>124</v>
      </c>
      <c r="D47" s="204" t="s">
        <v>119</v>
      </c>
      <c r="E47" s="183">
        <v>8000</v>
      </c>
      <c r="F47" s="173"/>
      <c r="G47" s="334">
        <f t="shared" si="2"/>
        <v>72000</v>
      </c>
      <c r="H47" s="560" t="s">
        <v>229</v>
      </c>
      <c r="I47" s="176" t="s">
        <v>18</v>
      </c>
      <c r="J47" s="26" t="s">
        <v>333</v>
      </c>
      <c r="K47" s="430" t="s">
        <v>64</v>
      </c>
      <c r="L47" s="176" t="s">
        <v>45</v>
      </c>
      <c r="M47" s="176"/>
      <c r="N47" s="178" t="s">
        <v>127</v>
      </c>
    </row>
    <row r="48" spans="1:14" x14ac:dyDescent="0.25">
      <c r="A48" s="195">
        <v>44816</v>
      </c>
      <c r="B48" s="178" t="s">
        <v>123</v>
      </c>
      <c r="C48" s="178" t="s">
        <v>124</v>
      </c>
      <c r="D48" s="204" t="s">
        <v>119</v>
      </c>
      <c r="E48" s="191">
        <v>13000</v>
      </c>
      <c r="F48" s="173"/>
      <c r="G48" s="334">
        <f t="shared" si="0"/>
        <v>59000</v>
      </c>
      <c r="H48" s="560" t="s">
        <v>229</v>
      </c>
      <c r="I48" s="176" t="s">
        <v>18</v>
      </c>
      <c r="J48" s="26" t="s">
        <v>333</v>
      </c>
      <c r="K48" s="430" t="s">
        <v>64</v>
      </c>
      <c r="L48" s="176" t="s">
        <v>45</v>
      </c>
      <c r="M48" s="176"/>
      <c r="N48" s="178" t="s">
        <v>287</v>
      </c>
    </row>
    <row r="49" spans="1:14" x14ac:dyDescent="0.25">
      <c r="A49" s="195">
        <v>44816</v>
      </c>
      <c r="B49" s="178" t="s">
        <v>123</v>
      </c>
      <c r="C49" s="178" t="s">
        <v>124</v>
      </c>
      <c r="D49" s="204" t="s">
        <v>119</v>
      </c>
      <c r="E49" s="191">
        <v>10000</v>
      </c>
      <c r="F49" s="173"/>
      <c r="G49" s="334">
        <f t="shared" si="0"/>
        <v>49000</v>
      </c>
      <c r="H49" s="560" t="s">
        <v>229</v>
      </c>
      <c r="I49" s="176" t="s">
        <v>18</v>
      </c>
      <c r="J49" s="26" t="s">
        <v>333</v>
      </c>
      <c r="K49" s="430" t="s">
        <v>64</v>
      </c>
      <c r="L49" s="176" t="s">
        <v>45</v>
      </c>
      <c r="M49" s="176"/>
      <c r="N49" s="178" t="s">
        <v>334</v>
      </c>
    </row>
    <row r="50" spans="1:14" ht="17.25" customHeight="1" x14ac:dyDescent="0.25">
      <c r="A50" s="195">
        <v>44816</v>
      </c>
      <c r="B50" s="178" t="s">
        <v>123</v>
      </c>
      <c r="C50" s="178" t="s">
        <v>124</v>
      </c>
      <c r="D50" s="204" t="s">
        <v>119</v>
      </c>
      <c r="E50" s="183">
        <v>10000</v>
      </c>
      <c r="F50" s="173"/>
      <c r="G50" s="334">
        <f t="shared" si="0"/>
        <v>39000</v>
      </c>
      <c r="H50" s="560" t="s">
        <v>229</v>
      </c>
      <c r="I50" s="176" t="s">
        <v>18</v>
      </c>
      <c r="J50" s="26" t="s">
        <v>333</v>
      </c>
      <c r="K50" s="430" t="s">
        <v>64</v>
      </c>
      <c r="L50" s="176" t="s">
        <v>45</v>
      </c>
      <c r="M50" s="176"/>
      <c r="N50" s="178" t="s">
        <v>335</v>
      </c>
    </row>
    <row r="51" spans="1:14" x14ac:dyDescent="0.25">
      <c r="A51" s="195">
        <v>44816</v>
      </c>
      <c r="B51" s="178" t="s">
        <v>123</v>
      </c>
      <c r="C51" s="178" t="s">
        <v>124</v>
      </c>
      <c r="D51" s="204" t="s">
        <v>119</v>
      </c>
      <c r="E51" s="191">
        <v>15000</v>
      </c>
      <c r="F51" s="173"/>
      <c r="G51" s="334">
        <f t="shared" si="0"/>
        <v>24000</v>
      </c>
      <c r="H51" s="560" t="s">
        <v>229</v>
      </c>
      <c r="I51" s="176" t="s">
        <v>18</v>
      </c>
      <c r="J51" s="26" t="s">
        <v>333</v>
      </c>
      <c r="K51" s="430" t="s">
        <v>64</v>
      </c>
      <c r="L51" s="176" t="s">
        <v>45</v>
      </c>
      <c r="M51" s="176"/>
      <c r="N51" s="178" t="s">
        <v>336</v>
      </c>
    </row>
    <row r="52" spans="1:14" x14ac:dyDescent="0.25">
      <c r="A52" s="195">
        <v>44816</v>
      </c>
      <c r="B52" s="178" t="s">
        <v>123</v>
      </c>
      <c r="C52" s="178" t="s">
        <v>124</v>
      </c>
      <c r="D52" s="204" t="s">
        <v>119</v>
      </c>
      <c r="E52" s="191">
        <v>9000</v>
      </c>
      <c r="F52" s="173"/>
      <c r="G52" s="334">
        <f t="shared" si="0"/>
        <v>15000</v>
      </c>
      <c r="H52" s="560" t="s">
        <v>229</v>
      </c>
      <c r="I52" s="176" t="s">
        <v>18</v>
      </c>
      <c r="J52" s="26" t="s">
        <v>333</v>
      </c>
      <c r="K52" s="430" t="s">
        <v>64</v>
      </c>
      <c r="L52" s="176" t="s">
        <v>45</v>
      </c>
      <c r="M52" s="176"/>
      <c r="N52" s="178" t="s">
        <v>337</v>
      </c>
    </row>
    <row r="53" spans="1:14" x14ac:dyDescent="0.25">
      <c r="A53" s="195">
        <v>44816</v>
      </c>
      <c r="B53" s="196" t="s">
        <v>122</v>
      </c>
      <c r="C53" s="196" t="s">
        <v>122</v>
      </c>
      <c r="D53" s="204" t="s">
        <v>119</v>
      </c>
      <c r="E53" s="191">
        <v>6000</v>
      </c>
      <c r="F53" s="173"/>
      <c r="G53" s="334">
        <f>G52-E53+F53</f>
        <v>9000</v>
      </c>
      <c r="H53" s="560" t="s">
        <v>229</v>
      </c>
      <c r="I53" s="176" t="s">
        <v>18</v>
      </c>
      <c r="J53" s="26" t="s">
        <v>333</v>
      </c>
      <c r="K53" s="430" t="s">
        <v>64</v>
      </c>
      <c r="L53" s="176" t="s">
        <v>45</v>
      </c>
      <c r="M53" s="176"/>
      <c r="N53" s="178"/>
    </row>
    <row r="54" spans="1:14" x14ac:dyDescent="0.25">
      <c r="A54" s="195">
        <v>44816</v>
      </c>
      <c r="B54" s="196" t="s">
        <v>122</v>
      </c>
      <c r="C54" s="196" t="s">
        <v>122</v>
      </c>
      <c r="D54" s="204" t="s">
        <v>119</v>
      </c>
      <c r="E54" s="191">
        <v>2000</v>
      </c>
      <c r="F54" s="173"/>
      <c r="G54" s="334">
        <f t="shared" si="0"/>
        <v>7000</v>
      </c>
      <c r="H54" s="560" t="s">
        <v>229</v>
      </c>
      <c r="I54" s="176" t="s">
        <v>18</v>
      </c>
      <c r="J54" s="26" t="s">
        <v>333</v>
      </c>
      <c r="K54" s="430" t="s">
        <v>64</v>
      </c>
      <c r="L54" s="176" t="s">
        <v>45</v>
      </c>
      <c r="M54" s="176"/>
      <c r="N54" s="178"/>
    </row>
    <row r="55" spans="1:14" ht="13.5" customHeight="1" x14ac:dyDescent="0.25">
      <c r="A55" s="195">
        <v>44817</v>
      </c>
      <c r="B55" s="178" t="s">
        <v>258</v>
      </c>
      <c r="C55" s="178" t="s">
        <v>49</v>
      </c>
      <c r="D55" s="204" t="s">
        <v>119</v>
      </c>
      <c r="E55" s="183"/>
      <c r="F55" s="173">
        <v>-7000</v>
      </c>
      <c r="G55" s="334">
        <f>G54-E55+F55</f>
        <v>0</v>
      </c>
      <c r="H55" s="560" t="s">
        <v>229</v>
      </c>
      <c r="I55" s="176" t="s">
        <v>18</v>
      </c>
      <c r="J55" s="26" t="s">
        <v>333</v>
      </c>
      <c r="K55" s="430" t="s">
        <v>64</v>
      </c>
      <c r="L55" s="176" t="s">
        <v>45</v>
      </c>
      <c r="M55" s="176"/>
      <c r="N55" s="178"/>
    </row>
    <row r="56" spans="1:14" x14ac:dyDescent="0.25">
      <c r="A56" s="708">
        <v>44817</v>
      </c>
      <c r="B56" s="707" t="s">
        <v>115</v>
      </c>
      <c r="C56" s="707" t="s">
        <v>49</v>
      </c>
      <c r="D56" s="709" t="s">
        <v>119</v>
      </c>
      <c r="E56" s="578"/>
      <c r="F56" s="657">
        <v>80000</v>
      </c>
      <c r="G56" s="704">
        <f t="shared" ref="G56:G60" si="3">G55-E56+F56</f>
        <v>80000</v>
      </c>
      <c r="H56" s="710" t="s">
        <v>229</v>
      </c>
      <c r="I56" s="702" t="s">
        <v>18</v>
      </c>
      <c r="J56" s="699" t="s">
        <v>359</v>
      </c>
      <c r="K56" s="706" t="s">
        <v>64</v>
      </c>
      <c r="L56" s="702" t="s">
        <v>45</v>
      </c>
      <c r="M56" s="702"/>
      <c r="N56" s="707"/>
    </row>
    <row r="57" spans="1:14" x14ac:dyDescent="0.25">
      <c r="A57" s="692">
        <v>44817</v>
      </c>
      <c r="B57" s="178" t="s">
        <v>123</v>
      </c>
      <c r="C57" s="178" t="s">
        <v>124</v>
      </c>
      <c r="D57" s="204" t="s">
        <v>119</v>
      </c>
      <c r="E57" s="183">
        <v>8000</v>
      </c>
      <c r="F57" s="173"/>
      <c r="G57" s="334">
        <f t="shared" si="3"/>
        <v>72000</v>
      </c>
      <c r="H57" s="560" t="s">
        <v>229</v>
      </c>
      <c r="I57" s="176" t="s">
        <v>18</v>
      </c>
      <c r="J57" s="26" t="s">
        <v>359</v>
      </c>
      <c r="K57" s="430" t="s">
        <v>64</v>
      </c>
      <c r="L57" s="176" t="s">
        <v>45</v>
      </c>
      <c r="M57" s="176"/>
      <c r="N57" s="178" t="s">
        <v>127</v>
      </c>
    </row>
    <row r="58" spans="1:14" x14ac:dyDescent="0.25">
      <c r="A58" s="692">
        <v>44817</v>
      </c>
      <c r="B58" s="178" t="s">
        <v>123</v>
      </c>
      <c r="C58" s="178" t="s">
        <v>124</v>
      </c>
      <c r="D58" s="204" t="s">
        <v>119</v>
      </c>
      <c r="E58" s="183">
        <v>20000</v>
      </c>
      <c r="F58" s="173"/>
      <c r="G58" s="334">
        <f>G57-E58+F58</f>
        <v>52000</v>
      </c>
      <c r="H58" s="560" t="s">
        <v>229</v>
      </c>
      <c r="I58" s="176" t="s">
        <v>18</v>
      </c>
      <c r="J58" s="26" t="s">
        <v>359</v>
      </c>
      <c r="K58" s="430" t="s">
        <v>64</v>
      </c>
      <c r="L58" s="176" t="s">
        <v>45</v>
      </c>
      <c r="M58" s="176"/>
      <c r="N58" s="178" t="s">
        <v>243</v>
      </c>
    </row>
    <row r="59" spans="1:14" x14ac:dyDescent="0.25">
      <c r="A59" s="692">
        <v>44817</v>
      </c>
      <c r="B59" s="178" t="s">
        <v>123</v>
      </c>
      <c r="C59" s="178" t="s">
        <v>124</v>
      </c>
      <c r="D59" s="204" t="s">
        <v>119</v>
      </c>
      <c r="E59" s="183">
        <v>10000</v>
      </c>
      <c r="F59" s="173"/>
      <c r="G59" s="334">
        <f t="shared" si="3"/>
        <v>42000</v>
      </c>
      <c r="H59" s="596" t="s">
        <v>229</v>
      </c>
      <c r="I59" s="176" t="s">
        <v>18</v>
      </c>
      <c r="J59" s="26" t="s">
        <v>359</v>
      </c>
      <c r="K59" s="430" t="s">
        <v>64</v>
      </c>
      <c r="L59" s="176" t="s">
        <v>45</v>
      </c>
      <c r="M59" s="176"/>
      <c r="N59" s="178" t="s">
        <v>360</v>
      </c>
    </row>
    <row r="60" spans="1:14" x14ac:dyDescent="0.25">
      <c r="A60" s="692">
        <v>44817</v>
      </c>
      <c r="B60" s="178" t="s">
        <v>123</v>
      </c>
      <c r="C60" s="178" t="s">
        <v>124</v>
      </c>
      <c r="D60" s="204" t="s">
        <v>119</v>
      </c>
      <c r="E60" s="183">
        <v>15000</v>
      </c>
      <c r="F60" s="173"/>
      <c r="G60" s="334">
        <f t="shared" si="3"/>
        <v>27000</v>
      </c>
      <c r="H60" s="596" t="s">
        <v>229</v>
      </c>
      <c r="I60" s="176" t="s">
        <v>18</v>
      </c>
      <c r="J60" s="26" t="s">
        <v>359</v>
      </c>
      <c r="K60" s="430" t="s">
        <v>64</v>
      </c>
      <c r="L60" s="176" t="s">
        <v>45</v>
      </c>
      <c r="M60" s="176"/>
      <c r="N60" s="178" t="s">
        <v>361</v>
      </c>
    </row>
    <row r="61" spans="1:14" x14ac:dyDescent="0.25">
      <c r="A61" s="692">
        <v>44817</v>
      </c>
      <c r="B61" s="178" t="s">
        <v>123</v>
      </c>
      <c r="C61" s="178" t="s">
        <v>124</v>
      </c>
      <c r="D61" s="204" t="s">
        <v>119</v>
      </c>
      <c r="E61" s="182">
        <v>15000</v>
      </c>
      <c r="F61" s="185"/>
      <c r="G61" s="334">
        <f t="shared" si="0"/>
        <v>12000</v>
      </c>
      <c r="H61" s="596" t="s">
        <v>229</v>
      </c>
      <c r="I61" s="176" t="s">
        <v>18</v>
      </c>
      <c r="J61" s="26" t="s">
        <v>359</v>
      </c>
      <c r="K61" s="430" t="s">
        <v>64</v>
      </c>
      <c r="L61" s="176" t="s">
        <v>45</v>
      </c>
      <c r="M61" s="176"/>
      <c r="N61" s="178" t="s">
        <v>362</v>
      </c>
    </row>
    <row r="62" spans="1:14" x14ac:dyDescent="0.25">
      <c r="A62" s="692">
        <v>44817</v>
      </c>
      <c r="B62" s="178" t="s">
        <v>123</v>
      </c>
      <c r="C62" s="178" t="s">
        <v>124</v>
      </c>
      <c r="D62" s="204" t="s">
        <v>119</v>
      </c>
      <c r="E62" s="173">
        <v>5000</v>
      </c>
      <c r="F62" s="173"/>
      <c r="G62" s="334">
        <f t="shared" si="0"/>
        <v>7000</v>
      </c>
      <c r="H62" s="596" t="s">
        <v>229</v>
      </c>
      <c r="I62" s="176" t="s">
        <v>18</v>
      </c>
      <c r="J62" s="26" t="s">
        <v>359</v>
      </c>
      <c r="K62" s="430" t="s">
        <v>64</v>
      </c>
      <c r="L62" s="176" t="s">
        <v>45</v>
      </c>
      <c r="M62" s="176"/>
      <c r="N62" s="178" t="s">
        <v>235</v>
      </c>
    </row>
    <row r="63" spans="1:14" x14ac:dyDescent="0.25">
      <c r="A63" s="692">
        <v>44817</v>
      </c>
      <c r="B63" s="178" t="s">
        <v>122</v>
      </c>
      <c r="C63" s="178" t="s">
        <v>122</v>
      </c>
      <c r="D63" s="204" t="s">
        <v>119</v>
      </c>
      <c r="E63" s="191">
        <v>5000</v>
      </c>
      <c r="F63" s="531"/>
      <c r="G63" s="334">
        <f t="shared" si="0"/>
        <v>2000</v>
      </c>
      <c r="H63" s="596" t="s">
        <v>229</v>
      </c>
      <c r="I63" s="176" t="s">
        <v>18</v>
      </c>
      <c r="J63" s="26" t="s">
        <v>359</v>
      </c>
      <c r="K63" s="430" t="s">
        <v>64</v>
      </c>
      <c r="L63" s="176" t="s">
        <v>45</v>
      </c>
      <c r="M63" s="176"/>
      <c r="N63" s="178"/>
    </row>
    <row r="64" spans="1:14" x14ac:dyDescent="0.25">
      <c r="A64" s="692">
        <v>44817</v>
      </c>
      <c r="B64" s="178" t="s">
        <v>122</v>
      </c>
      <c r="C64" s="178" t="s">
        <v>122</v>
      </c>
      <c r="D64" s="204" t="s">
        <v>119</v>
      </c>
      <c r="E64" s="191">
        <v>5000</v>
      </c>
      <c r="F64" s="426"/>
      <c r="G64" s="334">
        <f t="shared" si="0"/>
        <v>-3000</v>
      </c>
      <c r="H64" s="596" t="s">
        <v>229</v>
      </c>
      <c r="I64" s="176" t="s">
        <v>18</v>
      </c>
      <c r="J64" s="26" t="s">
        <v>359</v>
      </c>
      <c r="K64" s="430" t="s">
        <v>64</v>
      </c>
      <c r="L64" s="176" t="s">
        <v>45</v>
      </c>
      <c r="M64" s="176"/>
      <c r="N64" s="178"/>
    </row>
    <row r="65" spans="1:14" x14ac:dyDescent="0.25">
      <c r="A65" s="561">
        <v>44818</v>
      </c>
      <c r="B65" s="575" t="s">
        <v>115</v>
      </c>
      <c r="C65" s="575" t="s">
        <v>49</v>
      </c>
      <c r="D65" s="577" t="s">
        <v>119</v>
      </c>
      <c r="E65" s="570"/>
      <c r="F65" s="599">
        <v>75000</v>
      </c>
      <c r="G65" s="565">
        <f t="shared" si="0"/>
        <v>72000</v>
      </c>
      <c r="H65" s="597" t="s">
        <v>229</v>
      </c>
      <c r="I65" s="567" t="s">
        <v>18</v>
      </c>
      <c r="J65" s="699" t="s">
        <v>386</v>
      </c>
      <c r="K65" s="562" t="s">
        <v>64</v>
      </c>
      <c r="L65" s="567" t="s">
        <v>45</v>
      </c>
      <c r="M65" s="567"/>
      <c r="N65" s="575"/>
    </row>
    <row r="66" spans="1:14" x14ac:dyDescent="0.25">
      <c r="A66" s="195">
        <v>44818</v>
      </c>
      <c r="B66" s="178" t="s">
        <v>123</v>
      </c>
      <c r="C66" s="178" t="s">
        <v>124</v>
      </c>
      <c r="D66" s="204" t="s">
        <v>119</v>
      </c>
      <c r="E66" s="191">
        <v>8000</v>
      </c>
      <c r="F66" s="426"/>
      <c r="G66" s="334">
        <f t="shared" si="0"/>
        <v>64000</v>
      </c>
      <c r="H66" s="596" t="s">
        <v>229</v>
      </c>
      <c r="I66" s="176" t="s">
        <v>18</v>
      </c>
      <c r="J66" s="26" t="s">
        <v>386</v>
      </c>
      <c r="K66" s="430" t="s">
        <v>64</v>
      </c>
      <c r="L66" s="176" t="s">
        <v>45</v>
      </c>
      <c r="M66" s="176"/>
      <c r="N66" s="178" t="s">
        <v>127</v>
      </c>
    </row>
    <row r="67" spans="1:14" x14ac:dyDescent="0.25">
      <c r="A67" s="195">
        <v>44818</v>
      </c>
      <c r="B67" s="178" t="s">
        <v>123</v>
      </c>
      <c r="C67" s="178" t="s">
        <v>124</v>
      </c>
      <c r="D67" s="204" t="s">
        <v>119</v>
      </c>
      <c r="E67" s="191">
        <v>13000</v>
      </c>
      <c r="F67" s="426"/>
      <c r="G67" s="334">
        <f t="shared" si="0"/>
        <v>51000</v>
      </c>
      <c r="H67" s="596" t="s">
        <v>229</v>
      </c>
      <c r="I67" s="176" t="s">
        <v>18</v>
      </c>
      <c r="J67" s="26" t="s">
        <v>386</v>
      </c>
      <c r="K67" s="430" t="s">
        <v>64</v>
      </c>
      <c r="L67" s="176" t="s">
        <v>45</v>
      </c>
      <c r="M67" s="176"/>
      <c r="N67" s="178" t="s">
        <v>287</v>
      </c>
    </row>
    <row r="68" spans="1:14" x14ac:dyDescent="0.25">
      <c r="A68" s="195">
        <v>44818</v>
      </c>
      <c r="B68" s="178" t="s">
        <v>123</v>
      </c>
      <c r="C68" s="178" t="s">
        <v>124</v>
      </c>
      <c r="D68" s="204" t="s">
        <v>119</v>
      </c>
      <c r="E68" s="191">
        <v>10000</v>
      </c>
      <c r="F68" s="426"/>
      <c r="G68" s="334">
        <f t="shared" si="0"/>
        <v>41000</v>
      </c>
      <c r="H68" s="596" t="s">
        <v>229</v>
      </c>
      <c r="I68" s="176" t="s">
        <v>18</v>
      </c>
      <c r="J68" s="26" t="s">
        <v>386</v>
      </c>
      <c r="K68" s="430" t="s">
        <v>64</v>
      </c>
      <c r="L68" s="176" t="s">
        <v>45</v>
      </c>
      <c r="M68" s="176"/>
      <c r="N68" s="178" t="s">
        <v>389</v>
      </c>
    </row>
    <row r="69" spans="1:14" x14ac:dyDescent="0.25">
      <c r="A69" s="195">
        <v>44818</v>
      </c>
      <c r="B69" s="178" t="s">
        <v>123</v>
      </c>
      <c r="C69" s="178" t="s">
        <v>124</v>
      </c>
      <c r="D69" s="204" t="s">
        <v>119</v>
      </c>
      <c r="E69" s="191">
        <v>10000</v>
      </c>
      <c r="F69" s="426"/>
      <c r="G69" s="334">
        <f t="shared" si="0"/>
        <v>31000</v>
      </c>
      <c r="H69" s="596" t="s">
        <v>229</v>
      </c>
      <c r="I69" s="176" t="s">
        <v>18</v>
      </c>
      <c r="J69" s="26" t="s">
        <v>386</v>
      </c>
      <c r="K69" s="430" t="s">
        <v>64</v>
      </c>
      <c r="L69" s="176" t="s">
        <v>45</v>
      </c>
      <c r="M69" s="176"/>
      <c r="N69" s="178" t="s">
        <v>390</v>
      </c>
    </row>
    <row r="70" spans="1:14" x14ac:dyDescent="0.25">
      <c r="A70" s="195">
        <v>44818</v>
      </c>
      <c r="B70" s="178" t="s">
        <v>123</v>
      </c>
      <c r="C70" s="178" t="s">
        <v>124</v>
      </c>
      <c r="D70" s="204" t="s">
        <v>119</v>
      </c>
      <c r="E70" s="426">
        <v>8000</v>
      </c>
      <c r="F70" s="426"/>
      <c r="G70" s="334">
        <f t="shared" ref="G70:G133" si="4">G69-E70+F70</f>
        <v>23000</v>
      </c>
      <c r="H70" s="596" t="s">
        <v>229</v>
      </c>
      <c r="I70" s="176" t="s">
        <v>18</v>
      </c>
      <c r="J70" s="26" t="s">
        <v>386</v>
      </c>
      <c r="K70" s="430" t="s">
        <v>64</v>
      </c>
      <c r="L70" s="176" t="s">
        <v>45</v>
      </c>
      <c r="M70" s="176"/>
      <c r="N70" s="178" t="s">
        <v>391</v>
      </c>
    </row>
    <row r="71" spans="1:14" x14ac:dyDescent="0.25">
      <c r="A71" s="195">
        <v>44818</v>
      </c>
      <c r="B71" s="178" t="s">
        <v>123</v>
      </c>
      <c r="C71" s="178" t="s">
        <v>124</v>
      </c>
      <c r="D71" s="204" t="s">
        <v>119</v>
      </c>
      <c r="E71" s="191">
        <v>5000</v>
      </c>
      <c r="F71" s="426"/>
      <c r="G71" s="334">
        <f t="shared" si="4"/>
        <v>18000</v>
      </c>
      <c r="H71" s="596" t="s">
        <v>229</v>
      </c>
      <c r="I71" s="176" t="s">
        <v>18</v>
      </c>
      <c r="J71" s="26" t="s">
        <v>386</v>
      </c>
      <c r="K71" s="430" t="s">
        <v>64</v>
      </c>
      <c r="L71" s="176" t="s">
        <v>45</v>
      </c>
      <c r="M71" s="176"/>
      <c r="N71" s="178" t="s">
        <v>392</v>
      </c>
    </row>
    <row r="72" spans="1:14" x14ac:dyDescent="0.25">
      <c r="A72" s="195">
        <v>44818</v>
      </c>
      <c r="B72" s="178" t="s">
        <v>123</v>
      </c>
      <c r="C72" s="178" t="s">
        <v>124</v>
      </c>
      <c r="D72" s="204" t="s">
        <v>119</v>
      </c>
      <c r="E72" s="191">
        <v>7000</v>
      </c>
      <c r="F72" s="426"/>
      <c r="G72" s="334">
        <f t="shared" si="4"/>
        <v>11000</v>
      </c>
      <c r="H72" s="596" t="s">
        <v>229</v>
      </c>
      <c r="I72" s="176" t="s">
        <v>18</v>
      </c>
      <c r="J72" s="26" t="s">
        <v>386</v>
      </c>
      <c r="K72" s="430" t="s">
        <v>64</v>
      </c>
      <c r="L72" s="176" t="s">
        <v>45</v>
      </c>
      <c r="M72" s="176"/>
      <c r="N72" s="178" t="s">
        <v>387</v>
      </c>
    </row>
    <row r="73" spans="1:14" x14ac:dyDescent="0.25">
      <c r="A73" s="195">
        <v>44818</v>
      </c>
      <c r="B73" s="178" t="s">
        <v>123</v>
      </c>
      <c r="C73" s="178" t="s">
        <v>124</v>
      </c>
      <c r="D73" s="204" t="s">
        <v>119</v>
      </c>
      <c r="E73" s="426">
        <v>8000</v>
      </c>
      <c r="F73" s="426"/>
      <c r="G73" s="334">
        <f t="shared" si="4"/>
        <v>3000</v>
      </c>
      <c r="H73" s="596" t="s">
        <v>229</v>
      </c>
      <c r="I73" s="176" t="s">
        <v>18</v>
      </c>
      <c r="J73" s="26" t="s">
        <v>386</v>
      </c>
      <c r="K73" s="430" t="s">
        <v>64</v>
      </c>
      <c r="L73" s="176" t="s">
        <v>45</v>
      </c>
      <c r="M73" s="176"/>
      <c r="N73" s="178" t="s">
        <v>388</v>
      </c>
    </row>
    <row r="74" spans="1:14" x14ac:dyDescent="0.25">
      <c r="A74" s="195">
        <v>44818</v>
      </c>
      <c r="B74" s="176" t="s">
        <v>122</v>
      </c>
      <c r="C74" s="176" t="s">
        <v>122</v>
      </c>
      <c r="D74" s="176" t="s">
        <v>119</v>
      </c>
      <c r="E74" s="426">
        <v>4000</v>
      </c>
      <c r="F74" s="426"/>
      <c r="G74" s="334">
        <f t="shared" si="4"/>
        <v>-1000</v>
      </c>
      <c r="H74" s="596" t="s">
        <v>229</v>
      </c>
      <c r="I74" s="176" t="s">
        <v>18</v>
      </c>
      <c r="J74" s="26" t="s">
        <v>386</v>
      </c>
      <c r="K74" s="430" t="s">
        <v>64</v>
      </c>
      <c r="L74" s="176" t="s">
        <v>45</v>
      </c>
      <c r="M74" s="176"/>
      <c r="N74" s="178"/>
    </row>
    <row r="75" spans="1:14" x14ac:dyDescent="0.25">
      <c r="A75" s="195">
        <v>44818</v>
      </c>
      <c r="B75" s="176" t="s">
        <v>122</v>
      </c>
      <c r="C75" s="176" t="s">
        <v>122</v>
      </c>
      <c r="D75" s="176" t="s">
        <v>119</v>
      </c>
      <c r="E75" s="426">
        <v>6000</v>
      </c>
      <c r="F75" s="426"/>
      <c r="G75" s="334">
        <f t="shared" si="4"/>
        <v>-7000</v>
      </c>
      <c r="H75" s="596" t="s">
        <v>229</v>
      </c>
      <c r="I75" s="176" t="s">
        <v>18</v>
      </c>
      <c r="J75" s="26" t="s">
        <v>386</v>
      </c>
      <c r="K75" s="430" t="s">
        <v>64</v>
      </c>
      <c r="L75" s="176" t="s">
        <v>45</v>
      </c>
      <c r="M75" s="176"/>
      <c r="N75" s="178"/>
    </row>
    <row r="76" spans="1:14" x14ac:dyDescent="0.25">
      <c r="A76" s="598">
        <v>44819</v>
      </c>
      <c r="B76" s="567" t="s">
        <v>115</v>
      </c>
      <c r="C76" s="567" t="s">
        <v>49</v>
      </c>
      <c r="D76" s="567" t="s">
        <v>119</v>
      </c>
      <c r="E76" s="599"/>
      <c r="F76" s="599">
        <v>72000</v>
      </c>
      <c r="G76" s="565">
        <f t="shared" si="4"/>
        <v>65000</v>
      </c>
      <c r="H76" s="597" t="s">
        <v>229</v>
      </c>
      <c r="I76" s="567" t="s">
        <v>18</v>
      </c>
      <c r="J76" s="699" t="s">
        <v>426</v>
      </c>
      <c r="K76" s="562" t="s">
        <v>64</v>
      </c>
      <c r="L76" s="567" t="s">
        <v>45</v>
      </c>
      <c r="M76" s="567"/>
      <c r="N76" s="575"/>
    </row>
    <row r="77" spans="1:14" x14ac:dyDescent="0.25">
      <c r="A77" s="181">
        <v>44819</v>
      </c>
      <c r="B77" s="176" t="s">
        <v>123</v>
      </c>
      <c r="C77" s="176" t="s">
        <v>124</v>
      </c>
      <c r="D77" s="176" t="s">
        <v>119</v>
      </c>
      <c r="E77" s="426">
        <v>8000</v>
      </c>
      <c r="F77" s="426"/>
      <c r="G77" s="334">
        <f t="shared" si="4"/>
        <v>57000</v>
      </c>
      <c r="H77" s="596" t="s">
        <v>229</v>
      </c>
      <c r="I77" s="176" t="s">
        <v>18</v>
      </c>
      <c r="J77" s="26" t="s">
        <v>426</v>
      </c>
      <c r="K77" s="430" t="s">
        <v>64</v>
      </c>
      <c r="L77" s="176" t="s">
        <v>45</v>
      </c>
      <c r="M77" s="176"/>
      <c r="N77" s="178" t="s">
        <v>127</v>
      </c>
    </row>
    <row r="78" spans="1:14" x14ac:dyDescent="0.25">
      <c r="A78" s="181">
        <v>44819</v>
      </c>
      <c r="B78" s="176" t="s">
        <v>123</v>
      </c>
      <c r="C78" s="176" t="s">
        <v>124</v>
      </c>
      <c r="D78" s="176" t="s">
        <v>119</v>
      </c>
      <c r="E78" s="426">
        <v>8000</v>
      </c>
      <c r="F78" s="426"/>
      <c r="G78" s="334">
        <f t="shared" si="4"/>
        <v>49000</v>
      </c>
      <c r="H78" s="596" t="s">
        <v>229</v>
      </c>
      <c r="I78" s="176" t="s">
        <v>18</v>
      </c>
      <c r="J78" s="26" t="s">
        <v>426</v>
      </c>
      <c r="K78" s="430" t="s">
        <v>64</v>
      </c>
      <c r="L78" s="176" t="s">
        <v>45</v>
      </c>
      <c r="M78" s="176"/>
      <c r="N78" s="178" t="s">
        <v>427</v>
      </c>
    </row>
    <row r="79" spans="1:14" x14ac:dyDescent="0.25">
      <c r="A79" s="181">
        <v>44819</v>
      </c>
      <c r="B79" s="176" t="s">
        <v>123</v>
      </c>
      <c r="C79" s="176" t="s">
        <v>124</v>
      </c>
      <c r="D79" s="176" t="s">
        <v>119</v>
      </c>
      <c r="E79" s="426">
        <v>14000</v>
      </c>
      <c r="F79" s="426"/>
      <c r="G79" s="334">
        <f t="shared" si="4"/>
        <v>35000</v>
      </c>
      <c r="H79" s="596" t="s">
        <v>229</v>
      </c>
      <c r="I79" s="176" t="s">
        <v>18</v>
      </c>
      <c r="J79" s="26" t="s">
        <v>426</v>
      </c>
      <c r="K79" s="430" t="s">
        <v>64</v>
      </c>
      <c r="L79" s="176" t="s">
        <v>45</v>
      </c>
      <c r="M79" s="176"/>
      <c r="N79" s="178" t="s">
        <v>428</v>
      </c>
    </row>
    <row r="80" spans="1:14" x14ac:dyDescent="0.25">
      <c r="A80" s="181">
        <v>44819</v>
      </c>
      <c r="B80" s="176" t="s">
        <v>123</v>
      </c>
      <c r="C80" s="176" t="s">
        <v>124</v>
      </c>
      <c r="D80" s="176" t="s">
        <v>119</v>
      </c>
      <c r="E80" s="426">
        <v>7000</v>
      </c>
      <c r="F80" s="426"/>
      <c r="G80" s="334">
        <f t="shared" si="4"/>
        <v>28000</v>
      </c>
      <c r="H80" s="596" t="s">
        <v>229</v>
      </c>
      <c r="I80" s="176" t="s">
        <v>18</v>
      </c>
      <c r="J80" s="26" t="s">
        <v>426</v>
      </c>
      <c r="K80" s="430" t="s">
        <v>64</v>
      </c>
      <c r="L80" s="176" t="s">
        <v>45</v>
      </c>
      <c r="M80" s="176"/>
      <c r="N80" s="178" t="s">
        <v>429</v>
      </c>
    </row>
    <row r="81" spans="1:14" x14ac:dyDescent="0.25">
      <c r="A81" s="181">
        <v>44819</v>
      </c>
      <c r="B81" s="176" t="s">
        <v>123</v>
      </c>
      <c r="C81" s="176" t="s">
        <v>124</v>
      </c>
      <c r="D81" s="176" t="s">
        <v>119</v>
      </c>
      <c r="E81" s="426">
        <v>8000</v>
      </c>
      <c r="F81" s="426"/>
      <c r="G81" s="334">
        <f t="shared" si="4"/>
        <v>20000</v>
      </c>
      <c r="H81" s="596" t="s">
        <v>229</v>
      </c>
      <c r="I81" s="176" t="s">
        <v>18</v>
      </c>
      <c r="J81" s="26" t="s">
        <v>426</v>
      </c>
      <c r="K81" s="430" t="s">
        <v>64</v>
      </c>
      <c r="L81" s="176" t="s">
        <v>45</v>
      </c>
      <c r="M81" s="176"/>
      <c r="N81" s="178" t="s">
        <v>430</v>
      </c>
    </row>
    <row r="82" spans="1:14" x14ac:dyDescent="0.25">
      <c r="A82" s="181">
        <v>44819</v>
      </c>
      <c r="B82" s="176" t="s">
        <v>123</v>
      </c>
      <c r="C82" s="176" t="s">
        <v>124</v>
      </c>
      <c r="D82" s="176" t="s">
        <v>119</v>
      </c>
      <c r="E82" s="426">
        <v>15000</v>
      </c>
      <c r="F82" s="426"/>
      <c r="G82" s="334">
        <f t="shared" si="4"/>
        <v>5000</v>
      </c>
      <c r="H82" s="596" t="s">
        <v>229</v>
      </c>
      <c r="I82" s="176" t="s">
        <v>18</v>
      </c>
      <c r="J82" s="26" t="s">
        <v>426</v>
      </c>
      <c r="K82" s="430" t="s">
        <v>64</v>
      </c>
      <c r="L82" s="176" t="s">
        <v>45</v>
      </c>
      <c r="M82" s="176"/>
      <c r="N82" s="178" t="s">
        <v>415</v>
      </c>
    </row>
    <row r="83" spans="1:14" x14ac:dyDescent="0.25">
      <c r="A83" s="181">
        <v>44819</v>
      </c>
      <c r="B83" s="176" t="s">
        <v>122</v>
      </c>
      <c r="C83" s="176" t="s">
        <v>122</v>
      </c>
      <c r="D83" s="176" t="s">
        <v>119</v>
      </c>
      <c r="E83" s="426">
        <v>5000</v>
      </c>
      <c r="F83" s="426"/>
      <c r="G83" s="334">
        <f t="shared" si="4"/>
        <v>0</v>
      </c>
      <c r="H83" s="596" t="s">
        <v>229</v>
      </c>
      <c r="I83" s="176" t="s">
        <v>18</v>
      </c>
      <c r="J83" s="26" t="s">
        <v>426</v>
      </c>
      <c r="K83" s="430" t="s">
        <v>64</v>
      </c>
      <c r="L83" s="176" t="s">
        <v>45</v>
      </c>
      <c r="M83" s="176"/>
      <c r="N83" s="178"/>
    </row>
    <row r="84" spans="1:14" x14ac:dyDescent="0.25">
      <c r="A84" s="181">
        <v>44819</v>
      </c>
      <c r="B84" s="176" t="s">
        <v>122</v>
      </c>
      <c r="C84" s="176" t="s">
        <v>122</v>
      </c>
      <c r="D84" s="176" t="s">
        <v>119</v>
      </c>
      <c r="E84" s="191">
        <v>4000</v>
      </c>
      <c r="F84" s="551"/>
      <c r="G84" s="334">
        <f t="shared" si="4"/>
        <v>-4000</v>
      </c>
      <c r="H84" s="596" t="s">
        <v>229</v>
      </c>
      <c r="I84" s="176" t="s">
        <v>18</v>
      </c>
      <c r="J84" s="26" t="s">
        <v>426</v>
      </c>
      <c r="K84" s="430" t="s">
        <v>64</v>
      </c>
      <c r="L84" s="176" t="s">
        <v>45</v>
      </c>
      <c r="M84" s="176"/>
      <c r="N84" s="178"/>
    </row>
    <row r="85" spans="1:14" x14ac:dyDescent="0.25">
      <c r="A85" s="181">
        <v>44820</v>
      </c>
      <c r="B85" s="176" t="s">
        <v>258</v>
      </c>
      <c r="C85" s="176" t="s">
        <v>49</v>
      </c>
      <c r="D85" s="176" t="s">
        <v>119</v>
      </c>
      <c r="E85" s="191"/>
      <c r="F85" s="426">
        <v>-3000</v>
      </c>
      <c r="G85" s="334">
        <f t="shared" si="4"/>
        <v>-7000</v>
      </c>
      <c r="H85" s="596" t="s">
        <v>229</v>
      </c>
      <c r="I85" s="176" t="s">
        <v>18</v>
      </c>
      <c r="J85" s="26" t="s">
        <v>426</v>
      </c>
      <c r="K85" s="430" t="s">
        <v>64</v>
      </c>
      <c r="L85" s="176" t="s">
        <v>45</v>
      </c>
      <c r="M85" s="176"/>
      <c r="N85" s="178"/>
    </row>
    <row r="86" spans="1:14" x14ac:dyDescent="0.25">
      <c r="A86" s="598">
        <v>44820</v>
      </c>
      <c r="B86" s="567" t="s">
        <v>115</v>
      </c>
      <c r="C86" s="567" t="s">
        <v>49</v>
      </c>
      <c r="D86" s="567" t="s">
        <v>119</v>
      </c>
      <c r="E86" s="570"/>
      <c r="F86" s="599">
        <v>75000</v>
      </c>
      <c r="G86" s="565">
        <f t="shared" si="4"/>
        <v>68000</v>
      </c>
      <c r="H86" s="597" t="s">
        <v>229</v>
      </c>
      <c r="I86" s="567" t="s">
        <v>18</v>
      </c>
      <c r="J86" s="699" t="s">
        <v>447</v>
      </c>
      <c r="K86" s="562" t="s">
        <v>64</v>
      </c>
      <c r="L86" s="567" t="s">
        <v>45</v>
      </c>
      <c r="M86" s="567"/>
      <c r="N86" s="575"/>
    </row>
    <row r="87" spans="1:14" x14ac:dyDescent="0.25">
      <c r="A87" s="181">
        <v>44820</v>
      </c>
      <c r="B87" s="176" t="s">
        <v>123</v>
      </c>
      <c r="C87" s="176" t="s">
        <v>124</v>
      </c>
      <c r="D87" s="176" t="s">
        <v>119</v>
      </c>
      <c r="E87" s="191">
        <v>9000</v>
      </c>
      <c r="F87" s="426"/>
      <c r="G87" s="334">
        <f t="shared" si="4"/>
        <v>59000</v>
      </c>
      <c r="H87" s="596" t="s">
        <v>229</v>
      </c>
      <c r="I87" s="176" t="s">
        <v>18</v>
      </c>
      <c r="J87" s="26" t="s">
        <v>447</v>
      </c>
      <c r="K87" s="430" t="s">
        <v>64</v>
      </c>
      <c r="L87" s="176" t="s">
        <v>45</v>
      </c>
      <c r="M87" s="176"/>
      <c r="N87" s="178" t="s">
        <v>127</v>
      </c>
    </row>
    <row r="88" spans="1:14" x14ac:dyDescent="0.25">
      <c r="A88" s="181">
        <v>44820</v>
      </c>
      <c r="B88" s="176" t="s">
        <v>123</v>
      </c>
      <c r="C88" s="176" t="s">
        <v>124</v>
      </c>
      <c r="D88" s="176" t="s">
        <v>119</v>
      </c>
      <c r="E88" s="191">
        <v>8000</v>
      </c>
      <c r="F88" s="426"/>
      <c r="G88" s="334">
        <f t="shared" si="4"/>
        <v>51000</v>
      </c>
      <c r="H88" s="596" t="s">
        <v>229</v>
      </c>
      <c r="I88" s="176" t="s">
        <v>18</v>
      </c>
      <c r="J88" s="26" t="s">
        <v>447</v>
      </c>
      <c r="K88" s="430" t="s">
        <v>64</v>
      </c>
      <c r="L88" s="176" t="s">
        <v>45</v>
      </c>
      <c r="M88" s="176"/>
      <c r="N88" s="178" t="s">
        <v>427</v>
      </c>
    </row>
    <row r="89" spans="1:14" x14ac:dyDescent="0.25">
      <c r="A89" s="181">
        <v>44820</v>
      </c>
      <c r="B89" s="176" t="s">
        <v>123</v>
      </c>
      <c r="C89" s="176" t="s">
        <v>124</v>
      </c>
      <c r="D89" s="176" t="s">
        <v>119</v>
      </c>
      <c r="E89" s="191">
        <v>14000</v>
      </c>
      <c r="F89" s="426"/>
      <c r="G89" s="334">
        <f t="shared" si="4"/>
        <v>37000</v>
      </c>
      <c r="H89" s="596" t="s">
        <v>229</v>
      </c>
      <c r="I89" s="176" t="s">
        <v>18</v>
      </c>
      <c r="J89" s="26" t="s">
        <v>447</v>
      </c>
      <c r="K89" s="430" t="s">
        <v>64</v>
      </c>
      <c r="L89" s="176" t="s">
        <v>45</v>
      </c>
      <c r="M89" s="176"/>
      <c r="N89" s="178" t="s">
        <v>448</v>
      </c>
    </row>
    <row r="90" spans="1:14" x14ac:dyDescent="0.25">
      <c r="A90" s="181">
        <v>44820</v>
      </c>
      <c r="B90" s="176" t="s">
        <v>123</v>
      </c>
      <c r="C90" s="176" t="s">
        <v>124</v>
      </c>
      <c r="D90" s="176" t="s">
        <v>119</v>
      </c>
      <c r="E90" s="191">
        <v>13000</v>
      </c>
      <c r="F90" s="426"/>
      <c r="G90" s="334">
        <f t="shared" si="4"/>
        <v>24000</v>
      </c>
      <c r="H90" s="596" t="s">
        <v>229</v>
      </c>
      <c r="I90" s="176" t="s">
        <v>18</v>
      </c>
      <c r="J90" s="26" t="s">
        <v>447</v>
      </c>
      <c r="K90" s="196" t="s">
        <v>64</v>
      </c>
      <c r="L90" s="176" t="s">
        <v>45</v>
      </c>
      <c r="M90" s="176"/>
      <c r="N90" s="178" t="s">
        <v>449</v>
      </c>
    </row>
    <row r="91" spans="1:14" x14ac:dyDescent="0.25">
      <c r="A91" s="181">
        <v>44820</v>
      </c>
      <c r="B91" s="176" t="s">
        <v>123</v>
      </c>
      <c r="C91" s="176" t="s">
        <v>124</v>
      </c>
      <c r="D91" s="176" t="s">
        <v>119</v>
      </c>
      <c r="E91" s="191">
        <v>14000</v>
      </c>
      <c r="F91" s="426"/>
      <c r="G91" s="334">
        <f t="shared" si="4"/>
        <v>10000</v>
      </c>
      <c r="H91" s="596" t="s">
        <v>229</v>
      </c>
      <c r="I91" s="176" t="s">
        <v>18</v>
      </c>
      <c r="J91" s="26" t="s">
        <v>447</v>
      </c>
      <c r="K91" s="430" t="s">
        <v>64</v>
      </c>
      <c r="L91" s="176" t="s">
        <v>45</v>
      </c>
      <c r="M91" s="176"/>
      <c r="N91" s="178" t="s">
        <v>450</v>
      </c>
    </row>
    <row r="92" spans="1:14" x14ac:dyDescent="0.25">
      <c r="A92" s="181">
        <v>44820</v>
      </c>
      <c r="B92" s="178" t="s">
        <v>122</v>
      </c>
      <c r="C92" s="178" t="s">
        <v>122</v>
      </c>
      <c r="D92" s="204" t="s">
        <v>119</v>
      </c>
      <c r="E92" s="191">
        <v>5000</v>
      </c>
      <c r="F92" s="426"/>
      <c r="G92" s="334">
        <f t="shared" si="4"/>
        <v>5000</v>
      </c>
      <c r="H92" s="596" t="s">
        <v>229</v>
      </c>
      <c r="I92" s="176" t="s">
        <v>18</v>
      </c>
      <c r="J92" s="26" t="s">
        <v>447</v>
      </c>
      <c r="K92" s="430" t="s">
        <v>64</v>
      </c>
      <c r="L92" s="176" t="s">
        <v>45</v>
      </c>
      <c r="M92" s="176"/>
      <c r="N92" s="178"/>
    </row>
    <row r="93" spans="1:14" x14ac:dyDescent="0.25">
      <c r="A93" s="181">
        <v>44820</v>
      </c>
      <c r="B93" s="178" t="s">
        <v>122</v>
      </c>
      <c r="C93" s="178" t="s">
        <v>122</v>
      </c>
      <c r="D93" s="204" t="s">
        <v>119</v>
      </c>
      <c r="E93" s="191">
        <v>5000</v>
      </c>
      <c r="F93" s="426"/>
      <c r="G93" s="334">
        <f t="shared" si="4"/>
        <v>0</v>
      </c>
      <c r="H93" s="596" t="s">
        <v>229</v>
      </c>
      <c r="I93" s="176" t="s">
        <v>18</v>
      </c>
      <c r="J93" s="26" t="s">
        <v>447</v>
      </c>
      <c r="K93" s="430" t="s">
        <v>64</v>
      </c>
      <c r="L93" s="176" t="s">
        <v>45</v>
      </c>
      <c r="M93" s="176"/>
      <c r="N93" s="178"/>
    </row>
    <row r="94" spans="1:14" ht="15" customHeight="1" x14ac:dyDescent="0.25">
      <c r="A94" s="601">
        <v>44823</v>
      </c>
      <c r="B94" s="534" t="s">
        <v>258</v>
      </c>
      <c r="C94" s="534" t="s">
        <v>49</v>
      </c>
      <c r="D94" s="716" t="s">
        <v>119</v>
      </c>
      <c r="E94" s="529"/>
      <c r="F94" s="717">
        <v>-7000</v>
      </c>
      <c r="G94" s="333">
        <f t="shared" si="4"/>
        <v>-7000</v>
      </c>
      <c r="H94" s="718" t="s">
        <v>229</v>
      </c>
      <c r="I94" s="207" t="s">
        <v>18</v>
      </c>
      <c r="J94" s="26" t="s">
        <v>447</v>
      </c>
      <c r="K94" s="211" t="s">
        <v>64</v>
      </c>
      <c r="L94" s="207" t="s">
        <v>45</v>
      </c>
      <c r="M94" s="207"/>
      <c r="N94" s="534"/>
    </row>
    <row r="95" spans="1:14" x14ac:dyDescent="0.25">
      <c r="A95" s="561">
        <v>44823</v>
      </c>
      <c r="B95" s="575" t="s">
        <v>115</v>
      </c>
      <c r="C95" s="575" t="s">
        <v>49</v>
      </c>
      <c r="D95" s="577" t="s">
        <v>119</v>
      </c>
      <c r="E95" s="570"/>
      <c r="F95" s="599">
        <v>73000</v>
      </c>
      <c r="G95" s="565">
        <f t="shared" si="4"/>
        <v>66000</v>
      </c>
      <c r="H95" s="597" t="s">
        <v>229</v>
      </c>
      <c r="I95" s="567" t="s">
        <v>18</v>
      </c>
      <c r="J95" s="699" t="s">
        <v>478</v>
      </c>
      <c r="K95" s="562" t="s">
        <v>64</v>
      </c>
      <c r="L95" s="567" t="s">
        <v>45</v>
      </c>
      <c r="M95" s="567"/>
      <c r="N95" s="575"/>
    </row>
    <row r="96" spans="1:14" ht="14.25" customHeight="1" x14ac:dyDescent="0.25">
      <c r="A96" s="195">
        <v>44823</v>
      </c>
      <c r="B96" s="178" t="s">
        <v>123</v>
      </c>
      <c r="C96" s="178" t="s">
        <v>124</v>
      </c>
      <c r="D96" s="204" t="s">
        <v>119</v>
      </c>
      <c r="E96" s="191">
        <v>8000</v>
      </c>
      <c r="F96" s="426"/>
      <c r="G96" s="334">
        <f t="shared" si="4"/>
        <v>58000</v>
      </c>
      <c r="H96" s="596" t="s">
        <v>229</v>
      </c>
      <c r="I96" s="176" t="s">
        <v>18</v>
      </c>
      <c r="J96" s="26" t="s">
        <v>478</v>
      </c>
      <c r="K96" s="430" t="s">
        <v>64</v>
      </c>
      <c r="L96" s="176" t="s">
        <v>45</v>
      </c>
      <c r="M96" s="176"/>
      <c r="N96" s="178" t="s">
        <v>127</v>
      </c>
    </row>
    <row r="97" spans="1:14" x14ac:dyDescent="0.25">
      <c r="A97" s="195">
        <v>44823</v>
      </c>
      <c r="B97" s="178" t="s">
        <v>123</v>
      </c>
      <c r="C97" s="178" t="s">
        <v>124</v>
      </c>
      <c r="D97" s="204" t="s">
        <v>119</v>
      </c>
      <c r="E97" s="426">
        <v>7000</v>
      </c>
      <c r="F97" s="426"/>
      <c r="G97" s="334">
        <f t="shared" si="4"/>
        <v>51000</v>
      </c>
      <c r="H97" s="596" t="s">
        <v>229</v>
      </c>
      <c r="I97" s="176" t="s">
        <v>18</v>
      </c>
      <c r="J97" s="26" t="s">
        <v>478</v>
      </c>
      <c r="K97" s="430" t="s">
        <v>64</v>
      </c>
      <c r="L97" s="176" t="s">
        <v>45</v>
      </c>
      <c r="M97" s="176"/>
      <c r="N97" s="178" t="s">
        <v>427</v>
      </c>
    </row>
    <row r="98" spans="1:14" x14ac:dyDescent="0.25">
      <c r="A98" s="195">
        <v>44823</v>
      </c>
      <c r="B98" s="178" t="s">
        <v>123</v>
      </c>
      <c r="C98" s="178" t="s">
        <v>124</v>
      </c>
      <c r="D98" s="204" t="s">
        <v>119</v>
      </c>
      <c r="E98" s="546">
        <v>13000</v>
      </c>
      <c r="F98" s="546"/>
      <c r="G98" s="334">
        <f t="shared" si="4"/>
        <v>38000</v>
      </c>
      <c r="H98" s="596" t="s">
        <v>229</v>
      </c>
      <c r="I98" s="176" t="s">
        <v>18</v>
      </c>
      <c r="J98" s="26" t="s">
        <v>478</v>
      </c>
      <c r="K98" s="430" t="s">
        <v>64</v>
      </c>
      <c r="L98" s="176" t="s">
        <v>45</v>
      </c>
      <c r="M98" s="176"/>
      <c r="N98" s="178" t="s">
        <v>479</v>
      </c>
    </row>
    <row r="99" spans="1:14" x14ac:dyDescent="0.25">
      <c r="A99" s="195">
        <v>44823</v>
      </c>
      <c r="B99" s="178" t="s">
        <v>123</v>
      </c>
      <c r="C99" s="178" t="s">
        <v>124</v>
      </c>
      <c r="D99" s="204" t="s">
        <v>119</v>
      </c>
      <c r="E99" s="546">
        <v>3000</v>
      </c>
      <c r="F99" s="426"/>
      <c r="G99" s="334">
        <f t="shared" si="4"/>
        <v>35000</v>
      </c>
      <c r="H99" s="596" t="s">
        <v>229</v>
      </c>
      <c r="I99" s="176" t="s">
        <v>18</v>
      </c>
      <c r="J99" s="26" t="s">
        <v>478</v>
      </c>
      <c r="K99" s="430" t="s">
        <v>64</v>
      </c>
      <c r="L99" s="176" t="s">
        <v>45</v>
      </c>
      <c r="M99" s="176"/>
      <c r="N99" s="178" t="s">
        <v>480</v>
      </c>
    </row>
    <row r="100" spans="1:14" x14ac:dyDescent="0.25">
      <c r="A100" s="195">
        <v>44823</v>
      </c>
      <c r="B100" s="178" t="s">
        <v>123</v>
      </c>
      <c r="C100" s="178" t="s">
        <v>124</v>
      </c>
      <c r="D100" s="204" t="s">
        <v>119</v>
      </c>
      <c r="E100" s="426">
        <v>10000</v>
      </c>
      <c r="F100" s="426"/>
      <c r="G100" s="334">
        <f t="shared" si="4"/>
        <v>25000</v>
      </c>
      <c r="H100" s="213" t="s">
        <v>229</v>
      </c>
      <c r="I100" s="176" t="s">
        <v>18</v>
      </c>
      <c r="J100" s="26" t="s">
        <v>478</v>
      </c>
      <c r="K100" s="430" t="s">
        <v>64</v>
      </c>
      <c r="L100" s="176" t="s">
        <v>45</v>
      </c>
      <c r="M100" s="176"/>
      <c r="N100" s="178" t="s">
        <v>481</v>
      </c>
    </row>
    <row r="101" spans="1:14" x14ac:dyDescent="0.25">
      <c r="A101" s="195">
        <v>44823</v>
      </c>
      <c r="B101" s="178" t="s">
        <v>123</v>
      </c>
      <c r="C101" s="178" t="s">
        <v>124</v>
      </c>
      <c r="D101" s="204" t="s">
        <v>119</v>
      </c>
      <c r="E101" s="426">
        <v>15000</v>
      </c>
      <c r="F101" s="426"/>
      <c r="G101" s="334">
        <f t="shared" si="4"/>
        <v>10000</v>
      </c>
      <c r="H101" s="596" t="s">
        <v>229</v>
      </c>
      <c r="I101" s="176" t="s">
        <v>18</v>
      </c>
      <c r="J101" s="26" t="s">
        <v>478</v>
      </c>
      <c r="K101" s="430" t="s">
        <v>64</v>
      </c>
      <c r="L101" s="176" t="s">
        <v>45</v>
      </c>
      <c r="M101" s="176"/>
      <c r="N101" s="178" t="s">
        <v>482</v>
      </c>
    </row>
    <row r="102" spans="1:14" x14ac:dyDescent="0.25">
      <c r="A102" s="195">
        <v>44823</v>
      </c>
      <c r="B102" s="178" t="s">
        <v>123</v>
      </c>
      <c r="C102" s="178" t="s">
        <v>124</v>
      </c>
      <c r="D102" s="204" t="s">
        <v>119</v>
      </c>
      <c r="E102" s="426">
        <v>10000</v>
      </c>
      <c r="F102" s="426"/>
      <c r="G102" s="334">
        <f t="shared" si="4"/>
        <v>0</v>
      </c>
      <c r="H102" s="596" t="s">
        <v>229</v>
      </c>
      <c r="I102" s="176" t="s">
        <v>18</v>
      </c>
      <c r="J102" s="26" t="s">
        <v>478</v>
      </c>
      <c r="K102" s="430" t="s">
        <v>64</v>
      </c>
      <c r="L102" s="176" t="s">
        <v>45</v>
      </c>
      <c r="M102" s="176"/>
      <c r="N102" s="178"/>
    </row>
    <row r="103" spans="1:14" x14ac:dyDescent="0.25">
      <c r="A103" s="195">
        <v>44823</v>
      </c>
      <c r="B103" s="178" t="s">
        <v>123</v>
      </c>
      <c r="C103" s="178" t="s">
        <v>124</v>
      </c>
      <c r="D103" s="204" t="s">
        <v>119</v>
      </c>
      <c r="E103" s="426">
        <v>5000</v>
      </c>
      <c r="F103" s="426"/>
      <c r="G103" s="334">
        <f t="shared" si="4"/>
        <v>-5000</v>
      </c>
      <c r="H103" s="596" t="s">
        <v>229</v>
      </c>
      <c r="I103" s="176" t="s">
        <v>18</v>
      </c>
      <c r="J103" s="26" t="s">
        <v>478</v>
      </c>
      <c r="K103" s="430" t="s">
        <v>64</v>
      </c>
      <c r="L103" s="176" t="s">
        <v>45</v>
      </c>
      <c r="M103" s="176"/>
      <c r="N103" s="178"/>
    </row>
    <row r="104" spans="1:14" x14ac:dyDescent="0.25">
      <c r="A104" s="195">
        <v>44823</v>
      </c>
      <c r="B104" s="178" t="s">
        <v>123</v>
      </c>
      <c r="C104" s="178" t="s">
        <v>124</v>
      </c>
      <c r="D104" s="204" t="s">
        <v>119</v>
      </c>
      <c r="E104" s="426">
        <v>3000</v>
      </c>
      <c r="F104" s="426"/>
      <c r="G104" s="334">
        <f t="shared" si="4"/>
        <v>-8000</v>
      </c>
      <c r="H104" s="596" t="s">
        <v>229</v>
      </c>
      <c r="I104" s="176" t="s">
        <v>18</v>
      </c>
      <c r="J104" s="26" t="s">
        <v>478</v>
      </c>
      <c r="K104" s="430" t="s">
        <v>64</v>
      </c>
      <c r="L104" s="176" t="s">
        <v>45</v>
      </c>
      <c r="M104" s="176"/>
      <c r="N104" s="178"/>
    </row>
    <row r="105" spans="1:14" x14ac:dyDescent="0.25">
      <c r="A105" s="561">
        <v>44824</v>
      </c>
      <c r="B105" s="567" t="s">
        <v>115</v>
      </c>
      <c r="C105" s="567" t="s">
        <v>49</v>
      </c>
      <c r="D105" s="592" t="s">
        <v>119</v>
      </c>
      <c r="E105" s="599"/>
      <c r="F105" s="599">
        <v>78000</v>
      </c>
      <c r="G105" s="565">
        <f t="shared" si="4"/>
        <v>70000</v>
      </c>
      <c r="H105" s="597" t="s">
        <v>229</v>
      </c>
      <c r="I105" s="567" t="s">
        <v>18</v>
      </c>
      <c r="J105" s="744" t="s">
        <v>501</v>
      </c>
      <c r="K105" s="562" t="s">
        <v>64</v>
      </c>
      <c r="L105" s="567" t="s">
        <v>45</v>
      </c>
      <c r="M105" s="567"/>
      <c r="N105" s="575"/>
    </row>
    <row r="106" spans="1:14" x14ac:dyDescent="0.25">
      <c r="A106" s="535">
        <v>44824</v>
      </c>
      <c r="B106" s="176" t="s">
        <v>123</v>
      </c>
      <c r="C106" s="176" t="s">
        <v>124</v>
      </c>
      <c r="D106" s="188" t="s">
        <v>119</v>
      </c>
      <c r="E106" s="426">
        <v>8000</v>
      </c>
      <c r="F106" s="426"/>
      <c r="G106" s="334">
        <f t="shared" si="4"/>
        <v>62000</v>
      </c>
      <c r="H106" s="596" t="s">
        <v>229</v>
      </c>
      <c r="I106" s="176" t="s">
        <v>18</v>
      </c>
      <c r="J106" s="26" t="s">
        <v>501</v>
      </c>
      <c r="K106" s="430" t="s">
        <v>64</v>
      </c>
      <c r="L106" s="176" t="s">
        <v>45</v>
      </c>
      <c r="M106" s="176"/>
      <c r="N106" s="178" t="s">
        <v>127</v>
      </c>
    </row>
    <row r="107" spans="1:14" x14ac:dyDescent="0.25">
      <c r="A107" s="535">
        <v>44824</v>
      </c>
      <c r="B107" s="176" t="s">
        <v>123</v>
      </c>
      <c r="C107" s="176" t="s">
        <v>124</v>
      </c>
      <c r="D107" s="188" t="s">
        <v>119</v>
      </c>
      <c r="E107" s="426">
        <v>16000</v>
      </c>
      <c r="F107" s="426"/>
      <c r="G107" s="334">
        <f t="shared" si="4"/>
        <v>46000</v>
      </c>
      <c r="H107" s="596" t="s">
        <v>229</v>
      </c>
      <c r="I107" s="176" t="s">
        <v>18</v>
      </c>
      <c r="J107" s="26" t="s">
        <v>501</v>
      </c>
      <c r="K107" s="430" t="s">
        <v>64</v>
      </c>
      <c r="L107" s="176" t="s">
        <v>45</v>
      </c>
      <c r="M107" s="176"/>
      <c r="N107" s="178" t="s">
        <v>496</v>
      </c>
    </row>
    <row r="108" spans="1:14" x14ac:dyDescent="0.25">
      <c r="A108" s="535">
        <v>44824</v>
      </c>
      <c r="B108" s="176" t="s">
        <v>123</v>
      </c>
      <c r="C108" s="176" t="s">
        <v>124</v>
      </c>
      <c r="D108" s="188" t="s">
        <v>119</v>
      </c>
      <c r="E108" s="426">
        <v>4000</v>
      </c>
      <c r="F108" s="426"/>
      <c r="G108" s="334">
        <f t="shared" si="4"/>
        <v>42000</v>
      </c>
      <c r="H108" s="596" t="s">
        <v>229</v>
      </c>
      <c r="I108" s="176" t="s">
        <v>18</v>
      </c>
      <c r="J108" s="26" t="s">
        <v>501</v>
      </c>
      <c r="K108" s="430" t="s">
        <v>64</v>
      </c>
      <c r="L108" s="176" t="s">
        <v>45</v>
      </c>
      <c r="M108" s="176"/>
      <c r="N108" s="178" t="s">
        <v>498</v>
      </c>
    </row>
    <row r="109" spans="1:14" x14ac:dyDescent="0.25">
      <c r="A109" s="535">
        <v>44824</v>
      </c>
      <c r="B109" s="176" t="s">
        <v>123</v>
      </c>
      <c r="C109" s="176" t="s">
        <v>124</v>
      </c>
      <c r="D109" s="188" t="s">
        <v>119</v>
      </c>
      <c r="E109" s="426">
        <v>8000</v>
      </c>
      <c r="F109" s="426"/>
      <c r="G109" s="334">
        <f t="shared" si="4"/>
        <v>34000</v>
      </c>
      <c r="H109" s="596" t="s">
        <v>229</v>
      </c>
      <c r="I109" s="176" t="s">
        <v>18</v>
      </c>
      <c r="J109" s="26" t="s">
        <v>501</v>
      </c>
      <c r="K109" s="430" t="s">
        <v>64</v>
      </c>
      <c r="L109" s="176" t="s">
        <v>45</v>
      </c>
      <c r="M109" s="176"/>
      <c r="N109" s="178" t="s">
        <v>499</v>
      </c>
    </row>
    <row r="110" spans="1:14" x14ac:dyDescent="0.25">
      <c r="A110" s="535">
        <v>44824</v>
      </c>
      <c r="B110" s="176" t="s">
        <v>123</v>
      </c>
      <c r="C110" s="176" t="s">
        <v>124</v>
      </c>
      <c r="D110" s="188" t="s">
        <v>119</v>
      </c>
      <c r="E110" s="426">
        <v>18000</v>
      </c>
      <c r="F110" s="426"/>
      <c r="G110" s="334">
        <f t="shared" si="4"/>
        <v>16000</v>
      </c>
      <c r="H110" s="596" t="s">
        <v>229</v>
      </c>
      <c r="I110" s="176" t="s">
        <v>18</v>
      </c>
      <c r="J110" s="26" t="s">
        <v>501</v>
      </c>
      <c r="K110" s="430" t="s">
        <v>64</v>
      </c>
      <c r="L110" s="176" t="s">
        <v>45</v>
      </c>
      <c r="M110" s="176"/>
      <c r="N110" s="178" t="s">
        <v>500</v>
      </c>
    </row>
    <row r="111" spans="1:14" x14ac:dyDescent="0.25">
      <c r="A111" s="535">
        <v>44824</v>
      </c>
      <c r="B111" s="176" t="s">
        <v>123</v>
      </c>
      <c r="C111" s="176" t="s">
        <v>124</v>
      </c>
      <c r="D111" s="188" t="s">
        <v>119</v>
      </c>
      <c r="E111" s="426">
        <v>12000</v>
      </c>
      <c r="F111" s="426"/>
      <c r="G111" s="334">
        <f t="shared" si="4"/>
        <v>4000</v>
      </c>
      <c r="H111" s="596" t="s">
        <v>229</v>
      </c>
      <c r="I111" s="176" t="s">
        <v>18</v>
      </c>
      <c r="J111" s="26" t="s">
        <v>501</v>
      </c>
      <c r="K111" s="430" t="s">
        <v>64</v>
      </c>
      <c r="L111" s="176" t="s">
        <v>45</v>
      </c>
      <c r="M111" s="176"/>
      <c r="N111" s="178" t="s">
        <v>497</v>
      </c>
    </row>
    <row r="112" spans="1:14" x14ac:dyDescent="0.25">
      <c r="A112" s="535">
        <v>44824</v>
      </c>
      <c r="B112" s="176" t="s">
        <v>122</v>
      </c>
      <c r="C112" s="176" t="s">
        <v>122</v>
      </c>
      <c r="D112" s="188" t="s">
        <v>119</v>
      </c>
      <c r="E112" s="426">
        <v>5000</v>
      </c>
      <c r="F112" s="426"/>
      <c r="G112" s="334">
        <f t="shared" si="4"/>
        <v>-1000</v>
      </c>
      <c r="H112" s="596" t="s">
        <v>229</v>
      </c>
      <c r="I112" s="176" t="s">
        <v>18</v>
      </c>
      <c r="J112" s="26" t="s">
        <v>501</v>
      </c>
      <c r="K112" s="430" t="s">
        <v>64</v>
      </c>
      <c r="L112" s="176" t="s">
        <v>45</v>
      </c>
      <c r="M112" s="176"/>
      <c r="N112" s="178"/>
    </row>
    <row r="113" spans="1:14" x14ac:dyDescent="0.25">
      <c r="A113" s="535">
        <v>44824</v>
      </c>
      <c r="B113" s="176" t="s">
        <v>122</v>
      </c>
      <c r="C113" s="176" t="s">
        <v>122</v>
      </c>
      <c r="D113" s="188" t="s">
        <v>119</v>
      </c>
      <c r="E113" s="426">
        <v>5000</v>
      </c>
      <c r="F113" s="426"/>
      <c r="G113" s="334">
        <f t="shared" si="4"/>
        <v>-6000</v>
      </c>
      <c r="H113" s="213" t="s">
        <v>229</v>
      </c>
      <c r="I113" s="176" t="s">
        <v>18</v>
      </c>
      <c r="J113" s="26" t="s">
        <v>501</v>
      </c>
      <c r="K113" s="430" t="s">
        <v>64</v>
      </c>
      <c r="L113" s="176" t="s">
        <v>45</v>
      </c>
      <c r="M113" s="176"/>
      <c r="N113" s="178"/>
    </row>
    <row r="114" spans="1:14" x14ac:dyDescent="0.25">
      <c r="A114" s="535">
        <v>44825</v>
      </c>
      <c r="B114" s="176" t="s">
        <v>258</v>
      </c>
      <c r="C114" s="176" t="s">
        <v>49</v>
      </c>
      <c r="D114" s="188" t="s">
        <v>119</v>
      </c>
      <c r="E114" s="426"/>
      <c r="F114" s="426">
        <v>-2000</v>
      </c>
      <c r="G114" s="334">
        <f t="shared" si="4"/>
        <v>-8000</v>
      </c>
      <c r="H114" s="596" t="s">
        <v>229</v>
      </c>
      <c r="I114" s="176" t="s">
        <v>18</v>
      </c>
      <c r="J114" s="26" t="s">
        <v>501</v>
      </c>
      <c r="K114" s="430" t="s">
        <v>64</v>
      </c>
      <c r="L114" s="176" t="s">
        <v>45</v>
      </c>
      <c r="M114" s="176"/>
      <c r="N114" s="178"/>
    </row>
    <row r="115" spans="1:14" x14ac:dyDescent="0.25">
      <c r="A115" s="561">
        <v>44825</v>
      </c>
      <c r="B115" s="567" t="s">
        <v>115</v>
      </c>
      <c r="C115" s="567" t="s">
        <v>49</v>
      </c>
      <c r="D115" s="592" t="s">
        <v>119</v>
      </c>
      <c r="E115" s="599"/>
      <c r="F115" s="599">
        <v>76000</v>
      </c>
      <c r="G115" s="565">
        <f t="shared" si="4"/>
        <v>68000</v>
      </c>
      <c r="H115" s="597" t="s">
        <v>229</v>
      </c>
      <c r="I115" s="567" t="s">
        <v>18</v>
      </c>
      <c r="J115" s="699" t="s">
        <v>509</v>
      </c>
      <c r="K115" s="562" t="s">
        <v>64</v>
      </c>
      <c r="L115" s="567" t="s">
        <v>45</v>
      </c>
      <c r="M115" s="567"/>
      <c r="N115" s="575"/>
    </row>
    <row r="116" spans="1:14" x14ac:dyDescent="0.25">
      <c r="A116" s="195">
        <v>44825</v>
      </c>
      <c r="B116" s="176" t="s">
        <v>123</v>
      </c>
      <c r="C116" s="176" t="s">
        <v>124</v>
      </c>
      <c r="D116" s="188" t="s">
        <v>119</v>
      </c>
      <c r="E116" s="426">
        <v>8000</v>
      </c>
      <c r="F116" s="426"/>
      <c r="G116" s="334">
        <f t="shared" si="4"/>
        <v>60000</v>
      </c>
      <c r="H116" s="596" t="s">
        <v>229</v>
      </c>
      <c r="I116" s="176" t="s">
        <v>18</v>
      </c>
      <c r="J116" s="26" t="s">
        <v>509</v>
      </c>
      <c r="K116" s="430" t="s">
        <v>64</v>
      </c>
      <c r="L116" s="176" t="s">
        <v>45</v>
      </c>
      <c r="M116" s="176"/>
      <c r="N116" s="178" t="s">
        <v>127</v>
      </c>
    </row>
    <row r="117" spans="1:14" x14ac:dyDescent="0.25">
      <c r="A117" s="195">
        <v>44825</v>
      </c>
      <c r="B117" s="176" t="s">
        <v>123</v>
      </c>
      <c r="C117" s="176" t="s">
        <v>124</v>
      </c>
      <c r="D117" s="188" t="s">
        <v>119</v>
      </c>
      <c r="E117" s="426">
        <v>17000</v>
      </c>
      <c r="F117" s="426"/>
      <c r="G117" s="334">
        <f t="shared" si="4"/>
        <v>43000</v>
      </c>
      <c r="H117" s="213" t="s">
        <v>229</v>
      </c>
      <c r="I117" s="176" t="s">
        <v>18</v>
      </c>
      <c r="J117" s="26" t="s">
        <v>509</v>
      </c>
      <c r="K117" s="430" t="s">
        <v>64</v>
      </c>
      <c r="L117" s="176" t="s">
        <v>45</v>
      </c>
      <c r="M117" s="176"/>
      <c r="N117" s="178" t="s">
        <v>510</v>
      </c>
    </row>
    <row r="118" spans="1:14" x14ac:dyDescent="0.25">
      <c r="A118" s="195">
        <v>44825</v>
      </c>
      <c r="B118" s="176" t="s">
        <v>123</v>
      </c>
      <c r="C118" s="176" t="s">
        <v>124</v>
      </c>
      <c r="D118" s="188" t="s">
        <v>119</v>
      </c>
      <c r="E118" s="426">
        <v>4000</v>
      </c>
      <c r="F118" s="426"/>
      <c r="G118" s="334">
        <f t="shared" si="4"/>
        <v>39000</v>
      </c>
      <c r="H118" s="213" t="s">
        <v>229</v>
      </c>
      <c r="I118" s="176" t="s">
        <v>18</v>
      </c>
      <c r="J118" s="26" t="s">
        <v>509</v>
      </c>
      <c r="K118" s="430" t="s">
        <v>64</v>
      </c>
      <c r="L118" s="176" t="s">
        <v>45</v>
      </c>
      <c r="M118" s="176"/>
      <c r="N118" s="178" t="s">
        <v>511</v>
      </c>
    </row>
    <row r="119" spans="1:14" x14ac:dyDescent="0.25">
      <c r="A119" s="195">
        <v>44825</v>
      </c>
      <c r="B119" s="176" t="s">
        <v>123</v>
      </c>
      <c r="C119" s="176" t="s">
        <v>124</v>
      </c>
      <c r="D119" s="188" t="s">
        <v>119</v>
      </c>
      <c r="E119" s="426">
        <v>4000</v>
      </c>
      <c r="F119" s="426"/>
      <c r="G119" s="334">
        <f t="shared" si="4"/>
        <v>35000</v>
      </c>
      <c r="H119" s="596" t="s">
        <v>229</v>
      </c>
      <c r="I119" s="176" t="s">
        <v>18</v>
      </c>
      <c r="J119" s="26" t="s">
        <v>509</v>
      </c>
      <c r="K119" s="430" t="s">
        <v>64</v>
      </c>
      <c r="L119" s="176" t="s">
        <v>45</v>
      </c>
      <c r="M119" s="176"/>
      <c r="N119" s="178" t="s">
        <v>512</v>
      </c>
    </row>
    <row r="120" spans="1:14" x14ac:dyDescent="0.25">
      <c r="A120" s="195">
        <v>44825</v>
      </c>
      <c r="B120" s="176" t="s">
        <v>123</v>
      </c>
      <c r="C120" s="176" t="s">
        <v>124</v>
      </c>
      <c r="D120" s="188" t="s">
        <v>119</v>
      </c>
      <c r="E120" s="426">
        <v>15000</v>
      </c>
      <c r="F120" s="426"/>
      <c r="G120" s="334">
        <f t="shared" si="4"/>
        <v>20000</v>
      </c>
      <c r="H120" s="596" t="s">
        <v>229</v>
      </c>
      <c r="I120" s="176" t="s">
        <v>18</v>
      </c>
      <c r="J120" s="26" t="s">
        <v>509</v>
      </c>
      <c r="K120" s="430" t="s">
        <v>64</v>
      </c>
      <c r="L120" s="176" t="s">
        <v>45</v>
      </c>
      <c r="M120" s="176"/>
      <c r="N120" s="178" t="s">
        <v>513</v>
      </c>
    </row>
    <row r="121" spans="1:14" ht="17.25" customHeight="1" x14ac:dyDescent="0.25">
      <c r="A121" s="195">
        <v>44825</v>
      </c>
      <c r="B121" s="176" t="s">
        <v>123</v>
      </c>
      <c r="C121" s="176" t="s">
        <v>124</v>
      </c>
      <c r="D121" s="188" t="s">
        <v>119</v>
      </c>
      <c r="E121" s="426">
        <v>12000</v>
      </c>
      <c r="F121" s="426"/>
      <c r="G121" s="334">
        <f t="shared" si="4"/>
        <v>8000</v>
      </c>
      <c r="H121" s="596" t="s">
        <v>229</v>
      </c>
      <c r="I121" s="176" t="s">
        <v>18</v>
      </c>
      <c r="J121" s="26" t="s">
        <v>509</v>
      </c>
      <c r="K121" s="430" t="s">
        <v>64</v>
      </c>
      <c r="L121" s="176" t="s">
        <v>45</v>
      </c>
      <c r="M121" s="176"/>
      <c r="N121" s="178" t="s">
        <v>514</v>
      </c>
    </row>
    <row r="122" spans="1:14" x14ac:dyDescent="0.25">
      <c r="A122" s="195">
        <v>44825</v>
      </c>
      <c r="B122" s="176" t="s">
        <v>122</v>
      </c>
      <c r="C122" s="176" t="s">
        <v>122</v>
      </c>
      <c r="D122" s="188" t="s">
        <v>119</v>
      </c>
      <c r="E122" s="426">
        <v>5000</v>
      </c>
      <c r="F122" s="426"/>
      <c r="G122" s="334">
        <f t="shared" si="4"/>
        <v>3000</v>
      </c>
      <c r="H122" s="596" t="s">
        <v>229</v>
      </c>
      <c r="I122" s="176" t="s">
        <v>18</v>
      </c>
      <c r="J122" s="26" t="s">
        <v>509</v>
      </c>
      <c r="K122" s="430" t="s">
        <v>64</v>
      </c>
      <c r="L122" s="176" t="s">
        <v>45</v>
      </c>
      <c r="M122" s="176"/>
      <c r="N122" s="178"/>
    </row>
    <row r="123" spans="1:14" x14ac:dyDescent="0.25">
      <c r="A123" s="195">
        <v>44825</v>
      </c>
      <c r="B123" s="176" t="s">
        <v>122</v>
      </c>
      <c r="C123" s="176" t="s">
        <v>122</v>
      </c>
      <c r="D123" s="188" t="s">
        <v>119</v>
      </c>
      <c r="E123" s="426">
        <v>4000</v>
      </c>
      <c r="F123" s="426"/>
      <c r="G123" s="334">
        <f t="shared" si="4"/>
        <v>-1000</v>
      </c>
      <c r="H123" s="596" t="s">
        <v>229</v>
      </c>
      <c r="I123" s="176" t="s">
        <v>18</v>
      </c>
      <c r="J123" s="26" t="s">
        <v>509</v>
      </c>
      <c r="K123" s="430" t="s">
        <v>64</v>
      </c>
      <c r="L123" s="176" t="s">
        <v>45</v>
      </c>
      <c r="M123" s="176"/>
      <c r="N123" s="178"/>
    </row>
    <row r="124" spans="1:14" x14ac:dyDescent="0.25">
      <c r="A124" s="195">
        <v>44825</v>
      </c>
      <c r="B124" s="176" t="s">
        <v>258</v>
      </c>
      <c r="C124" s="176" t="s">
        <v>49</v>
      </c>
      <c r="D124" s="188" t="s">
        <v>119</v>
      </c>
      <c r="E124" s="426"/>
      <c r="F124" s="426">
        <v>-7000</v>
      </c>
      <c r="G124" s="334">
        <f t="shared" si="4"/>
        <v>-8000</v>
      </c>
      <c r="H124" s="596" t="s">
        <v>229</v>
      </c>
      <c r="I124" s="176" t="s">
        <v>18</v>
      </c>
      <c r="J124" s="26" t="s">
        <v>509</v>
      </c>
      <c r="K124" s="430" t="s">
        <v>64</v>
      </c>
      <c r="L124" s="176" t="s">
        <v>45</v>
      </c>
      <c r="M124" s="176"/>
      <c r="N124" s="178"/>
    </row>
    <row r="125" spans="1:14" x14ac:dyDescent="0.25">
      <c r="A125" s="561">
        <v>44826</v>
      </c>
      <c r="B125" s="567" t="s">
        <v>115</v>
      </c>
      <c r="C125" s="567" t="s">
        <v>49</v>
      </c>
      <c r="D125" s="592" t="s">
        <v>119</v>
      </c>
      <c r="E125" s="599"/>
      <c r="F125" s="599">
        <v>80000</v>
      </c>
      <c r="G125" s="565">
        <f t="shared" si="4"/>
        <v>72000</v>
      </c>
      <c r="H125" s="597" t="s">
        <v>229</v>
      </c>
      <c r="I125" s="567" t="s">
        <v>18</v>
      </c>
      <c r="J125" s="699" t="s">
        <v>529</v>
      </c>
      <c r="K125" s="562" t="s">
        <v>64</v>
      </c>
      <c r="L125" s="567" t="s">
        <v>45</v>
      </c>
      <c r="M125" s="567"/>
      <c r="N125" s="575"/>
    </row>
    <row r="126" spans="1:14" x14ac:dyDescent="0.25">
      <c r="A126" s="195">
        <v>44826</v>
      </c>
      <c r="B126" s="176" t="s">
        <v>123</v>
      </c>
      <c r="C126" s="176" t="s">
        <v>124</v>
      </c>
      <c r="D126" s="188" t="s">
        <v>119</v>
      </c>
      <c r="E126" s="426">
        <v>8000</v>
      </c>
      <c r="F126" s="426"/>
      <c r="G126" s="334">
        <f t="shared" si="4"/>
        <v>64000</v>
      </c>
      <c r="H126" s="213" t="s">
        <v>229</v>
      </c>
      <c r="I126" s="176" t="s">
        <v>18</v>
      </c>
      <c r="J126" s="26" t="s">
        <v>529</v>
      </c>
      <c r="K126" s="430" t="s">
        <v>64</v>
      </c>
      <c r="L126" s="176" t="s">
        <v>45</v>
      </c>
      <c r="M126" s="176"/>
      <c r="N126" s="178" t="s">
        <v>127</v>
      </c>
    </row>
    <row r="127" spans="1:14" x14ac:dyDescent="0.25">
      <c r="A127" s="195">
        <v>44826</v>
      </c>
      <c r="B127" s="176" t="s">
        <v>123</v>
      </c>
      <c r="C127" s="176" t="s">
        <v>124</v>
      </c>
      <c r="D127" s="188" t="s">
        <v>119</v>
      </c>
      <c r="E127" s="426">
        <v>15000</v>
      </c>
      <c r="F127" s="426"/>
      <c r="G127" s="334">
        <f t="shared" si="4"/>
        <v>49000</v>
      </c>
      <c r="H127" s="596" t="s">
        <v>229</v>
      </c>
      <c r="I127" s="176" t="s">
        <v>18</v>
      </c>
      <c r="J127" s="26" t="s">
        <v>529</v>
      </c>
      <c r="K127" s="430" t="s">
        <v>64</v>
      </c>
      <c r="L127" s="176" t="s">
        <v>45</v>
      </c>
      <c r="M127" s="176"/>
      <c r="N127" s="178" t="s">
        <v>243</v>
      </c>
    </row>
    <row r="128" spans="1:14" x14ac:dyDescent="0.25">
      <c r="A128" s="195">
        <v>44826</v>
      </c>
      <c r="B128" s="176" t="s">
        <v>123</v>
      </c>
      <c r="C128" s="176" t="s">
        <v>124</v>
      </c>
      <c r="D128" s="188" t="s">
        <v>119</v>
      </c>
      <c r="E128" s="426">
        <v>13000</v>
      </c>
      <c r="F128" s="426"/>
      <c r="G128" s="334">
        <f t="shared" si="4"/>
        <v>36000</v>
      </c>
      <c r="H128" s="596" t="s">
        <v>229</v>
      </c>
      <c r="I128" s="176" t="s">
        <v>18</v>
      </c>
      <c r="J128" s="26" t="s">
        <v>529</v>
      </c>
      <c r="K128" s="430" t="s">
        <v>64</v>
      </c>
      <c r="L128" s="176" t="s">
        <v>45</v>
      </c>
      <c r="M128" s="176"/>
      <c r="N128" s="178" t="s">
        <v>530</v>
      </c>
    </row>
    <row r="129" spans="1:14" x14ac:dyDescent="0.25">
      <c r="A129" s="195">
        <v>44826</v>
      </c>
      <c r="B129" s="176" t="s">
        <v>123</v>
      </c>
      <c r="C129" s="176" t="s">
        <v>124</v>
      </c>
      <c r="D129" s="188" t="s">
        <v>119</v>
      </c>
      <c r="E129" s="426">
        <v>15000</v>
      </c>
      <c r="F129" s="426"/>
      <c r="G129" s="334">
        <f t="shared" si="4"/>
        <v>21000</v>
      </c>
      <c r="H129" s="596" t="s">
        <v>229</v>
      </c>
      <c r="I129" s="176" t="s">
        <v>18</v>
      </c>
      <c r="J129" s="26" t="s">
        <v>529</v>
      </c>
      <c r="K129" s="430" t="s">
        <v>64</v>
      </c>
      <c r="L129" s="176" t="s">
        <v>45</v>
      </c>
      <c r="M129" s="176"/>
      <c r="N129" s="178" t="s">
        <v>531</v>
      </c>
    </row>
    <row r="130" spans="1:14" x14ac:dyDescent="0.25">
      <c r="A130" s="195">
        <v>44826</v>
      </c>
      <c r="B130" s="176" t="s">
        <v>123</v>
      </c>
      <c r="C130" s="176" t="s">
        <v>124</v>
      </c>
      <c r="D130" s="188" t="s">
        <v>119</v>
      </c>
      <c r="E130" s="426">
        <v>12000</v>
      </c>
      <c r="F130" s="426"/>
      <c r="G130" s="334">
        <f t="shared" si="4"/>
        <v>9000</v>
      </c>
      <c r="H130" s="596" t="s">
        <v>229</v>
      </c>
      <c r="I130" s="176" t="s">
        <v>18</v>
      </c>
      <c r="J130" s="26" t="s">
        <v>529</v>
      </c>
      <c r="K130" s="430" t="s">
        <v>64</v>
      </c>
      <c r="L130" s="176" t="s">
        <v>45</v>
      </c>
      <c r="M130" s="176"/>
      <c r="N130" s="178" t="s">
        <v>532</v>
      </c>
    </row>
    <row r="131" spans="1:14" x14ac:dyDescent="0.25">
      <c r="A131" s="195">
        <v>44826</v>
      </c>
      <c r="B131" s="176" t="s">
        <v>122</v>
      </c>
      <c r="C131" s="176" t="s">
        <v>122</v>
      </c>
      <c r="D131" s="188" t="s">
        <v>119</v>
      </c>
      <c r="E131" s="426">
        <v>4000</v>
      </c>
      <c r="F131" s="426"/>
      <c r="G131" s="334">
        <f t="shared" si="4"/>
        <v>5000</v>
      </c>
      <c r="H131" s="596" t="s">
        <v>229</v>
      </c>
      <c r="I131" s="176" t="s">
        <v>18</v>
      </c>
      <c r="J131" s="26" t="s">
        <v>529</v>
      </c>
      <c r="K131" s="430" t="s">
        <v>64</v>
      </c>
      <c r="L131" s="176" t="s">
        <v>45</v>
      </c>
      <c r="M131" s="176"/>
      <c r="N131" s="178"/>
    </row>
    <row r="132" spans="1:14" x14ac:dyDescent="0.25">
      <c r="A132" s="195">
        <v>44826</v>
      </c>
      <c r="B132" s="176" t="s">
        <v>122</v>
      </c>
      <c r="C132" s="176" t="s">
        <v>122</v>
      </c>
      <c r="D132" s="188" t="s">
        <v>119</v>
      </c>
      <c r="E132" s="426">
        <v>3000</v>
      </c>
      <c r="F132" s="426"/>
      <c r="G132" s="334">
        <f t="shared" si="4"/>
        <v>2000</v>
      </c>
      <c r="H132" s="596" t="s">
        <v>229</v>
      </c>
      <c r="I132" s="176" t="s">
        <v>18</v>
      </c>
      <c r="J132" s="26" t="s">
        <v>529</v>
      </c>
      <c r="K132" s="430" t="s">
        <v>64</v>
      </c>
      <c r="L132" s="176" t="s">
        <v>45</v>
      </c>
      <c r="M132" s="176"/>
      <c r="N132" s="178"/>
    </row>
    <row r="133" spans="1:14" x14ac:dyDescent="0.25">
      <c r="A133" s="195">
        <v>44827</v>
      </c>
      <c r="B133" s="176" t="s">
        <v>258</v>
      </c>
      <c r="C133" s="176" t="s">
        <v>49</v>
      </c>
      <c r="D133" s="188" t="s">
        <v>119</v>
      </c>
      <c r="E133" s="426"/>
      <c r="F133" s="426">
        <v>-10000</v>
      </c>
      <c r="G133" s="334">
        <f t="shared" si="4"/>
        <v>-8000</v>
      </c>
      <c r="H133" s="596" t="s">
        <v>229</v>
      </c>
      <c r="I133" s="176" t="s">
        <v>18</v>
      </c>
      <c r="J133" s="26" t="s">
        <v>529</v>
      </c>
      <c r="K133" s="430" t="s">
        <v>64</v>
      </c>
      <c r="L133" s="176" t="s">
        <v>45</v>
      </c>
      <c r="M133" s="176"/>
      <c r="N133" s="178"/>
    </row>
    <row r="134" spans="1:14" x14ac:dyDescent="0.25">
      <c r="A134" s="561">
        <v>44827</v>
      </c>
      <c r="B134" s="567" t="s">
        <v>115</v>
      </c>
      <c r="C134" s="567" t="s">
        <v>49</v>
      </c>
      <c r="D134" s="592" t="s">
        <v>119</v>
      </c>
      <c r="E134" s="599"/>
      <c r="F134" s="599">
        <v>70000</v>
      </c>
      <c r="G134" s="565">
        <f t="shared" ref="G134:G193" si="5">G133-E134+F134</f>
        <v>62000</v>
      </c>
      <c r="H134" s="597" t="s">
        <v>229</v>
      </c>
      <c r="I134" s="567" t="s">
        <v>18</v>
      </c>
      <c r="J134" s="699" t="s">
        <v>551</v>
      </c>
      <c r="K134" s="562" t="s">
        <v>64</v>
      </c>
      <c r="L134" s="567" t="s">
        <v>45</v>
      </c>
      <c r="M134" s="567"/>
      <c r="N134" s="575"/>
    </row>
    <row r="135" spans="1:14" x14ac:dyDescent="0.25">
      <c r="A135" s="195">
        <v>44827</v>
      </c>
      <c r="B135" s="176" t="s">
        <v>123</v>
      </c>
      <c r="C135" s="176" t="s">
        <v>124</v>
      </c>
      <c r="D135" s="188" t="s">
        <v>119</v>
      </c>
      <c r="E135" s="426">
        <v>9000</v>
      </c>
      <c r="F135" s="426"/>
      <c r="G135" s="334">
        <f t="shared" si="5"/>
        <v>53000</v>
      </c>
      <c r="H135" s="596" t="s">
        <v>229</v>
      </c>
      <c r="I135" s="176" t="s">
        <v>18</v>
      </c>
      <c r="J135" s="26" t="s">
        <v>551</v>
      </c>
      <c r="K135" s="430" t="s">
        <v>64</v>
      </c>
      <c r="L135" s="176" t="s">
        <v>45</v>
      </c>
      <c r="M135" s="176"/>
      <c r="N135" s="178" t="s">
        <v>127</v>
      </c>
    </row>
    <row r="136" spans="1:14" x14ac:dyDescent="0.25">
      <c r="A136" s="195">
        <v>44827</v>
      </c>
      <c r="B136" s="176" t="s">
        <v>123</v>
      </c>
      <c r="C136" s="176" t="s">
        <v>124</v>
      </c>
      <c r="D136" s="188" t="s">
        <v>119</v>
      </c>
      <c r="E136" s="426">
        <v>8000</v>
      </c>
      <c r="F136" s="426"/>
      <c r="G136" s="334">
        <f t="shared" si="5"/>
        <v>45000</v>
      </c>
      <c r="H136" s="596" t="s">
        <v>229</v>
      </c>
      <c r="I136" s="176" t="s">
        <v>18</v>
      </c>
      <c r="J136" s="26" t="s">
        <v>551</v>
      </c>
      <c r="K136" s="430" t="s">
        <v>64</v>
      </c>
      <c r="L136" s="176" t="s">
        <v>45</v>
      </c>
      <c r="M136" s="176"/>
      <c r="N136" s="178" t="s">
        <v>427</v>
      </c>
    </row>
    <row r="137" spans="1:14" x14ac:dyDescent="0.25">
      <c r="A137" s="195">
        <v>44827</v>
      </c>
      <c r="B137" s="176" t="s">
        <v>123</v>
      </c>
      <c r="C137" s="176" t="s">
        <v>124</v>
      </c>
      <c r="D137" s="188" t="s">
        <v>119</v>
      </c>
      <c r="E137" s="426">
        <v>15000</v>
      </c>
      <c r="F137" s="426"/>
      <c r="G137" s="334">
        <f t="shared" si="5"/>
        <v>30000</v>
      </c>
      <c r="H137" s="596" t="s">
        <v>229</v>
      </c>
      <c r="I137" s="176" t="s">
        <v>18</v>
      </c>
      <c r="J137" s="26" t="s">
        <v>551</v>
      </c>
      <c r="K137" s="430" t="s">
        <v>64</v>
      </c>
      <c r="L137" s="176" t="s">
        <v>45</v>
      </c>
      <c r="M137" s="176"/>
      <c r="N137" s="178" t="s">
        <v>552</v>
      </c>
    </row>
    <row r="138" spans="1:14" x14ac:dyDescent="0.25">
      <c r="A138" s="195">
        <v>44827</v>
      </c>
      <c r="B138" s="176" t="s">
        <v>123</v>
      </c>
      <c r="C138" s="176" t="s">
        <v>124</v>
      </c>
      <c r="D138" s="188" t="s">
        <v>119</v>
      </c>
      <c r="E138" s="426">
        <v>15000</v>
      </c>
      <c r="F138" s="426"/>
      <c r="G138" s="334">
        <f t="shared" si="5"/>
        <v>15000</v>
      </c>
      <c r="H138" s="596" t="s">
        <v>229</v>
      </c>
      <c r="I138" s="176" t="s">
        <v>18</v>
      </c>
      <c r="J138" s="26" t="s">
        <v>551</v>
      </c>
      <c r="K138" s="430" t="s">
        <v>64</v>
      </c>
      <c r="L138" s="176" t="s">
        <v>45</v>
      </c>
      <c r="M138" s="176"/>
      <c r="N138" s="178" t="s">
        <v>553</v>
      </c>
    </row>
    <row r="139" spans="1:14" x14ac:dyDescent="0.25">
      <c r="A139" s="195">
        <v>44827</v>
      </c>
      <c r="B139" s="176" t="s">
        <v>123</v>
      </c>
      <c r="C139" s="176" t="s">
        <v>124</v>
      </c>
      <c r="D139" s="188" t="s">
        <v>119</v>
      </c>
      <c r="E139" s="426">
        <v>7000</v>
      </c>
      <c r="F139" s="426"/>
      <c r="G139" s="334">
        <f t="shared" si="5"/>
        <v>8000</v>
      </c>
      <c r="H139" s="596" t="s">
        <v>229</v>
      </c>
      <c r="I139" s="176" t="s">
        <v>18</v>
      </c>
      <c r="J139" s="26" t="s">
        <v>551</v>
      </c>
      <c r="K139" s="430" t="s">
        <v>64</v>
      </c>
      <c r="L139" s="176" t="s">
        <v>45</v>
      </c>
      <c r="M139" s="176"/>
      <c r="N139" s="178" t="s">
        <v>554</v>
      </c>
    </row>
    <row r="140" spans="1:14" x14ac:dyDescent="0.25">
      <c r="A140" s="195">
        <v>44827</v>
      </c>
      <c r="B140" s="176" t="s">
        <v>122</v>
      </c>
      <c r="C140" s="176" t="s">
        <v>122</v>
      </c>
      <c r="D140" s="188" t="s">
        <v>119</v>
      </c>
      <c r="E140" s="426">
        <v>5000</v>
      </c>
      <c r="F140" s="426"/>
      <c r="G140" s="334">
        <f t="shared" si="5"/>
        <v>3000</v>
      </c>
      <c r="H140" s="596" t="s">
        <v>229</v>
      </c>
      <c r="I140" s="176" t="s">
        <v>18</v>
      </c>
      <c r="J140" s="26" t="s">
        <v>551</v>
      </c>
      <c r="K140" s="430" t="s">
        <v>64</v>
      </c>
      <c r="L140" s="176" t="s">
        <v>45</v>
      </c>
      <c r="M140" s="176"/>
      <c r="N140" s="178"/>
    </row>
    <row r="141" spans="1:14" x14ac:dyDescent="0.25">
      <c r="A141" s="195">
        <v>44827</v>
      </c>
      <c r="B141" s="176" t="s">
        <v>122</v>
      </c>
      <c r="C141" s="176" t="s">
        <v>122</v>
      </c>
      <c r="D141" s="188" t="s">
        <v>119</v>
      </c>
      <c r="E141" s="426">
        <v>5000</v>
      </c>
      <c r="F141" s="426"/>
      <c r="G141" s="334">
        <f t="shared" si="5"/>
        <v>-2000</v>
      </c>
      <c r="H141" s="596" t="s">
        <v>229</v>
      </c>
      <c r="I141" s="176" t="s">
        <v>18</v>
      </c>
      <c r="J141" s="26" t="s">
        <v>551</v>
      </c>
      <c r="K141" s="430" t="s">
        <v>64</v>
      </c>
      <c r="L141" s="176" t="s">
        <v>45</v>
      </c>
      <c r="M141" s="176"/>
      <c r="N141" s="178"/>
    </row>
    <row r="142" spans="1:14" x14ac:dyDescent="0.25">
      <c r="A142" s="195">
        <v>44830</v>
      </c>
      <c r="B142" s="176" t="s">
        <v>258</v>
      </c>
      <c r="C142" s="176" t="s">
        <v>49</v>
      </c>
      <c r="D142" s="188" t="s">
        <v>119</v>
      </c>
      <c r="E142" s="426"/>
      <c r="F142" s="426">
        <v>-6000</v>
      </c>
      <c r="G142" s="334">
        <f t="shared" si="5"/>
        <v>-8000</v>
      </c>
      <c r="H142" s="213" t="s">
        <v>229</v>
      </c>
      <c r="I142" s="176" t="s">
        <v>18</v>
      </c>
      <c r="J142" s="26" t="s">
        <v>551</v>
      </c>
      <c r="K142" s="430" t="s">
        <v>64</v>
      </c>
      <c r="L142" s="176" t="s">
        <v>45</v>
      </c>
      <c r="M142" s="176"/>
      <c r="N142" s="178"/>
    </row>
    <row r="143" spans="1:14" x14ac:dyDescent="0.25">
      <c r="A143" s="195">
        <v>44830</v>
      </c>
      <c r="B143" s="176" t="s">
        <v>115</v>
      </c>
      <c r="C143" s="176" t="s">
        <v>49</v>
      </c>
      <c r="D143" s="188" t="s">
        <v>119</v>
      </c>
      <c r="E143" s="426"/>
      <c r="F143" s="426">
        <v>70000</v>
      </c>
      <c r="G143" s="334">
        <f t="shared" si="5"/>
        <v>62000</v>
      </c>
      <c r="H143" s="596" t="s">
        <v>229</v>
      </c>
      <c r="I143" s="176" t="s">
        <v>18</v>
      </c>
      <c r="J143" s="26" t="s">
        <v>581</v>
      </c>
      <c r="K143" s="430" t="s">
        <v>64</v>
      </c>
      <c r="L143" s="176" t="s">
        <v>45</v>
      </c>
      <c r="M143" s="176"/>
      <c r="N143" s="178"/>
    </row>
    <row r="144" spans="1:14" x14ac:dyDescent="0.25">
      <c r="A144" s="195">
        <v>44830</v>
      </c>
      <c r="B144" s="176" t="s">
        <v>123</v>
      </c>
      <c r="C144" s="176" t="s">
        <v>124</v>
      </c>
      <c r="D144" s="188" t="s">
        <v>119</v>
      </c>
      <c r="E144" s="426">
        <v>8000</v>
      </c>
      <c r="F144" s="426"/>
      <c r="G144" s="334">
        <f t="shared" si="5"/>
        <v>54000</v>
      </c>
      <c r="H144" s="596" t="s">
        <v>229</v>
      </c>
      <c r="I144" s="176" t="s">
        <v>18</v>
      </c>
      <c r="J144" s="26" t="s">
        <v>581</v>
      </c>
      <c r="K144" s="196" t="s">
        <v>64</v>
      </c>
      <c r="L144" s="176" t="s">
        <v>45</v>
      </c>
      <c r="M144" s="176"/>
      <c r="N144" s="178"/>
    </row>
    <row r="145" spans="1:14" x14ac:dyDescent="0.25">
      <c r="A145" s="195">
        <v>44830</v>
      </c>
      <c r="B145" s="176" t="s">
        <v>123</v>
      </c>
      <c r="C145" s="176" t="s">
        <v>124</v>
      </c>
      <c r="D145" s="188" t="s">
        <v>119</v>
      </c>
      <c r="E145" s="426">
        <v>8000</v>
      </c>
      <c r="F145" s="426"/>
      <c r="G145" s="334">
        <f t="shared" si="5"/>
        <v>46000</v>
      </c>
      <c r="H145" s="596" t="s">
        <v>229</v>
      </c>
      <c r="I145" s="176" t="s">
        <v>18</v>
      </c>
      <c r="J145" s="26" t="s">
        <v>581</v>
      </c>
      <c r="K145" s="430" t="s">
        <v>64</v>
      </c>
      <c r="L145" s="176" t="s">
        <v>45</v>
      </c>
      <c r="M145" s="176"/>
      <c r="N145" s="178"/>
    </row>
    <row r="146" spans="1:14" x14ac:dyDescent="0.25">
      <c r="A146" s="195">
        <v>44830</v>
      </c>
      <c r="B146" s="176" t="s">
        <v>123</v>
      </c>
      <c r="C146" s="176" t="s">
        <v>124</v>
      </c>
      <c r="D146" s="188" t="s">
        <v>119</v>
      </c>
      <c r="E146" s="426">
        <v>15000</v>
      </c>
      <c r="F146" s="426"/>
      <c r="G146" s="334">
        <f t="shared" si="5"/>
        <v>31000</v>
      </c>
      <c r="H146" s="596" t="s">
        <v>229</v>
      </c>
      <c r="I146" s="176" t="s">
        <v>18</v>
      </c>
      <c r="J146" s="26" t="s">
        <v>581</v>
      </c>
      <c r="K146" s="196" t="s">
        <v>64</v>
      </c>
      <c r="L146" s="176" t="s">
        <v>45</v>
      </c>
      <c r="M146" s="176"/>
      <c r="N146" s="178"/>
    </row>
    <row r="147" spans="1:14" x14ac:dyDescent="0.25">
      <c r="A147" s="195">
        <v>44830</v>
      </c>
      <c r="B147" s="176" t="s">
        <v>123</v>
      </c>
      <c r="C147" s="176" t="s">
        <v>124</v>
      </c>
      <c r="D147" s="188" t="s">
        <v>119</v>
      </c>
      <c r="E147" s="426">
        <v>14000</v>
      </c>
      <c r="F147" s="426"/>
      <c r="G147" s="334">
        <f t="shared" si="5"/>
        <v>17000</v>
      </c>
      <c r="H147" s="596" t="s">
        <v>229</v>
      </c>
      <c r="I147" s="176" t="s">
        <v>18</v>
      </c>
      <c r="J147" s="26" t="s">
        <v>581</v>
      </c>
      <c r="K147" s="430" t="s">
        <v>64</v>
      </c>
      <c r="L147" s="176" t="s">
        <v>45</v>
      </c>
      <c r="M147" s="176"/>
      <c r="N147" s="178"/>
    </row>
    <row r="148" spans="1:14" x14ac:dyDescent="0.25">
      <c r="A148" s="195">
        <v>44830</v>
      </c>
      <c r="B148" s="176" t="s">
        <v>123</v>
      </c>
      <c r="C148" s="176" t="s">
        <v>124</v>
      </c>
      <c r="D148" s="188" t="s">
        <v>119</v>
      </c>
      <c r="E148" s="426">
        <v>7000</v>
      </c>
      <c r="F148" s="426"/>
      <c r="G148" s="334">
        <f t="shared" si="5"/>
        <v>10000</v>
      </c>
      <c r="H148" s="596" t="s">
        <v>229</v>
      </c>
      <c r="I148" s="176" t="s">
        <v>18</v>
      </c>
      <c r="J148" s="26" t="s">
        <v>581</v>
      </c>
      <c r="K148" s="430" t="s">
        <v>64</v>
      </c>
      <c r="L148" s="176" t="s">
        <v>45</v>
      </c>
      <c r="M148" s="176"/>
      <c r="N148" s="178"/>
    </row>
    <row r="149" spans="1:14" x14ac:dyDescent="0.25">
      <c r="A149" s="195">
        <v>44830</v>
      </c>
      <c r="B149" s="176" t="s">
        <v>123</v>
      </c>
      <c r="C149" s="176" t="s">
        <v>124</v>
      </c>
      <c r="D149" s="188" t="s">
        <v>119</v>
      </c>
      <c r="E149" s="426">
        <v>6000</v>
      </c>
      <c r="F149" s="426"/>
      <c r="G149" s="334">
        <f t="shared" si="5"/>
        <v>4000</v>
      </c>
      <c r="H149" s="596" t="s">
        <v>229</v>
      </c>
      <c r="I149" s="176" t="s">
        <v>18</v>
      </c>
      <c r="J149" s="26" t="s">
        <v>581</v>
      </c>
      <c r="K149" s="196" t="s">
        <v>64</v>
      </c>
      <c r="L149" s="176" t="s">
        <v>45</v>
      </c>
      <c r="M149" s="176"/>
      <c r="N149" s="178"/>
    </row>
    <row r="150" spans="1:14" x14ac:dyDescent="0.25">
      <c r="A150" s="195">
        <v>44830</v>
      </c>
      <c r="B150" s="176" t="s">
        <v>122</v>
      </c>
      <c r="C150" s="176" t="s">
        <v>124</v>
      </c>
      <c r="D150" s="188" t="s">
        <v>119</v>
      </c>
      <c r="E150" s="426">
        <v>5000</v>
      </c>
      <c r="F150" s="426"/>
      <c r="G150" s="334">
        <f t="shared" si="5"/>
        <v>-1000</v>
      </c>
      <c r="H150" s="596" t="s">
        <v>229</v>
      </c>
      <c r="I150" s="176" t="s">
        <v>18</v>
      </c>
      <c r="J150" s="26" t="s">
        <v>581</v>
      </c>
      <c r="K150" s="196" t="s">
        <v>64</v>
      </c>
      <c r="L150" s="176" t="s">
        <v>45</v>
      </c>
      <c r="M150" s="176"/>
      <c r="N150" s="178"/>
    </row>
    <row r="151" spans="1:14" x14ac:dyDescent="0.25">
      <c r="A151" s="195">
        <v>44830</v>
      </c>
      <c r="B151" s="176" t="s">
        <v>122</v>
      </c>
      <c r="C151" s="176" t="s">
        <v>124</v>
      </c>
      <c r="D151" s="188" t="s">
        <v>119</v>
      </c>
      <c r="E151" s="426">
        <v>5000</v>
      </c>
      <c r="F151" s="426"/>
      <c r="G151" s="334">
        <f t="shared" si="5"/>
        <v>-6000</v>
      </c>
      <c r="H151" s="596" t="s">
        <v>229</v>
      </c>
      <c r="I151" s="176" t="s">
        <v>18</v>
      </c>
      <c r="J151" s="26" t="s">
        <v>581</v>
      </c>
      <c r="K151" s="430" t="s">
        <v>64</v>
      </c>
      <c r="L151" s="176" t="s">
        <v>45</v>
      </c>
      <c r="M151" s="176"/>
      <c r="N151" s="178"/>
    </row>
    <row r="152" spans="1:14" x14ac:dyDescent="0.25">
      <c r="A152" s="762">
        <v>44830</v>
      </c>
      <c r="B152" s="763" t="s">
        <v>115</v>
      </c>
      <c r="C152" s="763" t="s">
        <v>49</v>
      </c>
      <c r="D152" s="764" t="s">
        <v>119</v>
      </c>
      <c r="E152" s="765"/>
      <c r="F152" s="765">
        <v>17000</v>
      </c>
      <c r="G152" s="766">
        <f t="shared" si="5"/>
        <v>11000</v>
      </c>
      <c r="H152" s="767" t="s">
        <v>229</v>
      </c>
      <c r="I152" s="763" t="s">
        <v>18</v>
      </c>
      <c r="J152" s="782" t="s">
        <v>589</v>
      </c>
      <c r="K152" s="769" t="s">
        <v>64</v>
      </c>
      <c r="L152" s="763" t="s">
        <v>45</v>
      </c>
      <c r="M152" s="763"/>
      <c r="N152" s="770"/>
    </row>
    <row r="153" spans="1:14" x14ac:dyDescent="0.25">
      <c r="A153" s="195">
        <v>44830</v>
      </c>
      <c r="B153" s="176" t="s">
        <v>123</v>
      </c>
      <c r="C153" s="176" t="s">
        <v>124</v>
      </c>
      <c r="D153" s="188" t="s">
        <v>119</v>
      </c>
      <c r="E153" s="426">
        <v>15000</v>
      </c>
      <c r="F153" s="426"/>
      <c r="G153" s="334">
        <f t="shared" si="5"/>
        <v>-4000</v>
      </c>
      <c r="H153" s="596" t="s">
        <v>229</v>
      </c>
      <c r="I153" s="176" t="s">
        <v>18</v>
      </c>
      <c r="J153" s="26" t="s">
        <v>589</v>
      </c>
      <c r="K153" s="196" t="s">
        <v>64</v>
      </c>
      <c r="L153" s="176" t="s">
        <v>45</v>
      </c>
      <c r="M153" s="176"/>
      <c r="N153" s="178" t="s">
        <v>591</v>
      </c>
    </row>
    <row r="154" spans="1:14" x14ac:dyDescent="0.25">
      <c r="A154" s="195">
        <v>44831</v>
      </c>
      <c r="B154" s="176" t="s">
        <v>258</v>
      </c>
      <c r="C154" s="176" t="s">
        <v>49</v>
      </c>
      <c r="D154" s="188" t="s">
        <v>119</v>
      </c>
      <c r="E154" s="426"/>
      <c r="F154" s="426">
        <v>-4000</v>
      </c>
      <c r="G154" s="334">
        <f t="shared" si="5"/>
        <v>-8000</v>
      </c>
      <c r="H154" s="596" t="s">
        <v>229</v>
      </c>
      <c r="I154" s="176" t="s">
        <v>18</v>
      </c>
      <c r="J154" s="26" t="s">
        <v>581</v>
      </c>
      <c r="K154" s="196" t="s">
        <v>64</v>
      </c>
      <c r="L154" s="176" t="s">
        <v>45</v>
      </c>
      <c r="M154" s="176"/>
      <c r="N154" s="178"/>
    </row>
    <row r="155" spans="1:14" x14ac:dyDescent="0.25">
      <c r="A155" s="755">
        <v>44831</v>
      </c>
      <c r="B155" s="756" t="s">
        <v>115</v>
      </c>
      <c r="C155" s="756" t="s">
        <v>49</v>
      </c>
      <c r="D155" s="783" t="s">
        <v>119</v>
      </c>
      <c r="E155" s="757"/>
      <c r="F155" s="757">
        <v>67000</v>
      </c>
      <c r="G155" s="758">
        <f t="shared" si="5"/>
        <v>59000</v>
      </c>
      <c r="H155" s="784" t="s">
        <v>229</v>
      </c>
      <c r="I155" s="756" t="s">
        <v>18</v>
      </c>
      <c r="J155" s="785" t="s">
        <v>589</v>
      </c>
      <c r="K155" s="760" t="s">
        <v>64</v>
      </c>
      <c r="L155" s="756" t="s">
        <v>45</v>
      </c>
      <c r="M155" s="756"/>
      <c r="N155" s="761"/>
    </row>
    <row r="156" spans="1:14" x14ac:dyDescent="0.25">
      <c r="A156" s="195">
        <v>44831</v>
      </c>
      <c r="B156" s="176" t="s">
        <v>123</v>
      </c>
      <c r="C156" s="176" t="s">
        <v>124</v>
      </c>
      <c r="D156" s="188" t="s">
        <v>119</v>
      </c>
      <c r="E156" s="426">
        <v>8000</v>
      </c>
      <c r="F156" s="426"/>
      <c r="G156" s="334">
        <f t="shared" si="5"/>
        <v>51000</v>
      </c>
      <c r="H156" s="596" t="s">
        <v>229</v>
      </c>
      <c r="I156" s="176" t="s">
        <v>18</v>
      </c>
      <c r="J156" s="26" t="s">
        <v>589</v>
      </c>
      <c r="K156" s="196" t="s">
        <v>64</v>
      </c>
      <c r="L156" s="176" t="s">
        <v>45</v>
      </c>
      <c r="M156" s="176"/>
      <c r="N156" s="178" t="s">
        <v>127</v>
      </c>
    </row>
    <row r="157" spans="1:14" x14ac:dyDescent="0.25">
      <c r="A157" s="195">
        <v>44831</v>
      </c>
      <c r="B157" s="176" t="s">
        <v>123</v>
      </c>
      <c r="C157" s="176" t="s">
        <v>124</v>
      </c>
      <c r="D157" s="188" t="s">
        <v>119</v>
      </c>
      <c r="E157" s="426">
        <v>16000</v>
      </c>
      <c r="F157" s="426"/>
      <c r="G157" s="334">
        <f t="shared" si="5"/>
        <v>35000</v>
      </c>
      <c r="H157" s="596" t="s">
        <v>229</v>
      </c>
      <c r="I157" s="176" t="s">
        <v>18</v>
      </c>
      <c r="J157" s="26" t="s">
        <v>589</v>
      </c>
      <c r="K157" s="196" t="s">
        <v>64</v>
      </c>
      <c r="L157" s="176" t="s">
        <v>45</v>
      </c>
      <c r="M157" s="176"/>
      <c r="N157" s="178" t="s">
        <v>597</v>
      </c>
    </row>
    <row r="158" spans="1:14" x14ac:dyDescent="0.25">
      <c r="A158" s="195">
        <v>44831</v>
      </c>
      <c r="B158" s="176" t="s">
        <v>123</v>
      </c>
      <c r="C158" s="176" t="s">
        <v>124</v>
      </c>
      <c r="D158" s="188" t="s">
        <v>119</v>
      </c>
      <c r="E158" s="426">
        <v>8000</v>
      </c>
      <c r="F158" s="426"/>
      <c r="G158" s="334">
        <f t="shared" si="5"/>
        <v>27000</v>
      </c>
      <c r="H158" s="596" t="s">
        <v>229</v>
      </c>
      <c r="I158" s="176" t="s">
        <v>18</v>
      </c>
      <c r="J158" s="26" t="s">
        <v>589</v>
      </c>
      <c r="K158" s="196" t="s">
        <v>64</v>
      </c>
      <c r="L158" s="176" t="s">
        <v>45</v>
      </c>
      <c r="M158" s="176"/>
      <c r="N158" s="178" t="s">
        <v>480</v>
      </c>
    </row>
    <row r="159" spans="1:14" x14ac:dyDescent="0.25">
      <c r="A159" s="195">
        <v>44831</v>
      </c>
      <c r="B159" s="176" t="s">
        <v>123</v>
      </c>
      <c r="C159" s="176" t="s">
        <v>124</v>
      </c>
      <c r="D159" s="188" t="s">
        <v>119</v>
      </c>
      <c r="E159" s="426">
        <v>15000</v>
      </c>
      <c r="F159" s="426"/>
      <c r="G159" s="334">
        <f t="shared" si="5"/>
        <v>12000</v>
      </c>
      <c r="H159" s="596" t="s">
        <v>229</v>
      </c>
      <c r="I159" s="176" t="s">
        <v>18</v>
      </c>
      <c r="J159" s="26" t="s">
        <v>589</v>
      </c>
      <c r="K159" s="430" t="s">
        <v>64</v>
      </c>
      <c r="L159" s="176" t="s">
        <v>45</v>
      </c>
      <c r="M159" s="176"/>
      <c r="N159" s="178" t="s">
        <v>598</v>
      </c>
    </row>
    <row r="160" spans="1:14" x14ac:dyDescent="0.25">
      <c r="A160" s="195">
        <v>44831</v>
      </c>
      <c r="B160" s="176" t="s">
        <v>123</v>
      </c>
      <c r="C160" s="176" t="s">
        <v>124</v>
      </c>
      <c r="D160" s="188" t="s">
        <v>119</v>
      </c>
      <c r="E160" s="426">
        <v>6000</v>
      </c>
      <c r="F160" s="426"/>
      <c r="G160" s="334">
        <f t="shared" si="5"/>
        <v>6000</v>
      </c>
      <c r="H160" s="213" t="s">
        <v>229</v>
      </c>
      <c r="I160" s="176" t="s">
        <v>18</v>
      </c>
      <c r="J160" s="26" t="s">
        <v>589</v>
      </c>
      <c r="K160" s="430" t="s">
        <v>64</v>
      </c>
      <c r="L160" s="176" t="s">
        <v>45</v>
      </c>
      <c r="M160" s="176"/>
      <c r="N160" s="178" t="s">
        <v>514</v>
      </c>
    </row>
    <row r="161" spans="1:14" x14ac:dyDescent="0.25">
      <c r="A161" s="195">
        <v>44831</v>
      </c>
      <c r="B161" s="176" t="s">
        <v>122</v>
      </c>
      <c r="C161" s="176" t="s">
        <v>122</v>
      </c>
      <c r="D161" s="188" t="s">
        <v>119</v>
      </c>
      <c r="E161" s="426">
        <v>5000</v>
      </c>
      <c r="F161" s="426"/>
      <c r="G161" s="334">
        <f t="shared" si="5"/>
        <v>1000</v>
      </c>
      <c r="H161" s="596" t="s">
        <v>229</v>
      </c>
      <c r="I161" s="176" t="s">
        <v>18</v>
      </c>
      <c r="J161" s="26" t="s">
        <v>589</v>
      </c>
      <c r="K161" s="196" t="s">
        <v>64</v>
      </c>
      <c r="L161" s="176" t="s">
        <v>45</v>
      </c>
      <c r="M161" s="176"/>
      <c r="N161" s="178"/>
    </row>
    <row r="162" spans="1:14" x14ac:dyDescent="0.25">
      <c r="A162" s="195">
        <v>44831</v>
      </c>
      <c r="B162" s="176" t="s">
        <v>122</v>
      </c>
      <c r="C162" s="176" t="s">
        <v>122</v>
      </c>
      <c r="D162" s="188" t="s">
        <v>119</v>
      </c>
      <c r="E162" s="426">
        <v>4000</v>
      </c>
      <c r="F162" s="426"/>
      <c r="G162" s="334">
        <f t="shared" si="5"/>
        <v>-3000</v>
      </c>
      <c r="H162" s="596" t="s">
        <v>229</v>
      </c>
      <c r="I162" s="176" t="s">
        <v>18</v>
      </c>
      <c r="J162" s="26" t="s">
        <v>589</v>
      </c>
      <c r="K162" s="196" t="s">
        <v>64</v>
      </c>
      <c r="L162" s="176" t="s">
        <v>45</v>
      </c>
      <c r="M162" s="176"/>
      <c r="N162" s="178"/>
    </row>
    <row r="163" spans="1:14" x14ac:dyDescent="0.25">
      <c r="A163" s="195">
        <v>44832</v>
      </c>
      <c r="B163" s="176" t="s">
        <v>258</v>
      </c>
      <c r="C163" s="176" t="s">
        <v>49</v>
      </c>
      <c r="D163" s="188" t="s">
        <v>119</v>
      </c>
      <c r="E163" s="426"/>
      <c r="F163" s="426">
        <v>-5000</v>
      </c>
      <c r="G163" s="334">
        <f t="shared" si="5"/>
        <v>-8000</v>
      </c>
      <c r="H163" s="596" t="s">
        <v>229</v>
      </c>
      <c r="I163" s="176" t="s">
        <v>18</v>
      </c>
      <c r="J163" s="26" t="s">
        <v>589</v>
      </c>
      <c r="K163" s="196" t="s">
        <v>64</v>
      </c>
      <c r="L163" s="176" t="s">
        <v>45</v>
      </c>
      <c r="M163" s="176"/>
      <c r="N163" s="178"/>
    </row>
    <row r="164" spans="1:14" x14ac:dyDescent="0.25">
      <c r="A164" s="561">
        <v>44832</v>
      </c>
      <c r="B164" s="567" t="s">
        <v>115</v>
      </c>
      <c r="C164" s="567" t="s">
        <v>49</v>
      </c>
      <c r="D164" s="592" t="s">
        <v>119</v>
      </c>
      <c r="E164" s="599"/>
      <c r="F164" s="599">
        <v>73000</v>
      </c>
      <c r="G164" s="565">
        <f t="shared" si="5"/>
        <v>65000</v>
      </c>
      <c r="H164" s="597" t="s">
        <v>229</v>
      </c>
      <c r="I164" s="567" t="s">
        <v>18</v>
      </c>
      <c r="J164" s="699" t="s">
        <v>590</v>
      </c>
      <c r="K164" s="562" t="s">
        <v>64</v>
      </c>
      <c r="L164" s="567" t="s">
        <v>45</v>
      </c>
      <c r="M164" s="567"/>
      <c r="N164" s="575"/>
    </row>
    <row r="165" spans="1:14" x14ac:dyDescent="0.25">
      <c r="A165" s="535">
        <v>44832</v>
      </c>
      <c r="B165" s="176" t="s">
        <v>123</v>
      </c>
      <c r="C165" s="176" t="s">
        <v>124</v>
      </c>
      <c r="D165" s="188" t="s">
        <v>119</v>
      </c>
      <c r="E165" s="426">
        <v>8000</v>
      </c>
      <c r="F165" s="426"/>
      <c r="G165" s="334">
        <f t="shared" si="5"/>
        <v>57000</v>
      </c>
      <c r="H165" s="596" t="s">
        <v>229</v>
      </c>
      <c r="I165" s="176" t="s">
        <v>18</v>
      </c>
      <c r="J165" s="26" t="s">
        <v>590</v>
      </c>
      <c r="K165" s="196" t="s">
        <v>64</v>
      </c>
      <c r="L165" s="176" t="s">
        <v>45</v>
      </c>
      <c r="M165" s="176"/>
      <c r="N165" s="178" t="s">
        <v>127</v>
      </c>
    </row>
    <row r="166" spans="1:14" x14ac:dyDescent="0.25">
      <c r="A166" s="535">
        <v>44832</v>
      </c>
      <c r="B166" s="176" t="s">
        <v>123</v>
      </c>
      <c r="C166" s="176" t="s">
        <v>124</v>
      </c>
      <c r="D166" s="188" t="s">
        <v>119</v>
      </c>
      <c r="E166" s="426">
        <v>13000</v>
      </c>
      <c r="F166" s="426"/>
      <c r="G166" s="334">
        <f t="shared" si="5"/>
        <v>44000</v>
      </c>
      <c r="H166" s="596" t="s">
        <v>229</v>
      </c>
      <c r="I166" s="176" t="s">
        <v>18</v>
      </c>
      <c r="J166" s="26" t="s">
        <v>590</v>
      </c>
      <c r="K166" s="196" t="s">
        <v>64</v>
      </c>
      <c r="L166" s="176" t="s">
        <v>45</v>
      </c>
      <c r="M166" s="176"/>
      <c r="N166" s="178" t="s">
        <v>287</v>
      </c>
    </row>
    <row r="167" spans="1:14" x14ac:dyDescent="0.25">
      <c r="A167" s="535">
        <v>44832</v>
      </c>
      <c r="B167" s="176" t="s">
        <v>123</v>
      </c>
      <c r="C167" s="176" t="s">
        <v>124</v>
      </c>
      <c r="D167" s="188" t="s">
        <v>119</v>
      </c>
      <c r="E167" s="426">
        <v>14000</v>
      </c>
      <c r="F167" s="426"/>
      <c r="G167" s="334">
        <f t="shared" si="5"/>
        <v>30000</v>
      </c>
      <c r="H167" s="596" t="s">
        <v>229</v>
      </c>
      <c r="I167" s="176" t="s">
        <v>18</v>
      </c>
      <c r="J167" s="26" t="s">
        <v>590</v>
      </c>
      <c r="K167" s="196" t="s">
        <v>64</v>
      </c>
      <c r="L167" s="176" t="s">
        <v>45</v>
      </c>
      <c r="M167" s="176"/>
      <c r="N167" s="178" t="s">
        <v>622</v>
      </c>
    </row>
    <row r="168" spans="1:14" x14ac:dyDescent="0.25">
      <c r="A168" s="535">
        <v>44832</v>
      </c>
      <c r="B168" s="176" t="s">
        <v>123</v>
      </c>
      <c r="C168" s="176" t="s">
        <v>124</v>
      </c>
      <c r="D168" s="188" t="s">
        <v>119</v>
      </c>
      <c r="E168" s="426">
        <v>15000</v>
      </c>
      <c r="F168" s="426"/>
      <c r="G168" s="334">
        <f t="shared" si="5"/>
        <v>15000</v>
      </c>
      <c r="H168" s="596" t="s">
        <v>229</v>
      </c>
      <c r="I168" s="176" t="s">
        <v>18</v>
      </c>
      <c r="J168" s="26" t="s">
        <v>590</v>
      </c>
      <c r="K168" s="196" t="s">
        <v>64</v>
      </c>
      <c r="L168" s="176" t="s">
        <v>45</v>
      </c>
      <c r="M168" s="176"/>
      <c r="N168" s="178" t="s">
        <v>591</v>
      </c>
    </row>
    <row r="169" spans="1:14" x14ac:dyDescent="0.25">
      <c r="A169" s="535">
        <v>44832</v>
      </c>
      <c r="B169" s="176" t="s">
        <v>123</v>
      </c>
      <c r="C169" s="176" t="s">
        <v>124</v>
      </c>
      <c r="D169" s="188" t="s">
        <v>119</v>
      </c>
      <c r="E169" s="426">
        <v>7000</v>
      </c>
      <c r="F169" s="426"/>
      <c r="G169" s="334">
        <f t="shared" si="5"/>
        <v>8000</v>
      </c>
      <c r="H169" s="596" t="s">
        <v>229</v>
      </c>
      <c r="I169" s="176" t="s">
        <v>18</v>
      </c>
      <c r="J169" s="26" t="s">
        <v>590</v>
      </c>
      <c r="K169" s="430" t="s">
        <v>64</v>
      </c>
      <c r="L169" s="176" t="s">
        <v>45</v>
      </c>
      <c r="M169" s="176"/>
      <c r="N169" s="178" t="s">
        <v>514</v>
      </c>
    </row>
    <row r="170" spans="1:14" x14ac:dyDescent="0.25">
      <c r="A170" s="535">
        <v>44832</v>
      </c>
      <c r="B170" s="176" t="s">
        <v>122</v>
      </c>
      <c r="C170" s="176" t="s">
        <v>122</v>
      </c>
      <c r="D170" s="188" t="s">
        <v>119</v>
      </c>
      <c r="E170" s="426">
        <v>5000</v>
      </c>
      <c r="F170" s="426"/>
      <c r="G170" s="334">
        <f t="shared" si="5"/>
        <v>3000</v>
      </c>
      <c r="H170" s="596" t="s">
        <v>229</v>
      </c>
      <c r="I170" s="176" t="s">
        <v>18</v>
      </c>
      <c r="J170" s="26" t="s">
        <v>590</v>
      </c>
      <c r="K170" s="196" t="s">
        <v>64</v>
      </c>
      <c r="L170" s="176" t="s">
        <v>45</v>
      </c>
      <c r="M170" s="176"/>
      <c r="N170" s="178"/>
    </row>
    <row r="171" spans="1:14" x14ac:dyDescent="0.25">
      <c r="A171" s="535">
        <v>44832</v>
      </c>
      <c r="B171" s="176" t="s">
        <v>122</v>
      </c>
      <c r="C171" s="176" t="s">
        <v>122</v>
      </c>
      <c r="D171" s="188" t="s">
        <v>119</v>
      </c>
      <c r="E171" s="426">
        <v>5000</v>
      </c>
      <c r="F171" s="426"/>
      <c r="G171" s="334">
        <f t="shared" si="5"/>
        <v>-2000</v>
      </c>
      <c r="H171" s="596" t="s">
        <v>229</v>
      </c>
      <c r="I171" s="176" t="s">
        <v>18</v>
      </c>
      <c r="J171" s="26" t="s">
        <v>590</v>
      </c>
      <c r="K171" s="196" t="s">
        <v>64</v>
      </c>
      <c r="L171" s="176" t="s">
        <v>45</v>
      </c>
      <c r="M171" s="176"/>
      <c r="N171" s="178"/>
    </row>
    <row r="172" spans="1:14" x14ac:dyDescent="0.25">
      <c r="A172" s="535">
        <v>44833</v>
      </c>
      <c r="B172" s="176" t="s">
        <v>258</v>
      </c>
      <c r="C172" s="176" t="s">
        <v>49</v>
      </c>
      <c r="D172" s="188" t="s">
        <v>119</v>
      </c>
      <c r="E172" s="426"/>
      <c r="F172" s="426">
        <v>-6000</v>
      </c>
      <c r="G172" s="334">
        <f t="shared" si="5"/>
        <v>-8000</v>
      </c>
      <c r="H172" s="596" t="s">
        <v>229</v>
      </c>
      <c r="I172" s="176" t="s">
        <v>18</v>
      </c>
      <c r="J172" s="26" t="s">
        <v>590</v>
      </c>
      <c r="K172" s="196" t="s">
        <v>64</v>
      </c>
      <c r="L172" s="176" t="s">
        <v>45</v>
      </c>
      <c r="M172" s="176"/>
      <c r="N172" s="178"/>
    </row>
    <row r="173" spans="1:14" x14ac:dyDescent="0.25">
      <c r="A173" s="561">
        <v>44833</v>
      </c>
      <c r="B173" s="567" t="s">
        <v>115</v>
      </c>
      <c r="C173" s="567" t="s">
        <v>49</v>
      </c>
      <c r="D173" s="592" t="s">
        <v>119</v>
      </c>
      <c r="E173" s="599"/>
      <c r="F173" s="599">
        <v>72000</v>
      </c>
      <c r="G173" s="565">
        <f t="shared" si="5"/>
        <v>64000</v>
      </c>
      <c r="H173" s="597" t="s">
        <v>229</v>
      </c>
      <c r="I173" s="567" t="s">
        <v>18</v>
      </c>
      <c r="J173" s="699" t="s">
        <v>635</v>
      </c>
      <c r="K173" s="562" t="s">
        <v>64</v>
      </c>
      <c r="L173" s="567" t="s">
        <v>45</v>
      </c>
      <c r="M173" s="567"/>
      <c r="N173" s="575"/>
    </row>
    <row r="174" spans="1:14" x14ac:dyDescent="0.25">
      <c r="A174" s="195">
        <v>44833</v>
      </c>
      <c r="B174" s="176" t="s">
        <v>123</v>
      </c>
      <c r="C174" s="176" t="s">
        <v>124</v>
      </c>
      <c r="D174" s="188" t="s">
        <v>119</v>
      </c>
      <c r="E174" s="426">
        <v>8000</v>
      </c>
      <c r="F174" s="426"/>
      <c r="G174" s="334">
        <f t="shared" si="5"/>
        <v>56000</v>
      </c>
      <c r="H174" s="596" t="s">
        <v>229</v>
      </c>
      <c r="I174" s="176" t="s">
        <v>18</v>
      </c>
      <c r="J174" s="26" t="s">
        <v>635</v>
      </c>
      <c r="K174" s="196" t="s">
        <v>64</v>
      </c>
      <c r="L174" s="176" t="s">
        <v>45</v>
      </c>
      <c r="M174" s="176"/>
      <c r="N174" s="178" t="s">
        <v>127</v>
      </c>
    </row>
    <row r="175" spans="1:14" x14ac:dyDescent="0.25">
      <c r="A175" s="195">
        <v>44833</v>
      </c>
      <c r="B175" s="176" t="s">
        <v>123</v>
      </c>
      <c r="C175" s="176" t="s">
        <v>124</v>
      </c>
      <c r="D175" s="188" t="s">
        <v>119</v>
      </c>
      <c r="E175" s="426">
        <v>15000</v>
      </c>
      <c r="F175" s="426"/>
      <c r="G175" s="334">
        <f t="shared" si="5"/>
        <v>41000</v>
      </c>
      <c r="H175" s="596" t="s">
        <v>229</v>
      </c>
      <c r="I175" s="176" t="s">
        <v>18</v>
      </c>
      <c r="J175" s="26" t="s">
        <v>635</v>
      </c>
      <c r="K175" s="430" t="s">
        <v>64</v>
      </c>
      <c r="L175" s="176" t="s">
        <v>45</v>
      </c>
      <c r="M175" s="176"/>
      <c r="N175" s="178" t="s">
        <v>636</v>
      </c>
    </row>
    <row r="176" spans="1:14" x14ac:dyDescent="0.25">
      <c r="A176" s="195">
        <v>44833</v>
      </c>
      <c r="B176" s="176" t="s">
        <v>123</v>
      </c>
      <c r="C176" s="176" t="s">
        <v>124</v>
      </c>
      <c r="D176" s="188" t="s">
        <v>119</v>
      </c>
      <c r="E176" s="426">
        <v>7000</v>
      </c>
      <c r="F176" s="426"/>
      <c r="G176" s="334">
        <f t="shared" si="5"/>
        <v>34000</v>
      </c>
      <c r="H176" s="213" t="s">
        <v>229</v>
      </c>
      <c r="I176" s="176" t="s">
        <v>18</v>
      </c>
      <c r="J176" s="26" t="s">
        <v>635</v>
      </c>
      <c r="K176" s="430" t="s">
        <v>64</v>
      </c>
      <c r="L176" s="176" t="s">
        <v>45</v>
      </c>
      <c r="M176" s="176"/>
      <c r="N176" s="178" t="s">
        <v>637</v>
      </c>
    </row>
    <row r="177" spans="1:14" x14ac:dyDescent="0.25">
      <c r="A177" s="195">
        <v>44833</v>
      </c>
      <c r="B177" s="176" t="s">
        <v>123</v>
      </c>
      <c r="C177" s="176" t="s">
        <v>124</v>
      </c>
      <c r="D177" s="188" t="s">
        <v>119</v>
      </c>
      <c r="E177" s="531">
        <v>5000</v>
      </c>
      <c r="F177" s="531"/>
      <c r="G177" s="334">
        <f t="shared" si="5"/>
        <v>29000</v>
      </c>
      <c r="H177" s="596" t="s">
        <v>229</v>
      </c>
      <c r="I177" s="176" t="s">
        <v>18</v>
      </c>
      <c r="J177" s="26" t="s">
        <v>635</v>
      </c>
      <c r="K177" s="430" t="s">
        <v>64</v>
      </c>
      <c r="L177" s="176" t="s">
        <v>45</v>
      </c>
      <c r="M177" s="176"/>
      <c r="N177" s="178" t="s">
        <v>638</v>
      </c>
    </row>
    <row r="178" spans="1:14" x14ac:dyDescent="0.25">
      <c r="A178" s="195">
        <v>44833</v>
      </c>
      <c r="B178" s="176" t="s">
        <v>123</v>
      </c>
      <c r="C178" s="176" t="s">
        <v>124</v>
      </c>
      <c r="D178" s="188" t="s">
        <v>119</v>
      </c>
      <c r="E178" s="426">
        <v>13000</v>
      </c>
      <c r="F178" s="368"/>
      <c r="G178" s="334">
        <f t="shared" si="5"/>
        <v>16000</v>
      </c>
      <c r="H178" s="176" t="s">
        <v>229</v>
      </c>
      <c r="I178" s="176" t="s">
        <v>18</v>
      </c>
      <c r="J178" s="26" t="s">
        <v>635</v>
      </c>
      <c r="K178" s="430" t="s">
        <v>64</v>
      </c>
      <c r="L178" s="176" t="s">
        <v>45</v>
      </c>
      <c r="M178" s="176"/>
      <c r="N178" s="178" t="s">
        <v>639</v>
      </c>
    </row>
    <row r="179" spans="1:14" x14ac:dyDescent="0.25">
      <c r="A179" s="195">
        <v>44833</v>
      </c>
      <c r="B179" s="176" t="s">
        <v>123</v>
      </c>
      <c r="C179" s="176" t="s">
        <v>124</v>
      </c>
      <c r="D179" s="188" t="s">
        <v>119</v>
      </c>
      <c r="E179" s="426">
        <v>7000</v>
      </c>
      <c r="F179" s="368"/>
      <c r="G179" s="334">
        <f t="shared" si="5"/>
        <v>9000</v>
      </c>
      <c r="H179" s="176" t="s">
        <v>229</v>
      </c>
      <c r="I179" s="176" t="s">
        <v>18</v>
      </c>
      <c r="J179" s="26" t="s">
        <v>635</v>
      </c>
      <c r="K179" s="196" t="s">
        <v>64</v>
      </c>
      <c r="L179" s="176" t="s">
        <v>45</v>
      </c>
      <c r="M179" s="176"/>
      <c r="N179" s="178" t="s">
        <v>235</v>
      </c>
    </row>
    <row r="180" spans="1:14" x14ac:dyDescent="0.25">
      <c r="A180" s="195">
        <v>44833</v>
      </c>
      <c r="B180" s="176" t="s">
        <v>122</v>
      </c>
      <c r="C180" s="176" t="s">
        <v>122</v>
      </c>
      <c r="D180" s="176" t="s">
        <v>119</v>
      </c>
      <c r="E180" s="426">
        <v>5000</v>
      </c>
      <c r="F180" s="368"/>
      <c r="G180" s="334">
        <f t="shared" si="5"/>
        <v>4000</v>
      </c>
      <c r="H180" s="176" t="s">
        <v>229</v>
      </c>
      <c r="I180" s="176" t="s">
        <v>18</v>
      </c>
      <c r="J180" s="26" t="s">
        <v>635</v>
      </c>
      <c r="K180" s="430" t="s">
        <v>64</v>
      </c>
      <c r="L180" s="176" t="s">
        <v>45</v>
      </c>
      <c r="M180" s="176"/>
      <c r="N180" s="178"/>
    </row>
    <row r="181" spans="1:14" x14ac:dyDescent="0.25">
      <c r="A181" s="195">
        <v>44833</v>
      </c>
      <c r="B181" s="176" t="s">
        <v>122</v>
      </c>
      <c r="C181" s="176" t="s">
        <v>122</v>
      </c>
      <c r="D181" s="176" t="s">
        <v>119</v>
      </c>
      <c r="E181" s="426">
        <v>2000</v>
      </c>
      <c r="F181" s="368"/>
      <c r="G181" s="334">
        <f t="shared" si="5"/>
        <v>2000</v>
      </c>
      <c r="H181" s="176" t="s">
        <v>229</v>
      </c>
      <c r="I181" s="176" t="s">
        <v>18</v>
      </c>
      <c r="J181" s="26" t="s">
        <v>635</v>
      </c>
      <c r="K181" s="430" t="s">
        <v>64</v>
      </c>
      <c r="L181" s="176" t="s">
        <v>45</v>
      </c>
      <c r="M181" s="176"/>
      <c r="N181" s="178"/>
    </row>
    <row r="182" spans="1:14" x14ac:dyDescent="0.25">
      <c r="A182" s="195">
        <v>44833</v>
      </c>
      <c r="B182" s="176" t="s">
        <v>122</v>
      </c>
      <c r="C182" s="176" t="s">
        <v>122</v>
      </c>
      <c r="D182" s="176" t="s">
        <v>119</v>
      </c>
      <c r="E182" s="426">
        <v>3000</v>
      </c>
      <c r="F182" s="368"/>
      <c r="G182" s="334">
        <f t="shared" si="5"/>
        <v>-1000</v>
      </c>
      <c r="H182" s="176" t="s">
        <v>229</v>
      </c>
      <c r="I182" s="176" t="s">
        <v>18</v>
      </c>
      <c r="J182" s="26" t="s">
        <v>635</v>
      </c>
      <c r="K182" s="430" t="s">
        <v>64</v>
      </c>
      <c r="L182" s="176" t="s">
        <v>45</v>
      </c>
      <c r="M182" s="176"/>
      <c r="N182" s="178"/>
    </row>
    <row r="183" spans="1:14" x14ac:dyDescent="0.25">
      <c r="A183" s="195">
        <v>44834</v>
      </c>
      <c r="B183" s="176" t="s">
        <v>258</v>
      </c>
      <c r="C183" s="176" t="s">
        <v>49</v>
      </c>
      <c r="D183" s="176" t="s">
        <v>119</v>
      </c>
      <c r="E183" s="426"/>
      <c r="F183" s="426">
        <v>-7000</v>
      </c>
      <c r="G183" s="334">
        <f t="shared" si="5"/>
        <v>-8000</v>
      </c>
      <c r="H183" s="176" t="s">
        <v>229</v>
      </c>
      <c r="I183" s="176" t="s">
        <v>18</v>
      </c>
      <c r="J183" s="26" t="s">
        <v>635</v>
      </c>
      <c r="K183" s="430" t="s">
        <v>64</v>
      </c>
      <c r="L183" s="176" t="s">
        <v>45</v>
      </c>
      <c r="M183" s="176"/>
      <c r="N183" s="178"/>
    </row>
    <row r="184" spans="1:14" x14ac:dyDescent="0.25">
      <c r="A184" s="804">
        <v>44834</v>
      </c>
      <c r="B184" s="689" t="s">
        <v>115</v>
      </c>
      <c r="C184" s="689" t="s">
        <v>49</v>
      </c>
      <c r="D184" s="689" t="s">
        <v>119</v>
      </c>
      <c r="E184" s="749"/>
      <c r="F184" s="749">
        <v>72000</v>
      </c>
      <c r="G184" s="687">
        <f t="shared" si="5"/>
        <v>64000</v>
      </c>
      <c r="H184" s="689" t="s">
        <v>229</v>
      </c>
      <c r="I184" s="689" t="s">
        <v>18</v>
      </c>
      <c r="J184" s="750" t="s">
        <v>669</v>
      </c>
      <c r="K184" s="685" t="s">
        <v>64</v>
      </c>
      <c r="L184" s="689" t="s">
        <v>45</v>
      </c>
      <c r="M184" s="689"/>
      <c r="N184" s="691"/>
    </row>
    <row r="185" spans="1:14" x14ac:dyDescent="0.25">
      <c r="A185" s="181">
        <v>44834</v>
      </c>
      <c r="B185" s="25" t="s">
        <v>123</v>
      </c>
      <c r="C185" s="25" t="s">
        <v>124</v>
      </c>
      <c r="D185" s="176" t="s">
        <v>119</v>
      </c>
      <c r="E185" s="668">
        <v>7000</v>
      </c>
      <c r="F185" s="668"/>
      <c r="G185" s="334">
        <f t="shared" si="5"/>
        <v>57000</v>
      </c>
      <c r="H185" s="176" t="s">
        <v>229</v>
      </c>
      <c r="I185" s="176" t="s">
        <v>18</v>
      </c>
      <c r="J185" s="26" t="s">
        <v>669</v>
      </c>
      <c r="K185" s="430" t="s">
        <v>64</v>
      </c>
      <c r="L185" s="176" t="s">
        <v>45</v>
      </c>
      <c r="M185" s="176"/>
      <c r="N185" s="178" t="s">
        <v>127</v>
      </c>
    </row>
    <row r="186" spans="1:14" x14ac:dyDescent="0.25">
      <c r="A186" s="181">
        <v>44834</v>
      </c>
      <c r="B186" s="25" t="s">
        <v>123</v>
      </c>
      <c r="C186" s="25" t="s">
        <v>124</v>
      </c>
      <c r="D186" s="176" t="s">
        <v>119</v>
      </c>
      <c r="E186" s="608">
        <v>13000</v>
      </c>
      <c r="F186" s="608"/>
      <c r="G186" s="334">
        <f t="shared" si="5"/>
        <v>44000</v>
      </c>
      <c r="H186" s="25" t="s">
        <v>229</v>
      </c>
      <c r="I186" s="176" t="s">
        <v>18</v>
      </c>
      <c r="J186" s="26" t="s">
        <v>669</v>
      </c>
      <c r="K186" s="430" t="s">
        <v>64</v>
      </c>
      <c r="L186" s="176" t="s">
        <v>45</v>
      </c>
      <c r="M186" s="25"/>
      <c r="N186" s="24" t="s">
        <v>670</v>
      </c>
    </row>
    <row r="187" spans="1:14" x14ac:dyDescent="0.25">
      <c r="A187" s="181">
        <v>44834</v>
      </c>
      <c r="B187" s="25" t="s">
        <v>123</v>
      </c>
      <c r="C187" s="25" t="s">
        <v>124</v>
      </c>
      <c r="D187" s="176" t="s">
        <v>119</v>
      </c>
      <c r="E187" s="608">
        <v>8000</v>
      </c>
      <c r="F187" s="608"/>
      <c r="G187" s="334">
        <f t="shared" si="5"/>
        <v>36000</v>
      </c>
      <c r="H187" s="25" t="s">
        <v>229</v>
      </c>
      <c r="I187" s="176" t="s">
        <v>18</v>
      </c>
      <c r="J187" s="26" t="s">
        <v>669</v>
      </c>
      <c r="K187" s="430" t="s">
        <v>64</v>
      </c>
      <c r="L187" s="176" t="s">
        <v>45</v>
      </c>
      <c r="M187" s="25"/>
      <c r="N187" s="24" t="s">
        <v>671</v>
      </c>
    </row>
    <row r="188" spans="1:14" x14ac:dyDescent="0.25">
      <c r="A188" s="181">
        <v>44834</v>
      </c>
      <c r="B188" s="25" t="s">
        <v>123</v>
      </c>
      <c r="C188" s="25" t="s">
        <v>124</v>
      </c>
      <c r="D188" s="176" t="s">
        <v>119</v>
      </c>
      <c r="E188" s="608">
        <v>9000</v>
      </c>
      <c r="F188" s="608"/>
      <c r="G188" s="334">
        <f t="shared" si="5"/>
        <v>27000</v>
      </c>
      <c r="H188" s="25" t="s">
        <v>229</v>
      </c>
      <c r="I188" s="176" t="s">
        <v>18</v>
      </c>
      <c r="J188" s="26" t="s">
        <v>669</v>
      </c>
      <c r="K188" s="430" t="s">
        <v>64</v>
      </c>
      <c r="L188" s="176" t="s">
        <v>45</v>
      </c>
      <c r="M188" s="25"/>
      <c r="N188" s="24" t="s">
        <v>260</v>
      </c>
    </row>
    <row r="189" spans="1:14" x14ac:dyDescent="0.25">
      <c r="A189" s="181">
        <v>44834</v>
      </c>
      <c r="B189" s="25" t="s">
        <v>123</v>
      </c>
      <c r="C189" s="25" t="s">
        <v>124</v>
      </c>
      <c r="D189" s="176" t="s">
        <v>119</v>
      </c>
      <c r="E189" s="608">
        <v>8000</v>
      </c>
      <c r="F189" s="608"/>
      <c r="G189" s="334">
        <f t="shared" si="5"/>
        <v>19000</v>
      </c>
      <c r="H189" s="25" t="s">
        <v>229</v>
      </c>
      <c r="I189" s="176" t="s">
        <v>18</v>
      </c>
      <c r="J189" s="26" t="s">
        <v>669</v>
      </c>
      <c r="K189" s="430" t="s">
        <v>64</v>
      </c>
      <c r="L189" s="176" t="s">
        <v>45</v>
      </c>
      <c r="M189" s="25"/>
      <c r="N189" s="24" t="s">
        <v>261</v>
      </c>
    </row>
    <row r="190" spans="1:14" x14ac:dyDescent="0.25">
      <c r="A190" s="181">
        <v>44834</v>
      </c>
      <c r="B190" s="25" t="s">
        <v>123</v>
      </c>
      <c r="C190" s="25" t="s">
        <v>124</v>
      </c>
      <c r="D190" s="176" t="s">
        <v>119</v>
      </c>
      <c r="E190" s="608">
        <v>8000</v>
      </c>
      <c r="F190" s="608"/>
      <c r="G190" s="334">
        <f t="shared" si="5"/>
        <v>11000</v>
      </c>
      <c r="H190" s="25" t="s">
        <v>229</v>
      </c>
      <c r="I190" s="176" t="s">
        <v>18</v>
      </c>
      <c r="J190" s="26" t="s">
        <v>669</v>
      </c>
      <c r="K190" s="196" t="s">
        <v>64</v>
      </c>
      <c r="L190" s="176" t="s">
        <v>45</v>
      </c>
      <c r="M190" s="25"/>
      <c r="N190" s="24" t="s">
        <v>235</v>
      </c>
    </row>
    <row r="191" spans="1:14" x14ac:dyDescent="0.25">
      <c r="A191" s="181">
        <v>44834</v>
      </c>
      <c r="B191" s="25" t="s">
        <v>122</v>
      </c>
      <c r="C191" s="25" t="s">
        <v>122</v>
      </c>
      <c r="D191" s="25" t="s">
        <v>119</v>
      </c>
      <c r="E191" s="608">
        <v>5000</v>
      </c>
      <c r="F191" s="608"/>
      <c r="G191" s="334">
        <f t="shared" si="5"/>
        <v>6000</v>
      </c>
      <c r="H191" s="25" t="s">
        <v>229</v>
      </c>
      <c r="I191" s="176" t="s">
        <v>18</v>
      </c>
      <c r="J191" s="26" t="s">
        <v>669</v>
      </c>
      <c r="K191" s="196" t="s">
        <v>64</v>
      </c>
      <c r="L191" s="176" t="s">
        <v>45</v>
      </c>
      <c r="M191" s="25"/>
      <c r="N191" s="24"/>
    </row>
    <row r="192" spans="1:14" x14ac:dyDescent="0.25">
      <c r="A192" s="181">
        <v>44834</v>
      </c>
      <c r="B192" s="25" t="s">
        <v>122</v>
      </c>
      <c r="C192" s="25" t="s">
        <v>122</v>
      </c>
      <c r="D192" s="25" t="s">
        <v>119</v>
      </c>
      <c r="E192" s="608">
        <v>1000</v>
      </c>
      <c r="F192" s="608"/>
      <c r="G192" s="334">
        <f t="shared" si="5"/>
        <v>5000</v>
      </c>
      <c r="H192" s="25" t="s">
        <v>229</v>
      </c>
      <c r="I192" s="176" t="s">
        <v>18</v>
      </c>
      <c r="J192" s="26" t="s">
        <v>669</v>
      </c>
      <c r="K192" s="196" t="s">
        <v>64</v>
      </c>
      <c r="L192" s="176" t="s">
        <v>45</v>
      </c>
      <c r="M192" s="25"/>
      <c r="N192" s="24"/>
    </row>
    <row r="193" spans="1:14" ht="15.75" thickBot="1" x14ac:dyDescent="0.3">
      <c r="A193" s="181">
        <v>44834</v>
      </c>
      <c r="B193" s="25" t="s">
        <v>122</v>
      </c>
      <c r="C193" s="25" t="s">
        <v>122</v>
      </c>
      <c r="D193" s="25" t="s">
        <v>119</v>
      </c>
      <c r="E193" s="608">
        <v>4000</v>
      </c>
      <c r="F193" s="608"/>
      <c r="G193" s="334">
        <f t="shared" si="5"/>
        <v>1000</v>
      </c>
      <c r="H193" s="25" t="s">
        <v>229</v>
      </c>
      <c r="I193" s="176" t="s">
        <v>18</v>
      </c>
      <c r="J193" s="26" t="s">
        <v>669</v>
      </c>
      <c r="K193" s="430" t="s">
        <v>64</v>
      </c>
      <c r="L193" s="176" t="s">
        <v>45</v>
      </c>
      <c r="M193" s="25"/>
      <c r="N193" s="24"/>
    </row>
    <row r="194" spans="1:14" ht="15.75" thickBot="1" x14ac:dyDescent="0.3">
      <c r="A194" s="25"/>
      <c r="B194" s="25"/>
      <c r="C194" s="25"/>
      <c r="D194" s="614"/>
      <c r="E194" s="669">
        <f>SUM(E4:E193)</f>
        <v>1295000</v>
      </c>
      <c r="F194" s="670">
        <f>SUM(F4:F193)+G4</f>
        <v>1296000</v>
      </c>
      <c r="G194" s="549">
        <f>F194-E194</f>
        <v>1000</v>
      </c>
      <c r="H194" s="615"/>
      <c r="I194" s="25"/>
      <c r="J194" s="25"/>
      <c r="K194" s="25"/>
      <c r="L194" s="25"/>
      <c r="M194" s="25"/>
      <c r="N194" s="24"/>
    </row>
    <row r="195" spans="1:14" x14ac:dyDescent="0.25">
      <c r="A195" s="25"/>
      <c r="B195" s="25"/>
      <c r="C195" s="25"/>
      <c r="D195" s="25"/>
      <c r="E195" s="616"/>
      <c r="F195" s="616"/>
      <c r="G195" s="547"/>
      <c r="H195" s="25"/>
      <c r="I195" s="25"/>
      <c r="J195" s="25"/>
      <c r="K195" s="25"/>
      <c r="L195" s="25"/>
      <c r="M195" s="25"/>
      <c r="N195" s="24"/>
    </row>
    <row r="196" spans="1:14" x14ac:dyDescent="0.25">
      <c r="A196" s="25"/>
      <c r="B196" s="25"/>
      <c r="C196" s="25"/>
      <c r="D196" s="25"/>
      <c r="E196" s="608"/>
      <c r="F196" s="608"/>
      <c r="G196" s="334"/>
      <c r="H196" s="25"/>
      <c r="I196" s="25"/>
      <c r="J196" s="25"/>
      <c r="K196" s="25"/>
      <c r="L196" s="25"/>
      <c r="M196" s="25"/>
      <c r="N196" s="24"/>
    </row>
    <row r="197" spans="1:14" x14ac:dyDescent="0.25">
      <c r="E197" s="605"/>
    </row>
    <row r="198" spans="1:14" x14ac:dyDescent="0.25">
      <c r="E198" s="605"/>
    </row>
    <row r="199" spans="1:14" x14ac:dyDescent="0.25">
      <c r="E199" s="605"/>
    </row>
    <row r="200" spans="1:14" x14ac:dyDescent="0.25">
      <c r="E200" s="605"/>
    </row>
    <row r="201" spans="1:14" x14ac:dyDescent="0.25">
      <c r="E201" s="605"/>
    </row>
    <row r="202" spans="1:14" x14ac:dyDescent="0.25">
      <c r="E202" s="605"/>
    </row>
    <row r="203" spans="1:14" x14ac:dyDescent="0.25">
      <c r="E203" s="605"/>
    </row>
    <row r="204" spans="1:14" x14ac:dyDescent="0.25">
      <c r="E204" s="605"/>
    </row>
    <row r="205" spans="1:14" x14ac:dyDescent="0.25">
      <c r="E205" s="605"/>
    </row>
    <row r="206" spans="1:14" x14ac:dyDescent="0.25">
      <c r="E206" s="605"/>
    </row>
    <row r="207" spans="1:14" x14ac:dyDescent="0.25">
      <c r="E207" s="605"/>
    </row>
    <row r="208" spans="1:14" x14ac:dyDescent="0.25">
      <c r="E208" s="605"/>
    </row>
    <row r="209" spans="5:5" x14ac:dyDescent="0.25">
      <c r="E209" s="605"/>
    </row>
    <row r="210" spans="5:5" x14ac:dyDescent="0.25">
      <c r="E210" s="605"/>
    </row>
    <row r="211" spans="5:5" x14ac:dyDescent="0.25">
      <c r="E211" s="605"/>
    </row>
    <row r="212" spans="5:5" x14ac:dyDescent="0.25">
      <c r="E212" s="605"/>
    </row>
    <row r="213" spans="5:5" x14ac:dyDescent="0.25">
      <c r="E213" s="605"/>
    </row>
    <row r="214" spans="5:5" x14ac:dyDescent="0.25">
      <c r="E214" s="605"/>
    </row>
    <row r="215" spans="5:5" x14ac:dyDescent="0.25">
      <c r="E215" s="605"/>
    </row>
    <row r="216" spans="5:5" x14ac:dyDescent="0.25">
      <c r="E216" s="605"/>
    </row>
    <row r="217" spans="5:5" x14ac:dyDescent="0.25">
      <c r="E217" s="605"/>
    </row>
    <row r="218" spans="5:5" x14ac:dyDescent="0.25">
      <c r="E218" s="605"/>
    </row>
    <row r="219" spans="5:5" x14ac:dyDescent="0.25">
      <c r="E219" s="605"/>
    </row>
    <row r="220" spans="5:5" x14ac:dyDescent="0.25">
      <c r="E220" s="605"/>
    </row>
    <row r="221" spans="5:5" x14ac:dyDescent="0.25">
      <c r="E221" s="605"/>
    </row>
    <row r="222" spans="5:5" x14ac:dyDescent="0.25">
      <c r="E222" s="605"/>
    </row>
    <row r="223" spans="5:5" x14ac:dyDescent="0.25">
      <c r="E223" s="605"/>
    </row>
    <row r="224" spans="5:5" x14ac:dyDescent="0.25">
      <c r="E224" s="605"/>
    </row>
    <row r="225" spans="5:5" x14ac:dyDescent="0.25">
      <c r="E225" s="605"/>
    </row>
    <row r="226" spans="5:5" x14ac:dyDescent="0.25">
      <c r="E226" s="605"/>
    </row>
    <row r="227" spans="5:5" x14ac:dyDescent="0.25">
      <c r="E227" s="605"/>
    </row>
    <row r="228" spans="5:5" x14ac:dyDescent="0.25">
      <c r="E228" s="605"/>
    </row>
    <row r="229" spans="5:5" x14ac:dyDescent="0.25">
      <c r="E229" s="605"/>
    </row>
    <row r="230" spans="5:5" x14ac:dyDescent="0.25">
      <c r="E230" s="605"/>
    </row>
    <row r="231" spans="5:5" x14ac:dyDescent="0.25">
      <c r="E231" s="605"/>
    </row>
    <row r="232" spans="5:5" x14ac:dyDescent="0.25">
      <c r="E232" s="605"/>
    </row>
    <row r="233" spans="5:5" x14ac:dyDescent="0.25">
      <c r="E233" s="605"/>
    </row>
    <row r="234" spans="5:5" x14ac:dyDescent="0.25">
      <c r="E234" s="605"/>
    </row>
    <row r="235" spans="5:5" x14ac:dyDescent="0.25">
      <c r="E235" s="605"/>
    </row>
    <row r="236" spans="5:5" x14ac:dyDescent="0.25">
      <c r="E236" s="605"/>
    </row>
    <row r="237" spans="5:5" x14ac:dyDescent="0.25">
      <c r="E237" s="605"/>
    </row>
    <row r="238" spans="5:5" x14ac:dyDescent="0.25">
      <c r="E238" s="605"/>
    </row>
    <row r="239" spans="5:5" x14ac:dyDescent="0.25">
      <c r="E239" s="605"/>
    </row>
    <row r="240" spans="5:5" x14ac:dyDescent="0.25">
      <c r="E240" s="605"/>
    </row>
    <row r="241" spans="5:5" x14ac:dyDescent="0.25">
      <c r="E241" s="605"/>
    </row>
    <row r="242" spans="5:5" x14ac:dyDescent="0.25">
      <c r="E242" s="605"/>
    </row>
    <row r="243" spans="5:5" x14ac:dyDescent="0.25">
      <c r="E243" s="605"/>
    </row>
    <row r="244" spans="5:5" x14ac:dyDescent="0.25">
      <c r="E244" s="605"/>
    </row>
    <row r="245" spans="5:5" x14ac:dyDescent="0.25">
      <c r="E245" s="605"/>
    </row>
    <row r="246" spans="5:5" x14ac:dyDescent="0.25">
      <c r="E246" s="605"/>
    </row>
    <row r="247" spans="5:5" x14ac:dyDescent="0.25">
      <c r="E247" s="605"/>
    </row>
    <row r="248" spans="5:5" x14ac:dyDescent="0.25">
      <c r="E248" s="605"/>
    </row>
    <row r="249" spans="5:5" x14ac:dyDescent="0.25">
      <c r="E249" s="605"/>
    </row>
    <row r="250" spans="5:5" x14ac:dyDescent="0.25">
      <c r="E250" s="605"/>
    </row>
    <row r="251" spans="5:5" x14ac:dyDescent="0.25">
      <c r="E251" s="605"/>
    </row>
    <row r="252" spans="5:5" x14ac:dyDescent="0.25">
      <c r="E252" s="605"/>
    </row>
    <row r="253" spans="5:5" x14ac:dyDescent="0.25">
      <c r="E253" s="605"/>
    </row>
    <row r="254" spans="5:5" x14ac:dyDescent="0.25">
      <c r="E254" s="605"/>
    </row>
    <row r="255" spans="5:5" x14ac:dyDescent="0.25">
      <c r="E255" s="605"/>
    </row>
    <row r="256" spans="5:5" x14ac:dyDescent="0.25">
      <c r="E256" s="605"/>
    </row>
    <row r="257" spans="5:5" x14ac:dyDescent="0.25">
      <c r="E257" s="605"/>
    </row>
    <row r="258" spans="5:5" x14ac:dyDescent="0.25">
      <c r="E258" s="605"/>
    </row>
    <row r="259" spans="5:5" x14ac:dyDescent="0.25">
      <c r="E259" s="605"/>
    </row>
    <row r="260" spans="5:5" x14ac:dyDescent="0.25">
      <c r="E260" s="605"/>
    </row>
    <row r="261" spans="5:5" x14ac:dyDescent="0.25">
      <c r="E261" s="605"/>
    </row>
    <row r="262" spans="5:5" x14ac:dyDescent="0.25">
      <c r="E262" s="605"/>
    </row>
    <row r="263" spans="5:5" x14ac:dyDescent="0.25">
      <c r="E263" s="605"/>
    </row>
    <row r="264" spans="5:5" x14ac:dyDescent="0.25">
      <c r="E264" s="605"/>
    </row>
    <row r="265" spans="5:5" x14ac:dyDescent="0.25">
      <c r="E265" s="605"/>
    </row>
    <row r="266" spans="5:5" x14ac:dyDescent="0.25">
      <c r="E266" s="605"/>
    </row>
    <row r="267" spans="5:5" x14ac:dyDescent="0.25">
      <c r="E267" s="605"/>
    </row>
    <row r="268" spans="5:5" x14ac:dyDescent="0.25">
      <c r="E268" s="605"/>
    </row>
    <row r="269" spans="5:5" x14ac:dyDescent="0.25">
      <c r="E269" s="605"/>
    </row>
    <row r="270" spans="5:5" x14ac:dyDescent="0.25">
      <c r="E270" s="605"/>
    </row>
    <row r="271" spans="5:5" x14ac:dyDescent="0.25">
      <c r="E271" s="605"/>
    </row>
    <row r="272" spans="5:5" x14ac:dyDescent="0.25">
      <c r="E272" s="605"/>
    </row>
    <row r="273" spans="5:5" x14ac:dyDescent="0.25">
      <c r="E273" s="605"/>
    </row>
    <row r="274" spans="5:5" x14ac:dyDescent="0.25">
      <c r="E274" s="605"/>
    </row>
    <row r="275" spans="5:5" x14ac:dyDescent="0.25">
      <c r="E275" s="605"/>
    </row>
    <row r="276" spans="5:5" x14ac:dyDescent="0.25">
      <c r="E276" s="605"/>
    </row>
    <row r="277" spans="5:5" x14ac:dyDescent="0.25">
      <c r="E277" s="605"/>
    </row>
    <row r="278" spans="5:5" x14ac:dyDescent="0.25">
      <c r="E278" s="605"/>
    </row>
    <row r="279" spans="5:5" x14ac:dyDescent="0.25">
      <c r="E279" s="605"/>
    </row>
    <row r="280" spans="5:5" x14ac:dyDescent="0.25">
      <c r="E280" s="605"/>
    </row>
    <row r="281" spans="5:5" x14ac:dyDescent="0.25">
      <c r="E281" s="605"/>
    </row>
    <row r="282" spans="5:5" x14ac:dyDescent="0.25">
      <c r="E282" s="605"/>
    </row>
    <row r="283" spans="5:5" x14ac:dyDescent="0.25">
      <c r="E283" s="605"/>
    </row>
    <row r="284" spans="5:5" x14ac:dyDescent="0.25">
      <c r="E284" s="605"/>
    </row>
    <row r="285" spans="5:5" x14ac:dyDescent="0.25">
      <c r="E285" s="605"/>
    </row>
    <row r="286" spans="5:5" x14ac:dyDescent="0.25">
      <c r="E286" s="605"/>
    </row>
    <row r="287" spans="5:5" x14ac:dyDescent="0.25">
      <c r="E287" s="605"/>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0"/>
  <sheetViews>
    <sheetView topLeftCell="F1" workbookViewId="0">
      <selection activeCell="O16" sqref="O16"/>
    </sheetView>
  </sheetViews>
  <sheetFormatPr defaultRowHeight="15" x14ac:dyDescent="0.25"/>
  <cols>
    <col min="1" max="1" width="37.7109375" bestFit="1" customWidth="1"/>
    <col min="2" max="2" width="16.28515625" customWidth="1"/>
    <col min="3" max="4" width="11.85546875" bestFit="1" customWidth="1"/>
    <col min="5" max="5" width="15.42578125" bestFit="1" customWidth="1"/>
    <col min="6" max="7" width="13.5703125" bestFit="1" customWidth="1"/>
    <col min="8" max="8" width="14.85546875" bestFit="1" customWidth="1"/>
    <col min="9" max="9" width="13.5703125" bestFit="1" customWidth="1"/>
    <col min="10" max="10" width="11.85546875" bestFit="1" customWidth="1"/>
    <col min="11" max="11" width="12.85546875" bestFit="1" customWidth="1"/>
    <col min="12" max="12" width="13.5703125" bestFit="1" customWidth="1"/>
    <col min="13" max="13" width="17.7109375" bestFit="1" customWidth="1"/>
    <col min="14" max="14" width="13.28515625" bestFit="1" customWidth="1"/>
    <col min="15" max="15" width="14.5703125" bestFit="1" customWidth="1"/>
    <col min="16" max="16" width="15.7109375" bestFit="1" customWidth="1"/>
  </cols>
  <sheetData>
    <row r="3" spans="1:15" x14ac:dyDescent="0.25">
      <c r="A3" s="473" t="s">
        <v>109</v>
      </c>
      <c r="B3" s="473" t="s">
        <v>761</v>
      </c>
    </row>
    <row r="4" spans="1:15" x14ac:dyDescent="0.25">
      <c r="A4" s="473" t="s">
        <v>106</v>
      </c>
      <c r="B4" t="s">
        <v>133</v>
      </c>
      <c r="C4" t="s">
        <v>563</v>
      </c>
      <c r="D4" t="s">
        <v>439</v>
      </c>
      <c r="E4" t="s">
        <v>145</v>
      </c>
      <c r="F4" t="s">
        <v>137</v>
      </c>
      <c r="G4" t="s">
        <v>324</v>
      </c>
      <c r="H4" t="s">
        <v>409</v>
      </c>
      <c r="I4" t="s">
        <v>146</v>
      </c>
      <c r="J4" t="s">
        <v>347</v>
      </c>
      <c r="K4" t="s">
        <v>565</v>
      </c>
      <c r="L4" t="s">
        <v>124</v>
      </c>
      <c r="M4" t="s">
        <v>629</v>
      </c>
      <c r="N4" t="s">
        <v>122</v>
      </c>
      <c r="O4" t="s">
        <v>108</v>
      </c>
    </row>
    <row r="5" spans="1:15" x14ac:dyDescent="0.25">
      <c r="A5" s="203" t="s">
        <v>119</v>
      </c>
      <c r="B5" s="474"/>
      <c r="C5" s="474"/>
      <c r="D5" s="474"/>
      <c r="E5" s="474"/>
      <c r="F5" s="474"/>
      <c r="G5" s="474"/>
      <c r="H5" s="474"/>
      <c r="I5" s="474"/>
      <c r="J5" s="474">
        <v>300000</v>
      </c>
      <c r="K5" s="474"/>
      <c r="L5" s="474">
        <v>4138000</v>
      </c>
      <c r="M5" s="474"/>
      <c r="N5" s="474">
        <v>512000</v>
      </c>
      <c r="O5" s="474">
        <v>4950000</v>
      </c>
    </row>
    <row r="6" spans="1:15" x14ac:dyDescent="0.25">
      <c r="A6" s="203" t="s">
        <v>118</v>
      </c>
      <c r="B6" s="474"/>
      <c r="C6" s="474"/>
      <c r="D6" s="474"/>
      <c r="E6" s="474"/>
      <c r="F6" s="474"/>
      <c r="G6" s="474">
        <v>1209675</v>
      </c>
      <c r="H6" s="474"/>
      <c r="I6" s="474"/>
      <c r="J6" s="474">
        <v>160000</v>
      </c>
      <c r="K6" s="474"/>
      <c r="L6" s="474">
        <v>2662000</v>
      </c>
      <c r="M6" s="474"/>
      <c r="N6" s="474"/>
      <c r="O6" s="474">
        <v>4031675</v>
      </c>
    </row>
    <row r="7" spans="1:15" x14ac:dyDescent="0.25">
      <c r="A7" s="203" t="s">
        <v>14</v>
      </c>
      <c r="B7" s="474"/>
      <c r="C7" s="474"/>
      <c r="D7" s="474"/>
      <c r="E7" s="474"/>
      <c r="F7" s="474">
        <v>2935000</v>
      </c>
      <c r="G7" s="474">
        <v>4801160</v>
      </c>
      <c r="H7" s="474"/>
      <c r="I7" s="474"/>
      <c r="J7" s="474">
        <v>120000</v>
      </c>
      <c r="K7" s="474"/>
      <c r="L7" s="474">
        <v>177000</v>
      </c>
      <c r="M7" s="474">
        <v>29500</v>
      </c>
      <c r="N7" s="474"/>
      <c r="O7" s="474">
        <v>8062660</v>
      </c>
    </row>
    <row r="8" spans="1:15" x14ac:dyDescent="0.25">
      <c r="A8" s="203" t="s">
        <v>81</v>
      </c>
      <c r="B8" s="474">
        <v>188454.1</v>
      </c>
      <c r="C8" s="474">
        <v>200000</v>
      </c>
      <c r="D8" s="474">
        <v>319000</v>
      </c>
      <c r="E8" s="474">
        <v>649800</v>
      </c>
      <c r="F8" s="474"/>
      <c r="G8" s="474"/>
      <c r="H8" s="474">
        <v>228800</v>
      </c>
      <c r="I8" s="474">
        <v>2698000</v>
      </c>
      <c r="J8" s="474"/>
      <c r="K8" s="474">
        <v>6900</v>
      </c>
      <c r="L8" s="474"/>
      <c r="M8" s="474"/>
      <c r="N8" s="474"/>
      <c r="O8" s="474">
        <v>4290954.0999999996</v>
      </c>
    </row>
    <row r="9" spans="1:15" x14ac:dyDescent="0.25">
      <c r="A9" s="203" t="s">
        <v>139</v>
      </c>
      <c r="B9" s="474"/>
      <c r="C9" s="474"/>
      <c r="D9" s="474"/>
      <c r="E9" s="474"/>
      <c r="F9" s="474">
        <v>162000</v>
      </c>
      <c r="G9" s="474"/>
      <c r="H9" s="474"/>
      <c r="I9" s="474"/>
      <c r="J9" s="474"/>
      <c r="K9" s="474"/>
      <c r="L9" s="474"/>
      <c r="M9" s="474"/>
      <c r="N9" s="474"/>
      <c r="O9" s="474">
        <v>162000</v>
      </c>
    </row>
    <row r="10" spans="1:15" x14ac:dyDescent="0.25">
      <c r="A10" s="203" t="s">
        <v>108</v>
      </c>
      <c r="B10" s="474">
        <v>188454.1</v>
      </c>
      <c r="C10" s="474">
        <v>200000</v>
      </c>
      <c r="D10" s="474">
        <v>319000</v>
      </c>
      <c r="E10" s="474">
        <v>649800</v>
      </c>
      <c r="F10" s="474">
        <v>3097000</v>
      </c>
      <c r="G10" s="474">
        <v>6010835</v>
      </c>
      <c r="H10" s="474">
        <v>228800</v>
      </c>
      <c r="I10" s="474">
        <v>2698000</v>
      </c>
      <c r="J10" s="474">
        <v>580000</v>
      </c>
      <c r="K10" s="474">
        <v>6900</v>
      </c>
      <c r="L10" s="474">
        <v>6977000</v>
      </c>
      <c r="M10" s="474">
        <v>29500</v>
      </c>
      <c r="N10" s="474">
        <v>512000</v>
      </c>
      <c r="O10" s="474">
        <v>21497289.100000001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zoomScale="85" zoomScaleNormal="85" workbookViewId="0">
      <selection activeCell="J6" sqref="J6"/>
    </sheetView>
  </sheetViews>
  <sheetFormatPr defaultColWidth="10.85546875" defaultRowHeight="15" x14ac:dyDescent="0.25"/>
  <cols>
    <col min="1" max="1" width="13.28515625" style="26" bestFit="1" customWidth="1"/>
    <col min="2" max="2" width="37.7109375" style="26" bestFit="1" customWidth="1"/>
    <col min="3" max="3" width="18" style="26" customWidth="1"/>
    <col min="4" max="4" width="14.7109375" style="26" customWidth="1"/>
    <col min="5" max="5" width="14.7109375" style="26" bestFit="1" customWidth="1"/>
    <col min="6" max="6" width="13.7109375" style="26" customWidth="1"/>
    <col min="7" max="9" width="18.7109375" style="26" customWidth="1"/>
    <col min="10" max="10" width="21.5703125" style="26" customWidth="1"/>
    <col min="11" max="11" width="14.7109375" style="26" customWidth="1"/>
    <col min="12" max="12" width="14.42578125" style="26" customWidth="1"/>
    <col min="13" max="13" width="10.85546875" style="26"/>
    <col min="14" max="14" width="29.85546875" style="67" customWidth="1"/>
    <col min="15" max="15" width="41.140625" style="26" customWidth="1"/>
    <col min="16" max="16384" width="10.85546875" style="26"/>
  </cols>
  <sheetData>
    <row r="1" spans="1:14" s="80" customFormat="1" ht="31.5" x14ac:dyDescent="0.25">
      <c r="A1" s="853" t="s">
        <v>44</v>
      </c>
      <c r="B1" s="853"/>
      <c r="C1" s="853"/>
      <c r="D1" s="853"/>
      <c r="E1" s="853"/>
      <c r="F1" s="853"/>
      <c r="G1" s="853"/>
      <c r="H1" s="853"/>
      <c r="I1" s="853"/>
      <c r="J1" s="853"/>
      <c r="K1" s="853"/>
      <c r="L1" s="853"/>
      <c r="M1" s="853"/>
      <c r="N1" s="853"/>
    </row>
    <row r="2" spans="1:14" s="80" customFormat="1" ht="18.75" x14ac:dyDescent="0.25">
      <c r="A2" s="854" t="s">
        <v>61</v>
      </c>
      <c r="B2" s="854"/>
      <c r="C2" s="854"/>
      <c r="D2" s="854"/>
      <c r="E2" s="854"/>
      <c r="F2" s="854"/>
      <c r="G2" s="854"/>
      <c r="H2" s="854"/>
      <c r="I2" s="854"/>
      <c r="J2" s="854"/>
      <c r="K2" s="854"/>
      <c r="L2" s="854"/>
      <c r="M2" s="854"/>
      <c r="N2" s="854"/>
    </row>
    <row r="3" spans="1:14" s="80" customFormat="1" ht="45" x14ac:dyDescent="0.25">
      <c r="A3" s="432" t="s">
        <v>0</v>
      </c>
      <c r="B3" s="433" t="s">
        <v>5</v>
      </c>
      <c r="C3" s="433" t="s">
        <v>10</v>
      </c>
      <c r="D3" s="434" t="s">
        <v>8</v>
      </c>
      <c r="E3" s="434" t="s">
        <v>13</v>
      </c>
      <c r="F3" s="435" t="s">
        <v>34</v>
      </c>
      <c r="G3" s="434" t="s">
        <v>41</v>
      </c>
      <c r="H3" s="434" t="s">
        <v>2</v>
      </c>
      <c r="I3" s="434" t="s">
        <v>3</v>
      </c>
      <c r="J3" s="433" t="s">
        <v>9</v>
      </c>
      <c r="K3" s="433" t="s">
        <v>1</v>
      </c>
      <c r="L3" s="433" t="s">
        <v>4</v>
      </c>
      <c r="M3" s="433" t="s">
        <v>12</v>
      </c>
      <c r="N3" s="435" t="s">
        <v>11</v>
      </c>
    </row>
    <row r="4" spans="1:14" s="80" customFormat="1" x14ac:dyDescent="0.25">
      <c r="A4" s="208">
        <v>44805</v>
      </c>
      <c r="B4" s="192" t="s">
        <v>343</v>
      </c>
      <c r="C4" s="192"/>
      <c r="D4" s="193"/>
      <c r="E4" s="429"/>
      <c r="F4" s="491"/>
      <c r="G4" s="491">
        <v>0</v>
      </c>
      <c r="H4" s="492"/>
      <c r="I4" s="492"/>
      <c r="J4" s="493"/>
      <c r="K4" s="494"/>
      <c r="L4" s="494"/>
      <c r="M4" s="494"/>
      <c r="N4" s="495"/>
    </row>
    <row r="5" spans="1:14" s="22" customFormat="1" ht="18.75" customHeight="1" x14ac:dyDescent="0.25">
      <c r="A5" s="561">
        <v>44811</v>
      </c>
      <c r="B5" s="575" t="s">
        <v>115</v>
      </c>
      <c r="C5" s="575" t="s">
        <v>49</v>
      </c>
      <c r="D5" s="577" t="s">
        <v>14</v>
      </c>
      <c r="E5" s="570"/>
      <c r="F5" s="578">
        <v>290000</v>
      </c>
      <c r="G5" s="579">
        <v>290000</v>
      </c>
      <c r="H5" s="572"/>
      <c r="I5" s="580" t="s">
        <v>18</v>
      </c>
      <c r="J5" s="572" t="s">
        <v>257</v>
      </c>
      <c r="K5" s="581" t="s">
        <v>64</v>
      </c>
      <c r="L5" s="581" t="s">
        <v>58</v>
      </c>
      <c r="M5" s="582"/>
      <c r="N5" s="583"/>
    </row>
    <row r="6" spans="1:14" s="88" customFormat="1" x14ac:dyDescent="0.25">
      <c r="A6" s="195">
        <v>44811</v>
      </c>
      <c r="B6" s="178" t="s">
        <v>130</v>
      </c>
      <c r="C6" s="178" t="s">
        <v>347</v>
      </c>
      <c r="D6" s="204" t="s">
        <v>14</v>
      </c>
      <c r="E6" s="191">
        <v>30000</v>
      </c>
      <c r="F6" s="183"/>
      <c r="G6" s="183">
        <f t="shared" ref="G6:G30" si="0">G5-E6+F6</f>
        <v>260000</v>
      </c>
      <c r="H6" s="210" t="s">
        <v>42</v>
      </c>
      <c r="I6" s="199" t="s">
        <v>18</v>
      </c>
      <c r="J6" s="711" t="s">
        <v>711</v>
      </c>
      <c r="K6" s="178" t="s">
        <v>64</v>
      </c>
      <c r="L6" s="178" t="s">
        <v>58</v>
      </c>
      <c r="M6" s="186"/>
      <c r="N6" s="187"/>
    </row>
    <row r="7" spans="1:14" x14ac:dyDescent="0.25">
      <c r="A7" s="195">
        <v>44811</v>
      </c>
      <c r="B7" s="178" t="s">
        <v>344</v>
      </c>
      <c r="C7" s="178" t="s">
        <v>347</v>
      </c>
      <c r="D7" s="178" t="s">
        <v>119</v>
      </c>
      <c r="E7" s="202">
        <v>25000</v>
      </c>
      <c r="F7" s="183"/>
      <c r="G7" s="183">
        <f t="shared" si="0"/>
        <v>235000</v>
      </c>
      <c r="H7" s="210" t="s">
        <v>121</v>
      </c>
      <c r="I7" s="199" t="s">
        <v>18</v>
      </c>
      <c r="J7" s="711" t="s">
        <v>711</v>
      </c>
      <c r="K7" s="176" t="s">
        <v>64</v>
      </c>
      <c r="L7" s="176" t="s">
        <v>58</v>
      </c>
      <c r="M7" s="176"/>
      <c r="N7" s="178"/>
    </row>
    <row r="8" spans="1:14" x14ac:dyDescent="0.25">
      <c r="A8" s="195">
        <v>44811</v>
      </c>
      <c r="B8" s="178" t="s">
        <v>131</v>
      </c>
      <c r="C8" s="178" t="s">
        <v>347</v>
      </c>
      <c r="D8" s="178" t="s">
        <v>118</v>
      </c>
      <c r="E8" s="552">
        <v>20000</v>
      </c>
      <c r="F8" s="182"/>
      <c r="G8" s="182">
        <f t="shared" si="0"/>
        <v>215000</v>
      </c>
      <c r="H8" s="210" t="s">
        <v>120</v>
      </c>
      <c r="I8" s="199" t="s">
        <v>18</v>
      </c>
      <c r="J8" s="711" t="s">
        <v>711</v>
      </c>
      <c r="K8" s="176" t="s">
        <v>64</v>
      </c>
      <c r="L8" s="176" t="s">
        <v>58</v>
      </c>
      <c r="M8" s="176"/>
      <c r="N8" s="178"/>
    </row>
    <row r="9" spans="1:14" x14ac:dyDescent="0.25">
      <c r="A9" s="195">
        <v>44811</v>
      </c>
      <c r="B9" s="176" t="s">
        <v>141</v>
      </c>
      <c r="C9" s="178" t="s">
        <v>347</v>
      </c>
      <c r="D9" s="188" t="s">
        <v>118</v>
      </c>
      <c r="E9" s="183">
        <v>20000</v>
      </c>
      <c r="F9" s="183"/>
      <c r="G9" s="182">
        <f t="shared" si="0"/>
        <v>195000</v>
      </c>
      <c r="H9" s="190" t="s">
        <v>136</v>
      </c>
      <c r="I9" s="199" t="s">
        <v>18</v>
      </c>
      <c r="J9" s="711" t="s">
        <v>711</v>
      </c>
      <c r="K9" s="176" t="s">
        <v>64</v>
      </c>
      <c r="L9" s="176" t="s">
        <v>58</v>
      </c>
      <c r="M9" s="176"/>
      <c r="N9" s="178"/>
    </row>
    <row r="10" spans="1:14" x14ac:dyDescent="0.25">
      <c r="A10" s="195">
        <v>44811</v>
      </c>
      <c r="B10" s="178" t="s">
        <v>345</v>
      </c>
      <c r="C10" s="178" t="s">
        <v>347</v>
      </c>
      <c r="D10" s="204" t="s">
        <v>119</v>
      </c>
      <c r="E10" s="183">
        <v>25000</v>
      </c>
      <c r="F10" s="183"/>
      <c r="G10" s="182">
        <f t="shared" si="0"/>
        <v>170000</v>
      </c>
      <c r="H10" s="190" t="s">
        <v>236</v>
      </c>
      <c r="I10" s="199" t="s">
        <v>18</v>
      </c>
      <c r="J10" s="711" t="s">
        <v>711</v>
      </c>
      <c r="K10" s="176" t="s">
        <v>64</v>
      </c>
      <c r="L10" s="176" t="s">
        <v>58</v>
      </c>
      <c r="M10" s="176"/>
      <c r="N10" s="178"/>
    </row>
    <row r="11" spans="1:14" x14ac:dyDescent="0.25">
      <c r="A11" s="195">
        <v>44811</v>
      </c>
      <c r="B11" s="178" t="s">
        <v>346</v>
      </c>
      <c r="C11" s="178" t="s">
        <v>347</v>
      </c>
      <c r="D11" s="178" t="s">
        <v>119</v>
      </c>
      <c r="E11" s="183">
        <v>25000</v>
      </c>
      <c r="F11" s="183"/>
      <c r="G11" s="182">
        <f t="shared" si="0"/>
        <v>145000</v>
      </c>
      <c r="H11" s="190" t="s">
        <v>229</v>
      </c>
      <c r="I11" s="199" t="s">
        <v>18</v>
      </c>
      <c r="J11" s="711" t="s">
        <v>711</v>
      </c>
      <c r="K11" s="176" t="s">
        <v>64</v>
      </c>
      <c r="L11" s="176" t="s">
        <v>58</v>
      </c>
      <c r="M11" s="176"/>
      <c r="N11" s="178"/>
    </row>
    <row r="12" spans="1:14" x14ac:dyDescent="0.25">
      <c r="A12" s="195">
        <v>44818</v>
      </c>
      <c r="B12" s="178" t="s">
        <v>130</v>
      </c>
      <c r="C12" s="178" t="s">
        <v>347</v>
      </c>
      <c r="D12" s="178" t="s">
        <v>14</v>
      </c>
      <c r="E12" s="183">
        <v>30000</v>
      </c>
      <c r="F12" s="183"/>
      <c r="G12" s="182">
        <f t="shared" si="0"/>
        <v>115000</v>
      </c>
      <c r="H12" s="190" t="s">
        <v>42</v>
      </c>
      <c r="I12" s="199" t="s">
        <v>18</v>
      </c>
      <c r="J12" s="711" t="s">
        <v>711</v>
      </c>
      <c r="K12" s="176" t="s">
        <v>64</v>
      </c>
      <c r="L12" s="176" t="s">
        <v>58</v>
      </c>
      <c r="M12" s="176"/>
      <c r="N12" s="178"/>
    </row>
    <row r="13" spans="1:14" x14ac:dyDescent="0.25">
      <c r="A13" s="195">
        <v>44818</v>
      </c>
      <c r="B13" s="178" t="s">
        <v>344</v>
      </c>
      <c r="C13" s="178" t="s">
        <v>347</v>
      </c>
      <c r="D13" s="188" t="s">
        <v>119</v>
      </c>
      <c r="E13" s="183">
        <v>25000</v>
      </c>
      <c r="F13" s="183"/>
      <c r="G13" s="182">
        <f t="shared" si="0"/>
        <v>90000</v>
      </c>
      <c r="H13" s="190" t="s">
        <v>121</v>
      </c>
      <c r="I13" s="199" t="s">
        <v>18</v>
      </c>
      <c r="J13" s="711" t="s">
        <v>711</v>
      </c>
      <c r="K13" s="176" t="s">
        <v>64</v>
      </c>
      <c r="L13" s="176" t="s">
        <v>58</v>
      </c>
      <c r="M13" s="176"/>
      <c r="N13" s="178"/>
    </row>
    <row r="14" spans="1:14" x14ac:dyDescent="0.25">
      <c r="A14" s="195">
        <v>44818</v>
      </c>
      <c r="B14" s="178" t="s">
        <v>131</v>
      </c>
      <c r="C14" s="178" t="s">
        <v>347</v>
      </c>
      <c r="D14" s="188" t="s">
        <v>118</v>
      </c>
      <c r="E14" s="183">
        <v>20000</v>
      </c>
      <c r="F14" s="183"/>
      <c r="G14" s="182">
        <f t="shared" si="0"/>
        <v>70000</v>
      </c>
      <c r="H14" s="190" t="s">
        <v>120</v>
      </c>
      <c r="I14" s="199" t="s">
        <v>18</v>
      </c>
      <c r="J14" s="711" t="s">
        <v>711</v>
      </c>
      <c r="K14" s="176" t="s">
        <v>64</v>
      </c>
      <c r="L14" s="176" t="s">
        <v>58</v>
      </c>
      <c r="M14" s="176"/>
      <c r="N14" s="178"/>
    </row>
    <row r="15" spans="1:14" x14ac:dyDescent="0.25">
      <c r="A15" s="195">
        <v>44818</v>
      </c>
      <c r="B15" s="176" t="s">
        <v>141</v>
      </c>
      <c r="C15" s="178" t="s">
        <v>347</v>
      </c>
      <c r="D15" s="188" t="s">
        <v>118</v>
      </c>
      <c r="E15" s="183">
        <v>20000</v>
      </c>
      <c r="F15" s="183"/>
      <c r="G15" s="182">
        <f t="shared" si="0"/>
        <v>50000</v>
      </c>
      <c r="H15" s="190" t="s">
        <v>136</v>
      </c>
      <c r="I15" s="199" t="s">
        <v>18</v>
      </c>
      <c r="J15" s="711" t="s">
        <v>711</v>
      </c>
      <c r="K15" s="176" t="s">
        <v>64</v>
      </c>
      <c r="L15" s="176" t="s">
        <v>58</v>
      </c>
      <c r="M15" s="176"/>
      <c r="N15" s="178"/>
    </row>
    <row r="16" spans="1:14" x14ac:dyDescent="0.25">
      <c r="A16" s="195">
        <v>44818</v>
      </c>
      <c r="B16" s="178" t="s">
        <v>345</v>
      </c>
      <c r="C16" s="178" t="s">
        <v>347</v>
      </c>
      <c r="D16" s="188" t="s">
        <v>119</v>
      </c>
      <c r="E16" s="183">
        <v>25000</v>
      </c>
      <c r="F16" s="183"/>
      <c r="G16" s="182">
        <f t="shared" si="0"/>
        <v>25000</v>
      </c>
      <c r="H16" s="190" t="s">
        <v>236</v>
      </c>
      <c r="I16" s="624" t="s">
        <v>18</v>
      </c>
      <c r="J16" s="711" t="s">
        <v>711</v>
      </c>
      <c r="K16" s="176" t="s">
        <v>64</v>
      </c>
      <c r="L16" s="176" t="s">
        <v>58</v>
      </c>
      <c r="M16" s="176"/>
      <c r="N16" s="178"/>
    </row>
    <row r="17" spans="1:14" x14ac:dyDescent="0.25">
      <c r="A17" s="195">
        <v>44818</v>
      </c>
      <c r="B17" s="178" t="s">
        <v>346</v>
      </c>
      <c r="C17" s="178" t="s">
        <v>347</v>
      </c>
      <c r="D17" s="188" t="s">
        <v>119</v>
      </c>
      <c r="E17" s="183">
        <v>25000</v>
      </c>
      <c r="F17" s="183"/>
      <c r="G17" s="182">
        <f t="shared" si="0"/>
        <v>0</v>
      </c>
      <c r="H17" s="190" t="s">
        <v>229</v>
      </c>
      <c r="I17" s="199" t="s">
        <v>18</v>
      </c>
      <c r="J17" s="711" t="s">
        <v>711</v>
      </c>
      <c r="K17" s="176" t="s">
        <v>64</v>
      </c>
      <c r="L17" s="176" t="s">
        <v>58</v>
      </c>
      <c r="M17" s="176"/>
      <c r="N17" s="178"/>
    </row>
    <row r="18" spans="1:14" x14ac:dyDescent="0.25">
      <c r="A18" s="561">
        <v>44825</v>
      </c>
      <c r="B18" s="567" t="s">
        <v>115</v>
      </c>
      <c r="C18" s="575" t="s">
        <v>49</v>
      </c>
      <c r="D18" s="592" t="s">
        <v>14</v>
      </c>
      <c r="E18" s="571"/>
      <c r="F18" s="571">
        <v>290000</v>
      </c>
      <c r="G18" s="593">
        <f t="shared" si="0"/>
        <v>290000</v>
      </c>
      <c r="H18" s="594"/>
      <c r="I18" s="580" t="s">
        <v>18</v>
      </c>
      <c r="J18" s="574"/>
      <c r="K18" s="567" t="s">
        <v>64</v>
      </c>
      <c r="L18" s="567" t="s">
        <v>58</v>
      </c>
      <c r="M18" s="567"/>
      <c r="N18" s="575"/>
    </row>
    <row r="19" spans="1:14" x14ac:dyDescent="0.25">
      <c r="A19" s="195">
        <v>44825</v>
      </c>
      <c r="B19" s="178" t="s">
        <v>130</v>
      </c>
      <c r="C19" s="178" t="s">
        <v>347</v>
      </c>
      <c r="D19" s="178" t="s">
        <v>14</v>
      </c>
      <c r="E19" s="183">
        <v>30000</v>
      </c>
      <c r="F19" s="183"/>
      <c r="G19" s="182">
        <f t="shared" si="0"/>
        <v>260000</v>
      </c>
      <c r="H19" s="514" t="s">
        <v>42</v>
      </c>
      <c r="I19" s="199" t="s">
        <v>18</v>
      </c>
      <c r="J19" s="211"/>
      <c r="K19" s="176" t="s">
        <v>64</v>
      </c>
      <c r="L19" s="176" t="s">
        <v>58</v>
      </c>
      <c r="M19" s="176"/>
      <c r="N19" s="178"/>
    </row>
    <row r="20" spans="1:14" x14ac:dyDescent="0.25">
      <c r="A20" s="195">
        <v>44825</v>
      </c>
      <c r="B20" s="178" t="s">
        <v>344</v>
      </c>
      <c r="C20" s="178" t="s">
        <v>347</v>
      </c>
      <c r="D20" s="188" t="s">
        <v>119</v>
      </c>
      <c r="E20" s="183">
        <v>25000</v>
      </c>
      <c r="F20" s="183"/>
      <c r="G20" s="182">
        <f t="shared" si="0"/>
        <v>235000</v>
      </c>
      <c r="H20" s="514" t="s">
        <v>121</v>
      </c>
      <c r="I20" s="199" t="s">
        <v>18</v>
      </c>
      <c r="J20" s="211"/>
      <c r="K20" s="176" t="s">
        <v>64</v>
      </c>
      <c r="L20" s="176" t="s">
        <v>58</v>
      </c>
      <c r="M20" s="176"/>
      <c r="N20" s="178"/>
    </row>
    <row r="21" spans="1:14" x14ac:dyDescent="0.25">
      <c r="A21" s="195">
        <v>44825</v>
      </c>
      <c r="B21" s="178" t="s">
        <v>131</v>
      </c>
      <c r="C21" s="178" t="s">
        <v>347</v>
      </c>
      <c r="D21" s="188" t="s">
        <v>118</v>
      </c>
      <c r="E21" s="183">
        <v>20000</v>
      </c>
      <c r="F21" s="183"/>
      <c r="G21" s="182">
        <f t="shared" si="0"/>
        <v>215000</v>
      </c>
      <c r="H21" s="514" t="s">
        <v>120</v>
      </c>
      <c r="I21" s="199" t="s">
        <v>18</v>
      </c>
      <c r="J21" s="211"/>
      <c r="K21" s="176" t="s">
        <v>64</v>
      </c>
      <c r="L21" s="176" t="s">
        <v>58</v>
      </c>
      <c r="M21" s="176"/>
      <c r="N21" s="178"/>
    </row>
    <row r="22" spans="1:14" x14ac:dyDescent="0.25">
      <c r="A22" s="195">
        <v>44825</v>
      </c>
      <c r="B22" s="176" t="s">
        <v>141</v>
      </c>
      <c r="C22" s="178" t="s">
        <v>347</v>
      </c>
      <c r="D22" s="188" t="s">
        <v>118</v>
      </c>
      <c r="E22" s="183">
        <v>20000</v>
      </c>
      <c r="F22" s="183"/>
      <c r="G22" s="182">
        <f t="shared" si="0"/>
        <v>195000</v>
      </c>
      <c r="H22" s="514" t="s">
        <v>136</v>
      </c>
      <c r="I22" s="199" t="s">
        <v>18</v>
      </c>
      <c r="J22" s="211"/>
      <c r="K22" s="176" t="s">
        <v>64</v>
      </c>
      <c r="L22" s="176" t="s">
        <v>58</v>
      </c>
      <c r="M22" s="176"/>
      <c r="N22" s="178"/>
    </row>
    <row r="23" spans="1:14" x14ac:dyDescent="0.25">
      <c r="A23" s="195">
        <v>44825</v>
      </c>
      <c r="B23" s="178" t="s">
        <v>345</v>
      </c>
      <c r="C23" s="178" t="s">
        <v>347</v>
      </c>
      <c r="D23" s="188" t="s">
        <v>119</v>
      </c>
      <c r="E23" s="183">
        <v>25000</v>
      </c>
      <c r="F23" s="183"/>
      <c r="G23" s="182">
        <f t="shared" si="0"/>
        <v>170000</v>
      </c>
      <c r="H23" s="514" t="s">
        <v>236</v>
      </c>
      <c r="I23" s="199" t="s">
        <v>18</v>
      </c>
      <c r="J23" s="211"/>
      <c r="K23" s="176" t="s">
        <v>64</v>
      </c>
      <c r="L23" s="176" t="s">
        <v>58</v>
      </c>
      <c r="M23" s="176"/>
      <c r="N23" s="178"/>
    </row>
    <row r="24" spans="1:14" x14ac:dyDescent="0.25">
      <c r="A24" s="195">
        <v>44825</v>
      </c>
      <c r="B24" s="178" t="s">
        <v>346</v>
      </c>
      <c r="C24" s="178" t="s">
        <v>347</v>
      </c>
      <c r="D24" s="188" t="s">
        <v>119</v>
      </c>
      <c r="E24" s="183">
        <v>25000</v>
      </c>
      <c r="F24" s="183"/>
      <c r="G24" s="182">
        <f t="shared" si="0"/>
        <v>145000</v>
      </c>
      <c r="H24" s="514" t="s">
        <v>229</v>
      </c>
      <c r="I24" s="199" t="s">
        <v>18</v>
      </c>
      <c r="J24" s="211"/>
      <c r="K24" s="176" t="s">
        <v>64</v>
      </c>
      <c r="L24" s="176" t="s">
        <v>58</v>
      </c>
      <c r="M24" s="176"/>
      <c r="N24" s="178"/>
    </row>
    <row r="25" spans="1:14" x14ac:dyDescent="0.25">
      <c r="A25" s="195">
        <v>44830</v>
      </c>
      <c r="B25" s="176" t="s">
        <v>130</v>
      </c>
      <c r="C25" s="178" t="s">
        <v>347</v>
      </c>
      <c r="D25" s="595" t="s">
        <v>14</v>
      </c>
      <c r="E25" s="183">
        <v>30000</v>
      </c>
      <c r="F25" s="183"/>
      <c r="G25" s="182">
        <f t="shared" si="0"/>
        <v>115000</v>
      </c>
      <c r="H25" s="514" t="s">
        <v>42</v>
      </c>
      <c r="I25" s="199" t="s">
        <v>18</v>
      </c>
      <c r="J25" s="211"/>
      <c r="K25" s="176" t="s">
        <v>64</v>
      </c>
      <c r="L25" s="176" t="s">
        <v>58</v>
      </c>
      <c r="M25" s="176"/>
      <c r="N25" s="178"/>
    </row>
    <row r="26" spans="1:14" x14ac:dyDescent="0.25">
      <c r="A26" s="195">
        <v>44830</v>
      </c>
      <c r="B26" s="176" t="s">
        <v>131</v>
      </c>
      <c r="C26" s="178" t="s">
        <v>347</v>
      </c>
      <c r="D26" s="595" t="s">
        <v>118</v>
      </c>
      <c r="E26" s="183">
        <v>20000</v>
      </c>
      <c r="F26" s="183"/>
      <c r="G26" s="182">
        <f t="shared" si="0"/>
        <v>95000</v>
      </c>
      <c r="H26" s="514" t="s">
        <v>120</v>
      </c>
      <c r="I26" s="199" t="s">
        <v>18</v>
      </c>
      <c r="J26" s="211"/>
      <c r="K26" s="176" t="s">
        <v>64</v>
      </c>
      <c r="L26" s="176" t="s">
        <v>58</v>
      </c>
      <c r="M26" s="176"/>
      <c r="N26" s="178"/>
    </row>
    <row r="27" spans="1:14" x14ac:dyDescent="0.25">
      <c r="A27" s="195">
        <v>44830</v>
      </c>
      <c r="B27" s="176" t="s">
        <v>141</v>
      </c>
      <c r="C27" s="178" t="s">
        <v>347</v>
      </c>
      <c r="D27" s="595" t="s">
        <v>118</v>
      </c>
      <c r="E27" s="183">
        <v>20000</v>
      </c>
      <c r="F27" s="183"/>
      <c r="G27" s="182">
        <f t="shared" si="0"/>
        <v>75000</v>
      </c>
      <c r="H27" s="514" t="s">
        <v>136</v>
      </c>
      <c r="I27" s="199" t="s">
        <v>18</v>
      </c>
      <c r="J27" s="211"/>
      <c r="K27" s="176" t="s">
        <v>64</v>
      </c>
      <c r="L27" s="176" t="s">
        <v>58</v>
      </c>
      <c r="M27" s="176"/>
      <c r="N27" s="178"/>
    </row>
    <row r="28" spans="1:14" x14ac:dyDescent="0.25">
      <c r="A28" s="195">
        <v>44830</v>
      </c>
      <c r="B28" s="176" t="s">
        <v>681</v>
      </c>
      <c r="C28" s="178" t="s">
        <v>347</v>
      </c>
      <c r="D28" s="595" t="s">
        <v>119</v>
      </c>
      <c r="E28" s="183">
        <v>25000</v>
      </c>
      <c r="F28" s="183"/>
      <c r="G28" s="182">
        <f t="shared" si="0"/>
        <v>50000</v>
      </c>
      <c r="H28" s="514" t="s">
        <v>121</v>
      </c>
      <c r="I28" s="199" t="s">
        <v>18</v>
      </c>
      <c r="J28" s="211"/>
      <c r="K28" s="176" t="s">
        <v>64</v>
      </c>
      <c r="L28" s="176" t="s">
        <v>58</v>
      </c>
      <c r="M28" s="176"/>
      <c r="N28" s="178"/>
    </row>
    <row r="29" spans="1:14" x14ac:dyDescent="0.25">
      <c r="A29" s="195">
        <v>44830</v>
      </c>
      <c r="B29" s="176" t="s">
        <v>345</v>
      </c>
      <c r="C29" s="178" t="s">
        <v>347</v>
      </c>
      <c r="D29" s="595" t="s">
        <v>119</v>
      </c>
      <c r="E29" s="183">
        <v>25000</v>
      </c>
      <c r="F29" s="183"/>
      <c r="G29" s="182">
        <f t="shared" si="0"/>
        <v>25000</v>
      </c>
      <c r="H29" s="514" t="s">
        <v>236</v>
      </c>
      <c r="I29" s="199" t="s">
        <v>18</v>
      </c>
      <c r="J29" s="211"/>
      <c r="K29" s="176" t="s">
        <v>64</v>
      </c>
      <c r="L29" s="176" t="s">
        <v>58</v>
      </c>
      <c r="M29" s="176"/>
      <c r="N29" s="178"/>
    </row>
    <row r="30" spans="1:14" ht="15.75" thickBot="1" x14ac:dyDescent="0.3">
      <c r="A30" s="195">
        <v>44830</v>
      </c>
      <c r="B30" s="176" t="s">
        <v>346</v>
      </c>
      <c r="C30" s="178" t="s">
        <v>347</v>
      </c>
      <c r="D30" s="595" t="s">
        <v>119</v>
      </c>
      <c r="E30" s="183">
        <v>25000</v>
      </c>
      <c r="F30" s="183"/>
      <c r="G30" s="182">
        <f t="shared" si="0"/>
        <v>0</v>
      </c>
      <c r="H30" s="514" t="s">
        <v>229</v>
      </c>
      <c r="I30" s="199" t="s">
        <v>18</v>
      </c>
      <c r="J30" s="211"/>
      <c r="K30" s="176" t="s">
        <v>64</v>
      </c>
      <c r="L30" s="176" t="s">
        <v>58</v>
      </c>
      <c r="M30" s="176"/>
      <c r="N30" s="178"/>
    </row>
    <row r="31" spans="1:14" ht="15.75" thickBot="1" x14ac:dyDescent="0.3">
      <c r="A31" s="124"/>
      <c r="B31" s="124"/>
      <c r="C31" s="514"/>
      <c r="D31" s="595"/>
      <c r="E31" s="667">
        <f>SUM(E5:E30)</f>
        <v>580000</v>
      </c>
      <c r="F31" s="667">
        <f>SUM(F5:F30)</f>
        <v>580000</v>
      </c>
      <c r="G31" s="498">
        <f>F31-E31</f>
        <v>0</v>
      </c>
      <c r="H31" s="514"/>
      <c r="I31" s="176"/>
      <c r="J31" s="211"/>
      <c r="K31" s="176"/>
      <c r="L31" s="176"/>
      <c r="M31" s="475"/>
      <c r="N31" s="476"/>
    </row>
    <row r="32" spans="1:14" x14ac:dyDescent="0.25">
      <c r="A32"/>
      <c r="B32"/>
      <c r="C32" s="190"/>
      <c r="D32" s="188"/>
      <c r="E32" s="200"/>
      <c r="F32" s="200"/>
      <c r="G32" s="553"/>
      <c r="H32" s="190"/>
      <c r="I32" s="176"/>
      <c r="J32" s="211"/>
      <c r="K32" s="176"/>
      <c r="L32" s="176"/>
      <c r="M32" s="176"/>
      <c r="N32" s="178"/>
    </row>
    <row r="33" spans="1:14" x14ac:dyDescent="0.25">
      <c r="A33" s="473" t="s">
        <v>106</v>
      </c>
      <c r="B33" t="s">
        <v>109</v>
      </c>
      <c r="C33" s="499"/>
      <c r="D33" s="500"/>
      <c r="E33" s="501"/>
      <c r="F33" s="501"/>
      <c r="G33" s="502"/>
      <c r="H33" s="190"/>
      <c r="I33" s="475"/>
      <c r="J33" s="211"/>
      <c r="K33" s="176"/>
      <c r="L33" s="176"/>
      <c r="M33" s="475"/>
      <c r="N33" s="476"/>
    </row>
    <row r="34" spans="1:14" x14ac:dyDescent="0.25">
      <c r="A34" s="203" t="s">
        <v>136</v>
      </c>
      <c r="B34" s="808">
        <v>80000</v>
      </c>
      <c r="C34" s="190"/>
      <c r="D34" s="188"/>
      <c r="E34" s="183"/>
      <c r="F34" s="183"/>
      <c r="G34" s="182"/>
      <c r="H34" s="190"/>
      <c r="I34" s="176"/>
      <c r="J34" s="211"/>
      <c r="K34" s="176"/>
      <c r="L34" s="176"/>
      <c r="M34" s="176"/>
      <c r="N34" s="178"/>
    </row>
    <row r="35" spans="1:14" x14ac:dyDescent="0.25">
      <c r="A35" s="203" t="s">
        <v>120</v>
      </c>
      <c r="B35" s="808">
        <v>80000</v>
      </c>
      <c r="C35" s="190"/>
      <c r="D35" s="188"/>
      <c r="E35" s="183"/>
      <c r="F35" s="183"/>
      <c r="G35" s="182"/>
      <c r="H35" s="190"/>
      <c r="I35" s="176"/>
      <c r="J35" s="211"/>
      <c r="K35" s="176"/>
      <c r="L35" s="176"/>
      <c r="M35" s="176"/>
      <c r="N35" s="178"/>
    </row>
    <row r="36" spans="1:14" x14ac:dyDescent="0.25">
      <c r="A36" s="203" t="s">
        <v>121</v>
      </c>
      <c r="B36" s="808">
        <v>100000</v>
      </c>
      <c r="C36" s="190"/>
      <c r="D36" s="188"/>
      <c r="E36" s="183"/>
      <c r="F36" s="183"/>
      <c r="G36" s="182"/>
      <c r="H36" s="190"/>
      <c r="I36" s="176"/>
      <c r="J36" s="211"/>
      <c r="K36" s="176"/>
      <c r="L36" s="176"/>
      <c r="M36" s="176"/>
      <c r="N36" s="178"/>
    </row>
    <row r="37" spans="1:14" x14ac:dyDescent="0.25">
      <c r="A37" s="203" t="s">
        <v>236</v>
      </c>
      <c r="B37" s="808">
        <v>100000</v>
      </c>
      <c r="C37" s="190"/>
      <c r="D37" s="188"/>
      <c r="E37" s="183"/>
      <c r="F37" s="183"/>
      <c r="G37" s="182"/>
      <c r="H37" s="190"/>
      <c r="I37" s="176"/>
      <c r="J37" s="211"/>
      <c r="K37" s="176"/>
      <c r="L37" s="176"/>
      <c r="M37" s="176"/>
      <c r="N37" s="178"/>
    </row>
    <row r="38" spans="1:14" x14ac:dyDescent="0.25">
      <c r="A38" s="203" t="s">
        <v>229</v>
      </c>
      <c r="B38" s="808">
        <v>100000</v>
      </c>
      <c r="C38" s="190"/>
      <c r="D38" s="188"/>
      <c r="E38" s="183"/>
      <c r="F38" s="183"/>
      <c r="G38" s="182"/>
      <c r="H38" s="190"/>
      <c r="I38" s="176"/>
      <c r="J38" s="211"/>
      <c r="K38" s="176"/>
      <c r="L38" s="176"/>
      <c r="M38" s="176"/>
      <c r="N38" s="178"/>
    </row>
    <row r="39" spans="1:14" x14ac:dyDescent="0.25">
      <c r="A39" s="203" t="s">
        <v>42</v>
      </c>
      <c r="B39" s="808">
        <v>120000</v>
      </c>
      <c r="C39" s="190"/>
      <c r="D39" s="188"/>
      <c r="E39" s="183"/>
      <c r="F39" s="183"/>
      <c r="G39" s="182"/>
      <c r="H39" s="190"/>
      <c r="I39" s="176"/>
      <c r="J39" s="211"/>
      <c r="K39" s="176"/>
      <c r="L39" s="176"/>
      <c r="M39" s="176"/>
      <c r="N39" s="178"/>
    </row>
    <row r="40" spans="1:14" x14ac:dyDescent="0.25">
      <c r="A40" s="203" t="s">
        <v>107</v>
      </c>
      <c r="B40" s="808"/>
      <c r="C40" s="190"/>
      <c r="D40" s="188"/>
      <c r="E40" s="183"/>
      <c r="F40" s="183"/>
      <c r="G40" s="182"/>
      <c r="H40" s="190"/>
      <c r="I40" s="176"/>
      <c r="J40" s="430"/>
      <c r="K40" s="176"/>
      <c r="L40" s="176"/>
      <c r="M40" s="176"/>
      <c r="N40" s="178"/>
    </row>
    <row r="41" spans="1:14" x14ac:dyDescent="0.25">
      <c r="A41" s="203" t="s">
        <v>108</v>
      </c>
      <c r="B41" s="808">
        <v>580000</v>
      </c>
      <c r="C41" s="190"/>
      <c r="D41" s="176"/>
      <c r="E41" s="200"/>
      <c r="F41" s="200"/>
      <c r="G41" s="182"/>
      <c r="H41" s="176"/>
      <c r="I41" s="176"/>
      <c r="J41" s="430"/>
      <c r="K41" s="176"/>
      <c r="L41" s="176"/>
      <c r="M41" s="176"/>
      <c r="N41" s="178"/>
    </row>
    <row r="42" spans="1:14" x14ac:dyDescent="0.25">
      <c r="A42"/>
      <c r="B42"/>
      <c r="C42" s="190"/>
      <c r="D42" s="176"/>
      <c r="E42" s="183"/>
      <c r="F42" s="183"/>
      <c r="G42" s="182"/>
      <c r="H42" s="176"/>
      <c r="I42" s="176"/>
      <c r="J42" s="430"/>
      <c r="K42" s="176"/>
      <c r="L42" s="176"/>
      <c r="M42" s="176"/>
      <c r="N42" s="178"/>
    </row>
    <row r="43" spans="1:14" x14ac:dyDescent="0.25">
      <c r="A43"/>
      <c r="B43"/>
      <c r="C43" s="190"/>
      <c r="D43" s="176"/>
      <c r="E43" s="183"/>
      <c r="F43" s="183"/>
      <c r="G43" s="182"/>
      <c r="H43" s="176"/>
      <c r="I43" s="176"/>
      <c r="J43" s="430"/>
      <c r="K43" s="176"/>
      <c r="L43" s="176"/>
      <c r="M43" s="176"/>
      <c r="N43" s="178"/>
    </row>
    <row r="44" spans="1:14" x14ac:dyDescent="0.25">
      <c r="A44" s="203"/>
      <c r="B44" s="474"/>
      <c r="C44" s="190"/>
      <c r="D44" s="176"/>
      <c r="E44" s="183"/>
      <c r="F44" s="183"/>
      <c r="G44" s="182"/>
      <c r="H44" s="176"/>
      <c r="I44" s="176"/>
      <c r="J44" s="178"/>
      <c r="K44" s="176"/>
      <c r="L44" s="176"/>
      <c r="M44" s="176"/>
      <c r="N44" s="178"/>
    </row>
    <row r="45" spans="1:14" x14ac:dyDescent="0.25">
      <c r="A45" s="209"/>
      <c r="B45" s="176"/>
      <c r="C45" s="190"/>
      <c r="D45" s="176"/>
      <c r="E45" s="182"/>
      <c r="F45" s="182"/>
      <c r="G45" s="182"/>
      <c r="H45" s="176"/>
      <c r="I45" s="176"/>
      <c r="J45" s="178"/>
      <c r="K45" s="176"/>
      <c r="L45" s="176"/>
      <c r="M45" s="176"/>
      <c r="N45" s="178"/>
    </row>
    <row r="46" spans="1:14" x14ac:dyDescent="0.25">
      <c r="A46" s="209"/>
      <c r="B46" s="176"/>
      <c r="C46" s="190"/>
      <c r="D46" s="188"/>
      <c r="E46" s="183"/>
      <c r="F46" s="183"/>
      <c r="G46" s="182"/>
      <c r="H46" s="190"/>
      <c r="I46" s="176"/>
      <c r="J46" s="178"/>
      <c r="K46" s="176"/>
      <c r="L46" s="176"/>
      <c r="M46" s="176"/>
      <c r="N46" s="178"/>
    </row>
    <row r="47" spans="1:14" x14ac:dyDescent="0.25">
      <c r="A47" s="209"/>
      <c r="B47" s="176"/>
      <c r="C47" s="190"/>
      <c r="D47" s="188"/>
      <c r="E47" s="183"/>
      <c r="F47" s="183"/>
      <c r="G47" s="182"/>
      <c r="H47" s="190"/>
      <c r="I47" s="176"/>
      <c r="J47" s="178"/>
      <c r="K47" s="176"/>
      <c r="L47" s="176"/>
      <c r="M47" s="176"/>
      <c r="N47" s="178"/>
    </row>
    <row r="48" spans="1:14" x14ac:dyDescent="0.25">
      <c r="A48" s="209"/>
      <c r="B48" s="176"/>
      <c r="C48" s="190"/>
      <c r="D48" s="188"/>
      <c r="E48" s="183"/>
      <c r="F48" s="183"/>
      <c r="G48" s="182"/>
      <c r="H48" s="190"/>
      <c r="I48" s="176"/>
      <c r="J48" s="178"/>
      <c r="K48" s="176"/>
      <c r="L48" s="176"/>
      <c r="M48" s="176"/>
      <c r="N48" s="178"/>
    </row>
    <row r="49" spans="1:14" x14ac:dyDescent="0.25">
      <c r="A49" s="209"/>
      <c r="B49" s="176"/>
      <c r="C49" s="190"/>
      <c r="D49" s="188"/>
      <c r="E49" s="182"/>
      <c r="F49" s="182"/>
      <c r="G49" s="182"/>
      <c r="H49" s="190"/>
      <c r="I49" s="176"/>
      <c r="J49" s="178"/>
      <c r="K49" s="176"/>
      <c r="L49" s="176"/>
      <c r="M49" s="176"/>
      <c r="N49" s="178"/>
    </row>
    <row r="50" spans="1:14" x14ac:dyDescent="0.25">
      <c r="A50" s="177"/>
      <c r="B50" s="178"/>
      <c r="C50" s="178"/>
      <c r="D50" s="178"/>
      <c r="E50" s="465"/>
      <c r="F50" s="183"/>
      <c r="G50" s="182"/>
      <c r="H50" s="190"/>
      <c r="I50" s="176"/>
      <c r="J50" s="176"/>
      <c r="K50" s="176"/>
      <c r="L50" s="176"/>
      <c r="M50" s="176"/>
      <c r="N50" s="178"/>
    </row>
    <row r="51" spans="1:14" x14ac:dyDescent="0.25">
      <c r="A51" s="209"/>
      <c r="B51" s="431"/>
      <c r="C51" s="176"/>
      <c r="D51" s="176"/>
      <c r="E51" s="173"/>
      <c r="F51" s="176"/>
      <c r="G51" s="183"/>
      <c r="H51" s="176"/>
      <c r="I51" s="176"/>
      <c r="J51" s="176"/>
      <c r="K51" s="176"/>
      <c r="L51" s="176"/>
      <c r="M51" s="176"/>
      <c r="N51" s="178"/>
    </row>
    <row r="52" spans="1:14" x14ac:dyDescent="0.25">
      <c r="A52" s="209"/>
      <c r="B52" s="431"/>
      <c r="C52" s="176"/>
      <c r="D52" s="176"/>
      <c r="E52" s="173"/>
      <c r="F52" s="176"/>
      <c r="G52" s="183"/>
      <c r="H52" s="176"/>
      <c r="I52" s="176"/>
      <c r="J52" s="176"/>
      <c r="K52" s="176"/>
      <c r="L52" s="176"/>
      <c r="M52" s="176"/>
      <c r="N52" s="178"/>
    </row>
    <row r="53" spans="1:14" x14ac:dyDescent="0.25">
      <c r="A53" s="209"/>
      <c r="B53" s="431"/>
      <c r="C53" s="176"/>
      <c r="D53" s="176"/>
      <c r="E53" s="173"/>
      <c r="F53" s="176"/>
      <c r="G53" s="183"/>
      <c r="H53" s="176"/>
      <c r="I53" s="176"/>
      <c r="J53" s="176"/>
      <c r="K53" s="176"/>
      <c r="L53" s="176"/>
      <c r="M53" s="176"/>
      <c r="N53" s="178"/>
    </row>
    <row r="54" spans="1:14" ht="15.75" x14ac:dyDescent="0.25">
      <c r="A54" s="209"/>
      <c r="B54" s="463"/>
      <c r="C54" s="176"/>
      <c r="D54" s="454"/>
      <c r="E54" s="173"/>
      <c r="F54" s="176"/>
      <c r="G54" s="183"/>
      <c r="H54" s="454"/>
      <c r="I54" s="454"/>
      <c r="J54" s="454"/>
      <c r="K54" s="454"/>
      <c r="L54" s="454"/>
      <c r="M54" s="454"/>
      <c r="N54" s="455"/>
    </row>
    <row r="55" spans="1:14" x14ac:dyDescent="0.25">
      <c r="A55" s="209"/>
      <c r="B55" s="431"/>
      <c r="C55" s="176"/>
      <c r="D55" s="176"/>
      <c r="E55" s="173"/>
      <c r="F55" s="176"/>
      <c r="G55" s="183"/>
      <c r="H55" s="176"/>
      <c r="I55" s="176"/>
      <c r="J55" s="176"/>
      <c r="K55" s="176"/>
      <c r="L55" s="176"/>
      <c r="M55" s="176"/>
      <c r="N55" s="178"/>
    </row>
    <row r="56" spans="1:14" x14ac:dyDescent="0.25">
      <c r="A56" s="209"/>
      <c r="B56" s="431"/>
      <c r="C56" s="176"/>
      <c r="D56" s="176"/>
      <c r="E56" s="173"/>
      <c r="F56" s="176"/>
      <c r="G56" s="183"/>
      <c r="H56" s="176"/>
      <c r="I56" s="176"/>
      <c r="J56" s="176"/>
      <c r="K56" s="176"/>
      <c r="L56" s="176"/>
      <c r="M56" s="176"/>
      <c r="N56" s="178"/>
    </row>
    <row r="57" spans="1:14" ht="15.75" thickBot="1" x14ac:dyDescent="0.3">
      <c r="A57" s="209"/>
      <c r="B57" s="431"/>
      <c r="C57" s="176"/>
      <c r="D57" s="176"/>
      <c r="E57" s="182"/>
      <c r="F57" s="184"/>
      <c r="G57" s="182"/>
      <c r="H57" s="176"/>
      <c r="I57" s="176"/>
      <c r="J57" s="176"/>
      <c r="K57" s="176"/>
      <c r="L57" s="176"/>
      <c r="M57" s="176"/>
      <c r="N57" s="178"/>
    </row>
    <row r="58" spans="1:14" ht="15.75" thickBot="1" x14ac:dyDescent="0.3">
      <c r="A58" s="464"/>
      <c r="B58" s="464"/>
      <c r="C58" s="466"/>
      <c r="D58" s="467"/>
      <c r="E58" s="468"/>
      <c r="F58" s="469"/>
      <c r="G58" s="470"/>
      <c r="H58" s="467"/>
      <c r="I58" s="467"/>
      <c r="J58" s="467"/>
      <c r="K58" s="467"/>
      <c r="L58" s="467"/>
      <c r="M58" s="467"/>
      <c r="N58" s="471"/>
    </row>
    <row r="59" spans="1:14" x14ac:dyDescent="0.25">
      <c r="A59" s="464"/>
      <c r="B59" s="464"/>
      <c r="C59" s="466"/>
      <c r="D59" s="467"/>
      <c r="E59" s="467"/>
      <c r="F59" s="467"/>
      <c r="G59" s="472"/>
      <c r="H59" s="467"/>
      <c r="I59" s="467"/>
      <c r="J59" s="467"/>
      <c r="K59" s="467"/>
      <c r="L59" s="467"/>
      <c r="M59" s="467"/>
      <c r="N59" s="471"/>
    </row>
    <row r="60" spans="1:14" x14ac:dyDescent="0.25">
      <c r="A60"/>
      <c r="B60" s="322"/>
      <c r="C60"/>
      <c r="G60" s="445"/>
    </row>
    <row r="61" spans="1:14" x14ac:dyDescent="0.25">
      <c r="G61" s="445"/>
    </row>
    <row r="62" spans="1:14" x14ac:dyDescent="0.25">
      <c r="G62" s="445"/>
    </row>
    <row r="63" spans="1:14" x14ac:dyDescent="0.25">
      <c r="G63" s="445"/>
    </row>
    <row r="64" spans="1:14" x14ac:dyDescent="0.25">
      <c r="G64" s="445"/>
    </row>
    <row r="65" spans="1:7" x14ac:dyDescent="0.25">
      <c r="G65" s="445"/>
    </row>
    <row r="66" spans="1:7" x14ac:dyDescent="0.25">
      <c r="A66"/>
      <c r="B66"/>
      <c r="C66" s="295"/>
      <c r="G66" s="445"/>
    </row>
    <row r="67" spans="1:7" x14ac:dyDescent="0.25">
      <c r="A67"/>
      <c r="B67"/>
    </row>
    <row r="68" spans="1:7" x14ac:dyDescent="0.25">
      <c r="A68"/>
      <c r="B68"/>
    </row>
    <row r="69" spans="1:7" x14ac:dyDescent="0.25">
      <c r="A69"/>
      <c r="B69"/>
    </row>
    <row r="70" spans="1:7" x14ac:dyDescent="0.25">
      <c r="A70"/>
      <c r="B70"/>
    </row>
    <row r="71" spans="1:7" x14ac:dyDescent="0.25">
      <c r="A71"/>
      <c r="B71"/>
    </row>
    <row r="72" spans="1:7" x14ac:dyDescent="0.25">
      <c r="A72"/>
      <c r="B72"/>
    </row>
    <row r="73" spans="1:7" x14ac:dyDescent="0.25">
      <c r="A73"/>
      <c r="B73"/>
    </row>
    <row r="74" spans="1:7" x14ac:dyDescent="0.25">
      <c r="A74"/>
      <c r="B74"/>
    </row>
    <row r="75" spans="1:7" x14ac:dyDescent="0.25">
      <c r="A75"/>
      <c r="B75"/>
    </row>
    <row r="76" spans="1:7" x14ac:dyDescent="0.25">
      <c r="A76"/>
      <c r="B76"/>
    </row>
  </sheetData>
  <autoFilter ref="A1:N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N779"/>
  <sheetViews>
    <sheetView tabSelected="1" zoomScaleNormal="100" workbookViewId="0">
      <selection activeCell="D11" sqref="D11"/>
    </sheetView>
  </sheetViews>
  <sheetFormatPr defaultColWidth="10.85546875" defaultRowHeight="15" x14ac:dyDescent="0.25"/>
  <cols>
    <col min="1" max="1" width="12.42578125" style="75" customWidth="1"/>
    <col min="2" max="2" width="33.5703125" style="74" customWidth="1"/>
    <col min="3" max="3" width="17.28515625" style="74" customWidth="1"/>
    <col min="4" max="4" width="17.5703125" style="73" customWidth="1"/>
    <col min="5" max="5" width="17.42578125" style="73" customWidth="1"/>
    <col min="6" max="6" width="15" style="71" customWidth="1"/>
    <col min="7" max="7" width="18.42578125" style="72" customWidth="1"/>
    <col min="8" max="8" width="16.5703125" style="73" customWidth="1"/>
    <col min="9" max="9" width="17" style="74" customWidth="1"/>
    <col min="10" max="10" width="25.42578125" style="74" customWidth="1"/>
    <col min="11" max="11" width="13.140625" style="74" customWidth="1"/>
    <col min="12" max="12" width="12.42578125" style="74" customWidth="1"/>
    <col min="13" max="13" width="19.140625" style="74" customWidth="1"/>
    <col min="14" max="14" width="37.140625" style="76" customWidth="1"/>
    <col min="15" max="15" width="11" style="1" customWidth="1"/>
    <col min="16" max="16384" width="10.85546875" style="1"/>
  </cols>
  <sheetData>
    <row r="1" spans="1:14" ht="18.75" x14ac:dyDescent="0.25">
      <c r="A1" s="814" t="s">
        <v>683</v>
      </c>
      <c r="B1" s="814"/>
      <c r="C1" s="814"/>
      <c r="D1" s="814"/>
      <c r="E1" s="814"/>
      <c r="F1" s="814"/>
      <c r="G1" s="814"/>
      <c r="H1" s="814"/>
      <c r="I1" s="814"/>
      <c r="J1" s="814"/>
      <c r="K1" s="814"/>
      <c r="L1" s="814"/>
      <c r="M1" s="814"/>
      <c r="N1" s="814"/>
    </row>
    <row r="2" spans="1:14" s="2" customFormat="1" ht="69.95" customHeight="1" x14ac:dyDescent="0.25">
      <c r="A2" s="331" t="s">
        <v>0</v>
      </c>
      <c r="B2" s="325" t="s">
        <v>5</v>
      </c>
      <c r="C2" s="325" t="s">
        <v>10</v>
      </c>
      <c r="D2" s="326" t="s">
        <v>8</v>
      </c>
      <c r="E2" s="326" t="s">
        <v>13</v>
      </c>
      <c r="F2" s="327" t="s">
        <v>7</v>
      </c>
      <c r="G2" s="328" t="s">
        <v>6</v>
      </c>
      <c r="H2" s="326" t="s">
        <v>2</v>
      </c>
      <c r="I2" s="326" t="s">
        <v>114</v>
      </c>
      <c r="J2" s="325" t="s">
        <v>9</v>
      </c>
      <c r="K2" s="325" t="s">
        <v>1</v>
      </c>
      <c r="L2" s="325" t="s">
        <v>4</v>
      </c>
      <c r="M2" s="329" t="s">
        <v>12</v>
      </c>
      <c r="N2" s="330" t="s">
        <v>11</v>
      </c>
    </row>
    <row r="3" spans="1:14" s="2" customFormat="1" ht="15" customHeight="1" x14ac:dyDescent="0.25">
      <c r="A3" s="195">
        <v>44805</v>
      </c>
      <c r="B3" s="196" t="s">
        <v>123</v>
      </c>
      <c r="C3" s="196" t="s">
        <v>124</v>
      </c>
      <c r="D3" s="197" t="s">
        <v>119</v>
      </c>
      <c r="E3" s="173">
        <v>8000</v>
      </c>
      <c r="F3" s="369">
        <v>3770</v>
      </c>
      <c r="G3" s="333">
        <f>E3/F3</f>
        <v>2.1220159151193636</v>
      </c>
      <c r="H3" s="210" t="s">
        <v>121</v>
      </c>
      <c r="I3" s="197" t="s">
        <v>18</v>
      </c>
      <c r="J3" s="453" t="s">
        <v>152</v>
      </c>
      <c r="K3" s="196" t="s">
        <v>64</v>
      </c>
      <c r="L3" s="196" t="s">
        <v>45</v>
      </c>
      <c r="M3" s="458"/>
      <c r="N3" s="370"/>
    </row>
    <row r="4" spans="1:14" s="2" customFormat="1" ht="15" customHeight="1" x14ac:dyDescent="0.25">
      <c r="A4" s="195">
        <v>44805</v>
      </c>
      <c r="B4" s="196" t="s">
        <v>123</v>
      </c>
      <c r="C4" s="196" t="s">
        <v>124</v>
      </c>
      <c r="D4" s="197" t="s">
        <v>119</v>
      </c>
      <c r="E4" s="173">
        <v>22000</v>
      </c>
      <c r="F4" s="369">
        <v>3770</v>
      </c>
      <c r="G4" s="333">
        <f t="shared" ref="G4:G68" si="0">E4/F4</f>
        <v>5.8355437665782492</v>
      </c>
      <c r="H4" s="210" t="s">
        <v>121</v>
      </c>
      <c r="I4" s="197" t="s">
        <v>18</v>
      </c>
      <c r="J4" s="453" t="s">
        <v>152</v>
      </c>
      <c r="K4" s="196" t="s">
        <v>64</v>
      </c>
      <c r="L4" s="196" t="s">
        <v>45</v>
      </c>
      <c r="M4" s="458"/>
      <c r="N4" s="370"/>
    </row>
    <row r="5" spans="1:14" s="2" customFormat="1" ht="15" customHeight="1" x14ac:dyDescent="0.25">
      <c r="A5" s="195">
        <v>44805</v>
      </c>
      <c r="B5" s="196" t="s">
        <v>123</v>
      </c>
      <c r="C5" s="196" t="s">
        <v>124</v>
      </c>
      <c r="D5" s="197" t="s">
        <v>119</v>
      </c>
      <c r="E5" s="173">
        <v>18000</v>
      </c>
      <c r="F5" s="369">
        <v>3770</v>
      </c>
      <c r="G5" s="333">
        <f t="shared" si="0"/>
        <v>4.7745358090185679</v>
      </c>
      <c r="H5" s="210" t="s">
        <v>121</v>
      </c>
      <c r="I5" s="197" t="s">
        <v>18</v>
      </c>
      <c r="J5" s="453" t="s">
        <v>152</v>
      </c>
      <c r="K5" s="196" t="s">
        <v>64</v>
      </c>
      <c r="L5" s="196" t="s">
        <v>45</v>
      </c>
      <c r="M5" s="458"/>
      <c r="N5" s="370"/>
    </row>
    <row r="6" spans="1:14" s="2" customFormat="1" ht="15" customHeight="1" x14ac:dyDescent="0.25">
      <c r="A6" s="195">
        <v>44805</v>
      </c>
      <c r="B6" s="196" t="s">
        <v>123</v>
      </c>
      <c r="C6" s="196" t="s">
        <v>124</v>
      </c>
      <c r="D6" s="197" t="s">
        <v>119</v>
      </c>
      <c r="E6" s="173">
        <v>10000</v>
      </c>
      <c r="F6" s="369">
        <v>3770</v>
      </c>
      <c r="G6" s="333">
        <f t="shared" si="0"/>
        <v>2.6525198938992043</v>
      </c>
      <c r="H6" s="210" t="s">
        <v>121</v>
      </c>
      <c r="I6" s="197" t="s">
        <v>18</v>
      </c>
      <c r="J6" s="453" t="s">
        <v>152</v>
      </c>
      <c r="K6" s="196" t="s">
        <v>64</v>
      </c>
      <c r="L6" s="196" t="s">
        <v>45</v>
      </c>
      <c r="M6" s="458"/>
      <c r="N6" s="370"/>
    </row>
    <row r="7" spans="1:14" s="2" customFormat="1" ht="15" customHeight="1" x14ac:dyDescent="0.25">
      <c r="A7" s="195">
        <v>44805</v>
      </c>
      <c r="B7" s="196" t="s">
        <v>123</v>
      </c>
      <c r="C7" s="196" t="s">
        <v>124</v>
      </c>
      <c r="D7" s="197" t="s">
        <v>119</v>
      </c>
      <c r="E7" s="173">
        <v>8000</v>
      </c>
      <c r="F7" s="369">
        <v>3770</v>
      </c>
      <c r="G7" s="333">
        <f t="shared" si="0"/>
        <v>2.1220159151193636</v>
      </c>
      <c r="H7" s="210" t="s">
        <v>121</v>
      </c>
      <c r="I7" s="197" t="s">
        <v>18</v>
      </c>
      <c r="J7" s="453" t="s">
        <v>152</v>
      </c>
      <c r="K7" s="196" t="s">
        <v>64</v>
      </c>
      <c r="L7" s="196" t="s">
        <v>45</v>
      </c>
      <c r="M7" s="458"/>
      <c r="N7" s="370"/>
    </row>
    <row r="8" spans="1:14" s="2" customFormat="1" ht="15" customHeight="1" x14ac:dyDescent="0.25">
      <c r="A8" s="195">
        <v>44805</v>
      </c>
      <c r="B8" s="196" t="s">
        <v>122</v>
      </c>
      <c r="C8" s="196" t="s">
        <v>122</v>
      </c>
      <c r="D8" s="197" t="s">
        <v>119</v>
      </c>
      <c r="E8" s="173">
        <v>5000</v>
      </c>
      <c r="F8" s="369">
        <v>3770</v>
      </c>
      <c r="G8" s="333">
        <f t="shared" si="0"/>
        <v>1.3262599469496021</v>
      </c>
      <c r="H8" s="210" t="s">
        <v>121</v>
      </c>
      <c r="I8" s="197" t="s">
        <v>18</v>
      </c>
      <c r="J8" s="453" t="s">
        <v>152</v>
      </c>
      <c r="K8" s="196" t="s">
        <v>64</v>
      </c>
      <c r="L8" s="196" t="s">
        <v>45</v>
      </c>
      <c r="M8" s="458"/>
      <c r="N8" s="370"/>
    </row>
    <row r="9" spans="1:14" s="2" customFormat="1" ht="15" customHeight="1" x14ac:dyDescent="0.25">
      <c r="A9" s="195">
        <v>44805</v>
      </c>
      <c r="B9" s="196" t="s">
        <v>122</v>
      </c>
      <c r="C9" s="196" t="s">
        <v>122</v>
      </c>
      <c r="D9" s="197" t="s">
        <v>119</v>
      </c>
      <c r="E9" s="173">
        <v>5000</v>
      </c>
      <c r="F9" s="369">
        <v>3770</v>
      </c>
      <c r="G9" s="333">
        <f t="shared" si="0"/>
        <v>1.3262599469496021</v>
      </c>
      <c r="H9" s="210" t="s">
        <v>121</v>
      </c>
      <c r="I9" s="197" t="s">
        <v>18</v>
      </c>
      <c r="J9" s="453" t="s">
        <v>152</v>
      </c>
      <c r="K9" s="196" t="s">
        <v>64</v>
      </c>
      <c r="L9" s="196" t="s">
        <v>45</v>
      </c>
      <c r="M9" s="458"/>
      <c r="N9" s="370"/>
    </row>
    <row r="10" spans="1:14" s="2" customFormat="1" ht="15" customHeight="1" x14ac:dyDescent="0.25">
      <c r="A10" s="195">
        <v>44805</v>
      </c>
      <c r="B10" s="196" t="s">
        <v>123</v>
      </c>
      <c r="C10" s="196" t="s">
        <v>124</v>
      </c>
      <c r="D10" s="197" t="s">
        <v>118</v>
      </c>
      <c r="E10" s="173">
        <v>9000</v>
      </c>
      <c r="F10" s="369">
        <v>3770</v>
      </c>
      <c r="G10" s="333">
        <f t="shared" si="0"/>
        <v>2.3872679045092839</v>
      </c>
      <c r="H10" s="210" t="s">
        <v>120</v>
      </c>
      <c r="I10" s="197" t="s">
        <v>18</v>
      </c>
      <c r="J10" s="453" t="s">
        <v>158</v>
      </c>
      <c r="K10" s="196" t="s">
        <v>64</v>
      </c>
      <c r="L10" s="196" t="s">
        <v>45</v>
      </c>
      <c r="M10" s="458"/>
      <c r="N10" s="370"/>
    </row>
    <row r="11" spans="1:14" s="2" customFormat="1" ht="15" customHeight="1" x14ac:dyDescent="0.25">
      <c r="A11" s="195">
        <v>44805</v>
      </c>
      <c r="B11" s="196" t="s">
        <v>123</v>
      </c>
      <c r="C11" s="196" t="s">
        <v>124</v>
      </c>
      <c r="D11" s="197" t="s">
        <v>118</v>
      </c>
      <c r="E11" s="173">
        <v>10000</v>
      </c>
      <c r="F11" s="369">
        <v>3770</v>
      </c>
      <c r="G11" s="333">
        <f t="shared" si="0"/>
        <v>2.6525198938992043</v>
      </c>
      <c r="H11" s="210" t="s">
        <v>120</v>
      </c>
      <c r="I11" s="197" t="s">
        <v>18</v>
      </c>
      <c r="J11" s="453" t="s">
        <v>158</v>
      </c>
      <c r="K11" s="196" t="s">
        <v>64</v>
      </c>
      <c r="L11" s="196" t="s">
        <v>45</v>
      </c>
      <c r="M11" s="458"/>
      <c r="N11" s="370"/>
    </row>
    <row r="12" spans="1:14" s="2" customFormat="1" ht="15" customHeight="1" x14ac:dyDescent="0.25">
      <c r="A12" s="195">
        <v>44805</v>
      </c>
      <c r="B12" s="196" t="s">
        <v>123</v>
      </c>
      <c r="C12" s="196" t="s">
        <v>124</v>
      </c>
      <c r="D12" s="197" t="s">
        <v>118</v>
      </c>
      <c r="E12" s="173">
        <v>23000</v>
      </c>
      <c r="F12" s="369">
        <v>3770</v>
      </c>
      <c r="G12" s="333">
        <f t="shared" si="0"/>
        <v>6.1007957559681696</v>
      </c>
      <c r="H12" s="210" t="s">
        <v>120</v>
      </c>
      <c r="I12" s="197" t="s">
        <v>18</v>
      </c>
      <c r="J12" s="453" t="s">
        <v>158</v>
      </c>
      <c r="K12" s="196" t="s">
        <v>64</v>
      </c>
      <c r="L12" s="196" t="s">
        <v>45</v>
      </c>
      <c r="M12" s="458"/>
      <c r="N12" s="370"/>
    </row>
    <row r="13" spans="1:14" s="2" customFormat="1" ht="15" customHeight="1" x14ac:dyDescent="0.25">
      <c r="A13" s="195">
        <v>44805</v>
      </c>
      <c r="B13" s="196" t="s">
        <v>123</v>
      </c>
      <c r="C13" s="196" t="s">
        <v>124</v>
      </c>
      <c r="D13" s="197" t="s">
        <v>118</v>
      </c>
      <c r="E13" s="173">
        <v>25000</v>
      </c>
      <c r="F13" s="369">
        <v>3770</v>
      </c>
      <c r="G13" s="333">
        <f t="shared" si="0"/>
        <v>6.6312997347480103</v>
      </c>
      <c r="H13" s="210" t="s">
        <v>120</v>
      </c>
      <c r="I13" s="197" t="s">
        <v>18</v>
      </c>
      <c r="J13" s="453" t="s">
        <v>158</v>
      </c>
      <c r="K13" s="196" t="s">
        <v>64</v>
      </c>
      <c r="L13" s="196" t="s">
        <v>45</v>
      </c>
      <c r="M13" s="458"/>
      <c r="N13" s="370"/>
    </row>
    <row r="14" spans="1:14" s="2" customFormat="1" ht="15" customHeight="1" x14ac:dyDescent="0.25">
      <c r="A14" s="195">
        <v>44805</v>
      </c>
      <c r="B14" s="196" t="s">
        <v>123</v>
      </c>
      <c r="C14" s="196" t="s">
        <v>124</v>
      </c>
      <c r="D14" s="197" t="s">
        <v>118</v>
      </c>
      <c r="E14" s="173">
        <v>9000</v>
      </c>
      <c r="F14" s="369">
        <v>3770</v>
      </c>
      <c r="G14" s="333">
        <f t="shared" si="0"/>
        <v>2.3872679045092839</v>
      </c>
      <c r="H14" s="210" t="s">
        <v>120</v>
      </c>
      <c r="I14" s="197" t="s">
        <v>18</v>
      </c>
      <c r="J14" s="453" t="s">
        <v>158</v>
      </c>
      <c r="K14" s="196" t="s">
        <v>64</v>
      </c>
      <c r="L14" s="196" t="s">
        <v>45</v>
      </c>
      <c r="M14" s="458"/>
      <c r="N14" s="370"/>
    </row>
    <row r="15" spans="1:14" s="2" customFormat="1" ht="15" customHeight="1" x14ac:dyDescent="0.25">
      <c r="A15" s="195">
        <v>44805</v>
      </c>
      <c r="B15" s="196" t="s">
        <v>123</v>
      </c>
      <c r="C15" s="196" t="s">
        <v>124</v>
      </c>
      <c r="D15" s="197" t="s">
        <v>118</v>
      </c>
      <c r="E15" s="173">
        <v>10000</v>
      </c>
      <c r="F15" s="369">
        <v>3770</v>
      </c>
      <c r="G15" s="333">
        <f t="shared" si="0"/>
        <v>2.6525198938992043</v>
      </c>
      <c r="H15" s="210" t="s">
        <v>136</v>
      </c>
      <c r="I15" s="197" t="s">
        <v>18</v>
      </c>
      <c r="J15" s="453" t="s">
        <v>162</v>
      </c>
      <c r="K15" s="196" t="s">
        <v>64</v>
      </c>
      <c r="L15" s="196" t="s">
        <v>45</v>
      </c>
      <c r="M15" s="458"/>
      <c r="N15" s="370"/>
    </row>
    <row r="16" spans="1:14" s="2" customFormat="1" ht="15" customHeight="1" x14ac:dyDescent="0.25">
      <c r="A16" s="195">
        <v>44805</v>
      </c>
      <c r="B16" s="196" t="s">
        <v>123</v>
      </c>
      <c r="C16" s="196" t="s">
        <v>124</v>
      </c>
      <c r="D16" s="197" t="s">
        <v>118</v>
      </c>
      <c r="E16" s="173">
        <v>10000</v>
      </c>
      <c r="F16" s="369">
        <v>3770</v>
      </c>
      <c r="G16" s="333">
        <f t="shared" si="0"/>
        <v>2.6525198938992043</v>
      </c>
      <c r="H16" s="210" t="s">
        <v>136</v>
      </c>
      <c r="I16" s="197" t="s">
        <v>18</v>
      </c>
      <c r="J16" s="453" t="s">
        <v>162</v>
      </c>
      <c r="K16" s="196" t="s">
        <v>64</v>
      </c>
      <c r="L16" s="196" t="s">
        <v>45</v>
      </c>
      <c r="M16" s="458"/>
      <c r="N16" s="370"/>
    </row>
    <row r="17" spans="1:14" s="2" customFormat="1" ht="15" customHeight="1" x14ac:dyDescent="0.25">
      <c r="A17" s="195">
        <v>44805</v>
      </c>
      <c r="B17" s="196" t="s">
        <v>123</v>
      </c>
      <c r="C17" s="196" t="s">
        <v>124</v>
      </c>
      <c r="D17" s="197" t="s">
        <v>118</v>
      </c>
      <c r="E17" s="173">
        <v>23000</v>
      </c>
      <c r="F17" s="369">
        <v>3770</v>
      </c>
      <c r="G17" s="333">
        <f t="shared" si="0"/>
        <v>6.1007957559681696</v>
      </c>
      <c r="H17" s="210" t="s">
        <v>136</v>
      </c>
      <c r="I17" s="197" t="s">
        <v>18</v>
      </c>
      <c r="J17" s="453" t="s">
        <v>162</v>
      </c>
      <c r="K17" s="196" t="s">
        <v>64</v>
      </c>
      <c r="L17" s="196" t="s">
        <v>45</v>
      </c>
      <c r="M17" s="458"/>
      <c r="N17" s="370"/>
    </row>
    <row r="18" spans="1:14" s="2" customFormat="1" ht="15" customHeight="1" x14ac:dyDescent="0.25">
      <c r="A18" s="195">
        <v>44805</v>
      </c>
      <c r="B18" s="196" t="s">
        <v>123</v>
      </c>
      <c r="C18" s="196" t="s">
        <v>124</v>
      </c>
      <c r="D18" s="197" t="s">
        <v>118</v>
      </c>
      <c r="E18" s="173">
        <v>25000</v>
      </c>
      <c r="F18" s="369">
        <v>3770</v>
      </c>
      <c r="G18" s="333">
        <f t="shared" si="0"/>
        <v>6.6312997347480103</v>
      </c>
      <c r="H18" s="210" t="s">
        <v>136</v>
      </c>
      <c r="I18" s="197" t="s">
        <v>18</v>
      </c>
      <c r="J18" s="453" t="s">
        <v>162</v>
      </c>
      <c r="K18" s="196" t="s">
        <v>64</v>
      </c>
      <c r="L18" s="196" t="s">
        <v>45</v>
      </c>
      <c r="M18" s="458"/>
      <c r="N18" s="370"/>
    </row>
    <row r="19" spans="1:14" s="2" customFormat="1" ht="15" customHeight="1" x14ac:dyDescent="0.25">
      <c r="A19" s="195">
        <v>44805</v>
      </c>
      <c r="B19" s="196" t="s">
        <v>123</v>
      </c>
      <c r="C19" s="196" t="s">
        <v>124</v>
      </c>
      <c r="D19" s="197" t="s">
        <v>118</v>
      </c>
      <c r="E19" s="173">
        <v>9000</v>
      </c>
      <c r="F19" s="369">
        <v>3770</v>
      </c>
      <c r="G19" s="333">
        <f t="shared" si="0"/>
        <v>2.3872679045092839</v>
      </c>
      <c r="H19" s="210" t="s">
        <v>136</v>
      </c>
      <c r="I19" s="197" t="s">
        <v>18</v>
      </c>
      <c r="J19" s="453" t="s">
        <v>162</v>
      </c>
      <c r="K19" s="196" t="s">
        <v>64</v>
      </c>
      <c r="L19" s="196" t="s">
        <v>45</v>
      </c>
      <c r="M19" s="458"/>
      <c r="N19" s="370"/>
    </row>
    <row r="20" spans="1:14" s="2" customFormat="1" ht="15" customHeight="1" x14ac:dyDescent="0.25">
      <c r="A20" s="195">
        <v>44805</v>
      </c>
      <c r="B20" s="196" t="s">
        <v>164</v>
      </c>
      <c r="C20" s="196" t="s">
        <v>145</v>
      </c>
      <c r="D20" s="197" t="s">
        <v>81</v>
      </c>
      <c r="E20" s="173">
        <v>60000</v>
      </c>
      <c r="F20" s="369">
        <v>3770</v>
      </c>
      <c r="G20" s="333">
        <f t="shared" si="0"/>
        <v>15.915119363395226</v>
      </c>
      <c r="H20" s="210" t="s">
        <v>120</v>
      </c>
      <c r="I20" s="197" t="s">
        <v>18</v>
      </c>
      <c r="J20" s="453" t="s">
        <v>166</v>
      </c>
      <c r="K20" s="196" t="s">
        <v>64</v>
      </c>
      <c r="L20" s="196" t="s">
        <v>45</v>
      </c>
      <c r="M20" s="458"/>
      <c r="N20" s="370"/>
    </row>
    <row r="21" spans="1:14" s="2" customFormat="1" ht="15" customHeight="1" x14ac:dyDescent="0.25">
      <c r="A21" s="195">
        <v>44805</v>
      </c>
      <c r="B21" s="196" t="s">
        <v>123</v>
      </c>
      <c r="C21" s="196" t="s">
        <v>124</v>
      </c>
      <c r="D21" s="197" t="s">
        <v>14</v>
      </c>
      <c r="E21" s="173">
        <v>7000</v>
      </c>
      <c r="F21" s="369">
        <v>3770</v>
      </c>
      <c r="G21" s="333">
        <f t="shared" si="0"/>
        <v>1.856763925729443</v>
      </c>
      <c r="H21" s="210" t="s">
        <v>42</v>
      </c>
      <c r="I21" s="197" t="s">
        <v>18</v>
      </c>
      <c r="J21" s="453" t="s">
        <v>167</v>
      </c>
      <c r="K21" s="196" t="s">
        <v>64</v>
      </c>
      <c r="L21" s="196" t="s">
        <v>45</v>
      </c>
      <c r="M21" s="458"/>
      <c r="N21" s="370"/>
    </row>
    <row r="22" spans="1:14" s="2" customFormat="1" ht="15" customHeight="1" x14ac:dyDescent="0.25">
      <c r="A22" s="195">
        <v>44805</v>
      </c>
      <c r="B22" s="196" t="s">
        <v>123</v>
      </c>
      <c r="C22" s="196" t="s">
        <v>124</v>
      </c>
      <c r="D22" s="197" t="s">
        <v>14</v>
      </c>
      <c r="E22" s="173">
        <v>5000</v>
      </c>
      <c r="F22" s="369">
        <v>3770</v>
      </c>
      <c r="G22" s="333">
        <f t="shared" si="0"/>
        <v>1.3262599469496021</v>
      </c>
      <c r="H22" s="210" t="s">
        <v>42</v>
      </c>
      <c r="I22" s="197" t="s">
        <v>18</v>
      </c>
      <c r="J22" s="453" t="s">
        <v>167</v>
      </c>
      <c r="K22" s="196" t="s">
        <v>64</v>
      </c>
      <c r="L22" s="196" t="s">
        <v>45</v>
      </c>
      <c r="M22" s="458"/>
      <c r="N22" s="370"/>
    </row>
    <row r="23" spans="1:14" s="2" customFormat="1" ht="15" customHeight="1" x14ac:dyDescent="0.25">
      <c r="A23" s="195">
        <v>44805</v>
      </c>
      <c r="B23" s="196" t="s">
        <v>123</v>
      </c>
      <c r="C23" s="196" t="s">
        <v>124</v>
      </c>
      <c r="D23" s="197" t="s">
        <v>14</v>
      </c>
      <c r="E23" s="179">
        <v>9000</v>
      </c>
      <c r="F23" s="369">
        <v>3770</v>
      </c>
      <c r="G23" s="333">
        <f t="shared" si="0"/>
        <v>2.3872679045092839</v>
      </c>
      <c r="H23" s="210" t="s">
        <v>42</v>
      </c>
      <c r="I23" s="197" t="s">
        <v>18</v>
      </c>
      <c r="J23" s="453" t="s">
        <v>167</v>
      </c>
      <c r="K23" s="196" t="s">
        <v>64</v>
      </c>
      <c r="L23" s="196" t="s">
        <v>45</v>
      </c>
      <c r="M23" s="458"/>
      <c r="N23" s="370"/>
    </row>
    <row r="24" spans="1:14" s="2" customFormat="1" ht="15" customHeight="1" x14ac:dyDescent="0.25">
      <c r="A24" s="601">
        <v>44805</v>
      </c>
      <c r="B24" s="206" t="s">
        <v>170</v>
      </c>
      <c r="C24" s="206" t="s">
        <v>145</v>
      </c>
      <c r="D24" s="533" t="s">
        <v>81</v>
      </c>
      <c r="E24" s="683">
        <v>90000</v>
      </c>
      <c r="F24" s="369">
        <v>3770</v>
      </c>
      <c r="G24" s="333">
        <f t="shared" si="0"/>
        <v>23.872679045092838</v>
      </c>
      <c r="H24" s="210" t="s">
        <v>42</v>
      </c>
      <c r="I24" s="197" t="s">
        <v>18</v>
      </c>
      <c r="J24" s="453" t="s">
        <v>174</v>
      </c>
      <c r="K24" s="196" t="s">
        <v>64</v>
      </c>
      <c r="L24" s="196" t="s">
        <v>45</v>
      </c>
      <c r="M24" s="458"/>
      <c r="N24" s="370"/>
    </row>
    <row r="25" spans="1:14" s="2" customFormat="1" ht="15" customHeight="1" x14ac:dyDescent="0.25">
      <c r="A25" s="601">
        <v>44805</v>
      </c>
      <c r="B25" s="206" t="s">
        <v>171</v>
      </c>
      <c r="C25" s="206" t="s">
        <v>145</v>
      </c>
      <c r="D25" s="533" t="s">
        <v>81</v>
      </c>
      <c r="E25" s="683">
        <v>8000</v>
      </c>
      <c r="F25" s="369">
        <v>3770</v>
      </c>
      <c r="G25" s="333">
        <f t="shared" si="0"/>
        <v>2.1220159151193636</v>
      </c>
      <c r="H25" s="210" t="s">
        <v>42</v>
      </c>
      <c r="I25" s="197" t="s">
        <v>18</v>
      </c>
      <c r="J25" s="453" t="s">
        <v>191</v>
      </c>
      <c r="K25" s="196" t="s">
        <v>64</v>
      </c>
      <c r="L25" s="196" t="s">
        <v>45</v>
      </c>
      <c r="M25" s="458"/>
      <c r="N25" s="370"/>
    </row>
    <row r="26" spans="1:14" s="2" customFormat="1" ht="15" customHeight="1" x14ac:dyDescent="0.25">
      <c r="A26" s="601">
        <v>44805</v>
      </c>
      <c r="B26" s="206" t="s">
        <v>183</v>
      </c>
      <c r="C26" s="206" t="s">
        <v>145</v>
      </c>
      <c r="D26" s="533" t="s">
        <v>81</v>
      </c>
      <c r="E26" s="683">
        <v>15000</v>
      </c>
      <c r="F26" s="369">
        <v>3770</v>
      </c>
      <c r="G26" s="333">
        <f t="shared" si="0"/>
        <v>3.9787798408488064</v>
      </c>
      <c r="H26" s="210" t="s">
        <v>42</v>
      </c>
      <c r="I26" s="197" t="s">
        <v>18</v>
      </c>
      <c r="J26" s="453" t="s">
        <v>174</v>
      </c>
      <c r="K26" s="196" t="s">
        <v>64</v>
      </c>
      <c r="L26" s="196" t="s">
        <v>45</v>
      </c>
      <c r="M26" s="458"/>
      <c r="N26" s="370"/>
    </row>
    <row r="27" spans="1:14" s="2" customFormat="1" ht="15" customHeight="1" x14ac:dyDescent="0.25">
      <c r="A27" s="601">
        <v>44805</v>
      </c>
      <c r="B27" s="206" t="s">
        <v>183</v>
      </c>
      <c r="C27" s="206" t="s">
        <v>145</v>
      </c>
      <c r="D27" s="533" t="s">
        <v>81</v>
      </c>
      <c r="E27" s="683">
        <v>15000</v>
      </c>
      <c r="F27" s="369">
        <v>3770</v>
      </c>
      <c r="G27" s="333">
        <f t="shared" si="0"/>
        <v>3.9787798408488064</v>
      </c>
      <c r="H27" s="210" t="s">
        <v>42</v>
      </c>
      <c r="I27" s="197" t="s">
        <v>18</v>
      </c>
      <c r="J27" s="453" t="s">
        <v>174</v>
      </c>
      <c r="K27" s="196" t="s">
        <v>64</v>
      </c>
      <c r="L27" s="196" t="s">
        <v>45</v>
      </c>
      <c r="M27" s="458"/>
      <c r="N27" s="370"/>
    </row>
    <row r="28" spans="1:14" s="2" customFormat="1" ht="15" customHeight="1" x14ac:dyDescent="0.25">
      <c r="A28" s="601">
        <v>44805</v>
      </c>
      <c r="B28" s="206" t="s">
        <v>173</v>
      </c>
      <c r="C28" s="206" t="s">
        <v>145</v>
      </c>
      <c r="D28" s="533" t="s">
        <v>81</v>
      </c>
      <c r="E28" s="529">
        <v>39000</v>
      </c>
      <c r="F28" s="369">
        <v>3770</v>
      </c>
      <c r="G28" s="333">
        <f t="shared" si="0"/>
        <v>10.344827586206897</v>
      </c>
      <c r="H28" s="210" t="s">
        <v>42</v>
      </c>
      <c r="I28" s="197" t="s">
        <v>18</v>
      </c>
      <c r="J28" s="453" t="s">
        <v>174</v>
      </c>
      <c r="K28" s="196" t="s">
        <v>64</v>
      </c>
      <c r="L28" s="196" t="s">
        <v>45</v>
      </c>
      <c r="M28" s="458"/>
      <c r="N28" s="370"/>
    </row>
    <row r="29" spans="1:14" s="2" customFormat="1" ht="15" customHeight="1" x14ac:dyDescent="0.25">
      <c r="A29" s="195">
        <v>44805</v>
      </c>
      <c r="B29" s="196" t="s">
        <v>182</v>
      </c>
      <c r="C29" s="196" t="s">
        <v>137</v>
      </c>
      <c r="D29" s="197" t="s">
        <v>14</v>
      </c>
      <c r="E29" s="191">
        <v>2935000</v>
      </c>
      <c r="F29" s="369">
        <v>3770</v>
      </c>
      <c r="G29" s="333">
        <f t="shared" si="0"/>
        <v>778.51458885941645</v>
      </c>
      <c r="H29" s="210" t="s">
        <v>256</v>
      </c>
      <c r="I29" s="197" t="s">
        <v>18</v>
      </c>
      <c r="J29" s="453" t="s">
        <v>184</v>
      </c>
      <c r="K29" s="196" t="s">
        <v>64</v>
      </c>
      <c r="L29" s="196" t="s">
        <v>45</v>
      </c>
      <c r="M29" s="458"/>
      <c r="N29" s="370"/>
    </row>
    <row r="30" spans="1:14" s="2" customFormat="1" ht="15" customHeight="1" x14ac:dyDescent="0.25">
      <c r="A30" s="195">
        <v>44805</v>
      </c>
      <c r="B30" s="196" t="s">
        <v>132</v>
      </c>
      <c r="C30" s="196" t="s">
        <v>133</v>
      </c>
      <c r="D30" s="197" t="s">
        <v>81</v>
      </c>
      <c r="E30" s="191">
        <v>3000</v>
      </c>
      <c r="F30" s="369">
        <v>3770</v>
      </c>
      <c r="G30" s="333">
        <f t="shared" si="0"/>
        <v>0.79575596816976124</v>
      </c>
      <c r="H30" s="210" t="s">
        <v>256</v>
      </c>
      <c r="I30" s="197" t="s">
        <v>18</v>
      </c>
      <c r="J30" s="453" t="s">
        <v>695</v>
      </c>
      <c r="K30" s="196" t="s">
        <v>64</v>
      </c>
      <c r="L30" s="196" t="s">
        <v>45</v>
      </c>
      <c r="M30" s="458"/>
      <c r="N30" s="370"/>
    </row>
    <row r="31" spans="1:14" s="2" customFormat="1" ht="15" customHeight="1" x14ac:dyDescent="0.25">
      <c r="A31" s="195">
        <v>44805</v>
      </c>
      <c r="B31" s="196" t="s">
        <v>132</v>
      </c>
      <c r="C31" s="196" t="s">
        <v>133</v>
      </c>
      <c r="D31" s="197" t="s">
        <v>81</v>
      </c>
      <c r="E31" s="191">
        <v>20000</v>
      </c>
      <c r="F31" s="369">
        <v>3770</v>
      </c>
      <c r="G31" s="333">
        <f t="shared" si="0"/>
        <v>5.3050397877984086</v>
      </c>
      <c r="H31" s="210" t="s">
        <v>256</v>
      </c>
      <c r="I31" s="197" t="s">
        <v>18</v>
      </c>
      <c r="J31" s="453" t="s">
        <v>696</v>
      </c>
      <c r="K31" s="196" t="s">
        <v>64</v>
      </c>
      <c r="L31" s="196" t="s">
        <v>45</v>
      </c>
      <c r="M31" s="458"/>
      <c r="N31" s="370"/>
    </row>
    <row r="32" spans="1:14" s="2" customFormat="1" ht="15" customHeight="1" x14ac:dyDescent="0.25">
      <c r="A32" s="195">
        <v>44806</v>
      </c>
      <c r="B32" s="196" t="s">
        <v>123</v>
      </c>
      <c r="C32" s="196" t="s">
        <v>124</v>
      </c>
      <c r="D32" s="197" t="s">
        <v>118</v>
      </c>
      <c r="E32" s="173">
        <v>10000</v>
      </c>
      <c r="F32" s="369">
        <v>3770</v>
      </c>
      <c r="G32" s="333">
        <f t="shared" si="0"/>
        <v>2.6525198938992043</v>
      </c>
      <c r="H32" s="210" t="s">
        <v>136</v>
      </c>
      <c r="I32" s="197" t="s">
        <v>18</v>
      </c>
      <c r="J32" s="453" t="s">
        <v>185</v>
      </c>
      <c r="K32" s="196" t="s">
        <v>64</v>
      </c>
      <c r="L32" s="196" t="s">
        <v>45</v>
      </c>
      <c r="M32" s="458"/>
      <c r="N32" s="370"/>
    </row>
    <row r="33" spans="1:14" s="2" customFormat="1" ht="15" customHeight="1" x14ac:dyDescent="0.25">
      <c r="A33" s="195">
        <v>44806</v>
      </c>
      <c r="B33" s="196" t="s">
        <v>123</v>
      </c>
      <c r="C33" s="196" t="s">
        <v>124</v>
      </c>
      <c r="D33" s="197" t="s">
        <v>118</v>
      </c>
      <c r="E33" s="191">
        <v>15000</v>
      </c>
      <c r="F33" s="369">
        <v>3770</v>
      </c>
      <c r="G33" s="333">
        <f t="shared" si="0"/>
        <v>3.9787798408488064</v>
      </c>
      <c r="H33" s="210" t="s">
        <v>136</v>
      </c>
      <c r="I33" s="197" t="s">
        <v>18</v>
      </c>
      <c r="J33" s="453" t="s">
        <v>185</v>
      </c>
      <c r="K33" s="196" t="s">
        <v>64</v>
      </c>
      <c r="L33" s="196" t="s">
        <v>45</v>
      </c>
      <c r="M33" s="458"/>
      <c r="N33" s="370"/>
    </row>
    <row r="34" spans="1:14" s="2" customFormat="1" ht="15" customHeight="1" x14ac:dyDescent="0.25">
      <c r="A34" s="195">
        <v>44806</v>
      </c>
      <c r="B34" s="196" t="s">
        <v>123</v>
      </c>
      <c r="C34" s="196" t="s">
        <v>124</v>
      </c>
      <c r="D34" s="197" t="s">
        <v>118</v>
      </c>
      <c r="E34" s="191">
        <v>22000</v>
      </c>
      <c r="F34" s="369">
        <v>3770</v>
      </c>
      <c r="G34" s="333">
        <f t="shared" si="0"/>
        <v>5.8355437665782492</v>
      </c>
      <c r="H34" s="210" t="s">
        <v>136</v>
      </c>
      <c r="I34" s="197" t="s">
        <v>18</v>
      </c>
      <c r="J34" s="453" t="s">
        <v>185</v>
      </c>
      <c r="K34" s="196" t="s">
        <v>64</v>
      </c>
      <c r="L34" s="196" t="s">
        <v>45</v>
      </c>
      <c r="M34" s="458"/>
      <c r="N34" s="370"/>
    </row>
    <row r="35" spans="1:14" s="2" customFormat="1" ht="15" customHeight="1" x14ac:dyDescent="0.25">
      <c r="A35" s="195">
        <v>44806</v>
      </c>
      <c r="B35" s="196" t="s">
        <v>123</v>
      </c>
      <c r="C35" s="196" t="s">
        <v>124</v>
      </c>
      <c r="D35" s="197" t="s">
        <v>118</v>
      </c>
      <c r="E35" s="191">
        <v>25000</v>
      </c>
      <c r="F35" s="369">
        <v>3770</v>
      </c>
      <c r="G35" s="333">
        <f t="shared" si="0"/>
        <v>6.6312997347480103</v>
      </c>
      <c r="H35" s="210" t="s">
        <v>136</v>
      </c>
      <c r="I35" s="197" t="s">
        <v>18</v>
      </c>
      <c r="J35" s="453" t="s">
        <v>185</v>
      </c>
      <c r="K35" s="196" t="s">
        <v>64</v>
      </c>
      <c r="L35" s="196" t="s">
        <v>45</v>
      </c>
      <c r="M35" s="458"/>
      <c r="N35" s="370"/>
    </row>
    <row r="36" spans="1:14" s="2" customFormat="1" ht="15" customHeight="1" x14ac:dyDescent="0.25">
      <c r="A36" s="195">
        <v>44806</v>
      </c>
      <c r="B36" s="196" t="s">
        <v>123</v>
      </c>
      <c r="C36" s="196" t="s">
        <v>124</v>
      </c>
      <c r="D36" s="197" t="s">
        <v>118</v>
      </c>
      <c r="E36" s="191">
        <v>9000</v>
      </c>
      <c r="F36" s="369">
        <v>3770</v>
      </c>
      <c r="G36" s="333">
        <f t="shared" si="0"/>
        <v>2.3872679045092839</v>
      </c>
      <c r="H36" s="210" t="s">
        <v>136</v>
      </c>
      <c r="I36" s="197" t="s">
        <v>18</v>
      </c>
      <c r="J36" s="453" t="s">
        <v>185</v>
      </c>
      <c r="K36" s="196" t="s">
        <v>64</v>
      </c>
      <c r="L36" s="196" t="s">
        <v>45</v>
      </c>
      <c r="M36" s="458"/>
      <c r="N36" s="370"/>
    </row>
    <row r="37" spans="1:14" s="2" customFormat="1" ht="15" customHeight="1" x14ac:dyDescent="0.25">
      <c r="A37" s="195">
        <v>44806</v>
      </c>
      <c r="B37" s="196" t="s">
        <v>123</v>
      </c>
      <c r="C37" s="196" t="s">
        <v>124</v>
      </c>
      <c r="D37" s="197" t="s">
        <v>118</v>
      </c>
      <c r="E37" s="191">
        <v>9000</v>
      </c>
      <c r="F37" s="369">
        <v>3770</v>
      </c>
      <c r="G37" s="333">
        <f t="shared" si="0"/>
        <v>2.3872679045092839</v>
      </c>
      <c r="H37" s="210" t="s">
        <v>120</v>
      </c>
      <c r="I37" s="197" t="s">
        <v>18</v>
      </c>
      <c r="J37" s="453" t="s">
        <v>189</v>
      </c>
      <c r="K37" s="196" t="s">
        <v>64</v>
      </c>
      <c r="L37" s="196" t="s">
        <v>45</v>
      </c>
      <c r="M37" s="458"/>
      <c r="N37" s="370"/>
    </row>
    <row r="38" spans="1:14" s="2" customFormat="1" ht="15" customHeight="1" x14ac:dyDescent="0.25">
      <c r="A38" s="195">
        <v>44806</v>
      </c>
      <c r="B38" s="196" t="s">
        <v>123</v>
      </c>
      <c r="C38" s="196" t="s">
        <v>124</v>
      </c>
      <c r="D38" s="197" t="s">
        <v>118</v>
      </c>
      <c r="E38" s="191">
        <v>15000</v>
      </c>
      <c r="F38" s="369">
        <v>3770</v>
      </c>
      <c r="G38" s="333">
        <f t="shared" si="0"/>
        <v>3.9787798408488064</v>
      </c>
      <c r="H38" s="210" t="s">
        <v>120</v>
      </c>
      <c r="I38" s="197" t="s">
        <v>18</v>
      </c>
      <c r="J38" s="453" t="s">
        <v>189</v>
      </c>
      <c r="K38" s="196" t="s">
        <v>64</v>
      </c>
      <c r="L38" s="196" t="s">
        <v>45</v>
      </c>
      <c r="M38" s="458"/>
      <c r="N38" s="370"/>
    </row>
    <row r="39" spans="1:14" s="2" customFormat="1" ht="15" customHeight="1" x14ac:dyDescent="0.25">
      <c r="A39" s="195">
        <v>44806</v>
      </c>
      <c r="B39" s="196" t="s">
        <v>123</v>
      </c>
      <c r="C39" s="196" t="s">
        <v>124</v>
      </c>
      <c r="D39" s="197" t="s">
        <v>118</v>
      </c>
      <c r="E39" s="202">
        <v>22000</v>
      </c>
      <c r="F39" s="369">
        <v>3770</v>
      </c>
      <c r="G39" s="333">
        <f t="shared" si="0"/>
        <v>5.8355437665782492</v>
      </c>
      <c r="H39" s="210" t="s">
        <v>120</v>
      </c>
      <c r="I39" s="197" t="s">
        <v>18</v>
      </c>
      <c r="J39" s="453" t="s">
        <v>189</v>
      </c>
      <c r="K39" s="196" t="s">
        <v>64</v>
      </c>
      <c r="L39" s="196" t="s">
        <v>45</v>
      </c>
      <c r="M39" s="458"/>
      <c r="N39" s="370"/>
    </row>
    <row r="40" spans="1:14" s="2" customFormat="1" ht="15" customHeight="1" x14ac:dyDescent="0.25">
      <c r="A40" s="195">
        <v>44806</v>
      </c>
      <c r="B40" s="196" t="s">
        <v>123</v>
      </c>
      <c r="C40" s="196" t="s">
        <v>124</v>
      </c>
      <c r="D40" s="197" t="s">
        <v>118</v>
      </c>
      <c r="E40" s="183">
        <v>25000</v>
      </c>
      <c r="F40" s="369">
        <v>3770</v>
      </c>
      <c r="G40" s="333">
        <f t="shared" si="0"/>
        <v>6.6312997347480103</v>
      </c>
      <c r="H40" s="210" t="s">
        <v>120</v>
      </c>
      <c r="I40" s="197" t="s">
        <v>18</v>
      </c>
      <c r="J40" s="453" t="s">
        <v>189</v>
      </c>
      <c r="K40" s="196" t="s">
        <v>64</v>
      </c>
      <c r="L40" s="196" t="s">
        <v>45</v>
      </c>
      <c r="M40" s="458"/>
      <c r="N40" s="370"/>
    </row>
    <row r="41" spans="1:14" s="2" customFormat="1" ht="15" customHeight="1" x14ac:dyDescent="0.25">
      <c r="A41" s="195">
        <v>44806</v>
      </c>
      <c r="B41" s="196" t="s">
        <v>123</v>
      </c>
      <c r="C41" s="196" t="s">
        <v>124</v>
      </c>
      <c r="D41" s="197" t="s">
        <v>118</v>
      </c>
      <c r="E41" s="191">
        <v>9000</v>
      </c>
      <c r="F41" s="369">
        <v>3770</v>
      </c>
      <c r="G41" s="333">
        <f t="shared" si="0"/>
        <v>2.3872679045092839</v>
      </c>
      <c r="H41" s="210" t="s">
        <v>120</v>
      </c>
      <c r="I41" s="197" t="s">
        <v>18</v>
      </c>
      <c r="J41" s="453" t="s">
        <v>189</v>
      </c>
      <c r="K41" s="196" t="s">
        <v>64</v>
      </c>
      <c r="L41" s="196" t="s">
        <v>45</v>
      </c>
      <c r="M41" s="458"/>
      <c r="N41" s="370"/>
    </row>
    <row r="42" spans="1:14" s="2" customFormat="1" ht="15" customHeight="1" x14ac:dyDescent="0.25">
      <c r="A42" s="195">
        <v>44806</v>
      </c>
      <c r="B42" s="196" t="s">
        <v>190</v>
      </c>
      <c r="C42" s="196" t="s">
        <v>146</v>
      </c>
      <c r="D42" s="197" t="s">
        <v>81</v>
      </c>
      <c r="E42" s="191">
        <v>200000</v>
      </c>
      <c r="F42" s="369">
        <v>3770</v>
      </c>
      <c r="G42" s="333">
        <f t="shared" si="0"/>
        <v>53.050397877984082</v>
      </c>
      <c r="H42" s="210" t="s">
        <v>42</v>
      </c>
      <c r="I42" s="197" t="s">
        <v>18</v>
      </c>
      <c r="J42" s="453" t="s">
        <v>209</v>
      </c>
      <c r="K42" s="196" t="s">
        <v>64</v>
      </c>
      <c r="L42" s="196" t="s">
        <v>45</v>
      </c>
      <c r="M42" s="458"/>
      <c r="N42" s="370"/>
    </row>
    <row r="43" spans="1:14" s="2" customFormat="1" ht="15" customHeight="1" x14ac:dyDescent="0.25">
      <c r="A43" s="195">
        <v>44806</v>
      </c>
      <c r="B43" s="196" t="s">
        <v>123</v>
      </c>
      <c r="C43" s="196" t="s">
        <v>124</v>
      </c>
      <c r="D43" s="197" t="s">
        <v>119</v>
      </c>
      <c r="E43" s="202">
        <v>8000</v>
      </c>
      <c r="F43" s="369">
        <v>3770</v>
      </c>
      <c r="G43" s="333">
        <f t="shared" si="0"/>
        <v>2.1220159151193636</v>
      </c>
      <c r="H43" s="210" t="s">
        <v>121</v>
      </c>
      <c r="I43" s="197" t="s">
        <v>18</v>
      </c>
      <c r="J43" s="453" t="s">
        <v>192</v>
      </c>
      <c r="K43" s="196" t="s">
        <v>64</v>
      </c>
      <c r="L43" s="196" t="s">
        <v>45</v>
      </c>
      <c r="M43" s="458"/>
      <c r="N43" s="370"/>
    </row>
    <row r="44" spans="1:14" s="2" customFormat="1" ht="15" customHeight="1" x14ac:dyDescent="0.25">
      <c r="A44" s="195">
        <v>44806</v>
      </c>
      <c r="B44" s="196" t="s">
        <v>123</v>
      </c>
      <c r="C44" s="196" t="s">
        <v>124</v>
      </c>
      <c r="D44" s="197" t="s">
        <v>119</v>
      </c>
      <c r="E44" s="183">
        <v>20000</v>
      </c>
      <c r="F44" s="369">
        <v>3770</v>
      </c>
      <c r="G44" s="333">
        <f t="shared" si="0"/>
        <v>5.3050397877984086</v>
      </c>
      <c r="H44" s="210" t="s">
        <v>121</v>
      </c>
      <c r="I44" s="197" t="s">
        <v>18</v>
      </c>
      <c r="J44" s="453" t="s">
        <v>192</v>
      </c>
      <c r="K44" s="196" t="s">
        <v>64</v>
      </c>
      <c r="L44" s="196" t="s">
        <v>45</v>
      </c>
      <c r="M44" s="458"/>
      <c r="N44" s="370"/>
    </row>
    <row r="45" spans="1:14" s="2" customFormat="1" ht="15" customHeight="1" x14ac:dyDescent="0.25">
      <c r="A45" s="195">
        <v>44806</v>
      </c>
      <c r="B45" s="196" t="s">
        <v>123</v>
      </c>
      <c r="C45" s="196" t="s">
        <v>124</v>
      </c>
      <c r="D45" s="197" t="s">
        <v>119</v>
      </c>
      <c r="E45" s="191">
        <v>25000</v>
      </c>
      <c r="F45" s="369">
        <v>3770</v>
      </c>
      <c r="G45" s="333">
        <f t="shared" si="0"/>
        <v>6.6312997347480103</v>
      </c>
      <c r="H45" s="210" t="s">
        <v>121</v>
      </c>
      <c r="I45" s="197" t="s">
        <v>18</v>
      </c>
      <c r="J45" s="453" t="s">
        <v>192</v>
      </c>
      <c r="K45" s="196" t="s">
        <v>64</v>
      </c>
      <c r="L45" s="196" t="s">
        <v>45</v>
      </c>
      <c r="M45" s="458"/>
      <c r="N45" s="370"/>
    </row>
    <row r="46" spans="1:14" s="2" customFormat="1" ht="15" customHeight="1" x14ac:dyDescent="0.25">
      <c r="A46" s="195">
        <v>44806</v>
      </c>
      <c r="B46" s="196" t="s">
        <v>123</v>
      </c>
      <c r="C46" s="196" t="s">
        <v>124</v>
      </c>
      <c r="D46" s="197" t="s">
        <v>119</v>
      </c>
      <c r="E46" s="191">
        <v>7000</v>
      </c>
      <c r="F46" s="369">
        <v>3770</v>
      </c>
      <c r="G46" s="333">
        <f t="shared" si="0"/>
        <v>1.856763925729443</v>
      </c>
      <c r="H46" s="210" t="s">
        <v>121</v>
      </c>
      <c r="I46" s="197" t="s">
        <v>18</v>
      </c>
      <c r="J46" s="453" t="s">
        <v>192</v>
      </c>
      <c r="K46" s="196" t="s">
        <v>64</v>
      </c>
      <c r="L46" s="196" t="s">
        <v>45</v>
      </c>
      <c r="M46" s="458"/>
      <c r="N46" s="370"/>
    </row>
    <row r="47" spans="1:14" s="2" customFormat="1" ht="15" customHeight="1" x14ac:dyDescent="0.25">
      <c r="A47" s="195">
        <v>44806</v>
      </c>
      <c r="B47" s="196" t="s">
        <v>123</v>
      </c>
      <c r="C47" s="196" t="s">
        <v>124</v>
      </c>
      <c r="D47" s="197" t="s">
        <v>119</v>
      </c>
      <c r="E47" s="191">
        <v>8000</v>
      </c>
      <c r="F47" s="369">
        <v>3770</v>
      </c>
      <c r="G47" s="333">
        <f t="shared" si="0"/>
        <v>2.1220159151193636</v>
      </c>
      <c r="H47" s="210" t="s">
        <v>121</v>
      </c>
      <c r="I47" s="197" t="s">
        <v>18</v>
      </c>
      <c r="J47" s="453" t="s">
        <v>192</v>
      </c>
      <c r="K47" s="196" t="s">
        <v>64</v>
      </c>
      <c r="L47" s="196" t="s">
        <v>45</v>
      </c>
      <c r="M47" s="458"/>
      <c r="N47" s="370"/>
    </row>
    <row r="48" spans="1:14" s="2" customFormat="1" ht="15" customHeight="1" x14ac:dyDescent="0.25">
      <c r="A48" s="195">
        <v>44806</v>
      </c>
      <c r="B48" s="196" t="s">
        <v>122</v>
      </c>
      <c r="C48" s="196" t="s">
        <v>122</v>
      </c>
      <c r="D48" s="197" t="s">
        <v>119</v>
      </c>
      <c r="E48" s="191">
        <v>5000</v>
      </c>
      <c r="F48" s="369">
        <v>3770</v>
      </c>
      <c r="G48" s="333">
        <f t="shared" si="0"/>
        <v>1.3262599469496021</v>
      </c>
      <c r="H48" s="210" t="s">
        <v>121</v>
      </c>
      <c r="I48" s="197" t="s">
        <v>18</v>
      </c>
      <c r="J48" s="453" t="s">
        <v>192</v>
      </c>
      <c r="K48" s="196" t="s">
        <v>64</v>
      </c>
      <c r="L48" s="196" t="s">
        <v>45</v>
      </c>
      <c r="M48" s="458"/>
      <c r="N48" s="370"/>
    </row>
    <row r="49" spans="1:14" s="2" customFormat="1" ht="15" customHeight="1" x14ac:dyDescent="0.25">
      <c r="A49" s="195">
        <v>44806</v>
      </c>
      <c r="B49" s="196" t="s">
        <v>122</v>
      </c>
      <c r="C49" s="196" t="s">
        <v>122</v>
      </c>
      <c r="D49" s="525" t="s">
        <v>119</v>
      </c>
      <c r="E49" s="191">
        <v>5000</v>
      </c>
      <c r="F49" s="369">
        <v>3770</v>
      </c>
      <c r="G49" s="333">
        <f t="shared" si="0"/>
        <v>1.3262599469496021</v>
      </c>
      <c r="H49" s="210" t="s">
        <v>121</v>
      </c>
      <c r="I49" s="197" t="s">
        <v>18</v>
      </c>
      <c r="J49" s="453" t="s">
        <v>192</v>
      </c>
      <c r="K49" s="196" t="s">
        <v>64</v>
      </c>
      <c r="L49" s="196" t="s">
        <v>45</v>
      </c>
      <c r="M49" s="458"/>
      <c r="N49" s="370"/>
    </row>
    <row r="50" spans="1:14" s="2" customFormat="1" ht="15" customHeight="1" x14ac:dyDescent="0.25">
      <c r="A50" s="195">
        <v>44807</v>
      </c>
      <c r="B50" s="178" t="s">
        <v>123</v>
      </c>
      <c r="C50" s="178" t="s">
        <v>124</v>
      </c>
      <c r="D50" s="204" t="s">
        <v>119</v>
      </c>
      <c r="E50" s="191">
        <v>28000</v>
      </c>
      <c r="F50" s="369">
        <v>3770</v>
      </c>
      <c r="G50" s="333">
        <f t="shared" si="0"/>
        <v>7.4270557029177722</v>
      </c>
      <c r="H50" s="210" t="s">
        <v>121</v>
      </c>
      <c r="I50" s="197" t="s">
        <v>18</v>
      </c>
      <c r="J50" s="453" t="s">
        <v>193</v>
      </c>
      <c r="K50" s="196" t="s">
        <v>64</v>
      </c>
      <c r="L50" s="196" t="s">
        <v>45</v>
      </c>
      <c r="M50" s="458"/>
      <c r="N50" s="370"/>
    </row>
    <row r="51" spans="1:14" s="2" customFormat="1" ht="15" customHeight="1" x14ac:dyDescent="0.25">
      <c r="A51" s="195">
        <v>44807</v>
      </c>
      <c r="B51" s="178" t="s">
        <v>123</v>
      </c>
      <c r="C51" s="178" t="s">
        <v>124</v>
      </c>
      <c r="D51" s="204" t="s">
        <v>119</v>
      </c>
      <c r="E51" s="183">
        <v>30000</v>
      </c>
      <c r="F51" s="369">
        <v>3770</v>
      </c>
      <c r="G51" s="333">
        <f t="shared" si="0"/>
        <v>7.9575596816976129</v>
      </c>
      <c r="H51" s="210" t="s">
        <v>121</v>
      </c>
      <c r="I51" s="197" t="s">
        <v>18</v>
      </c>
      <c r="J51" s="453" t="s">
        <v>193</v>
      </c>
      <c r="K51" s="196" t="s">
        <v>64</v>
      </c>
      <c r="L51" s="196" t="s">
        <v>45</v>
      </c>
      <c r="M51" s="458"/>
      <c r="N51" s="370"/>
    </row>
    <row r="52" spans="1:14" s="2" customFormat="1" ht="15" customHeight="1" x14ac:dyDescent="0.25">
      <c r="A52" s="195">
        <v>44807</v>
      </c>
      <c r="B52" s="178" t="s">
        <v>122</v>
      </c>
      <c r="C52" s="178" t="s">
        <v>122</v>
      </c>
      <c r="D52" s="204" t="s">
        <v>119</v>
      </c>
      <c r="E52" s="183">
        <v>5000</v>
      </c>
      <c r="F52" s="369">
        <v>3770</v>
      </c>
      <c r="G52" s="333">
        <f t="shared" si="0"/>
        <v>1.3262599469496021</v>
      </c>
      <c r="H52" s="210" t="s">
        <v>121</v>
      </c>
      <c r="I52" s="197" t="s">
        <v>18</v>
      </c>
      <c r="J52" s="453" t="s">
        <v>193</v>
      </c>
      <c r="K52" s="196" t="s">
        <v>64</v>
      </c>
      <c r="L52" s="196" t="s">
        <v>45</v>
      </c>
      <c r="M52" s="458"/>
      <c r="N52" s="370"/>
    </row>
    <row r="53" spans="1:14" s="2" customFormat="1" ht="15" customHeight="1" x14ac:dyDescent="0.25">
      <c r="A53" s="195">
        <v>44807</v>
      </c>
      <c r="B53" s="178" t="s">
        <v>122</v>
      </c>
      <c r="C53" s="178" t="s">
        <v>122</v>
      </c>
      <c r="D53" s="204" t="s">
        <v>119</v>
      </c>
      <c r="E53" s="529">
        <v>5000</v>
      </c>
      <c r="F53" s="369">
        <v>3770</v>
      </c>
      <c r="G53" s="333">
        <f t="shared" si="0"/>
        <v>1.3262599469496021</v>
      </c>
      <c r="H53" s="210" t="s">
        <v>121</v>
      </c>
      <c r="I53" s="197" t="s">
        <v>18</v>
      </c>
      <c r="J53" s="453" t="s">
        <v>193</v>
      </c>
      <c r="K53" s="196" t="s">
        <v>64</v>
      </c>
      <c r="L53" s="196" t="s">
        <v>45</v>
      </c>
      <c r="M53" s="458"/>
      <c r="N53" s="370"/>
    </row>
    <row r="54" spans="1:14" s="2" customFormat="1" ht="15" customHeight="1" x14ac:dyDescent="0.25">
      <c r="A54" s="195">
        <v>44807</v>
      </c>
      <c r="B54" s="178" t="s">
        <v>123</v>
      </c>
      <c r="C54" s="178" t="s">
        <v>124</v>
      </c>
      <c r="D54" s="204" t="s">
        <v>119</v>
      </c>
      <c r="E54" s="529">
        <v>30000</v>
      </c>
      <c r="F54" s="369">
        <v>3770</v>
      </c>
      <c r="G54" s="333">
        <f t="shared" si="0"/>
        <v>7.9575596816976129</v>
      </c>
      <c r="H54" s="210" t="s">
        <v>121</v>
      </c>
      <c r="I54" s="197" t="s">
        <v>18</v>
      </c>
      <c r="J54" s="453" t="s">
        <v>194</v>
      </c>
      <c r="K54" s="196" t="s">
        <v>64</v>
      </c>
      <c r="L54" s="196" t="s">
        <v>45</v>
      </c>
      <c r="M54" s="458"/>
      <c r="N54" s="370"/>
    </row>
    <row r="55" spans="1:14" s="2" customFormat="1" ht="15" customHeight="1" x14ac:dyDescent="0.25">
      <c r="A55" s="195">
        <v>44807</v>
      </c>
      <c r="B55" s="178" t="s">
        <v>123</v>
      </c>
      <c r="C55" s="178" t="s">
        <v>124</v>
      </c>
      <c r="D55" s="204" t="s">
        <v>119</v>
      </c>
      <c r="E55" s="529">
        <v>30000</v>
      </c>
      <c r="F55" s="369">
        <v>3770</v>
      </c>
      <c r="G55" s="333">
        <f t="shared" si="0"/>
        <v>7.9575596816976129</v>
      </c>
      <c r="H55" s="210" t="s">
        <v>121</v>
      </c>
      <c r="I55" s="197" t="s">
        <v>18</v>
      </c>
      <c r="J55" s="453" t="s">
        <v>194</v>
      </c>
      <c r="K55" s="196" t="s">
        <v>64</v>
      </c>
      <c r="L55" s="196" t="s">
        <v>45</v>
      </c>
      <c r="M55" s="458"/>
      <c r="N55" s="370"/>
    </row>
    <row r="56" spans="1:14" s="2" customFormat="1" ht="15" customHeight="1" x14ac:dyDescent="0.25">
      <c r="A56" s="195">
        <v>44809</v>
      </c>
      <c r="B56" s="206" t="s">
        <v>123</v>
      </c>
      <c r="C56" s="206" t="s">
        <v>124</v>
      </c>
      <c r="D56" s="533" t="s">
        <v>119</v>
      </c>
      <c r="E56" s="183">
        <v>8000</v>
      </c>
      <c r="F56" s="369">
        <v>3770</v>
      </c>
      <c r="G56" s="333">
        <f t="shared" si="0"/>
        <v>2.1220159151193636</v>
      </c>
      <c r="H56" s="210" t="s">
        <v>121</v>
      </c>
      <c r="I56" s="197" t="s">
        <v>18</v>
      </c>
      <c r="J56" s="453" t="s">
        <v>199</v>
      </c>
      <c r="K56" s="196" t="s">
        <v>64</v>
      </c>
      <c r="L56" s="196" t="s">
        <v>45</v>
      </c>
      <c r="M56" s="458"/>
      <c r="N56" s="370"/>
    </row>
    <row r="57" spans="1:14" s="2" customFormat="1" ht="15" customHeight="1" x14ac:dyDescent="0.25">
      <c r="A57" s="195">
        <v>44809</v>
      </c>
      <c r="B57" s="206" t="s">
        <v>123</v>
      </c>
      <c r="C57" s="206" t="s">
        <v>124</v>
      </c>
      <c r="D57" s="533" t="s">
        <v>119</v>
      </c>
      <c r="E57" s="183">
        <v>8000</v>
      </c>
      <c r="F57" s="369">
        <v>3770</v>
      </c>
      <c r="G57" s="333">
        <f t="shared" si="0"/>
        <v>2.1220159151193636</v>
      </c>
      <c r="H57" s="210" t="s">
        <v>121</v>
      </c>
      <c r="I57" s="197" t="s">
        <v>18</v>
      </c>
      <c r="J57" s="453" t="s">
        <v>199</v>
      </c>
      <c r="K57" s="196" t="s">
        <v>64</v>
      </c>
      <c r="L57" s="196" t="s">
        <v>45</v>
      </c>
      <c r="M57" s="458"/>
      <c r="N57" s="370"/>
    </row>
    <row r="58" spans="1:14" s="2" customFormat="1" ht="15" customHeight="1" x14ac:dyDescent="0.25">
      <c r="A58" s="195">
        <v>44809</v>
      </c>
      <c r="B58" s="206" t="s">
        <v>123</v>
      </c>
      <c r="C58" s="206" t="s">
        <v>124</v>
      </c>
      <c r="D58" s="533" t="s">
        <v>119</v>
      </c>
      <c r="E58" s="183">
        <v>20000</v>
      </c>
      <c r="F58" s="369">
        <v>3770</v>
      </c>
      <c r="G58" s="333">
        <f t="shared" si="0"/>
        <v>5.3050397877984086</v>
      </c>
      <c r="H58" s="210" t="s">
        <v>121</v>
      </c>
      <c r="I58" s="197" t="s">
        <v>18</v>
      </c>
      <c r="J58" s="453" t="s">
        <v>199</v>
      </c>
      <c r="K58" s="196" t="s">
        <v>64</v>
      </c>
      <c r="L58" s="196" t="s">
        <v>45</v>
      </c>
      <c r="M58" s="458"/>
      <c r="N58" s="370"/>
    </row>
    <row r="59" spans="1:14" s="2" customFormat="1" ht="15" customHeight="1" x14ac:dyDescent="0.25">
      <c r="A59" s="195">
        <v>44809</v>
      </c>
      <c r="B59" s="206" t="s">
        <v>123</v>
      </c>
      <c r="C59" s="206" t="s">
        <v>124</v>
      </c>
      <c r="D59" s="533" t="s">
        <v>119</v>
      </c>
      <c r="E59" s="191">
        <v>20000</v>
      </c>
      <c r="F59" s="369">
        <v>3770</v>
      </c>
      <c r="G59" s="333">
        <f t="shared" si="0"/>
        <v>5.3050397877984086</v>
      </c>
      <c r="H59" s="210" t="s">
        <v>121</v>
      </c>
      <c r="I59" s="197" t="s">
        <v>18</v>
      </c>
      <c r="J59" s="453" t="s">
        <v>199</v>
      </c>
      <c r="K59" s="196" t="s">
        <v>64</v>
      </c>
      <c r="L59" s="196" t="s">
        <v>45</v>
      </c>
      <c r="M59" s="458"/>
      <c r="N59" s="370"/>
    </row>
    <row r="60" spans="1:14" s="2" customFormat="1" ht="15" customHeight="1" x14ac:dyDescent="0.25">
      <c r="A60" s="195">
        <v>44809</v>
      </c>
      <c r="B60" s="206" t="s">
        <v>123</v>
      </c>
      <c r="C60" s="206" t="s">
        <v>124</v>
      </c>
      <c r="D60" s="533" t="s">
        <v>119</v>
      </c>
      <c r="E60" s="191">
        <v>8000</v>
      </c>
      <c r="F60" s="369">
        <v>3770</v>
      </c>
      <c r="G60" s="333">
        <f t="shared" si="0"/>
        <v>2.1220159151193636</v>
      </c>
      <c r="H60" s="210" t="s">
        <v>121</v>
      </c>
      <c r="I60" s="197" t="s">
        <v>18</v>
      </c>
      <c r="J60" s="453" t="s">
        <v>199</v>
      </c>
      <c r="K60" s="196" t="s">
        <v>64</v>
      </c>
      <c r="L60" s="196" t="s">
        <v>45</v>
      </c>
      <c r="M60" s="458"/>
      <c r="N60" s="370"/>
    </row>
    <row r="61" spans="1:14" s="2" customFormat="1" ht="15" customHeight="1" x14ac:dyDescent="0.25">
      <c r="A61" s="195">
        <v>44809</v>
      </c>
      <c r="B61" s="206" t="s">
        <v>122</v>
      </c>
      <c r="C61" s="206" t="s">
        <v>122</v>
      </c>
      <c r="D61" s="533" t="s">
        <v>119</v>
      </c>
      <c r="E61" s="191">
        <v>5000</v>
      </c>
      <c r="F61" s="369">
        <v>3770</v>
      </c>
      <c r="G61" s="333">
        <f t="shared" si="0"/>
        <v>1.3262599469496021</v>
      </c>
      <c r="H61" s="210" t="s">
        <v>121</v>
      </c>
      <c r="I61" s="197" t="s">
        <v>18</v>
      </c>
      <c r="J61" s="453" t="s">
        <v>199</v>
      </c>
      <c r="K61" s="196" t="s">
        <v>64</v>
      </c>
      <c r="L61" s="196" t="s">
        <v>45</v>
      </c>
      <c r="M61" s="458"/>
      <c r="N61" s="370"/>
    </row>
    <row r="62" spans="1:14" s="2" customFormat="1" ht="15" customHeight="1" x14ac:dyDescent="0.25">
      <c r="A62" s="195">
        <v>44809</v>
      </c>
      <c r="B62" s="206" t="s">
        <v>122</v>
      </c>
      <c r="C62" s="206" t="s">
        <v>122</v>
      </c>
      <c r="D62" s="533" t="s">
        <v>119</v>
      </c>
      <c r="E62" s="191">
        <v>5000</v>
      </c>
      <c r="F62" s="369">
        <v>3770</v>
      </c>
      <c r="G62" s="333">
        <f t="shared" si="0"/>
        <v>1.3262599469496021</v>
      </c>
      <c r="H62" s="210" t="s">
        <v>121</v>
      </c>
      <c r="I62" s="197" t="s">
        <v>18</v>
      </c>
      <c r="J62" s="453" t="s">
        <v>199</v>
      </c>
      <c r="K62" s="196" t="s">
        <v>64</v>
      </c>
      <c r="L62" s="196" t="s">
        <v>45</v>
      </c>
      <c r="M62" s="458"/>
      <c r="N62" s="370"/>
    </row>
    <row r="63" spans="1:14" s="2" customFormat="1" ht="15" customHeight="1" x14ac:dyDescent="0.25">
      <c r="A63" s="195">
        <v>44809</v>
      </c>
      <c r="B63" s="206" t="s">
        <v>123</v>
      </c>
      <c r="C63" s="206" t="s">
        <v>124</v>
      </c>
      <c r="D63" s="533" t="s">
        <v>119</v>
      </c>
      <c r="E63" s="183">
        <v>25000</v>
      </c>
      <c r="F63" s="369">
        <v>3770</v>
      </c>
      <c r="G63" s="333">
        <f t="shared" si="0"/>
        <v>6.6312997347480103</v>
      </c>
      <c r="H63" s="210" t="s">
        <v>121</v>
      </c>
      <c r="I63" s="197" t="s">
        <v>18</v>
      </c>
      <c r="J63" s="453" t="s">
        <v>200</v>
      </c>
      <c r="K63" s="196" t="s">
        <v>64</v>
      </c>
      <c r="L63" s="196" t="s">
        <v>45</v>
      </c>
      <c r="M63" s="458"/>
      <c r="N63" s="370"/>
    </row>
    <row r="64" spans="1:14" s="2" customFormat="1" ht="15" customHeight="1" x14ac:dyDescent="0.25">
      <c r="A64" s="195">
        <v>44809</v>
      </c>
      <c r="B64" s="178" t="s">
        <v>123</v>
      </c>
      <c r="C64" s="178" t="s">
        <v>124</v>
      </c>
      <c r="D64" s="204" t="s">
        <v>119</v>
      </c>
      <c r="E64" s="191">
        <v>25000</v>
      </c>
      <c r="F64" s="369">
        <v>3770</v>
      </c>
      <c r="G64" s="333">
        <f t="shared" si="0"/>
        <v>6.6312997347480103</v>
      </c>
      <c r="H64" s="210" t="s">
        <v>121</v>
      </c>
      <c r="I64" s="197" t="s">
        <v>18</v>
      </c>
      <c r="J64" s="453" t="s">
        <v>200</v>
      </c>
      <c r="K64" s="196" t="s">
        <v>64</v>
      </c>
      <c r="L64" s="196" t="s">
        <v>45</v>
      </c>
      <c r="M64" s="458"/>
      <c r="N64" s="370"/>
    </row>
    <row r="65" spans="1:14" s="2" customFormat="1" ht="15" customHeight="1" x14ac:dyDescent="0.25">
      <c r="A65" s="195">
        <v>44809</v>
      </c>
      <c r="B65" s="178" t="s">
        <v>208</v>
      </c>
      <c r="C65" s="178" t="s">
        <v>146</v>
      </c>
      <c r="D65" s="204" t="s">
        <v>81</v>
      </c>
      <c r="E65" s="191">
        <v>240000</v>
      </c>
      <c r="F65" s="369">
        <v>3770</v>
      </c>
      <c r="G65" s="333">
        <f t="shared" si="0"/>
        <v>63.660477453580903</v>
      </c>
      <c r="H65" s="210" t="s">
        <v>42</v>
      </c>
      <c r="I65" s="197" t="s">
        <v>18</v>
      </c>
      <c r="J65" s="453" t="s">
        <v>210</v>
      </c>
      <c r="K65" s="196" t="s">
        <v>64</v>
      </c>
      <c r="L65" s="196" t="s">
        <v>45</v>
      </c>
      <c r="M65" s="458"/>
      <c r="N65" s="370"/>
    </row>
    <row r="66" spans="1:14" s="2" customFormat="1" ht="15" customHeight="1" x14ac:dyDescent="0.25">
      <c r="A66" s="195">
        <v>44809</v>
      </c>
      <c r="B66" s="196" t="s">
        <v>123</v>
      </c>
      <c r="C66" s="196" t="s">
        <v>124</v>
      </c>
      <c r="D66" s="197" t="s">
        <v>118</v>
      </c>
      <c r="E66" s="191">
        <v>9000</v>
      </c>
      <c r="F66" s="369">
        <v>3770</v>
      </c>
      <c r="G66" s="333">
        <f t="shared" si="0"/>
        <v>2.3872679045092839</v>
      </c>
      <c r="H66" s="210" t="s">
        <v>120</v>
      </c>
      <c r="I66" s="197" t="s">
        <v>18</v>
      </c>
      <c r="J66" s="453" t="s">
        <v>211</v>
      </c>
      <c r="K66" s="196" t="s">
        <v>64</v>
      </c>
      <c r="L66" s="196" t="s">
        <v>45</v>
      </c>
      <c r="M66" s="458"/>
      <c r="N66" s="370"/>
    </row>
    <row r="67" spans="1:14" s="2" customFormat="1" ht="15" customHeight="1" x14ac:dyDescent="0.25">
      <c r="A67" s="195">
        <v>44809</v>
      </c>
      <c r="B67" s="196" t="s">
        <v>123</v>
      </c>
      <c r="C67" s="196" t="s">
        <v>124</v>
      </c>
      <c r="D67" s="197" t="s">
        <v>118</v>
      </c>
      <c r="E67" s="191">
        <v>15000</v>
      </c>
      <c r="F67" s="369">
        <v>3770</v>
      </c>
      <c r="G67" s="333">
        <f t="shared" si="0"/>
        <v>3.9787798408488064</v>
      </c>
      <c r="H67" s="210" t="s">
        <v>120</v>
      </c>
      <c r="I67" s="197" t="s">
        <v>18</v>
      </c>
      <c r="J67" s="453" t="s">
        <v>211</v>
      </c>
      <c r="K67" s="196" t="s">
        <v>64</v>
      </c>
      <c r="L67" s="196" t="s">
        <v>45</v>
      </c>
      <c r="M67" s="458"/>
      <c r="N67" s="370"/>
    </row>
    <row r="68" spans="1:14" s="2" customFormat="1" ht="15" customHeight="1" x14ac:dyDescent="0.25">
      <c r="A68" s="195">
        <v>44809</v>
      </c>
      <c r="B68" s="196" t="s">
        <v>123</v>
      </c>
      <c r="C68" s="196" t="s">
        <v>124</v>
      </c>
      <c r="D68" s="197" t="s">
        <v>118</v>
      </c>
      <c r="E68" s="191">
        <v>18000</v>
      </c>
      <c r="F68" s="369">
        <v>3770</v>
      </c>
      <c r="G68" s="333">
        <f t="shared" si="0"/>
        <v>4.7745358090185679</v>
      </c>
      <c r="H68" s="210" t="s">
        <v>120</v>
      </c>
      <c r="I68" s="197" t="s">
        <v>18</v>
      </c>
      <c r="J68" s="453" t="s">
        <v>211</v>
      </c>
      <c r="K68" s="196" t="s">
        <v>64</v>
      </c>
      <c r="L68" s="196" t="s">
        <v>45</v>
      </c>
      <c r="M68" s="458"/>
      <c r="N68" s="370"/>
    </row>
    <row r="69" spans="1:14" s="2" customFormat="1" ht="15" customHeight="1" x14ac:dyDescent="0.25">
      <c r="A69" s="195">
        <v>44809</v>
      </c>
      <c r="B69" s="196" t="s">
        <v>123</v>
      </c>
      <c r="C69" s="196" t="s">
        <v>124</v>
      </c>
      <c r="D69" s="197" t="s">
        <v>118</v>
      </c>
      <c r="E69" s="191">
        <v>10000</v>
      </c>
      <c r="F69" s="369">
        <v>3770</v>
      </c>
      <c r="G69" s="333">
        <f t="shared" ref="G69:G132" si="1">E69/F69</f>
        <v>2.6525198938992043</v>
      </c>
      <c r="H69" s="210" t="s">
        <v>120</v>
      </c>
      <c r="I69" s="197" t="s">
        <v>18</v>
      </c>
      <c r="J69" s="453" t="s">
        <v>211</v>
      </c>
      <c r="K69" s="196" t="s">
        <v>64</v>
      </c>
      <c r="L69" s="196" t="s">
        <v>45</v>
      </c>
      <c r="M69" s="458"/>
      <c r="N69" s="370"/>
    </row>
    <row r="70" spans="1:14" s="2" customFormat="1" ht="15" customHeight="1" x14ac:dyDescent="0.25">
      <c r="A70" s="195">
        <v>44809</v>
      </c>
      <c r="B70" s="196" t="s">
        <v>123</v>
      </c>
      <c r="C70" s="196" t="s">
        <v>124</v>
      </c>
      <c r="D70" s="197" t="s">
        <v>118</v>
      </c>
      <c r="E70" s="191">
        <v>15000</v>
      </c>
      <c r="F70" s="369">
        <v>3770</v>
      </c>
      <c r="G70" s="333">
        <f t="shared" si="1"/>
        <v>3.9787798408488064</v>
      </c>
      <c r="H70" s="210" t="s">
        <v>120</v>
      </c>
      <c r="I70" s="197" t="s">
        <v>18</v>
      </c>
      <c r="J70" s="453" t="s">
        <v>211</v>
      </c>
      <c r="K70" s="196" t="s">
        <v>64</v>
      </c>
      <c r="L70" s="196" t="s">
        <v>45</v>
      </c>
      <c r="M70" s="458"/>
      <c r="N70" s="370"/>
    </row>
    <row r="71" spans="1:14" s="2" customFormat="1" ht="15" customHeight="1" x14ac:dyDescent="0.25">
      <c r="A71" s="195">
        <v>44809</v>
      </c>
      <c r="B71" s="196" t="s">
        <v>123</v>
      </c>
      <c r="C71" s="196" t="s">
        <v>124</v>
      </c>
      <c r="D71" s="197" t="s">
        <v>118</v>
      </c>
      <c r="E71" s="183">
        <v>10000</v>
      </c>
      <c r="F71" s="369">
        <v>3770</v>
      </c>
      <c r="G71" s="333">
        <f t="shared" si="1"/>
        <v>2.6525198938992043</v>
      </c>
      <c r="H71" s="210" t="s">
        <v>120</v>
      </c>
      <c r="I71" s="197" t="s">
        <v>18</v>
      </c>
      <c r="J71" s="453" t="s">
        <v>211</v>
      </c>
      <c r="K71" s="196" t="s">
        <v>64</v>
      </c>
      <c r="L71" s="196" t="s">
        <v>45</v>
      </c>
      <c r="M71" s="458"/>
      <c r="N71" s="370"/>
    </row>
    <row r="72" spans="1:14" s="2" customFormat="1" ht="15" customHeight="1" x14ac:dyDescent="0.25">
      <c r="A72" s="195">
        <v>44809</v>
      </c>
      <c r="B72" s="196" t="s">
        <v>123</v>
      </c>
      <c r="C72" s="196" t="s">
        <v>124</v>
      </c>
      <c r="D72" s="197" t="s">
        <v>118</v>
      </c>
      <c r="E72" s="183">
        <v>10000</v>
      </c>
      <c r="F72" s="369">
        <v>3770</v>
      </c>
      <c r="G72" s="333">
        <f t="shared" si="1"/>
        <v>2.6525198938992043</v>
      </c>
      <c r="H72" s="210" t="s">
        <v>136</v>
      </c>
      <c r="I72" s="197" t="s">
        <v>18</v>
      </c>
      <c r="J72" s="453" t="s">
        <v>217</v>
      </c>
      <c r="K72" s="196" t="s">
        <v>64</v>
      </c>
      <c r="L72" s="196" t="s">
        <v>45</v>
      </c>
      <c r="M72" s="458"/>
      <c r="N72" s="370"/>
    </row>
    <row r="73" spans="1:14" s="2" customFormat="1" ht="15" customHeight="1" x14ac:dyDescent="0.25">
      <c r="A73" s="195">
        <v>44809</v>
      </c>
      <c r="B73" s="196" t="s">
        <v>123</v>
      </c>
      <c r="C73" s="196" t="s">
        <v>124</v>
      </c>
      <c r="D73" s="197" t="s">
        <v>118</v>
      </c>
      <c r="E73" s="191">
        <v>15000</v>
      </c>
      <c r="F73" s="369">
        <v>3770</v>
      </c>
      <c r="G73" s="333">
        <f t="shared" si="1"/>
        <v>3.9787798408488064</v>
      </c>
      <c r="H73" s="210" t="s">
        <v>136</v>
      </c>
      <c r="I73" s="197" t="s">
        <v>18</v>
      </c>
      <c r="J73" s="453" t="s">
        <v>217</v>
      </c>
      <c r="K73" s="196" t="s">
        <v>64</v>
      </c>
      <c r="L73" s="196" t="s">
        <v>45</v>
      </c>
      <c r="M73" s="458"/>
      <c r="N73" s="370"/>
    </row>
    <row r="74" spans="1:14" s="2" customFormat="1" ht="15" customHeight="1" x14ac:dyDescent="0.25">
      <c r="A74" s="195">
        <v>44809</v>
      </c>
      <c r="B74" s="196" t="s">
        <v>123</v>
      </c>
      <c r="C74" s="196" t="s">
        <v>124</v>
      </c>
      <c r="D74" s="197" t="s">
        <v>118</v>
      </c>
      <c r="E74" s="191">
        <v>18000</v>
      </c>
      <c r="F74" s="369">
        <v>3770</v>
      </c>
      <c r="G74" s="333">
        <f t="shared" si="1"/>
        <v>4.7745358090185679</v>
      </c>
      <c r="H74" s="210" t="s">
        <v>136</v>
      </c>
      <c r="I74" s="197" t="s">
        <v>18</v>
      </c>
      <c r="J74" s="453" t="s">
        <v>217</v>
      </c>
      <c r="K74" s="196" t="s">
        <v>64</v>
      </c>
      <c r="L74" s="196" t="s">
        <v>45</v>
      </c>
      <c r="M74" s="458"/>
      <c r="N74" s="370"/>
    </row>
    <row r="75" spans="1:14" ht="14.25" customHeight="1" x14ac:dyDescent="0.25">
      <c r="A75" s="195">
        <v>44809</v>
      </c>
      <c r="B75" s="196" t="s">
        <v>123</v>
      </c>
      <c r="C75" s="196" t="s">
        <v>124</v>
      </c>
      <c r="D75" s="197" t="s">
        <v>118</v>
      </c>
      <c r="E75" s="191">
        <v>10000</v>
      </c>
      <c r="F75" s="369">
        <v>3770</v>
      </c>
      <c r="G75" s="333">
        <f t="shared" si="1"/>
        <v>2.6525198938992043</v>
      </c>
      <c r="H75" s="210" t="s">
        <v>136</v>
      </c>
      <c r="I75" s="197" t="s">
        <v>18</v>
      </c>
      <c r="J75" s="453" t="s">
        <v>217</v>
      </c>
      <c r="K75" s="543" t="s">
        <v>64</v>
      </c>
      <c r="L75" s="543" t="s">
        <v>45</v>
      </c>
      <c r="M75" s="542"/>
      <c r="N75" s="544"/>
    </row>
    <row r="76" spans="1:14" x14ac:dyDescent="0.25">
      <c r="A76" s="195">
        <v>44809</v>
      </c>
      <c r="B76" s="196" t="s">
        <v>123</v>
      </c>
      <c r="C76" s="196" t="s">
        <v>124</v>
      </c>
      <c r="D76" s="197" t="s">
        <v>118</v>
      </c>
      <c r="E76" s="191">
        <v>15000</v>
      </c>
      <c r="F76" s="369">
        <v>3770</v>
      </c>
      <c r="G76" s="333">
        <f t="shared" si="1"/>
        <v>3.9787798408488064</v>
      </c>
      <c r="H76" s="210" t="s">
        <v>136</v>
      </c>
      <c r="I76" s="197" t="s">
        <v>18</v>
      </c>
      <c r="J76" s="453" t="s">
        <v>217</v>
      </c>
      <c r="K76" s="543" t="s">
        <v>64</v>
      </c>
      <c r="L76" s="543" t="s">
        <v>45</v>
      </c>
      <c r="M76" s="496"/>
      <c r="N76" s="497"/>
    </row>
    <row r="77" spans="1:14" x14ac:dyDescent="0.25">
      <c r="A77" s="195">
        <v>44809</v>
      </c>
      <c r="B77" s="196" t="s">
        <v>123</v>
      </c>
      <c r="C77" s="196" t="s">
        <v>124</v>
      </c>
      <c r="D77" s="197" t="s">
        <v>118</v>
      </c>
      <c r="E77" s="191">
        <v>10000</v>
      </c>
      <c r="F77" s="369">
        <v>3770</v>
      </c>
      <c r="G77" s="333">
        <f t="shared" si="1"/>
        <v>2.6525198938992043</v>
      </c>
      <c r="H77" s="210" t="s">
        <v>136</v>
      </c>
      <c r="I77" s="197" t="s">
        <v>18</v>
      </c>
      <c r="J77" s="453" t="s">
        <v>217</v>
      </c>
      <c r="K77" s="543" t="s">
        <v>64</v>
      </c>
      <c r="L77" s="543" t="s">
        <v>45</v>
      </c>
      <c r="M77" s="496"/>
      <c r="N77" s="497"/>
    </row>
    <row r="78" spans="1:14" x14ac:dyDescent="0.25">
      <c r="A78" s="195">
        <v>44810</v>
      </c>
      <c r="B78" s="178" t="s">
        <v>123</v>
      </c>
      <c r="C78" s="178" t="s">
        <v>124</v>
      </c>
      <c r="D78" s="204" t="s">
        <v>119</v>
      </c>
      <c r="E78" s="183">
        <v>8000</v>
      </c>
      <c r="F78" s="369">
        <v>3770</v>
      </c>
      <c r="G78" s="333">
        <f t="shared" si="1"/>
        <v>2.1220159151193636</v>
      </c>
      <c r="H78" s="210" t="s">
        <v>121</v>
      </c>
      <c r="I78" s="197" t="s">
        <v>18</v>
      </c>
      <c r="J78" s="453" t="s">
        <v>242</v>
      </c>
      <c r="K78" s="543" t="s">
        <v>64</v>
      </c>
      <c r="L78" s="543" t="s">
        <v>45</v>
      </c>
      <c r="M78" s="496"/>
      <c r="N78" s="497"/>
    </row>
    <row r="79" spans="1:14" x14ac:dyDescent="0.25">
      <c r="A79" s="195">
        <v>44810</v>
      </c>
      <c r="B79" s="178" t="s">
        <v>123</v>
      </c>
      <c r="C79" s="178" t="s">
        <v>124</v>
      </c>
      <c r="D79" s="204" t="s">
        <v>119</v>
      </c>
      <c r="E79" s="191">
        <v>10000</v>
      </c>
      <c r="F79" s="369">
        <v>3770</v>
      </c>
      <c r="G79" s="333">
        <f t="shared" si="1"/>
        <v>2.6525198938992043</v>
      </c>
      <c r="H79" s="545" t="s">
        <v>121</v>
      </c>
      <c r="I79" s="197" t="s">
        <v>18</v>
      </c>
      <c r="J79" s="453" t="s">
        <v>242</v>
      </c>
      <c r="K79" s="543" t="s">
        <v>64</v>
      </c>
      <c r="L79" s="543" t="s">
        <v>45</v>
      </c>
      <c r="M79" s="496"/>
      <c r="N79" s="497"/>
    </row>
    <row r="80" spans="1:14" x14ac:dyDescent="0.25">
      <c r="A80" s="195">
        <v>44810</v>
      </c>
      <c r="B80" s="178" t="s">
        <v>123</v>
      </c>
      <c r="C80" s="178" t="s">
        <v>124</v>
      </c>
      <c r="D80" s="204" t="s">
        <v>119</v>
      </c>
      <c r="E80" s="191">
        <v>20000</v>
      </c>
      <c r="F80" s="369">
        <v>3770</v>
      </c>
      <c r="G80" s="333">
        <f t="shared" si="1"/>
        <v>5.3050397877984086</v>
      </c>
      <c r="H80" s="545" t="s">
        <v>121</v>
      </c>
      <c r="I80" s="197" t="s">
        <v>18</v>
      </c>
      <c r="J80" s="453" t="s">
        <v>242</v>
      </c>
      <c r="K80" s="543" t="s">
        <v>64</v>
      </c>
      <c r="L80" s="543" t="s">
        <v>45</v>
      </c>
      <c r="M80" s="496"/>
      <c r="N80" s="497"/>
    </row>
    <row r="81" spans="1:14" x14ac:dyDescent="0.25">
      <c r="A81" s="195">
        <v>44810</v>
      </c>
      <c r="B81" s="178" t="s">
        <v>123</v>
      </c>
      <c r="C81" s="178" t="s">
        <v>124</v>
      </c>
      <c r="D81" s="204" t="s">
        <v>119</v>
      </c>
      <c r="E81" s="183">
        <v>25000</v>
      </c>
      <c r="F81" s="369">
        <v>3770</v>
      </c>
      <c r="G81" s="333">
        <f t="shared" si="1"/>
        <v>6.6312997347480103</v>
      </c>
      <c r="H81" s="545" t="s">
        <v>121</v>
      </c>
      <c r="I81" s="197" t="s">
        <v>18</v>
      </c>
      <c r="J81" s="453" t="s">
        <v>242</v>
      </c>
      <c r="K81" s="543" t="s">
        <v>64</v>
      </c>
      <c r="L81" s="543" t="s">
        <v>45</v>
      </c>
      <c r="M81" s="496"/>
      <c r="N81" s="497"/>
    </row>
    <row r="82" spans="1:14" x14ac:dyDescent="0.25">
      <c r="A82" s="195">
        <v>44810</v>
      </c>
      <c r="B82" s="178" t="s">
        <v>123</v>
      </c>
      <c r="C82" s="178" t="s">
        <v>124</v>
      </c>
      <c r="D82" s="204" t="s">
        <v>119</v>
      </c>
      <c r="E82" s="191">
        <v>10000</v>
      </c>
      <c r="F82" s="369">
        <v>3770</v>
      </c>
      <c r="G82" s="333">
        <f t="shared" si="1"/>
        <v>2.6525198938992043</v>
      </c>
      <c r="H82" s="545" t="s">
        <v>121</v>
      </c>
      <c r="I82" s="197" t="s">
        <v>18</v>
      </c>
      <c r="J82" s="453" t="s">
        <v>242</v>
      </c>
      <c r="K82" s="543" t="s">
        <v>64</v>
      </c>
      <c r="L82" s="543" t="s">
        <v>45</v>
      </c>
      <c r="M82" s="496"/>
      <c r="N82" s="497"/>
    </row>
    <row r="83" spans="1:14" x14ac:dyDescent="0.25">
      <c r="A83" s="195">
        <v>44810</v>
      </c>
      <c r="B83" s="196" t="s">
        <v>122</v>
      </c>
      <c r="C83" s="196" t="s">
        <v>122</v>
      </c>
      <c r="D83" s="204" t="s">
        <v>119</v>
      </c>
      <c r="E83" s="191">
        <v>5000</v>
      </c>
      <c r="F83" s="369">
        <v>3770</v>
      </c>
      <c r="G83" s="333">
        <f t="shared" si="1"/>
        <v>1.3262599469496021</v>
      </c>
      <c r="H83" s="545" t="s">
        <v>121</v>
      </c>
      <c r="I83" s="197" t="s">
        <v>18</v>
      </c>
      <c r="J83" s="453" t="s">
        <v>242</v>
      </c>
      <c r="K83" s="543" t="s">
        <v>64</v>
      </c>
      <c r="L83" s="543" t="s">
        <v>45</v>
      </c>
      <c r="M83" s="496"/>
      <c r="N83" s="497"/>
    </row>
    <row r="84" spans="1:14" x14ac:dyDescent="0.25">
      <c r="A84" s="195">
        <v>44810</v>
      </c>
      <c r="B84" s="196" t="s">
        <v>122</v>
      </c>
      <c r="C84" s="196" t="s">
        <v>122</v>
      </c>
      <c r="D84" s="204" t="s">
        <v>119</v>
      </c>
      <c r="E84" s="183">
        <v>5000</v>
      </c>
      <c r="F84" s="369">
        <v>3770</v>
      </c>
      <c r="G84" s="333">
        <f t="shared" si="1"/>
        <v>1.3262599469496021</v>
      </c>
      <c r="H84" s="545" t="s">
        <v>121</v>
      </c>
      <c r="I84" s="197" t="s">
        <v>18</v>
      </c>
      <c r="J84" s="453" t="s">
        <v>242</v>
      </c>
      <c r="K84" s="543" t="s">
        <v>64</v>
      </c>
      <c r="L84" s="543" t="s">
        <v>45</v>
      </c>
      <c r="M84" s="496"/>
      <c r="N84" s="497"/>
    </row>
    <row r="85" spans="1:14" x14ac:dyDescent="0.25">
      <c r="A85" s="195">
        <v>44810</v>
      </c>
      <c r="B85" s="196" t="s">
        <v>123</v>
      </c>
      <c r="C85" s="196" t="s">
        <v>124</v>
      </c>
      <c r="D85" s="525" t="s">
        <v>118</v>
      </c>
      <c r="E85" s="191">
        <v>10000</v>
      </c>
      <c r="F85" s="369">
        <v>3770</v>
      </c>
      <c r="G85" s="333">
        <f t="shared" si="1"/>
        <v>2.6525198938992043</v>
      </c>
      <c r="H85" s="545" t="s">
        <v>136</v>
      </c>
      <c r="I85" s="197" t="s">
        <v>18</v>
      </c>
      <c r="J85" s="453" t="s">
        <v>221</v>
      </c>
      <c r="K85" s="543" t="s">
        <v>64</v>
      </c>
      <c r="L85" s="543" t="s">
        <v>45</v>
      </c>
      <c r="M85" s="496"/>
      <c r="N85" s="497"/>
    </row>
    <row r="86" spans="1:14" x14ac:dyDescent="0.25">
      <c r="A86" s="195">
        <v>44810</v>
      </c>
      <c r="B86" s="196" t="s">
        <v>123</v>
      </c>
      <c r="C86" s="196" t="s">
        <v>124</v>
      </c>
      <c r="D86" s="525" t="s">
        <v>118</v>
      </c>
      <c r="E86" s="183">
        <v>10000</v>
      </c>
      <c r="F86" s="369">
        <v>3770</v>
      </c>
      <c r="G86" s="333">
        <f t="shared" si="1"/>
        <v>2.6525198938992043</v>
      </c>
      <c r="H86" s="545" t="s">
        <v>136</v>
      </c>
      <c r="I86" s="197" t="s">
        <v>18</v>
      </c>
      <c r="J86" s="453" t="s">
        <v>221</v>
      </c>
      <c r="K86" s="543" t="s">
        <v>64</v>
      </c>
      <c r="L86" s="543" t="s">
        <v>45</v>
      </c>
      <c r="M86" s="496"/>
      <c r="N86" s="497"/>
    </row>
    <row r="87" spans="1:14" x14ac:dyDescent="0.25">
      <c r="A87" s="195">
        <v>44810</v>
      </c>
      <c r="B87" s="196" t="s">
        <v>123</v>
      </c>
      <c r="C87" s="196" t="s">
        <v>124</v>
      </c>
      <c r="D87" s="525" t="s">
        <v>118</v>
      </c>
      <c r="E87" s="183">
        <v>20000</v>
      </c>
      <c r="F87" s="369">
        <v>3770</v>
      </c>
      <c r="G87" s="333">
        <f t="shared" si="1"/>
        <v>5.3050397877984086</v>
      </c>
      <c r="H87" s="545" t="s">
        <v>136</v>
      </c>
      <c r="I87" s="197" t="s">
        <v>18</v>
      </c>
      <c r="J87" s="453" t="s">
        <v>221</v>
      </c>
      <c r="K87" s="543" t="s">
        <v>64</v>
      </c>
      <c r="L87" s="543" t="s">
        <v>45</v>
      </c>
      <c r="M87" s="496"/>
      <c r="N87" s="497"/>
    </row>
    <row r="88" spans="1:14" x14ac:dyDescent="0.25">
      <c r="A88" s="195">
        <v>44810</v>
      </c>
      <c r="B88" s="196" t="s">
        <v>123</v>
      </c>
      <c r="C88" s="196" t="s">
        <v>124</v>
      </c>
      <c r="D88" s="525" t="s">
        <v>118</v>
      </c>
      <c r="E88" s="529">
        <v>15000</v>
      </c>
      <c r="F88" s="369">
        <v>3770</v>
      </c>
      <c r="G88" s="333">
        <f t="shared" si="1"/>
        <v>3.9787798408488064</v>
      </c>
      <c r="H88" s="545" t="s">
        <v>136</v>
      </c>
      <c r="I88" s="197" t="s">
        <v>18</v>
      </c>
      <c r="J88" s="453" t="s">
        <v>221</v>
      </c>
      <c r="K88" s="543" t="s">
        <v>64</v>
      </c>
      <c r="L88" s="543" t="s">
        <v>45</v>
      </c>
      <c r="M88" s="496"/>
      <c r="N88" s="497"/>
    </row>
    <row r="89" spans="1:14" x14ac:dyDescent="0.25">
      <c r="A89" s="195">
        <v>44810</v>
      </c>
      <c r="B89" s="196" t="s">
        <v>123</v>
      </c>
      <c r="C89" s="196" t="s">
        <v>124</v>
      </c>
      <c r="D89" s="525" t="s">
        <v>118</v>
      </c>
      <c r="E89" s="529">
        <v>15000</v>
      </c>
      <c r="F89" s="369">
        <v>3770</v>
      </c>
      <c r="G89" s="333">
        <f t="shared" si="1"/>
        <v>3.9787798408488064</v>
      </c>
      <c r="H89" s="545" t="s">
        <v>136</v>
      </c>
      <c r="I89" s="197" t="s">
        <v>18</v>
      </c>
      <c r="J89" s="453" t="s">
        <v>221</v>
      </c>
      <c r="K89" s="543" t="s">
        <v>64</v>
      </c>
      <c r="L89" s="543" t="s">
        <v>45</v>
      </c>
      <c r="M89" s="496"/>
      <c r="N89" s="497"/>
    </row>
    <row r="90" spans="1:14" x14ac:dyDescent="0.25">
      <c r="A90" s="195">
        <v>44810</v>
      </c>
      <c r="B90" s="196" t="s">
        <v>123</v>
      </c>
      <c r="C90" s="196" t="s">
        <v>124</v>
      </c>
      <c r="D90" s="525" t="s">
        <v>118</v>
      </c>
      <c r="E90" s="529">
        <v>10000</v>
      </c>
      <c r="F90" s="369">
        <v>3770</v>
      </c>
      <c r="G90" s="333">
        <f t="shared" si="1"/>
        <v>2.6525198938992043</v>
      </c>
      <c r="H90" s="545" t="s">
        <v>136</v>
      </c>
      <c r="I90" s="197" t="s">
        <v>18</v>
      </c>
      <c r="J90" s="453" t="s">
        <v>221</v>
      </c>
      <c r="K90" s="543" t="s">
        <v>64</v>
      </c>
      <c r="L90" s="543" t="s">
        <v>45</v>
      </c>
      <c r="M90" s="496"/>
      <c r="N90" s="497"/>
    </row>
    <row r="91" spans="1:14" x14ac:dyDescent="0.25">
      <c r="A91" s="195">
        <v>44810</v>
      </c>
      <c r="B91" s="196" t="s">
        <v>123</v>
      </c>
      <c r="C91" s="196" t="s">
        <v>124</v>
      </c>
      <c r="D91" s="525" t="s">
        <v>118</v>
      </c>
      <c r="E91" s="655">
        <v>9000</v>
      </c>
      <c r="F91" s="369">
        <v>3770</v>
      </c>
      <c r="G91" s="333">
        <f t="shared" si="1"/>
        <v>2.3872679045092839</v>
      </c>
      <c r="H91" s="545" t="s">
        <v>120</v>
      </c>
      <c r="I91" s="197" t="s">
        <v>18</v>
      </c>
      <c r="J91" s="453" t="s">
        <v>212</v>
      </c>
      <c r="K91" s="543" t="s">
        <v>64</v>
      </c>
      <c r="L91" s="543" t="s">
        <v>45</v>
      </c>
      <c r="M91" s="496"/>
      <c r="N91" s="497"/>
    </row>
    <row r="92" spans="1:14" x14ac:dyDescent="0.25">
      <c r="A92" s="195">
        <v>44810</v>
      </c>
      <c r="B92" s="196" t="s">
        <v>123</v>
      </c>
      <c r="C92" s="196" t="s">
        <v>124</v>
      </c>
      <c r="D92" s="525" t="s">
        <v>118</v>
      </c>
      <c r="E92" s="655">
        <v>20000</v>
      </c>
      <c r="F92" s="369">
        <v>3770</v>
      </c>
      <c r="G92" s="333">
        <f t="shared" si="1"/>
        <v>5.3050397877984086</v>
      </c>
      <c r="H92" s="545" t="s">
        <v>120</v>
      </c>
      <c r="I92" s="197" t="s">
        <v>18</v>
      </c>
      <c r="J92" s="453" t="s">
        <v>212</v>
      </c>
      <c r="K92" s="543" t="s">
        <v>64</v>
      </c>
      <c r="L92" s="543" t="s">
        <v>45</v>
      </c>
      <c r="M92" s="496"/>
      <c r="N92" s="497"/>
    </row>
    <row r="93" spans="1:14" x14ac:dyDescent="0.25">
      <c r="A93" s="195">
        <v>44810</v>
      </c>
      <c r="B93" s="196" t="s">
        <v>123</v>
      </c>
      <c r="C93" s="196" t="s">
        <v>124</v>
      </c>
      <c r="D93" s="525" t="s">
        <v>118</v>
      </c>
      <c r="E93" s="529">
        <v>15000</v>
      </c>
      <c r="F93" s="369">
        <v>3770</v>
      </c>
      <c r="G93" s="333">
        <f t="shared" si="1"/>
        <v>3.9787798408488064</v>
      </c>
      <c r="H93" s="545" t="s">
        <v>120</v>
      </c>
      <c r="I93" s="197" t="s">
        <v>18</v>
      </c>
      <c r="J93" s="453" t="s">
        <v>212</v>
      </c>
      <c r="K93" s="543" t="s">
        <v>64</v>
      </c>
      <c r="L93" s="543" t="s">
        <v>45</v>
      </c>
      <c r="M93" s="496"/>
      <c r="N93" s="497"/>
    </row>
    <row r="94" spans="1:14" x14ac:dyDescent="0.25">
      <c r="A94" s="195">
        <v>44810</v>
      </c>
      <c r="B94" s="196" t="s">
        <v>123</v>
      </c>
      <c r="C94" s="196" t="s">
        <v>124</v>
      </c>
      <c r="D94" s="525" t="s">
        <v>118</v>
      </c>
      <c r="E94" s="183">
        <v>15000</v>
      </c>
      <c r="F94" s="369">
        <v>3770</v>
      </c>
      <c r="G94" s="333">
        <f t="shared" si="1"/>
        <v>3.9787798408488064</v>
      </c>
      <c r="H94" s="545" t="s">
        <v>120</v>
      </c>
      <c r="I94" s="197" t="s">
        <v>18</v>
      </c>
      <c r="J94" s="453" t="s">
        <v>212</v>
      </c>
      <c r="K94" s="543" t="s">
        <v>64</v>
      </c>
      <c r="L94" s="543" t="s">
        <v>45</v>
      </c>
      <c r="M94" s="496"/>
      <c r="N94" s="497"/>
    </row>
    <row r="95" spans="1:14" x14ac:dyDescent="0.25">
      <c r="A95" s="195">
        <v>44810</v>
      </c>
      <c r="B95" s="196" t="s">
        <v>123</v>
      </c>
      <c r="C95" s="196" t="s">
        <v>124</v>
      </c>
      <c r="D95" s="525" t="s">
        <v>118</v>
      </c>
      <c r="E95" s="183">
        <v>10000</v>
      </c>
      <c r="F95" s="369">
        <v>3770</v>
      </c>
      <c r="G95" s="333">
        <f t="shared" si="1"/>
        <v>2.6525198938992043</v>
      </c>
      <c r="H95" s="545" t="s">
        <v>120</v>
      </c>
      <c r="I95" s="197" t="s">
        <v>18</v>
      </c>
      <c r="J95" s="453" t="s">
        <v>212</v>
      </c>
      <c r="K95" s="543" t="s">
        <v>64</v>
      </c>
      <c r="L95" s="543" t="s">
        <v>45</v>
      </c>
      <c r="M95" s="496"/>
      <c r="N95" s="497"/>
    </row>
    <row r="96" spans="1:14" x14ac:dyDescent="0.25">
      <c r="A96" s="195">
        <v>44810</v>
      </c>
      <c r="B96" s="196" t="s">
        <v>123</v>
      </c>
      <c r="C96" s="196" t="s">
        <v>124</v>
      </c>
      <c r="D96" s="525" t="s">
        <v>118</v>
      </c>
      <c r="E96" s="183">
        <v>10000</v>
      </c>
      <c r="F96" s="369">
        <v>3770</v>
      </c>
      <c r="G96" s="333">
        <f t="shared" si="1"/>
        <v>2.6525198938992043</v>
      </c>
      <c r="H96" s="545" t="s">
        <v>120</v>
      </c>
      <c r="I96" s="197" t="s">
        <v>18</v>
      </c>
      <c r="J96" s="453" t="s">
        <v>212</v>
      </c>
      <c r="K96" s="543" t="s">
        <v>64</v>
      </c>
      <c r="L96" s="543" t="s">
        <v>45</v>
      </c>
      <c r="M96" s="496"/>
      <c r="N96" s="497"/>
    </row>
    <row r="97" spans="1:14" x14ac:dyDescent="0.25">
      <c r="A97" s="195">
        <v>44810</v>
      </c>
      <c r="B97" s="196" t="s">
        <v>123</v>
      </c>
      <c r="C97" s="196" t="s">
        <v>124</v>
      </c>
      <c r="D97" s="197" t="s">
        <v>119</v>
      </c>
      <c r="E97" s="173">
        <v>8000</v>
      </c>
      <c r="F97" s="369">
        <v>3770</v>
      </c>
      <c r="G97" s="333">
        <f t="shared" si="1"/>
        <v>2.1220159151193636</v>
      </c>
      <c r="H97" s="545" t="s">
        <v>229</v>
      </c>
      <c r="I97" s="197" t="s">
        <v>18</v>
      </c>
      <c r="J97" s="453" t="s">
        <v>230</v>
      </c>
      <c r="K97" s="543" t="s">
        <v>64</v>
      </c>
      <c r="L97" s="543" t="s">
        <v>45</v>
      </c>
      <c r="M97" s="496"/>
      <c r="N97" s="497"/>
    </row>
    <row r="98" spans="1:14" ht="20.25" customHeight="1" x14ac:dyDescent="0.25">
      <c r="A98" s="195">
        <v>44810</v>
      </c>
      <c r="B98" s="196" t="s">
        <v>123</v>
      </c>
      <c r="C98" s="196" t="s">
        <v>124</v>
      </c>
      <c r="D98" s="197" t="s">
        <v>119</v>
      </c>
      <c r="E98" s="173">
        <v>9000</v>
      </c>
      <c r="F98" s="369">
        <v>3770</v>
      </c>
      <c r="G98" s="333">
        <f t="shared" si="1"/>
        <v>2.3872679045092839</v>
      </c>
      <c r="H98" s="545" t="s">
        <v>229</v>
      </c>
      <c r="I98" s="533" t="s">
        <v>18</v>
      </c>
      <c r="J98" s="453" t="s">
        <v>230</v>
      </c>
      <c r="K98" s="543" t="s">
        <v>64</v>
      </c>
      <c r="L98" s="543" t="s">
        <v>45</v>
      </c>
      <c r="M98" s="554"/>
      <c r="N98" s="544"/>
    </row>
    <row r="99" spans="1:14" ht="18.75" customHeight="1" x14ac:dyDescent="0.25">
      <c r="A99" s="195">
        <v>44810</v>
      </c>
      <c r="B99" s="196" t="s">
        <v>123</v>
      </c>
      <c r="C99" s="196" t="s">
        <v>124</v>
      </c>
      <c r="D99" s="197" t="s">
        <v>119</v>
      </c>
      <c r="E99" s="173">
        <v>5000</v>
      </c>
      <c r="F99" s="369">
        <v>3770</v>
      </c>
      <c r="G99" s="333">
        <f t="shared" si="1"/>
        <v>1.3262599469496021</v>
      </c>
      <c r="H99" s="545" t="s">
        <v>229</v>
      </c>
      <c r="I99" s="533" t="s">
        <v>18</v>
      </c>
      <c r="J99" s="453" t="s">
        <v>230</v>
      </c>
      <c r="K99" s="543" t="s">
        <v>64</v>
      </c>
      <c r="L99" s="543" t="s">
        <v>45</v>
      </c>
      <c r="M99" s="554"/>
      <c r="N99" s="544"/>
    </row>
    <row r="100" spans="1:14" x14ac:dyDescent="0.25">
      <c r="A100" s="195">
        <v>44810</v>
      </c>
      <c r="B100" s="196" t="s">
        <v>123</v>
      </c>
      <c r="C100" s="196" t="s">
        <v>124</v>
      </c>
      <c r="D100" s="197" t="s">
        <v>119</v>
      </c>
      <c r="E100" s="173">
        <v>7000</v>
      </c>
      <c r="F100" s="369">
        <v>3770</v>
      </c>
      <c r="G100" s="333">
        <f t="shared" si="1"/>
        <v>1.856763925729443</v>
      </c>
      <c r="H100" s="545" t="s">
        <v>236</v>
      </c>
      <c r="I100" s="533" t="s">
        <v>18</v>
      </c>
      <c r="J100" s="453" t="s">
        <v>237</v>
      </c>
      <c r="K100" s="543" t="s">
        <v>64</v>
      </c>
      <c r="L100" s="543" t="s">
        <v>45</v>
      </c>
      <c r="M100" s="554"/>
      <c r="N100" s="544"/>
    </row>
    <row r="101" spans="1:14" x14ac:dyDescent="0.25">
      <c r="A101" s="195">
        <v>44810</v>
      </c>
      <c r="B101" s="196" t="s">
        <v>123</v>
      </c>
      <c r="C101" s="196" t="s">
        <v>124</v>
      </c>
      <c r="D101" s="197" t="s">
        <v>119</v>
      </c>
      <c r="E101" s="173">
        <v>10000</v>
      </c>
      <c r="F101" s="369">
        <v>3770</v>
      </c>
      <c r="G101" s="333">
        <f t="shared" si="1"/>
        <v>2.6525198938992043</v>
      </c>
      <c r="H101" s="545" t="s">
        <v>236</v>
      </c>
      <c r="I101" s="533" t="s">
        <v>18</v>
      </c>
      <c r="J101" s="453" t="s">
        <v>237</v>
      </c>
      <c r="K101" s="543" t="s">
        <v>64</v>
      </c>
      <c r="L101" s="543" t="s">
        <v>45</v>
      </c>
      <c r="M101" s="554"/>
      <c r="N101" s="544"/>
    </row>
    <row r="102" spans="1:14" x14ac:dyDescent="0.25">
      <c r="A102" s="195">
        <v>44810</v>
      </c>
      <c r="B102" s="196" t="s">
        <v>123</v>
      </c>
      <c r="C102" s="196" t="s">
        <v>124</v>
      </c>
      <c r="D102" s="197" t="s">
        <v>119</v>
      </c>
      <c r="E102" s="173">
        <v>10000</v>
      </c>
      <c r="F102" s="369">
        <v>3770</v>
      </c>
      <c r="G102" s="333">
        <f t="shared" si="1"/>
        <v>2.6525198938992043</v>
      </c>
      <c r="H102" s="545" t="s">
        <v>236</v>
      </c>
      <c r="I102" s="533" t="s">
        <v>18</v>
      </c>
      <c r="J102" s="453" t="s">
        <v>237</v>
      </c>
      <c r="K102" s="543" t="s">
        <v>64</v>
      </c>
      <c r="L102" s="543" t="s">
        <v>45</v>
      </c>
      <c r="M102" s="554"/>
      <c r="N102" s="544"/>
    </row>
    <row r="103" spans="1:14" x14ac:dyDescent="0.25">
      <c r="A103" s="195">
        <v>44811</v>
      </c>
      <c r="B103" s="178" t="s">
        <v>132</v>
      </c>
      <c r="C103" s="178" t="s">
        <v>133</v>
      </c>
      <c r="D103" s="204" t="s">
        <v>81</v>
      </c>
      <c r="E103" s="191">
        <v>2000</v>
      </c>
      <c r="F103" s="369">
        <v>3770</v>
      </c>
      <c r="G103" s="333">
        <f t="shared" si="1"/>
        <v>0.5305039787798409</v>
      </c>
      <c r="H103" s="545" t="s">
        <v>135</v>
      </c>
      <c r="I103" s="533" t="s">
        <v>18</v>
      </c>
      <c r="J103" s="453" t="s">
        <v>697</v>
      </c>
      <c r="K103" s="543" t="s">
        <v>64</v>
      </c>
      <c r="L103" s="543" t="s">
        <v>45</v>
      </c>
      <c r="M103" s="554"/>
      <c r="N103" s="544"/>
    </row>
    <row r="104" spans="1:14" x14ac:dyDescent="0.25">
      <c r="A104" s="195">
        <v>44811</v>
      </c>
      <c r="B104" s="196" t="s">
        <v>123</v>
      </c>
      <c r="C104" s="196" t="s">
        <v>124</v>
      </c>
      <c r="D104" s="204" t="s">
        <v>119</v>
      </c>
      <c r="E104" s="191">
        <v>8000</v>
      </c>
      <c r="F104" s="369">
        <v>3770</v>
      </c>
      <c r="G104" s="333">
        <f t="shared" si="1"/>
        <v>2.1220159151193636</v>
      </c>
      <c r="H104" s="545" t="s">
        <v>121</v>
      </c>
      <c r="I104" s="533" t="s">
        <v>18</v>
      </c>
      <c r="J104" s="453" t="s">
        <v>282</v>
      </c>
      <c r="K104" s="543" t="s">
        <v>64</v>
      </c>
      <c r="L104" s="543" t="s">
        <v>45</v>
      </c>
      <c r="M104" s="554"/>
      <c r="N104" s="544"/>
    </row>
    <row r="105" spans="1:14" x14ac:dyDescent="0.25">
      <c r="A105" s="195">
        <v>44811</v>
      </c>
      <c r="B105" s="196" t="s">
        <v>123</v>
      </c>
      <c r="C105" s="196" t="s">
        <v>124</v>
      </c>
      <c r="D105" s="204" t="s">
        <v>119</v>
      </c>
      <c r="E105" s="191">
        <v>20000</v>
      </c>
      <c r="F105" s="369">
        <v>3770</v>
      </c>
      <c r="G105" s="333">
        <f t="shared" si="1"/>
        <v>5.3050397877984086</v>
      </c>
      <c r="H105" s="545" t="s">
        <v>121</v>
      </c>
      <c r="I105" s="533" t="s">
        <v>18</v>
      </c>
      <c r="J105" s="453" t="s">
        <v>282</v>
      </c>
      <c r="K105" s="543" t="s">
        <v>64</v>
      </c>
      <c r="L105" s="543" t="s">
        <v>45</v>
      </c>
      <c r="M105" s="554"/>
      <c r="N105" s="544"/>
    </row>
    <row r="106" spans="1:14" x14ac:dyDescent="0.25">
      <c r="A106" s="195">
        <v>44811</v>
      </c>
      <c r="B106" s="196" t="s">
        <v>123</v>
      </c>
      <c r="C106" s="196" t="s">
        <v>124</v>
      </c>
      <c r="D106" s="204" t="s">
        <v>119</v>
      </c>
      <c r="E106" s="183">
        <v>22000</v>
      </c>
      <c r="F106" s="369">
        <v>3770</v>
      </c>
      <c r="G106" s="333">
        <f t="shared" si="1"/>
        <v>5.8355437665782492</v>
      </c>
      <c r="H106" s="555" t="s">
        <v>121</v>
      </c>
      <c r="I106" s="533" t="s">
        <v>18</v>
      </c>
      <c r="J106" s="453" t="s">
        <v>282</v>
      </c>
      <c r="K106" s="543" t="s">
        <v>64</v>
      </c>
      <c r="L106" s="543" t="s">
        <v>45</v>
      </c>
      <c r="M106" s="554"/>
      <c r="N106" s="544"/>
    </row>
    <row r="107" spans="1:14" x14ac:dyDescent="0.25">
      <c r="A107" s="195">
        <v>44811</v>
      </c>
      <c r="B107" s="196" t="s">
        <v>123</v>
      </c>
      <c r="C107" s="196" t="s">
        <v>124</v>
      </c>
      <c r="D107" s="204" t="s">
        <v>119</v>
      </c>
      <c r="E107" s="202">
        <v>6000</v>
      </c>
      <c r="F107" s="369">
        <v>3770</v>
      </c>
      <c r="G107" s="333">
        <f t="shared" si="1"/>
        <v>1.5915119363395225</v>
      </c>
      <c r="H107" s="555" t="s">
        <v>121</v>
      </c>
      <c r="I107" s="533" t="s">
        <v>18</v>
      </c>
      <c r="J107" s="453" t="s">
        <v>282</v>
      </c>
      <c r="K107" s="543" t="s">
        <v>64</v>
      </c>
      <c r="L107" s="543" t="s">
        <v>45</v>
      </c>
      <c r="M107" s="554"/>
      <c r="N107" s="544"/>
    </row>
    <row r="108" spans="1:14" x14ac:dyDescent="0.25">
      <c r="A108" s="195">
        <v>44811</v>
      </c>
      <c r="B108" s="196" t="s">
        <v>123</v>
      </c>
      <c r="C108" s="196" t="s">
        <v>124</v>
      </c>
      <c r="D108" s="204" t="s">
        <v>119</v>
      </c>
      <c r="E108" s="183">
        <v>8000</v>
      </c>
      <c r="F108" s="369">
        <v>3770</v>
      </c>
      <c r="G108" s="333">
        <f t="shared" si="1"/>
        <v>2.1220159151193636</v>
      </c>
      <c r="H108" s="555" t="s">
        <v>121</v>
      </c>
      <c r="I108" s="533" t="s">
        <v>18</v>
      </c>
      <c r="J108" s="453" t="s">
        <v>282</v>
      </c>
      <c r="K108" s="543" t="s">
        <v>64</v>
      </c>
      <c r="L108" s="543" t="s">
        <v>45</v>
      </c>
      <c r="M108" s="554"/>
      <c r="N108" s="544"/>
    </row>
    <row r="109" spans="1:14" x14ac:dyDescent="0.25">
      <c r="A109" s="195">
        <v>44811</v>
      </c>
      <c r="B109" s="178" t="s">
        <v>122</v>
      </c>
      <c r="C109" s="178" t="s">
        <v>122</v>
      </c>
      <c r="D109" s="204" t="s">
        <v>119</v>
      </c>
      <c r="E109" s="183">
        <v>5000</v>
      </c>
      <c r="F109" s="369">
        <v>3770</v>
      </c>
      <c r="G109" s="333">
        <f t="shared" si="1"/>
        <v>1.3262599469496021</v>
      </c>
      <c r="H109" s="555" t="s">
        <v>121</v>
      </c>
      <c r="I109" s="533" t="s">
        <v>18</v>
      </c>
      <c r="J109" s="453" t="s">
        <v>282</v>
      </c>
      <c r="K109" s="543" t="s">
        <v>64</v>
      </c>
      <c r="L109" s="543" t="s">
        <v>45</v>
      </c>
      <c r="M109" s="554"/>
      <c r="N109" s="544"/>
    </row>
    <row r="110" spans="1:14" x14ac:dyDescent="0.25">
      <c r="A110" s="195">
        <v>44811</v>
      </c>
      <c r="B110" s="178" t="s">
        <v>122</v>
      </c>
      <c r="C110" s="178" t="s">
        <v>122</v>
      </c>
      <c r="D110" s="204" t="s">
        <v>119</v>
      </c>
      <c r="E110" s="183">
        <v>5000</v>
      </c>
      <c r="F110" s="369">
        <v>3770</v>
      </c>
      <c r="G110" s="333">
        <f t="shared" si="1"/>
        <v>1.3262599469496021</v>
      </c>
      <c r="H110" s="555" t="s">
        <v>121</v>
      </c>
      <c r="I110" s="533" t="s">
        <v>18</v>
      </c>
      <c r="J110" s="453" t="s">
        <v>282</v>
      </c>
      <c r="K110" s="543" t="s">
        <v>64</v>
      </c>
      <c r="L110" s="543" t="s">
        <v>45</v>
      </c>
      <c r="M110" s="554"/>
      <c r="N110" s="544"/>
    </row>
    <row r="111" spans="1:14" x14ac:dyDescent="0.25">
      <c r="A111" s="195">
        <v>44811</v>
      </c>
      <c r="B111" s="178" t="s">
        <v>123</v>
      </c>
      <c r="C111" s="178" t="s">
        <v>124</v>
      </c>
      <c r="D111" s="204" t="s">
        <v>119</v>
      </c>
      <c r="E111" s="183">
        <v>25000</v>
      </c>
      <c r="F111" s="369">
        <v>3770</v>
      </c>
      <c r="G111" s="333">
        <f t="shared" si="1"/>
        <v>6.6312997347480103</v>
      </c>
      <c r="H111" s="555" t="s">
        <v>121</v>
      </c>
      <c r="I111" s="533" t="s">
        <v>18</v>
      </c>
      <c r="J111" s="453" t="s">
        <v>311</v>
      </c>
      <c r="K111" s="543" t="s">
        <v>64</v>
      </c>
      <c r="L111" s="543" t="s">
        <v>45</v>
      </c>
      <c r="M111" s="554"/>
      <c r="N111" s="544"/>
    </row>
    <row r="112" spans="1:14" x14ac:dyDescent="0.25">
      <c r="A112" s="195">
        <v>44811</v>
      </c>
      <c r="B112" s="178" t="s">
        <v>123</v>
      </c>
      <c r="C112" s="178" t="s">
        <v>124</v>
      </c>
      <c r="D112" s="204" t="s">
        <v>119</v>
      </c>
      <c r="E112" s="182">
        <v>25000</v>
      </c>
      <c r="F112" s="369">
        <v>3770</v>
      </c>
      <c r="G112" s="333">
        <f t="shared" si="1"/>
        <v>6.6312997347480103</v>
      </c>
      <c r="H112" s="555" t="s">
        <v>121</v>
      </c>
      <c r="I112" s="533" t="s">
        <v>18</v>
      </c>
      <c r="J112" s="453" t="s">
        <v>311</v>
      </c>
      <c r="K112" s="543" t="s">
        <v>64</v>
      </c>
      <c r="L112" s="543" t="s">
        <v>45</v>
      </c>
      <c r="M112" s="554"/>
      <c r="N112" s="544"/>
    </row>
    <row r="113" spans="1:14" x14ac:dyDescent="0.25">
      <c r="A113" s="195">
        <v>44811</v>
      </c>
      <c r="B113" s="196" t="s">
        <v>123</v>
      </c>
      <c r="C113" s="196" t="s">
        <v>124</v>
      </c>
      <c r="D113" s="197" t="s">
        <v>14</v>
      </c>
      <c r="E113" s="191">
        <v>7000</v>
      </c>
      <c r="F113" s="369">
        <v>3770</v>
      </c>
      <c r="G113" s="333">
        <f t="shared" si="1"/>
        <v>1.856763925729443</v>
      </c>
      <c r="H113" s="555" t="s">
        <v>42</v>
      </c>
      <c r="I113" s="533" t="s">
        <v>18</v>
      </c>
      <c r="J113" s="453" t="s">
        <v>249</v>
      </c>
      <c r="K113" s="543" t="s">
        <v>64</v>
      </c>
      <c r="L113" s="543" t="s">
        <v>45</v>
      </c>
      <c r="M113" s="554"/>
      <c r="N113" s="544"/>
    </row>
    <row r="114" spans="1:14" x14ac:dyDescent="0.25">
      <c r="A114" s="195">
        <v>44811</v>
      </c>
      <c r="B114" s="196" t="s">
        <v>123</v>
      </c>
      <c r="C114" s="196" t="s">
        <v>124</v>
      </c>
      <c r="D114" s="197" t="s">
        <v>14</v>
      </c>
      <c r="E114" s="191">
        <v>10000</v>
      </c>
      <c r="F114" s="369">
        <v>3770</v>
      </c>
      <c r="G114" s="333">
        <f t="shared" si="1"/>
        <v>2.6525198938992043</v>
      </c>
      <c r="H114" s="555" t="s">
        <v>42</v>
      </c>
      <c r="I114" s="533" t="s">
        <v>18</v>
      </c>
      <c r="J114" s="453" t="s">
        <v>249</v>
      </c>
      <c r="K114" s="543" t="s">
        <v>64</v>
      </c>
      <c r="L114" s="543" t="s">
        <v>45</v>
      </c>
      <c r="M114" s="554"/>
      <c r="N114" s="544"/>
    </row>
    <row r="115" spans="1:14" x14ac:dyDescent="0.25">
      <c r="A115" s="195">
        <v>44811</v>
      </c>
      <c r="B115" s="196" t="s">
        <v>255</v>
      </c>
      <c r="C115" s="196" t="s">
        <v>133</v>
      </c>
      <c r="D115" s="525" t="s">
        <v>81</v>
      </c>
      <c r="E115" s="183">
        <v>30000</v>
      </c>
      <c r="F115" s="369">
        <v>3770</v>
      </c>
      <c r="G115" s="333">
        <f t="shared" si="1"/>
        <v>7.9575596816976129</v>
      </c>
      <c r="H115" s="555" t="s">
        <v>256</v>
      </c>
      <c r="I115" s="533" t="s">
        <v>18</v>
      </c>
      <c r="J115" s="453" t="s">
        <v>698</v>
      </c>
      <c r="K115" s="543" t="s">
        <v>64</v>
      </c>
      <c r="L115" s="543" t="s">
        <v>45</v>
      </c>
      <c r="M115" s="554"/>
      <c r="N115" s="544"/>
    </row>
    <row r="116" spans="1:14" x14ac:dyDescent="0.25">
      <c r="A116" s="195">
        <v>44811</v>
      </c>
      <c r="B116" s="196" t="s">
        <v>123</v>
      </c>
      <c r="C116" s="196" t="s">
        <v>124</v>
      </c>
      <c r="D116" s="197" t="s">
        <v>119</v>
      </c>
      <c r="E116" s="173">
        <v>8000</v>
      </c>
      <c r="F116" s="369">
        <v>3770</v>
      </c>
      <c r="G116" s="333">
        <f t="shared" si="1"/>
        <v>2.1220159151193636</v>
      </c>
      <c r="H116" s="545" t="s">
        <v>229</v>
      </c>
      <c r="I116" s="533" t="s">
        <v>18</v>
      </c>
      <c r="J116" s="26" t="s">
        <v>231</v>
      </c>
      <c r="K116" s="543" t="s">
        <v>64</v>
      </c>
      <c r="L116" s="543" t="s">
        <v>45</v>
      </c>
      <c r="M116" s="496"/>
      <c r="N116" s="497"/>
    </row>
    <row r="117" spans="1:14" x14ac:dyDescent="0.25">
      <c r="A117" s="195">
        <v>44811</v>
      </c>
      <c r="B117" s="196" t="s">
        <v>123</v>
      </c>
      <c r="C117" s="196" t="s">
        <v>124</v>
      </c>
      <c r="D117" s="197" t="s">
        <v>119</v>
      </c>
      <c r="E117" s="173">
        <v>12000</v>
      </c>
      <c r="F117" s="369">
        <v>3770</v>
      </c>
      <c r="G117" s="333">
        <f t="shared" si="1"/>
        <v>3.183023872679045</v>
      </c>
      <c r="H117" s="545" t="s">
        <v>229</v>
      </c>
      <c r="I117" s="197" t="s">
        <v>18</v>
      </c>
      <c r="J117" s="26" t="s">
        <v>231</v>
      </c>
      <c r="K117" s="543" t="s">
        <v>64</v>
      </c>
      <c r="L117" s="543" t="s">
        <v>45</v>
      </c>
      <c r="M117" s="496"/>
      <c r="N117" s="497"/>
    </row>
    <row r="118" spans="1:14" x14ac:dyDescent="0.25">
      <c r="A118" s="195">
        <v>44811</v>
      </c>
      <c r="B118" s="196" t="s">
        <v>123</v>
      </c>
      <c r="C118" s="196" t="s">
        <v>124</v>
      </c>
      <c r="D118" s="197" t="s">
        <v>119</v>
      </c>
      <c r="E118" s="173">
        <v>9000</v>
      </c>
      <c r="F118" s="369">
        <v>3770</v>
      </c>
      <c r="G118" s="333">
        <f t="shared" si="1"/>
        <v>2.3872679045092839</v>
      </c>
      <c r="H118" s="545" t="s">
        <v>229</v>
      </c>
      <c r="I118" s="197" t="s">
        <v>18</v>
      </c>
      <c r="J118" s="26" t="s">
        <v>231</v>
      </c>
      <c r="K118" s="543" t="s">
        <v>64</v>
      </c>
      <c r="L118" s="543" t="s">
        <v>45</v>
      </c>
      <c r="M118" s="496"/>
      <c r="N118" s="497"/>
    </row>
    <row r="119" spans="1:14" x14ac:dyDescent="0.25">
      <c r="A119" s="195">
        <v>44811</v>
      </c>
      <c r="B119" s="196" t="s">
        <v>123</v>
      </c>
      <c r="C119" s="196" t="s">
        <v>124</v>
      </c>
      <c r="D119" s="197" t="s">
        <v>119</v>
      </c>
      <c r="E119" s="191">
        <v>5000</v>
      </c>
      <c r="F119" s="369">
        <v>3770</v>
      </c>
      <c r="G119" s="333">
        <f t="shared" si="1"/>
        <v>1.3262599469496021</v>
      </c>
      <c r="H119" s="545" t="s">
        <v>229</v>
      </c>
      <c r="I119" s="197" t="s">
        <v>18</v>
      </c>
      <c r="J119" s="26" t="s">
        <v>231</v>
      </c>
      <c r="K119" s="543" t="s">
        <v>64</v>
      </c>
      <c r="L119" s="543" t="s">
        <v>45</v>
      </c>
      <c r="M119" s="496"/>
      <c r="N119" s="497"/>
    </row>
    <row r="120" spans="1:14" x14ac:dyDescent="0.25">
      <c r="A120" s="195">
        <v>44811</v>
      </c>
      <c r="B120" s="196" t="s">
        <v>123</v>
      </c>
      <c r="C120" s="196" t="s">
        <v>124</v>
      </c>
      <c r="D120" s="197" t="s">
        <v>119</v>
      </c>
      <c r="E120" s="191">
        <v>3000</v>
      </c>
      <c r="F120" s="369">
        <v>3770</v>
      </c>
      <c r="G120" s="333">
        <f t="shared" si="1"/>
        <v>0.79575596816976124</v>
      </c>
      <c r="H120" s="545" t="s">
        <v>229</v>
      </c>
      <c r="I120" s="197" t="s">
        <v>18</v>
      </c>
      <c r="J120" s="26" t="s">
        <v>231</v>
      </c>
      <c r="K120" s="543" t="s">
        <v>64</v>
      </c>
      <c r="L120" s="543" t="s">
        <v>45</v>
      </c>
      <c r="M120" s="496"/>
      <c r="N120" s="497"/>
    </row>
    <row r="121" spans="1:14" x14ac:dyDescent="0.25">
      <c r="A121" s="195">
        <v>44811</v>
      </c>
      <c r="B121" s="196" t="s">
        <v>123</v>
      </c>
      <c r="C121" s="196" t="s">
        <v>124</v>
      </c>
      <c r="D121" s="197" t="s">
        <v>119</v>
      </c>
      <c r="E121" s="191">
        <v>3000</v>
      </c>
      <c r="F121" s="369">
        <v>3770</v>
      </c>
      <c r="G121" s="333">
        <f t="shared" si="1"/>
        <v>0.79575596816976124</v>
      </c>
      <c r="H121" s="545" t="s">
        <v>229</v>
      </c>
      <c r="I121" s="197" t="s">
        <v>18</v>
      </c>
      <c r="J121" s="26" t="s">
        <v>231</v>
      </c>
      <c r="K121" s="543" t="s">
        <v>64</v>
      </c>
      <c r="L121" s="543" t="s">
        <v>45</v>
      </c>
      <c r="M121" s="496"/>
      <c r="N121" s="497"/>
    </row>
    <row r="122" spans="1:14" x14ac:dyDescent="0.25">
      <c r="A122" s="195">
        <v>44811</v>
      </c>
      <c r="B122" s="196" t="s">
        <v>123</v>
      </c>
      <c r="C122" s="196" t="s">
        <v>124</v>
      </c>
      <c r="D122" s="197" t="s">
        <v>119</v>
      </c>
      <c r="E122" s="191">
        <v>5000</v>
      </c>
      <c r="F122" s="369">
        <v>3770</v>
      </c>
      <c r="G122" s="333">
        <f t="shared" si="1"/>
        <v>1.3262599469496021</v>
      </c>
      <c r="H122" s="545" t="s">
        <v>229</v>
      </c>
      <c r="I122" s="197" t="s">
        <v>18</v>
      </c>
      <c r="J122" s="26" t="s">
        <v>231</v>
      </c>
      <c r="K122" s="543" t="s">
        <v>64</v>
      </c>
      <c r="L122" s="543" t="s">
        <v>45</v>
      </c>
      <c r="M122" s="496"/>
      <c r="N122" s="497"/>
    </row>
    <row r="123" spans="1:14" x14ac:dyDescent="0.25">
      <c r="A123" s="195">
        <v>44811</v>
      </c>
      <c r="B123" s="196" t="s">
        <v>123</v>
      </c>
      <c r="C123" s="196" t="s">
        <v>124</v>
      </c>
      <c r="D123" s="197" t="s">
        <v>119</v>
      </c>
      <c r="E123" s="173">
        <v>8000</v>
      </c>
      <c r="F123" s="369">
        <v>3770</v>
      </c>
      <c r="G123" s="333">
        <f t="shared" si="1"/>
        <v>2.1220159151193636</v>
      </c>
      <c r="H123" s="545" t="s">
        <v>236</v>
      </c>
      <c r="I123" s="197" t="s">
        <v>18</v>
      </c>
      <c r="J123" s="453" t="s">
        <v>266</v>
      </c>
      <c r="K123" s="543" t="s">
        <v>64</v>
      </c>
      <c r="L123" s="543" t="s">
        <v>45</v>
      </c>
      <c r="M123" s="496"/>
      <c r="N123" s="497"/>
    </row>
    <row r="124" spans="1:14" x14ac:dyDescent="0.25">
      <c r="A124" s="195">
        <v>44811</v>
      </c>
      <c r="B124" s="196" t="s">
        <v>123</v>
      </c>
      <c r="C124" s="196" t="s">
        <v>124</v>
      </c>
      <c r="D124" s="197" t="s">
        <v>119</v>
      </c>
      <c r="E124" s="173">
        <v>10000</v>
      </c>
      <c r="F124" s="369">
        <v>3770</v>
      </c>
      <c r="G124" s="333">
        <f t="shared" si="1"/>
        <v>2.6525198938992043</v>
      </c>
      <c r="H124" s="545" t="s">
        <v>236</v>
      </c>
      <c r="I124" s="197" t="s">
        <v>18</v>
      </c>
      <c r="J124" s="453" t="s">
        <v>266</v>
      </c>
      <c r="K124" s="543" t="s">
        <v>64</v>
      </c>
      <c r="L124" s="543" t="s">
        <v>45</v>
      </c>
      <c r="M124" s="496"/>
      <c r="N124" s="497"/>
    </row>
    <row r="125" spans="1:14" x14ac:dyDescent="0.25">
      <c r="A125" s="195">
        <v>44811</v>
      </c>
      <c r="B125" s="196" t="s">
        <v>123</v>
      </c>
      <c r="C125" s="196" t="s">
        <v>124</v>
      </c>
      <c r="D125" s="197" t="s">
        <v>119</v>
      </c>
      <c r="E125" s="173">
        <v>5000</v>
      </c>
      <c r="F125" s="369">
        <v>3770</v>
      </c>
      <c r="G125" s="333">
        <f t="shared" si="1"/>
        <v>1.3262599469496021</v>
      </c>
      <c r="H125" s="545" t="s">
        <v>236</v>
      </c>
      <c r="I125" s="197" t="s">
        <v>18</v>
      </c>
      <c r="J125" s="453" t="s">
        <v>266</v>
      </c>
      <c r="K125" s="543" t="s">
        <v>64</v>
      </c>
      <c r="L125" s="543" t="s">
        <v>45</v>
      </c>
      <c r="M125" s="496"/>
      <c r="N125" s="497"/>
    </row>
    <row r="126" spans="1:14" x14ac:dyDescent="0.25">
      <c r="A126" s="195">
        <v>44811</v>
      </c>
      <c r="B126" s="196" t="s">
        <v>123</v>
      </c>
      <c r="C126" s="196" t="s">
        <v>124</v>
      </c>
      <c r="D126" s="197" t="s">
        <v>119</v>
      </c>
      <c r="E126" s="191">
        <v>5000</v>
      </c>
      <c r="F126" s="369">
        <v>3770</v>
      </c>
      <c r="G126" s="333">
        <f t="shared" si="1"/>
        <v>1.3262599469496021</v>
      </c>
      <c r="H126" s="545" t="s">
        <v>236</v>
      </c>
      <c r="I126" s="197" t="s">
        <v>18</v>
      </c>
      <c r="J126" s="453" t="s">
        <v>266</v>
      </c>
      <c r="K126" s="543" t="s">
        <v>64</v>
      </c>
      <c r="L126" s="543" t="s">
        <v>45</v>
      </c>
      <c r="M126" s="496"/>
      <c r="N126" s="497"/>
    </row>
    <row r="127" spans="1:14" x14ac:dyDescent="0.25">
      <c r="A127" s="195">
        <v>44811</v>
      </c>
      <c r="B127" s="196" t="s">
        <v>123</v>
      </c>
      <c r="C127" s="196" t="s">
        <v>124</v>
      </c>
      <c r="D127" s="197" t="s">
        <v>119</v>
      </c>
      <c r="E127" s="191">
        <v>10000</v>
      </c>
      <c r="F127" s="369">
        <v>3770</v>
      </c>
      <c r="G127" s="333">
        <f t="shared" si="1"/>
        <v>2.6525198938992043</v>
      </c>
      <c r="H127" s="545" t="s">
        <v>236</v>
      </c>
      <c r="I127" s="197" t="s">
        <v>18</v>
      </c>
      <c r="J127" s="453" t="s">
        <v>266</v>
      </c>
      <c r="K127" s="543" t="s">
        <v>64</v>
      </c>
      <c r="L127" s="543" t="s">
        <v>45</v>
      </c>
      <c r="M127" s="496"/>
      <c r="N127" s="497"/>
    </row>
    <row r="128" spans="1:14" x14ac:dyDescent="0.25">
      <c r="A128" s="195">
        <v>44811</v>
      </c>
      <c r="B128" s="206" t="s">
        <v>123</v>
      </c>
      <c r="C128" s="206" t="s">
        <v>124</v>
      </c>
      <c r="D128" s="533" t="s">
        <v>118</v>
      </c>
      <c r="E128" s="183">
        <v>10000</v>
      </c>
      <c r="F128" s="369">
        <v>3770</v>
      </c>
      <c r="G128" s="333">
        <f t="shared" si="1"/>
        <v>2.6525198938992043</v>
      </c>
      <c r="H128" s="645" t="s">
        <v>136</v>
      </c>
      <c r="I128" s="197" t="s">
        <v>18</v>
      </c>
      <c r="J128" s="453" t="s">
        <v>272</v>
      </c>
      <c r="K128" s="543" t="s">
        <v>64</v>
      </c>
      <c r="L128" s="543" t="s">
        <v>45</v>
      </c>
      <c r="M128" s="496"/>
      <c r="N128" s="497"/>
    </row>
    <row r="129" spans="1:14" x14ac:dyDescent="0.25">
      <c r="A129" s="195">
        <v>44811</v>
      </c>
      <c r="B129" s="206" t="s">
        <v>123</v>
      </c>
      <c r="C129" s="206" t="s">
        <v>124</v>
      </c>
      <c r="D129" s="533" t="s">
        <v>118</v>
      </c>
      <c r="E129" s="183">
        <v>20000</v>
      </c>
      <c r="F129" s="369">
        <v>3770</v>
      </c>
      <c r="G129" s="333">
        <f t="shared" si="1"/>
        <v>5.3050397877984086</v>
      </c>
      <c r="H129" s="645" t="s">
        <v>136</v>
      </c>
      <c r="I129" s="197" t="s">
        <v>18</v>
      </c>
      <c r="J129" s="453" t="s">
        <v>272</v>
      </c>
      <c r="K129" s="543" t="s">
        <v>64</v>
      </c>
      <c r="L129" s="543" t="s">
        <v>45</v>
      </c>
      <c r="M129" s="496"/>
      <c r="N129" s="497"/>
    </row>
    <row r="130" spans="1:14" x14ac:dyDescent="0.25">
      <c r="A130" s="195">
        <v>44811</v>
      </c>
      <c r="B130" s="206" t="s">
        <v>123</v>
      </c>
      <c r="C130" s="206" t="s">
        <v>124</v>
      </c>
      <c r="D130" s="533" t="s">
        <v>118</v>
      </c>
      <c r="E130" s="183">
        <v>16000</v>
      </c>
      <c r="F130" s="369">
        <v>3770</v>
      </c>
      <c r="G130" s="333">
        <f t="shared" si="1"/>
        <v>4.2440318302387272</v>
      </c>
      <c r="H130" s="646" t="s">
        <v>136</v>
      </c>
      <c r="I130" s="197" t="s">
        <v>18</v>
      </c>
      <c r="J130" s="453" t="s">
        <v>272</v>
      </c>
      <c r="K130" s="647" t="s">
        <v>64</v>
      </c>
      <c r="L130" s="647" t="s">
        <v>45</v>
      </c>
      <c r="M130" s="496"/>
      <c r="N130" s="497"/>
    </row>
    <row r="131" spans="1:14" x14ac:dyDescent="0.25">
      <c r="A131" s="195">
        <v>44811</v>
      </c>
      <c r="B131" s="206" t="s">
        <v>123</v>
      </c>
      <c r="C131" s="206" t="s">
        <v>124</v>
      </c>
      <c r="D131" s="533" t="s">
        <v>118</v>
      </c>
      <c r="E131" s="191">
        <v>25000</v>
      </c>
      <c r="F131" s="369">
        <v>3770</v>
      </c>
      <c r="G131" s="333">
        <f t="shared" si="1"/>
        <v>6.6312997347480103</v>
      </c>
      <c r="H131" s="453" t="s">
        <v>136</v>
      </c>
      <c r="I131" s="197" t="s">
        <v>18</v>
      </c>
      <c r="J131" s="453" t="s">
        <v>272</v>
      </c>
      <c r="K131" s="543" t="s">
        <v>64</v>
      </c>
      <c r="L131" s="543" t="s">
        <v>45</v>
      </c>
      <c r="M131" s="496"/>
      <c r="N131" s="497"/>
    </row>
    <row r="132" spans="1:14" x14ac:dyDescent="0.25">
      <c r="A132" s="195">
        <v>44811</v>
      </c>
      <c r="B132" s="206" t="s">
        <v>123</v>
      </c>
      <c r="C132" s="206" t="s">
        <v>124</v>
      </c>
      <c r="D132" s="533" t="s">
        <v>118</v>
      </c>
      <c r="E132" s="191">
        <v>9000</v>
      </c>
      <c r="F132" s="369">
        <v>3770</v>
      </c>
      <c r="G132" s="333">
        <f t="shared" si="1"/>
        <v>2.3872679045092839</v>
      </c>
      <c r="H132" s="453" t="s">
        <v>136</v>
      </c>
      <c r="I132" s="197" t="s">
        <v>18</v>
      </c>
      <c r="J132" s="453" t="s">
        <v>272</v>
      </c>
      <c r="K132" s="543" t="s">
        <v>64</v>
      </c>
      <c r="L132" s="543" t="s">
        <v>45</v>
      </c>
      <c r="M132" s="496"/>
      <c r="N132" s="497"/>
    </row>
    <row r="133" spans="1:14" x14ac:dyDescent="0.25">
      <c r="A133" s="195">
        <v>44811</v>
      </c>
      <c r="B133" s="206" t="s">
        <v>123</v>
      </c>
      <c r="C133" s="206" t="s">
        <v>124</v>
      </c>
      <c r="D133" s="533" t="s">
        <v>118</v>
      </c>
      <c r="E133" s="191">
        <v>9000</v>
      </c>
      <c r="F133" s="369">
        <v>3770</v>
      </c>
      <c r="G133" s="333">
        <f t="shared" ref="G133:G218" si="2">E133/F133</f>
        <v>2.3872679045092839</v>
      </c>
      <c r="H133" s="453" t="s">
        <v>120</v>
      </c>
      <c r="I133" s="197" t="s">
        <v>18</v>
      </c>
      <c r="J133" s="453" t="s">
        <v>251</v>
      </c>
      <c r="K133" s="543" t="s">
        <v>64</v>
      </c>
      <c r="L133" s="543" t="s">
        <v>45</v>
      </c>
      <c r="M133" s="496"/>
      <c r="N133" s="497"/>
    </row>
    <row r="134" spans="1:14" x14ac:dyDescent="0.25">
      <c r="A134" s="195">
        <v>44811</v>
      </c>
      <c r="B134" s="206" t="s">
        <v>123</v>
      </c>
      <c r="C134" s="206" t="s">
        <v>124</v>
      </c>
      <c r="D134" s="533" t="s">
        <v>118</v>
      </c>
      <c r="E134" s="191">
        <v>20000</v>
      </c>
      <c r="F134" s="369">
        <v>3770</v>
      </c>
      <c r="G134" s="333">
        <f t="shared" si="2"/>
        <v>5.3050397877984086</v>
      </c>
      <c r="H134" s="453" t="s">
        <v>120</v>
      </c>
      <c r="I134" s="197" t="s">
        <v>18</v>
      </c>
      <c r="J134" s="453" t="s">
        <v>251</v>
      </c>
      <c r="K134" s="543" t="s">
        <v>64</v>
      </c>
      <c r="L134" s="543" t="s">
        <v>45</v>
      </c>
      <c r="M134" s="496"/>
      <c r="N134" s="497"/>
    </row>
    <row r="135" spans="1:14" x14ac:dyDescent="0.25">
      <c r="A135" s="195">
        <v>44811</v>
      </c>
      <c r="B135" s="206" t="s">
        <v>123</v>
      </c>
      <c r="C135" s="206" t="s">
        <v>124</v>
      </c>
      <c r="D135" s="533" t="s">
        <v>118</v>
      </c>
      <c r="E135" s="191">
        <v>16000</v>
      </c>
      <c r="F135" s="369">
        <v>3770</v>
      </c>
      <c r="G135" s="333">
        <f t="shared" si="2"/>
        <v>4.2440318302387272</v>
      </c>
      <c r="H135" s="453" t="s">
        <v>120</v>
      </c>
      <c r="I135" s="197" t="s">
        <v>18</v>
      </c>
      <c r="J135" s="453" t="s">
        <v>251</v>
      </c>
      <c r="K135" s="543" t="s">
        <v>64</v>
      </c>
      <c r="L135" s="543" t="s">
        <v>45</v>
      </c>
      <c r="M135" s="496"/>
      <c r="N135" s="497"/>
    </row>
    <row r="136" spans="1:14" x14ac:dyDescent="0.25">
      <c r="A136" s="195">
        <v>44811</v>
      </c>
      <c r="B136" s="206" t="s">
        <v>123</v>
      </c>
      <c r="C136" s="206" t="s">
        <v>124</v>
      </c>
      <c r="D136" s="533" t="s">
        <v>118</v>
      </c>
      <c r="E136" s="191">
        <v>25000</v>
      </c>
      <c r="F136" s="369">
        <v>3770</v>
      </c>
      <c r="G136" s="333">
        <f t="shared" si="2"/>
        <v>6.6312997347480103</v>
      </c>
      <c r="H136" s="453" t="s">
        <v>120</v>
      </c>
      <c r="I136" s="533" t="s">
        <v>18</v>
      </c>
      <c r="J136" s="453" t="s">
        <v>251</v>
      </c>
      <c r="K136" s="543" t="s">
        <v>64</v>
      </c>
      <c r="L136" s="543" t="s">
        <v>45</v>
      </c>
      <c r="M136" s="496"/>
      <c r="N136" s="497"/>
    </row>
    <row r="137" spans="1:14" x14ac:dyDescent="0.25">
      <c r="A137" s="195">
        <v>44811</v>
      </c>
      <c r="B137" s="206" t="s">
        <v>123</v>
      </c>
      <c r="C137" s="206" t="s">
        <v>124</v>
      </c>
      <c r="D137" s="533" t="s">
        <v>118</v>
      </c>
      <c r="E137" s="183">
        <v>9000</v>
      </c>
      <c r="F137" s="369">
        <v>3770</v>
      </c>
      <c r="G137" s="333">
        <f t="shared" si="2"/>
        <v>2.3872679045092839</v>
      </c>
      <c r="H137" s="453" t="s">
        <v>120</v>
      </c>
      <c r="I137" s="533" t="s">
        <v>18</v>
      </c>
      <c r="J137" s="453" t="s">
        <v>251</v>
      </c>
      <c r="K137" s="543" t="s">
        <v>64</v>
      </c>
      <c r="L137" s="543" t="s">
        <v>45</v>
      </c>
      <c r="M137" s="496"/>
      <c r="N137" s="497"/>
    </row>
    <row r="138" spans="1:14" x14ac:dyDescent="0.25">
      <c r="A138" s="195">
        <v>44811</v>
      </c>
      <c r="B138" s="178" t="s">
        <v>130</v>
      </c>
      <c r="C138" s="178" t="s">
        <v>347</v>
      </c>
      <c r="D138" s="204" t="s">
        <v>14</v>
      </c>
      <c r="E138" s="191">
        <v>30000</v>
      </c>
      <c r="F138" s="369">
        <v>3770</v>
      </c>
      <c r="G138" s="333">
        <f t="shared" si="2"/>
        <v>7.9575596816976129</v>
      </c>
      <c r="H138" s="453" t="s">
        <v>42</v>
      </c>
      <c r="I138" s="533" t="s">
        <v>18</v>
      </c>
      <c r="J138" s="711" t="s">
        <v>712</v>
      </c>
      <c r="K138" s="543" t="s">
        <v>64</v>
      </c>
      <c r="L138" s="543" t="s">
        <v>45</v>
      </c>
      <c r="M138" s="496"/>
      <c r="N138" s="497"/>
    </row>
    <row r="139" spans="1:14" x14ac:dyDescent="0.25">
      <c r="A139" s="195">
        <v>44811</v>
      </c>
      <c r="B139" s="178" t="s">
        <v>344</v>
      </c>
      <c r="C139" s="178" t="s">
        <v>347</v>
      </c>
      <c r="D139" s="178" t="s">
        <v>119</v>
      </c>
      <c r="E139" s="202">
        <v>25000</v>
      </c>
      <c r="F139" s="369">
        <v>3770</v>
      </c>
      <c r="G139" s="333">
        <f t="shared" si="2"/>
        <v>6.6312997347480103</v>
      </c>
      <c r="H139" s="453" t="s">
        <v>121</v>
      </c>
      <c r="I139" s="533" t="s">
        <v>18</v>
      </c>
      <c r="J139" s="711" t="s">
        <v>712</v>
      </c>
      <c r="K139" s="543" t="s">
        <v>64</v>
      </c>
      <c r="L139" s="543" t="s">
        <v>45</v>
      </c>
      <c r="M139" s="496"/>
      <c r="N139" s="497"/>
    </row>
    <row r="140" spans="1:14" x14ac:dyDescent="0.25">
      <c r="A140" s="195">
        <v>44811</v>
      </c>
      <c r="B140" s="178" t="s">
        <v>131</v>
      </c>
      <c r="C140" s="178" t="s">
        <v>347</v>
      </c>
      <c r="D140" s="178" t="s">
        <v>118</v>
      </c>
      <c r="E140" s="552">
        <v>20000</v>
      </c>
      <c r="F140" s="369">
        <v>3770</v>
      </c>
      <c r="G140" s="333">
        <f t="shared" si="2"/>
        <v>5.3050397877984086</v>
      </c>
      <c r="H140" s="453" t="s">
        <v>120</v>
      </c>
      <c r="I140" s="533" t="s">
        <v>18</v>
      </c>
      <c r="J140" s="711" t="s">
        <v>712</v>
      </c>
      <c r="K140" s="543" t="s">
        <v>64</v>
      </c>
      <c r="L140" s="543" t="s">
        <v>45</v>
      </c>
      <c r="M140" s="496"/>
      <c r="N140" s="497"/>
    </row>
    <row r="141" spans="1:14" x14ac:dyDescent="0.25">
      <c r="A141" s="195">
        <v>44811</v>
      </c>
      <c r="B141" s="176" t="s">
        <v>141</v>
      </c>
      <c r="C141" s="178" t="s">
        <v>347</v>
      </c>
      <c r="D141" s="188" t="s">
        <v>118</v>
      </c>
      <c r="E141" s="183">
        <v>20000</v>
      </c>
      <c r="F141" s="369">
        <v>3770</v>
      </c>
      <c r="G141" s="333">
        <f t="shared" si="2"/>
        <v>5.3050397877984086</v>
      </c>
      <c r="H141" s="453" t="s">
        <v>136</v>
      </c>
      <c r="I141" s="533" t="s">
        <v>18</v>
      </c>
      <c r="J141" s="711" t="s">
        <v>712</v>
      </c>
      <c r="K141" s="543" t="s">
        <v>64</v>
      </c>
      <c r="L141" s="543" t="s">
        <v>45</v>
      </c>
      <c r="M141" s="496"/>
      <c r="N141" s="497"/>
    </row>
    <row r="142" spans="1:14" x14ac:dyDescent="0.25">
      <c r="A142" s="195">
        <v>44811</v>
      </c>
      <c r="B142" s="178" t="s">
        <v>345</v>
      </c>
      <c r="C142" s="178" t="s">
        <v>347</v>
      </c>
      <c r="D142" s="204" t="s">
        <v>119</v>
      </c>
      <c r="E142" s="183">
        <v>25000</v>
      </c>
      <c r="F142" s="369">
        <v>3770</v>
      </c>
      <c r="G142" s="333">
        <f t="shared" si="2"/>
        <v>6.6312997347480103</v>
      </c>
      <c r="H142" s="453" t="s">
        <v>236</v>
      </c>
      <c r="I142" s="533" t="s">
        <v>18</v>
      </c>
      <c r="J142" s="711" t="s">
        <v>712</v>
      </c>
      <c r="K142" s="543" t="s">
        <v>64</v>
      </c>
      <c r="L142" s="543" t="s">
        <v>45</v>
      </c>
      <c r="M142" s="496"/>
      <c r="N142" s="497"/>
    </row>
    <row r="143" spans="1:14" x14ac:dyDescent="0.25">
      <c r="A143" s="195">
        <v>44811</v>
      </c>
      <c r="B143" s="178" t="s">
        <v>346</v>
      </c>
      <c r="C143" s="178" t="s">
        <v>347</v>
      </c>
      <c r="D143" s="178" t="s">
        <v>119</v>
      </c>
      <c r="E143" s="183">
        <v>25000</v>
      </c>
      <c r="F143" s="369">
        <v>3770</v>
      </c>
      <c r="G143" s="333">
        <f t="shared" si="2"/>
        <v>6.6312997347480103</v>
      </c>
      <c r="H143" s="453" t="s">
        <v>229</v>
      </c>
      <c r="I143" s="533" t="s">
        <v>18</v>
      </c>
      <c r="J143" s="711" t="s">
        <v>712</v>
      </c>
      <c r="K143" s="543" t="s">
        <v>64</v>
      </c>
      <c r="L143" s="543" t="s">
        <v>45</v>
      </c>
      <c r="M143" s="496"/>
      <c r="N143" s="497"/>
    </row>
    <row r="144" spans="1:14" x14ac:dyDescent="0.25">
      <c r="A144" s="195">
        <v>44812</v>
      </c>
      <c r="B144" s="206" t="s">
        <v>123</v>
      </c>
      <c r="C144" s="206" t="s">
        <v>124</v>
      </c>
      <c r="D144" s="533" t="s">
        <v>118</v>
      </c>
      <c r="E144" s="589">
        <v>10000</v>
      </c>
      <c r="F144" s="369">
        <v>3770</v>
      </c>
      <c r="G144" s="333">
        <f t="shared" si="2"/>
        <v>2.6525198938992043</v>
      </c>
      <c r="H144" s="453" t="s">
        <v>136</v>
      </c>
      <c r="I144" s="533" t="s">
        <v>18</v>
      </c>
      <c r="J144" s="453" t="s">
        <v>250</v>
      </c>
      <c r="K144" s="543" t="s">
        <v>64</v>
      </c>
      <c r="L144" s="543" t="s">
        <v>45</v>
      </c>
      <c r="M144" s="496"/>
      <c r="N144" s="497"/>
    </row>
    <row r="145" spans="1:14" x14ac:dyDescent="0.25">
      <c r="A145" s="195">
        <v>44812</v>
      </c>
      <c r="B145" s="206" t="s">
        <v>123</v>
      </c>
      <c r="C145" s="206" t="s">
        <v>124</v>
      </c>
      <c r="D145" s="533" t="s">
        <v>118</v>
      </c>
      <c r="E145" s="589">
        <v>10000</v>
      </c>
      <c r="F145" s="369">
        <v>3770</v>
      </c>
      <c r="G145" s="333">
        <f t="shared" si="2"/>
        <v>2.6525198938992043</v>
      </c>
      <c r="H145" s="453" t="s">
        <v>136</v>
      </c>
      <c r="I145" s="533" t="s">
        <v>18</v>
      </c>
      <c r="J145" s="453" t="s">
        <v>250</v>
      </c>
      <c r="K145" s="543" t="s">
        <v>64</v>
      </c>
      <c r="L145" s="543" t="s">
        <v>45</v>
      </c>
      <c r="M145" s="496"/>
      <c r="N145" s="497"/>
    </row>
    <row r="146" spans="1:14" x14ac:dyDescent="0.25">
      <c r="A146" s="195">
        <v>44812</v>
      </c>
      <c r="B146" s="206" t="s">
        <v>123</v>
      </c>
      <c r="C146" s="206" t="s">
        <v>124</v>
      </c>
      <c r="D146" s="533" t="s">
        <v>118</v>
      </c>
      <c r="E146" s="589">
        <v>8000</v>
      </c>
      <c r="F146" s="369">
        <v>3770</v>
      </c>
      <c r="G146" s="333">
        <f t="shared" si="2"/>
        <v>2.1220159151193636</v>
      </c>
      <c r="H146" s="453" t="s">
        <v>136</v>
      </c>
      <c r="I146" s="533" t="s">
        <v>18</v>
      </c>
      <c r="J146" s="453" t="s">
        <v>250</v>
      </c>
      <c r="K146" s="543" t="s">
        <v>64</v>
      </c>
      <c r="L146" s="543" t="s">
        <v>45</v>
      </c>
      <c r="M146" s="496"/>
      <c r="N146" s="497"/>
    </row>
    <row r="147" spans="1:14" x14ac:dyDescent="0.25">
      <c r="A147" s="195">
        <v>44812</v>
      </c>
      <c r="B147" s="206" t="s">
        <v>123</v>
      </c>
      <c r="C147" s="206" t="s">
        <v>124</v>
      </c>
      <c r="D147" s="533" t="s">
        <v>118</v>
      </c>
      <c r="E147" s="589">
        <v>12000</v>
      </c>
      <c r="F147" s="369">
        <v>3770</v>
      </c>
      <c r="G147" s="333">
        <f t="shared" si="2"/>
        <v>3.183023872679045</v>
      </c>
      <c r="H147" s="453" t="s">
        <v>136</v>
      </c>
      <c r="I147" s="533" t="s">
        <v>18</v>
      </c>
      <c r="J147" s="453" t="s">
        <v>250</v>
      </c>
      <c r="K147" s="543" t="s">
        <v>64</v>
      </c>
      <c r="L147" s="543" t="s">
        <v>45</v>
      </c>
      <c r="M147" s="496"/>
      <c r="N147" s="497"/>
    </row>
    <row r="148" spans="1:14" x14ac:dyDescent="0.25">
      <c r="A148" s="195">
        <v>44812</v>
      </c>
      <c r="B148" s="206" t="s">
        <v>123</v>
      </c>
      <c r="C148" s="206" t="s">
        <v>124</v>
      </c>
      <c r="D148" s="533" t="s">
        <v>118</v>
      </c>
      <c r="E148" s="589">
        <v>15000</v>
      </c>
      <c r="F148" s="369">
        <v>3770</v>
      </c>
      <c r="G148" s="333">
        <f t="shared" si="2"/>
        <v>3.9787798408488064</v>
      </c>
      <c r="H148" s="453" t="s">
        <v>136</v>
      </c>
      <c r="I148" s="533" t="s">
        <v>18</v>
      </c>
      <c r="J148" s="453" t="s">
        <v>250</v>
      </c>
      <c r="K148" s="543" t="s">
        <v>64</v>
      </c>
      <c r="L148" s="543" t="s">
        <v>45</v>
      </c>
      <c r="M148" s="496"/>
      <c r="N148" s="497"/>
    </row>
    <row r="149" spans="1:14" x14ac:dyDescent="0.25">
      <c r="A149" s="195">
        <v>44812</v>
      </c>
      <c r="B149" s="206" t="s">
        <v>123</v>
      </c>
      <c r="C149" s="206" t="s">
        <v>124</v>
      </c>
      <c r="D149" s="533" t="s">
        <v>118</v>
      </c>
      <c r="E149" s="589">
        <v>10000</v>
      </c>
      <c r="F149" s="369">
        <v>3770</v>
      </c>
      <c r="G149" s="333">
        <f t="shared" si="2"/>
        <v>2.6525198938992043</v>
      </c>
      <c r="H149" s="545" t="s">
        <v>136</v>
      </c>
      <c r="I149" s="533" t="s">
        <v>18</v>
      </c>
      <c r="J149" s="453" t="s">
        <v>250</v>
      </c>
      <c r="K149" s="543" t="s">
        <v>64</v>
      </c>
      <c r="L149" s="543" t="s">
        <v>45</v>
      </c>
      <c r="M149" s="496"/>
      <c r="N149" s="497"/>
    </row>
    <row r="150" spans="1:14" x14ac:dyDescent="0.25">
      <c r="A150" s="195">
        <v>44812</v>
      </c>
      <c r="B150" s="178" t="s">
        <v>123</v>
      </c>
      <c r="C150" s="178" t="s">
        <v>124</v>
      </c>
      <c r="D150" s="204" t="s">
        <v>118</v>
      </c>
      <c r="E150" s="183">
        <v>9000</v>
      </c>
      <c r="F150" s="369">
        <v>3770</v>
      </c>
      <c r="G150" s="333">
        <f t="shared" si="2"/>
        <v>2.3872679045092839</v>
      </c>
      <c r="H150" s="545" t="s">
        <v>120</v>
      </c>
      <c r="I150" s="197" t="s">
        <v>18</v>
      </c>
      <c r="J150" s="453" t="s">
        <v>279</v>
      </c>
      <c r="K150" s="543" t="s">
        <v>64</v>
      </c>
      <c r="L150" s="543" t="s">
        <v>45</v>
      </c>
      <c r="M150" s="496"/>
      <c r="N150" s="497"/>
    </row>
    <row r="151" spans="1:14" x14ac:dyDescent="0.25">
      <c r="A151" s="195">
        <v>44812</v>
      </c>
      <c r="B151" s="178" t="s">
        <v>123</v>
      </c>
      <c r="C151" s="178" t="s">
        <v>124</v>
      </c>
      <c r="D151" s="204" t="s">
        <v>118</v>
      </c>
      <c r="E151" s="191">
        <v>10000</v>
      </c>
      <c r="F151" s="369">
        <v>3770</v>
      </c>
      <c r="G151" s="333">
        <f t="shared" si="2"/>
        <v>2.6525198938992043</v>
      </c>
      <c r="H151" s="545" t="s">
        <v>120</v>
      </c>
      <c r="I151" s="197" t="s">
        <v>18</v>
      </c>
      <c r="J151" s="453" t="s">
        <v>279</v>
      </c>
      <c r="K151" s="543" t="s">
        <v>64</v>
      </c>
      <c r="L151" s="543" t="s">
        <v>45</v>
      </c>
      <c r="M151" s="496"/>
      <c r="N151" s="497"/>
    </row>
    <row r="152" spans="1:14" x14ac:dyDescent="0.25">
      <c r="A152" s="195">
        <v>44812</v>
      </c>
      <c r="B152" s="178" t="s">
        <v>123</v>
      </c>
      <c r="C152" s="178" t="s">
        <v>124</v>
      </c>
      <c r="D152" s="204" t="s">
        <v>118</v>
      </c>
      <c r="E152" s="183">
        <v>8000</v>
      </c>
      <c r="F152" s="369">
        <v>3770</v>
      </c>
      <c r="G152" s="333">
        <f t="shared" si="2"/>
        <v>2.1220159151193636</v>
      </c>
      <c r="H152" s="545" t="s">
        <v>120</v>
      </c>
      <c r="I152" s="197" t="s">
        <v>18</v>
      </c>
      <c r="J152" s="453" t="s">
        <v>279</v>
      </c>
      <c r="K152" s="543" t="s">
        <v>64</v>
      </c>
      <c r="L152" s="543" t="s">
        <v>45</v>
      </c>
      <c r="M152" s="496"/>
      <c r="N152" s="497"/>
    </row>
    <row r="153" spans="1:14" x14ac:dyDescent="0.25">
      <c r="A153" s="195">
        <v>44812</v>
      </c>
      <c r="B153" s="178" t="s">
        <v>123</v>
      </c>
      <c r="C153" s="178" t="s">
        <v>124</v>
      </c>
      <c r="D153" s="204" t="s">
        <v>118</v>
      </c>
      <c r="E153" s="183">
        <v>12000</v>
      </c>
      <c r="F153" s="369">
        <v>3770</v>
      </c>
      <c r="G153" s="333">
        <f t="shared" si="2"/>
        <v>3.183023872679045</v>
      </c>
      <c r="H153" s="545" t="s">
        <v>120</v>
      </c>
      <c r="I153" s="197" t="s">
        <v>18</v>
      </c>
      <c r="J153" s="453" t="s">
        <v>279</v>
      </c>
      <c r="K153" s="543" t="s">
        <v>64</v>
      </c>
      <c r="L153" s="543" t="s">
        <v>45</v>
      </c>
      <c r="M153" s="496"/>
      <c r="N153" s="497"/>
    </row>
    <row r="154" spans="1:14" x14ac:dyDescent="0.25">
      <c r="A154" s="195">
        <v>44812</v>
      </c>
      <c r="B154" s="178" t="s">
        <v>123</v>
      </c>
      <c r="C154" s="178" t="s">
        <v>124</v>
      </c>
      <c r="D154" s="204" t="s">
        <v>118</v>
      </c>
      <c r="E154" s="183">
        <v>15000</v>
      </c>
      <c r="F154" s="369">
        <v>3770</v>
      </c>
      <c r="G154" s="333">
        <f t="shared" si="2"/>
        <v>3.9787798408488064</v>
      </c>
      <c r="H154" s="545" t="s">
        <v>120</v>
      </c>
      <c r="I154" s="197" t="s">
        <v>18</v>
      </c>
      <c r="J154" s="453" t="s">
        <v>279</v>
      </c>
      <c r="K154" s="543" t="s">
        <v>64</v>
      </c>
      <c r="L154" s="543" t="s">
        <v>45</v>
      </c>
      <c r="M154" s="496"/>
      <c r="N154" s="497"/>
    </row>
    <row r="155" spans="1:14" x14ac:dyDescent="0.25">
      <c r="A155" s="195">
        <v>44812</v>
      </c>
      <c r="B155" s="178" t="s">
        <v>123</v>
      </c>
      <c r="C155" s="178" t="s">
        <v>124</v>
      </c>
      <c r="D155" s="204" t="s">
        <v>118</v>
      </c>
      <c r="E155" s="191">
        <v>9000</v>
      </c>
      <c r="F155" s="369">
        <v>3770</v>
      </c>
      <c r="G155" s="333">
        <f t="shared" si="2"/>
        <v>2.3872679045092839</v>
      </c>
      <c r="H155" s="545" t="s">
        <v>120</v>
      </c>
      <c r="I155" s="197" t="s">
        <v>18</v>
      </c>
      <c r="J155" s="453" t="s">
        <v>279</v>
      </c>
      <c r="K155" s="543" t="s">
        <v>64</v>
      </c>
      <c r="L155" s="543" t="s">
        <v>45</v>
      </c>
      <c r="M155" s="496"/>
      <c r="N155" s="497"/>
    </row>
    <row r="156" spans="1:14" x14ac:dyDescent="0.25">
      <c r="A156" s="195">
        <v>44812</v>
      </c>
      <c r="B156" s="178" t="s">
        <v>123</v>
      </c>
      <c r="C156" s="178" t="s">
        <v>124</v>
      </c>
      <c r="D156" s="204" t="s">
        <v>119</v>
      </c>
      <c r="E156" s="191">
        <v>8000</v>
      </c>
      <c r="F156" s="369">
        <v>3770</v>
      </c>
      <c r="G156" s="333">
        <f t="shared" si="2"/>
        <v>2.1220159151193636</v>
      </c>
      <c r="H156" s="545" t="s">
        <v>121</v>
      </c>
      <c r="I156" s="197" t="s">
        <v>18</v>
      </c>
      <c r="J156" s="453" t="s">
        <v>315</v>
      </c>
      <c r="K156" s="543" t="s">
        <v>64</v>
      </c>
      <c r="L156" s="543" t="s">
        <v>45</v>
      </c>
      <c r="M156" s="496"/>
      <c r="N156" s="497"/>
    </row>
    <row r="157" spans="1:14" x14ac:dyDescent="0.25">
      <c r="A157" s="195">
        <v>44812</v>
      </c>
      <c r="B157" s="178" t="s">
        <v>123</v>
      </c>
      <c r="C157" s="178" t="s">
        <v>124</v>
      </c>
      <c r="D157" s="204" t="s">
        <v>119</v>
      </c>
      <c r="E157" s="191">
        <v>20000</v>
      </c>
      <c r="F157" s="369">
        <v>3770</v>
      </c>
      <c r="G157" s="333">
        <f t="shared" si="2"/>
        <v>5.3050397877984086</v>
      </c>
      <c r="H157" s="545" t="s">
        <v>121</v>
      </c>
      <c r="I157" s="197" t="s">
        <v>18</v>
      </c>
      <c r="J157" s="453" t="s">
        <v>315</v>
      </c>
      <c r="K157" s="543" t="s">
        <v>64</v>
      </c>
      <c r="L157" s="543" t="s">
        <v>45</v>
      </c>
      <c r="M157" s="496"/>
      <c r="N157" s="497"/>
    </row>
    <row r="158" spans="1:14" x14ac:dyDescent="0.25">
      <c r="A158" s="195">
        <v>44812</v>
      </c>
      <c r="B158" s="178" t="s">
        <v>123</v>
      </c>
      <c r="C158" s="178" t="s">
        <v>124</v>
      </c>
      <c r="D158" s="204" t="s">
        <v>119</v>
      </c>
      <c r="E158" s="191">
        <v>24000</v>
      </c>
      <c r="F158" s="369">
        <v>3770</v>
      </c>
      <c r="G158" s="333">
        <f t="shared" si="2"/>
        <v>6.3660477453580899</v>
      </c>
      <c r="H158" s="545" t="s">
        <v>121</v>
      </c>
      <c r="I158" s="197" t="s">
        <v>18</v>
      </c>
      <c r="J158" s="453" t="s">
        <v>315</v>
      </c>
      <c r="K158" s="543" t="s">
        <v>64</v>
      </c>
      <c r="L158" s="543" t="s">
        <v>45</v>
      </c>
      <c r="M158" s="496"/>
      <c r="N158" s="497"/>
    </row>
    <row r="159" spans="1:14" x14ac:dyDescent="0.25">
      <c r="A159" s="195">
        <v>44812</v>
      </c>
      <c r="B159" s="178" t="s">
        <v>123</v>
      </c>
      <c r="C159" s="178" t="s">
        <v>124</v>
      </c>
      <c r="D159" s="204" t="s">
        <v>119</v>
      </c>
      <c r="E159" s="191">
        <v>7000</v>
      </c>
      <c r="F159" s="369">
        <v>3770</v>
      </c>
      <c r="G159" s="333">
        <f t="shared" si="2"/>
        <v>1.856763925729443</v>
      </c>
      <c r="H159" s="545" t="s">
        <v>121</v>
      </c>
      <c r="I159" s="197" t="s">
        <v>18</v>
      </c>
      <c r="J159" s="453" t="s">
        <v>315</v>
      </c>
      <c r="K159" s="543" t="s">
        <v>64</v>
      </c>
      <c r="L159" s="543" t="s">
        <v>45</v>
      </c>
      <c r="M159" s="496"/>
      <c r="N159" s="497"/>
    </row>
    <row r="160" spans="1:14" x14ac:dyDescent="0.25">
      <c r="A160" s="195">
        <v>44812</v>
      </c>
      <c r="B160" s="178" t="s">
        <v>123</v>
      </c>
      <c r="C160" s="178" t="s">
        <v>124</v>
      </c>
      <c r="D160" s="204" t="s">
        <v>119</v>
      </c>
      <c r="E160" s="191">
        <v>10000</v>
      </c>
      <c r="F160" s="369">
        <v>3770</v>
      </c>
      <c r="G160" s="333">
        <f t="shared" si="2"/>
        <v>2.6525198938992043</v>
      </c>
      <c r="H160" s="545" t="s">
        <v>121</v>
      </c>
      <c r="I160" s="197" t="s">
        <v>18</v>
      </c>
      <c r="J160" s="453" t="s">
        <v>315</v>
      </c>
      <c r="K160" s="543" t="s">
        <v>64</v>
      </c>
      <c r="L160" s="543" t="s">
        <v>45</v>
      </c>
      <c r="M160" s="496"/>
      <c r="N160" s="497"/>
    </row>
    <row r="161" spans="1:14" ht="17.25" customHeight="1" x14ac:dyDescent="0.25">
      <c r="A161" s="195">
        <v>44812</v>
      </c>
      <c r="B161" s="178" t="s">
        <v>122</v>
      </c>
      <c r="C161" s="178" t="s">
        <v>122</v>
      </c>
      <c r="D161" s="204" t="s">
        <v>119</v>
      </c>
      <c r="E161" s="191">
        <v>5000</v>
      </c>
      <c r="F161" s="369">
        <v>3770</v>
      </c>
      <c r="G161" s="333">
        <f t="shared" si="2"/>
        <v>1.3262599469496021</v>
      </c>
      <c r="H161" s="555" t="s">
        <v>121</v>
      </c>
      <c r="I161" s="533" t="s">
        <v>18</v>
      </c>
      <c r="J161" s="453" t="s">
        <v>315</v>
      </c>
      <c r="K161" s="543" t="s">
        <v>64</v>
      </c>
      <c r="L161" s="543" t="s">
        <v>45</v>
      </c>
      <c r="M161" s="554"/>
      <c r="N161" s="544"/>
    </row>
    <row r="162" spans="1:14" ht="16.5" customHeight="1" x14ac:dyDescent="0.25">
      <c r="A162" s="195">
        <v>44812</v>
      </c>
      <c r="B162" s="178" t="s">
        <v>122</v>
      </c>
      <c r="C162" s="178" t="s">
        <v>122</v>
      </c>
      <c r="D162" s="178" t="s">
        <v>119</v>
      </c>
      <c r="E162" s="191">
        <v>5000</v>
      </c>
      <c r="F162" s="369">
        <v>3770</v>
      </c>
      <c r="G162" s="333">
        <f t="shared" si="2"/>
        <v>1.3262599469496021</v>
      </c>
      <c r="H162" s="555" t="s">
        <v>121</v>
      </c>
      <c r="I162" s="533" t="s">
        <v>18</v>
      </c>
      <c r="J162" s="453" t="s">
        <v>315</v>
      </c>
      <c r="K162" s="543" t="s">
        <v>64</v>
      </c>
      <c r="L162" s="543" t="s">
        <v>45</v>
      </c>
      <c r="M162" s="554"/>
      <c r="N162" s="544"/>
    </row>
    <row r="163" spans="1:14" x14ac:dyDescent="0.25">
      <c r="A163" s="195">
        <v>44812</v>
      </c>
      <c r="B163" s="196" t="s">
        <v>123</v>
      </c>
      <c r="C163" s="196" t="s">
        <v>124</v>
      </c>
      <c r="D163" s="197" t="s">
        <v>119</v>
      </c>
      <c r="E163" s="191">
        <v>10000</v>
      </c>
      <c r="F163" s="369">
        <v>3770</v>
      </c>
      <c r="G163" s="333">
        <f t="shared" si="2"/>
        <v>2.6525198938992043</v>
      </c>
      <c r="H163" s="555" t="s">
        <v>229</v>
      </c>
      <c r="I163" s="533" t="s">
        <v>18</v>
      </c>
      <c r="J163" s="26" t="s">
        <v>232</v>
      </c>
      <c r="K163" s="543" t="s">
        <v>64</v>
      </c>
      <c r="L163" s="543" t="s">
        <v>45</v>
      </c>
      <c r="M163" s="554"/>
      <c r="N163" s="544"/>
    </row>
    <row r="164" spans="1:14" ht="15" customHeight="1" x14ac:dyDescent="0.25">
      <c r="A164" s="195">
        <v>44812</v>
      </c>
      <c r="B164" s="196" t="s">
        <v>123</v>
      </c>
      <c r="C164" s="196" t="s">
        <v>124</v>
      </c>
      <c r="D164" s="197" t="s">
        <v>119</v>
      </c>
      <c r="E164" s="191">
        <v>12000</v>
      </c>
      <c r="F164" s="369">
        <v>3770</v>
      </c>
      <c r="G164" s="333">
        <f t="shared" si="2"/>
        <v>3.183023872679045</v>
      </c>
      <c r="H164" s="555" t="s">
        <v>229</v>
      </c>
      <c r="I164" s="533" t="s">
        <v>18</v>
      </c>
      <c r="J164" s="26" t="s">
        <v>232</v>
      </c>
      <c r="K164" s="543" t="s">
        <v>64</v>
      </c>
      <c r="L164" s="543" t="s">
        <v>45</v>
      </c>
      <c r="M164" s="554"/>
      <c r="N164" s="544"/>
    </row>
    <row r="165" spans="1:14" x14ac:dyDescent="0.25">
      <c r="A165" s="195">
        <v>44812</v>
      </c>
      <c r="B165" s="196" t="s">
        <v>123</v>
      </c>
      <c r="C165" s="196" t="s">
        <v>124</v>
      </c>
      <c r="D165" s="197" t="s">
        <v>119</v>
      </c>
      <c r="E165" s="191">
        <v>5000</v>
      </c>
      <c r="F165" s="369">
        <v>3770</v>
      </c>
      <c r="G165" s="333">
        <f t="shared" si="2"/>
        <v>1.3262599469496021</v>
      </c>
      <c r="H165" s="555" t="s">
        <v>229</v>
      </c>
      <c r="I165" s="197" t="s">
        <v>18</v>
      </c>
      <c r="J165" s="26" t="s">
        <v>232</v>
      </c>
      <c r="K165" s="543" t="s">
        <v>64</v>
      </c>
      <c r="L165" s="543" t="s">
        <v>45</v>
      </c>
      <c r="M165" s="496"/>
      <c r="N165" s="497"/>
    </row>
    <row r="166" spans="1:14" x14ac:dyDescent="0.25">
      <c r="A166" s="195">
        <v>44812</v>
      </c>
      <c r="B166" s="196" t="s">
        <v>123</v>
      </c>
      <c r="C166" s="196" t="s">
        <v>124</v>
      </c>
      <c r="D166" s="197" t="s">
        <v>119</v>
      </c>
      <c r="E166" s="191">
        <v>3000</v>
      </c>
      <c r="F166" s="369">
        <v>3770</v>
      </c>
      <c r="G166" s="333">
        <f t="shared" si="2"/>
        <v>0.79575596816976124</v>
      </c>
      <c r="H166" s="545" t="s">
        <v>229</v>
      </c>
      <c r="I166" s="197" t="s">
        <v>18</v>
      </c>
      <c r="J166" s="26" t="s">
        <v>232</v>
      </c>
      <c r="K166" s="543" t="s">
        <v>64</v>
      </c>
      <c r="L166" s="543" t="s">
        <v>45</v>
      </c>
      <c r="M166" s="496"/>
      <c r="N166" s="497"/>
    </row>
    <row r="167" spans="1:14" x14ac:dyDescent="0.25">
      <c r="A167" s="195">
        <v>44812</v>
      </c>
      <c r="B167" s="196" t="s">
        <v>123</v>
      </c>
      <c r="C167" s="196" t="s">
        <v>124</v>
      </c>
      <c r="D167" s="197" t="s">
        <v>119</v>
      </c>
      <c r="E167" s="191">
        <v>8000</v>
      </c>
      <c r="F167" s="369">
        <v>3770</v>
      </c>
      <c r="G167" s="333">
        <f t="shared" si="2"/>
        <v>2.1220159151193636</v>
      </c>
      <c r="H167" s="545" t="s">
        <v>229</v>
      </c>
      <c r="I167" s="197" t="s">
        <v>18</v>
      </c>
      <c r="J167" s="26" t="s">
        <v>232</v>
      </c>
      <c r="K167" s="543" t="s">
        <v>64</v>
      </c>
      <c r="L167" s="543" t="s">
        <v>45</v>
      </c>
      <c r="M167" s="496"/>
      <c r="N167" s="497"/>
    </row>
    <row r="168" spans="1:14" x14ac:dyDescent="0.25">
      <c r="A168" s="195">
        <v>44812</v>
      </c>
      <c r="B168" s="196" t="s">
        <v>123</v>
      </c>
      <c r="C168" s="196" t="s">
        <v>124</v>
      </c>
      <c r="D168" s="197" t="s">
        <v>119</v>
      </c>
      <c r="E168" s="191">
        <v>4000</v>
      </c>
      <c r="F168" s="369">
        <v>3770</v>
      </c>
      <c r="G168" s="333">
        <f t="shared" si="2"/>
        <v>1.0610079575596818</v>
      </c>
      <c r="H168" s="545" t="s">
        <v>229</v>
      </c>
      <c r="I168" s="197" t="s">
        <v>18</v>
      </c>
      <c r="J168" s="26" t="s">
        <v>232</v>
      </c>
      <c r="K168" s="543" t="s">
        <v>64</v>
      </c>
      <c r="L168" s="543" t="s">
        <v>45</v>
      </c>
      <c r="M168" s="496"/>
      <c r="N168" s="497"/>
    </row>
    <row r="169" spans="1:14" x14ac:dyDescent="0.25">
      <c r="A169" s="195">
        <v>44812</v>
      </c>
      <c r="B169" s="196" t="s">
        <v>123</v>
      </c>
      <c r="C169" s="196" t="s">
        <v>124</v>
      </c>
      <c r="D169" s="197" t="s">
        <v>119</v>
      </c>
      <c r="E169" s="183">
        <v>10000</v>
      </c>
      <c r="F169" s="369">
        <v>3770</v>
      </c>
      <c r="G169" s="333">
        <f t="shared" si="2"/>
        <v>2.6525198938992043</v>
      </c>
      <c r="H169" s="545" t="s">
        <v>229</v>
      </c>
      <c r="I169" s="197" t="s">
        <v>18</v>
      </c>
      <c r="J169" s="26" t="s">
        <v>232</v>
      </c>
      <c r="K169" s="543" t="s">
        <v>64</v>
      </c>
      <c r="L169" s="543" t="s">
        <v>45</v>
      </c>
      <c r="M169" s="496"/>
      <c r="N169" s="497"/>
    </row>
    <row r="170" spans="1:14" x14ac:dyDescent="0.25">
      <c r="A170" s="195">
        <v>44812</v>
      </c>
      <c r="B170" s="196" t="s">
        <v>123</v>
      </c>
      <c r="C170" s="196" t="s">
        <v>124</v>
      </c>
      <c r="D170" s="197" t="s">
        <v>119</v>
      </c>
      <c r="E170" s="183">
        <v>3000</v>
      </c>
      <c r="F170" s="369">
        <v>3770</v>
      </c>
      <c r="G170" s="333">
        <f t="shared" si="2"/>
        <v>0.79575596816976124</v>
      </c>
      <c r="H170" s="545" t="s">
        <v>229</v>
      </c>
      <c r="I170" s="197" t="s">
        <v>18</v>
      </c>
      <c r="J170" s="26" t="s">
        <v>232</v>
      </c>
      <c r="K170" s="543" t="s">
        <v>64</v>
      </c>
      <c r="L170" s="543" t="s">
        <v>45</v>
      </c>
      <c r="M170" s="496"/>
      <c r="N170" s="497"/>
    </row>
    <row r="171" spans="1:14" x14ac:dyDescent="0.25">
      <c r="A171" s="195">
        <v>44812</v>
      </c>
      <c r="B171" s="196" t="s">
        <v>123</v>
      </c>
      <c r="C171" s="196" t="s">
        <v>124</v>
      </c>
      <c r="D171" s="197" t="s">
        <v>119</v>
      </c>
      <c r="E171" s="529">
        <v>3000</v>
      </c>
      <c r="F171" s="369">
        <v>3770</v>
      </c>
      <c r="G171" s="333">
        <f t="shared" si="2"/>
        <v>0.79575596816976124</v>
      </c>
      <c r="H171" s="545" t="s">
        <v>229</v>
      </c>
      <c r="I171" s="197" t="s">
        <v>18</v>
      </c>
      <c r="J171" s="26" t="s">
        <v>232</v>
      </c>
      <c r="K171" s="543" t="s">
        <v>64</v>
      </c>
      <c r="L171" s="543" t="s">
        <v>45</v>
      </c>
      <c r="M171" s="496"/>
      <c r="N171" s="497"/>
    </row>
    <row r="172" spans="1:14" x14ac:dyDescent="0.25">
      <c r="A172" s="195">
        <v>44812</v>
      </c>
      <c r="B172" s="196" t="s">
        <v>123</v>
      </c>
      <c r="C172" s="196" t="s">
        <v>124</v>
      </c>
      <c r="D172" s="197" t="s">
        <v>119</v>
      </c>
      <c r="E172" s="529">
        <v>7000</v>
      </c>
      <c r="F172" s="369">
        <v>3770</v>
      </c>
      <c r="G172" s="333">
        <f t="shared" si="2"/>
        <v>1.856763925729443</v>
      </c>
      <c r="H172" s="545" t="s">
        <v>229</v>
      </c>
      <c r="I172" s="197" t="s">
        <v>18</v>
      </c>
      <c r="J172" s="26" t="s">
        <v>232</v>
      </c>
      <c r="K172" s="543" t="s">
        <v>64</v>
      </c>
      <c r="L172" s="543" t="s">
        <v>45</v>
      </c>
      <c r="M172" s="496"/>
      <c r="N172" s="497"/>
    </row>
    <row r="173" spans="1:14" x14ac:dyDescent="0.25">
      <c r="A173" s="195">
        <v>44812</v>
      </c>
      <c r="B173" s="196" t="s">
        <v>123</v>
      </c>
      <c r="C173" s="196" t="s">
        <v>124</v>
      </c>
      <c r="D173" s="197" t="s">
        <v>119</v>
      </c>
      <c r="E173" s="529">
        <v>10000</v>
      </c>
      <c r="F173" s="369">
        <v>3770</v>
      </c>
      <c r="G173" s="333">
        <f t="shared" si="2"/>
        <v>2.6525198938992043</v>
      </c>
      <c r="H173" s="545" t="s">
        <v>229</v>
      </c>
      <c r="I173" s="197" t="s">
        <v>18</v>
      </c>
      <c r="J173" s="26" t="s">
        <v>232</v>
      </c>
      <c r="K173" s="543" t="s">
        <v>64</v>
      </c>
      <c r="L173" s="543" t="s">
        <v>45</v>
      </c>
      <c r="M173" s="496"/>
      <c r="N173" s="497"/>
    </row>
    <row r="174" spans="1:14" x14ac:dyDescent="0.25">
      <c r="A174" s="195">
        <v>44812</v>
      </c>
      <c r="B174" s="196" t="s">
        <v>123</v>
      </c>
      <c r="C174" s="196" t="s">
        <v>124</v>
      </c>
      <c r="D174" s="197" t="s">
        <v>119</v>
      </c>
      <c r="E174" s="191">
        <v>8000</v>
      </c>
      <c r="F174" s="369">
        <v>3770</v>
      </c>
      <c r="G174" s="333">
        <f t="shared" si="2"/>
        <v>2.1220159151193636</v>
      </c>
      <c r="H174" s="545" t="s">
        <v>236</v>
      </c>
      <c r="I174" s="197" t="s">
        <v>18</v>
      </c>
      <c r="J174" s="453" t="s">
        <v>297</v>
      </c>
      <c r="K174" s="543" t="s">
        <v>64</v>
      </c>
      <c r="L174" s="543" t="s">
        <v>45</v>
      </c>
      <c r="M174" s="496"/>
      <c r="N174" s="497"/>
    </row>
    <row r="175" spans="1:14" x14ac:dyDescent="0.25">
      <c r="A175" s="195">
        <v>44812</v>
      </c>
      <c r="B175" s="196" t="s">
        <v>123</v>
      </c>
      <c r="C175" s="196" t="s">
        <v>124</v>
      </c>
      <c r="D175" s="197" t="s">
        <v>119</v>
      </c>
      <c r="E175" s="202">
        <v>18000</v>
      </c>
      <c r="F175" s="369">
        <v>3770</v>
      </c>
      <c r="G175" s="333">
        <f t="shared" si="2"/>
        <v>4.7745358090185679</v>
      </c>
      <c r="H175" s="545" t="s">
        <v>236</v>
      </c>
      <c r="I175" s="197" t="s">
        <v>18</v>
      </c>
      <c r="J175" s="453" t="s">
        <v>297</v>
      </c>
      <c r="K175" s="543" t="s">
        <v>64</v>
      </c>
      <c r="L175" s="543" t="s">
        <v>45</v>
      </c>
      <c r="M175" s="496"/>
      <c r="N175" s="497"/>
    </row>
    <row r="176" spans="1:14" x14ac:dyDescent="0.25">
      <c r="A176" s="195">
        <v>44812</v>
      </c>
      <c r="B176" s="196" t="s">
        <v>123</v>
      </c>
      <c r="C176" s="196" t="s">
        <v>124</v>
      </c>
      <c r="D176" s="197" t="s">
        <v>119</v>
      </c>
      <c r="E176" s="183">
        <v>13000</v>
      </c>
      <c r="F176" s="369">
        <v>3770</v>
      </c>
      <c r="G176" s="333">
        <f t="shared" si="2"/>
        <v>3.4482758620689653</v>
      </c>
      <c r="H176" s="545" t="s">
        <v>236</v>
      </c>
      <c r="I176" s="197" t="s">
        <v>18</v>
      </c>
      <c r="J176" s="453" t="s">
        <v>297</v>
      </c>
      <c r="K176" s="543" t="s">
        <v>64</v>
      </c>
      <c r="L176" s="543" t="s">
        <v>45</v>
      </c>
      <c r="M176" s="496"/>
      <c r="N176" s="497"/>
    </row>
    <row r="177" spans="1:14" x14ac:dyDescent="0.25">
      <c r="A177" s="195">
        <v>44812</v>
      </c>
      <c r="B177" s="196" t="s">
        <v>123</v>
      </c>
      <c r="C177" s="196" t="s">
        <v>124</v>
      </c>
      <c r="D177" s="197" t="s">
        <v>119</v>
      </c>
      <c r="E177" s="191">
        <v>18000</v>
      </c>
      <c r="F177" s="369">
        <v>3770</v>
      </c>
      <c r="G177" s="333">
        <f t="shared" si="2"/>
        <v>4.7745358090185679</v>
      </c>
      <c r="H177" s="545" t="s">
        <v>236</v>
      </c>
      <c r="I177" s="197" t="s">
        <v>18</v>
      </c>
      <c r="J177" s="453" t="s">
        <v>297</v>
      </c>
      <c r="K177" s="543" t="s">
        <v>64</v>
      </c>
      <c r="L177" s="543" t="s">
        <v>45</v>
      </c>
      <c r="M177" s="496"/>
      <c r="N177" s="497"/>
    </row>
    <row r="178" spans="1:14" x14ac:dyDescent="0.25">
      <c r="A178" s="195">
        <v>44812</v>
      </c>
      <c r="B178" s="196" t="s">
        <v>123</v>
      </c>
      <c r="C178" s="196" t="s">
        <v>124</v>
      </c>
      <c r="D178" s="197" t="s">
        <v>119</v>
      </c>
      <c r="E178" s="191">
        <v>14000</v>
      </c>
      <c r="F178" s="369">
        <v>3770</v>
      </c>
      <c r="G178" s="333">
        <f t="shared" si="2"/>
        <v>3.7135278514588861</v>
      </c>
      <c r="H178" s="545" t="s">
        <v>236</v>
      </c>
      <c r="I178" s="197" t="s">
        <v>18</v>
      </c>
      <c r="J178" s="453" t="s">
        <v>297</v>
      </c>
      <c r="K178" s="543" t="s">
        <v>64</v>
      </c>
      <c r="L178" s="543" t="s">
        <v>45</v>
      </c>
      <c r="M178" s="496"/>
      <c r="N178" s="497"/>
    </row>
    <row r="179" spans="1:14" x14ac:dyDescent="0.25">
      <c r="A179" s="195">
        <v>44812</v>
      </c>
      <c r="B179" s="196" t="s">
        <v>348</v>
      </c>
      <c r="C179" s="196" t="s">
        <v>145</v>
      </c>
      <c r="D179" s="197" t="s">
        <v>81</v>
      </c>
      <c r="E179" s="191">
        <v>5000</v>
      </c>
      <c r="F179" s="191">
        <v>3770</v>
      </c>
      <c r="G179" s="333">
        <f t="shared" si="2"/>
        <v>1.3262599469496021</v>
      </c>
      <c r="H179" s="545" t="s">
        <v>42</v>
      </c>
      <c r="I179" s="197" t="s">
        <v>18</v>
      </c>
      <c r="J179" s="453" t="s">
        <v>718</v>
      </c>
      <c r="K179" s="543" t="s">
        <v>64</v>
      </c>
      <c r="L179" s="543" t="s">
        <v>45</v>
      </c>
      <c r="M179" s="496"/>
      <c r="N179" s="497"/>
    </row>
    <row r="180" spans="1:14" x14ac:dyDescent="0.25">
      <c r="A180" s="195">
        <v>44812</v>
      </c>
      <c r="B180" s="196" t="s">
        <v>715</v>
      </c>
      <c r="C180" s="196" t="s">
        <v>146</v>
      </c>
      <c r="D180" s="197" t="s">
        <v>81</v>
      </c>
      <c r="E180" s="191">
        <v>1888000</v>
      </c>
      <c r="F180" s="191">
        <v>3770</v>
      </c>
      <c r="G180" s="333">
        <f t="shared" si="2"/>
        <v>500.79575596816977</v>
      </c>
      <c r="H180" s="545" t="s">
        <v>256</v>
      </c>
      <c r="I180" s="197" t="s">
        <v>18</v>
      </c>
      <c r="J180" s="453" t="s">
        <v>714</v>
      </c>
      <c r="K180" s="543" t="s">
        <v>64</v>
      </c>
      <c r="L180" s="543" t="s">
        <v>45</v>
      </c>
      <c r="M180" s="496"/>
      <c r="N180" s="497"/>
    </row>
    <row r="181" spans="1:14" x14ac:dyDescent="0.25">
      <c r="A181" s="195">
        <v>44812</v>
      </c>
      <c r="B181" s="196" t="s">
        <v>132</v>
      </c>
      <c r="C181" s="196" t="s">
        <v>133</v>
      </c>
      <c r="D181" s="197" t="s">
        <v>81</v>
      </c>
      <c r="E181" s="191">
        <v>3000</v>
      </c>
      <c r="F181" s="191">
        <v>3770</v>
      </c>
      <c r="G181" s="333">
        <f t="shared" si="2"/>
        <v>0.79575596816976124</v>
      </c>
      <c r="H181" s="545" t="s">
        <v>256</v>
      </c>
      <c r="I181" s="197" t="s">
        <v>18</v>
      </c>
      <c r="J181" s="453" t="s">
        <v>699</v>
      </c>
      <c r="K181" s="543" t="s">
        <v>64</v>
      </c>
      <c r="L181" s="543" t="s">
        <v>45</v>
      </c>
      <c r="M181" s="496"/>
      <c r="N181" s="497"/>
    </row>
    <row r="182" spans="1:14" x14ac:dyDescent="0.25">
      <c r="A182" s="195">
        <v>44813</v>
      </c>
      <c r="B182" s="196" t="s">
        <v>348</v>
      </c>
      <c r="C182" s="196" t="s">
        <v>145</v>
      </c>
      <c r="D182" s="197" t="s">
        <v>81</v>
      </c>
      <c r="E182" s="191">
        <v>5000</v>
      </c>
      <c r="F182" s="191">
        <v>5000</v>
      </c>
      <c r="G182" s="333">
        <f t="shared" si="2"/>
        <v>1</v>
      </c>
      <c r="H182" s="545" t="s">
        <v>42</v>
      </c>
      <c r="I182" s="197" t="s">
        <v>18</v>
      </c>
      <c r="J182" s="453" t="s">
        <v>717</v>
      </c>
      <c r="K182" s="543" t="s">
        <v>64</v>
      </c>
      <c r="L182" s="543" t="s">
        <v>45</v>
      </c>
      <c r="M182" s="496"/>
      <c r="N182" s="497"/>
    </row>
    <row r="183" spans="1:14" x14ac:dyDescent="0.25">
      <c r="A183" s="535">
        <v>44813</v>
      </c>
      <c r="B183" s="196" t="s">
        <v>123</v>
      </c>
      <c r="C183" s="196" t="s">
        <v>124</v>
      </c>
      <c r="D183" s="525" t="s">
        <v>119</v>
      </c>
      <c r="E183" s="191">
        <v>8000</v>
      </c>
      <c r="F183" s="369">
        <v>3770</v>
      </c>
      <c r="G183" s="333">
        <f t="shared" si="2"/>
        <v>2.1220159151193636</v>
      </c>
      <c r="H183" s="545" t="s">
        <v>236</v>
      </c>
      <c r="I183" s="197" t="s">
        <v>18</v>
      </c>
      <c r="J183" s="453" t="s">
        <v>302</v>
      </c>
      <c r="K183" s="543" t="s">
        <v>64</v>
      </c>
      <c r="L183" s="543" t="s">
        <v>45</v>
      </c>
      <c r="M183" s="496"/>
      <c r="N183" s="497"/>
    </row>
    <row r="184" spans="1:14" x14ac:dyDescent="0.25">
      <c r="A184" s="535">
        <v>44813</v>
      </c>
      <c r="B184" s="196" t="s">
        <v>123</v>
      </c>
      <c r="C184" s="196" t="s">
        <v>124</v>
      </c>
      <c r="D184" s="525" t="s">
        <v>119</v>
      </c>
      <c r="E184" s="191">
        <v>15000</v>
      </c>
      <c r="F184" s="369">
        <v>3770</v>
      </c>
      <c r="G184" s="333">
        <f t="shared" si="2"/>
        <v>3.9787798408488064</v>
      </c>
      <c r="H184" s="545" t="s">
        <v>236</v>
      </c>
      <c r="I184" s="197" t="s">
        <v>18</v>
      </c>
      <c r="J184" s="453" t="s">
        <v>302</v>
      </c>
      <c r="K184" s="543" t="s">
        <v>64</v>
      </c>
      <c r="L184" s="543" t="s">
        <v>45</v>
      </c>
      <c r="M184" s="496"/>
      <c r="N184" s="497"/>
    </row>
    <row r="185" spans="1:14" x14ac:dyDescent="0.25">
      <c r="A185" s="535">
        <v>44813</v>
      </c>
      <c r="B185" s="196" t="s">
        <v>123</v>
      </c>
      <c r="C185" s="196" t="s">
        <v>124</v>
      </c>
      <c r="D185" s="525" t="s">
        <v>119</v>
      </c>
      <c r="E185" s="183">
        <v>10000</v>
      </c>
      <c r="F185" s="369">
        <v>3770</v>
      </c>
      <c r="G185" s="333">
        <f t="shared" si="2"/>
        <v>2.6525198938992043</v>
      </c>
      <c r="H185" s="545" t="s">
        <v>236</v>
      </c>
      <c r="I185" s="197" t="s">
        <v>18</v>
      </c>
      <c r="J185" s="453" t="s">
        <v>302</v>
      </c>
      <c r="K185" s="543" t="s">
        <v>64</v>
      </c>
      <c r="L185" s="543" t="s">
        <v>45</v>
      </c>
      <c r="M185" s="496"/>
      <c r="N185" s="497"/>
    </row>
    <row r="186" spans="1:14" x14ac:dyDescent="0.25">
      <c r="A186" s="535">
        <v>44813</v>
      </c>
      <c r="B186" s="196" t="s">
        <v>123</v>
      </c>
      <c r="C186" s="196" t="s">
        <v>124</v>
      </c>
      <c r="D186" s="525" t="s">
        <v>119</v>
      </c>
      <c r="E186" s="183">
        <v>9000</v>
      </c>
      <c r="F186" s="369">
        <v>3770</v>
      </c>
      <c r="G186" s="333">
        <f t="shared" si="2"/>
        <v>2.3872679045092839</v>
      </c>
      <c r="H186" s="545" t="s">
        <v>236</v>
      </c>
      <c r="I186" s="197" t="s">
        <v>18</v>
      </c>
      <c r="J186" s="453" t="s">
        <v>302</v>
      </c>
      <c r="K186" s="543" t="s">
        <v>64</v>
      </c>
      <c r="L186" s="543" t="s">
        <v>45</v>
      </c>
      <c r="M186" s="496"/>
      <c r="N186" s="497"/>
    </row>
    <row r="187" spans="1:14" x14ac:dyDescent="0.25">
      <c r="A187" s="535">
        <v>44813</v>
      </c>
      <c r="B187" s="196" t="s">
        <v>123</v>
      </c>
      <c r="C187" s="196" t="s">
        <v>124</v>
      </c>
      <c r="D187" s="525" t="s">
        <v>119</v>
      </c>
      <c r="E187" s="529">
        <v>15000</v>
      </c>
      <c r="F187" s="369">
        <v>3770</v>
      </c>
      <c r="G187" s="333">
        <f t="shared" si="2"/>
        <v>3.9787798408488064</v>
      </c>
      <c r="H187" s="545" t="s">
        <v>236</v>
      </c>
      <c r="I187" s="197" t="s">
        <v>18</v>
      </c>
      <c r="J187" s="453" t="s">
        <v>302</v>
      </c>
      <c r="K187" s="543" t="s">
        <v>64</v>
      </c>
      <c r="L187" s="543" t="s">
        <v>45</v>
      </c>
      <c r="M187" s="496"/>
      <c r="N187" s="497"/>
    </row>
    <row r="188" spans="1:14" x14ac:dyDescent="0.25">
      <c r="A188" s="535">
        <v>44813</v>
      </c>
      <c r="B188" s="178" t="s">
        <v>122</v>
      </c>
      <c r="C188" s="178" t="s">
        <v>122</v>
      </c>
      <c r="D188" s="204" t="s">
        <v>119</v>
      </c>
      <c r="E188" s="529">
        <v>5000</v>
      </c>
      <c r="F188" s="369">
        <v>3770</v>
      </c>
      <c r="G188" s="333">
        <f t="shared" si="2"/>
        <v>1.3262599469496021</v>
      </c>
      <c r="H188" s="545" t="s">
        <v>236</v>
      </c>
      <c r="I188" s="197" t="s">
        <v>18</v>
      </c>
      <c r="J188" s="453" t="s">
        <v>302</v>
      </c>
      <c r="K188" s="543" t="s">
        <v>64</v>
      </c>
      <c r="L188" s="543" t="s">
        <v>45</v>
      </c>
      <c r="M188" s="496"/>
      <c r="N188" s="497"/>
    </row>
    <row r="189" spans="1:14" x14ac:dyDescent="0.25">
      <c r="A189" s="535">
        <v>44813</v>
      </c>
      <c r="B189" s="178" t="s">
        <v>122</v>
      </c>
      <c r="C189" s="178" t="s">
        <v>122</v>
      </c>
      <c r="D189" s="204" t="s">
        <v>119</v>
      </c>
      <c r="E189" s="529">
        <v>5000</v>
      </c>
      <c r="F189" s="369">
        <v>3770</v>
      </c>
      <c r="G189" s="333">
        <f t="shared" si="2"/>
        <v>1.3262599469496021</v>
      </c>
      <c r="H189" s="545" t="s">
        <v>236</v>
      </c>
      <c r="I189" s="197" t="s">
        <v>18</v>
      </c>
      <c r="J189" s="453" t="s">
        <v>302</v>
      </c>
      <c r="K189" s="543" t="s">
        <v>64</v>
      </c>
      <c r="L189" s="543" t="s">
        <v>45</v>
      </c>
      <c r="M189" s="496"/>
      <c r="N189" s="497"/>
    </row>
    <row r="190" spans="1:14" x14ac:dyDescent="0.25">
      <c r="A190" s="195">
        <v>44813</v>
      </c>
      <c r="B190" s="206" t="s">
        <v>123</v>
      </c>
      <c r="C190" s="206" t="s">
        <v>124</v>
      </c>
      <c r="D190" s="533" t="s">
        <v>119</v>
      </c>
      <c r="E190" s="183">
        <v>10000</v>
      </c>
      <c r="F190" s="369">
        <v>3770</v>
      </c>
      <c r="G190" s="333">
        <f t="shared" si="2"/>
        <v>2.6525198938992043</v>
      </c>
      <c r="H190" s="545" t="s">
        <v>229</v>
      </c>
      <c r="I190" s="197" t="s">
        <v>18</v>
      </c>
      <c r="J190" s="26" t="s">
        <v>233</v>
      </c>
      <c r="K190" s="543" t="s">
        <v>64</v>
      </c>
      <c r="L190" s="543" t="s">
        <v>45</v>
      </c>
      <c r="M190" s="496"/>
      <c r="N190" s="497"/>
    </row>
    <row r="191" spans="1:14" x14ac:dyDescent="0.25">
      <c r="A191" s="195">
        <v>44813</v>
      </c>
      <c r="B191" s="206" t="s">
        <v>123</v>
      </c>
      <c r="C191" s="206" t="s">
        <v>124</v>
      </c>
      <c r="D191" s="533" t="s">
        <v>119</v>
      </c>
      <c r="E191" s="183">
        <v>13000</v>
      </c>
      <c r="F191" s="369">
        <v>3770</v>
      </c>
      <c r="G191" s="333">
        <f t="shared" si="2"/>
        <v>3.4482758620689653</v>
      </c>
      <c r="H191" s="545" t="s">
        <v>229</v>
      </c>
      <c r="I191" s="197" t="s">
        <v>18</v>
      </c>
      <c r="J191" s="26" t="s">
        <v>233</v>
      </c>
      <c r="K191" s="543" t="s">
        <v>64</v>
      </c>
      <c r="L191" s="543" t="s">
        <v>45</v>
      </c>
      <c r="M191" s="496"/>
      <c r="N191" s="497"/>
    </row>
    <row r="192" spans="1:14" x14ac:dyDescent="0.25">
      <c r="A192" s="195">
        <v>44813</v>
      </c>
      <c r="B192" s="206" t="s">
        <v>123</v>
      </c>
      <c r="C192" s="206" t="s">
        <v>124</v>
      </c>
      <c r="D192" s="533" t="s">
        <v>119</v>
      </c>
      <c r="E192" s="191">
        <v>8000</v>
      </c>
      <c r="F192" s="369">
        <v>3770</v>
      </c>
      <c r="G192" s="333">
        <f t="shared" si="2"/>
        <v>2.1220159151193636</v>
      </c>
      <c r="H192" s="545" t="s">
        <v>229</v>
      </c>
      <c r="I192" s="197" t="s">
        <v>18</v>
      </c>
      <c r="J192" s="25" t="s">
        <v>233</v>
      </c>
      <c r="K192" s="543" t="s">
        <v>64</v>
      </c>
      <c r="L192" s="543" t="s">
        <v>45</v>
      </c>
      <c r="M192" s="496"/>
      <c r="N192" s="497"/>
    </row>
    <row r="193" spans="1:14" x14ac:dyDescent="0.25">
      <c r="A193" s="195">
        <v>44813</v>
      </c>
      <c r="B193" s="206" t="s">
        <v>123</v>
      </c>
      <c r="C193" s="206" t="s">
        <v>124</v>
      </c>
      <c r="D193" s="533" t="s">
        <v>119</v>
      </c>
      <c r="E193" s="191">
        <v>8000</v>
      </c>
      <c r="F193" s="369">
        <v>3770</v>
      </c>
      <c r="G193" s="333">
        <f t="shared" si="2"/>
        <v>2.1220159151193636</v>
      </c>
      <c r="H193" s="545" t="s">
        <v>229</v>
      </c>
      <c r="I193" s="197" t="s">
        <v>18</v>
      </c>
      <c r="J193" s="25" t="s">
        <v>233</v>
      </c>
      <c r="K193" s="543" t="s">
        <v>64</v>
      </c>
      <c r="L193" s="543" t="s">
        <v>45</v>
      </c>
      <c r="M193" s="496"/>
      <c r="N193" s="497"/>
    </row>
    <row r="194" spans="1:14" x14ac:dyDescent="0.25">
      <c r="A194" s="195">
        <v>44813</v>
      </c>
      <c r="B194" s="206" t="s">
        <v>123</v>
      </c>
      <c r="C194" s="206" t="s">
        <v>124</v>
      </c>
      <c r="D194" s="533" t="s">
        <v>119</v>
      </c>
      <c r="E194" s="191">
        <v>4000</v>
      </c>
      <c r="F194" s="369">
        <v>3770</v>
      </c>
      <c r="G194" s="333">
        <f t="shared" si="2"/>
        <v>1.0610079575596818</v>
      </c>
      <c r="H194" s="545" t="s">
        <v>229</v>
      </c>
      <c r="I194" s="197" t="s">
        <v>18</v>
      </c>
      <c r="J194" s="25" t="s">
        <v>233</v>
      </c>
      <c r="K194" s="543" t="s">
        <v>64</v>
      </c>
      <c r="L194" s="543" t="s">
        <v>45</v>
      </c>
      <c r="M194" s="496"/>
      <c r="N194" s="497"/>
    </row>
    <row r="195" spans="1:14" x14ac:dyDescent="0.25">
      <c r="A195" s="195">
        <v>44813</v>
      </c>
      <c r="B195" s="206" t="s">
        <v>123</v>
      </c>
      <c r="C195" s="206" t="s">
        <v>124</v>
      </c>
      <c r="D195" s="533" t="s">
        <v>119</v>
      </c>
      <c r="E195" s="191">
        <v>4000</v>
      </c>
      <c r="F195" s="369">
        <v>3770</v>
      </c>
      <c r="G195" s="333">
        <f t="shared" si="2"/>
        <v>1.0610079575596818</v>
      </c>
      <c r="H195" s="545" t="s">
        <v>229</v>
      </c>
      <c r="I195" s="197" t="s">
        <v>18</v>
      </c>
      <c r="J195" s="25" t="s">
        <v>233</v>
      </c>
      <c r="K195" s="543" t="s">
        <v>64</v>
      </c>
      <c r="L195" s="543" t="s">
        <v>45</v>
      </c>
      <c r="M195" s="496"/>
      <c r="N195" s="497"/>
    </row>
    <row r="196" spans="1:14" x14ac:dyDescent="0.25">
      <c r="A196" s="195">
        <v>44813</v>
      </c>
      <c r="B196" s="206" t="s">
        <v>123</v>
      </c>
      <c r="C196" s="206" t="s">
        <v>124</v>
      </c>
      <c r="D196" s="533" t="s">
        <v>119</v>
      </c>
      <c r="E196" s="183">
        <v>15000</v>
      </c>
      <c r="F196" s="369">
        <v>3770</v>
      </c>
      <c r="G196" s="333">
        <f t="shared" si="2"/>
        <v>3.9787798408488064</v>
      </c>
      <c r="H196" s="545" t="s">
        <v>229</v>
      </c>
      <c r="I196" s="197" t="s">
        <v>18</v>
      </c>
      <c r="J196" s="25" t="s">
        <v>233</v>
      </c>
      <c r="K196" s="543" t="s">
        <v>64</v>
      </c>
      <c r="L196" s="543" t="s">
        <v>45</v>
      </c>
      <c r="M196" s="496"/>
      <c r="N196" s="497"/>
    </row>
    <row r="197" spans="1:14" x14ac:dyDescent="0.25">
      <c r="A197" s="195">
        <v>44813</v>
      </c>
      <c r="B197" s="206" t="s">
        <v>122</v>
      </c>
      <c r="C197" s="206" t="s">
        <v>122</v>
      </c>
      <c r="D197" s="533" t="s">
        <v>119</v>
      </c>
      <c r="E197" s="183">
        <v>5000</v>
      </c>
      <c r="F197" s="369">
        <v>3770</v>
      </c>
      <c r="G197" s="333">
        <f t="shared" si="2"/>
        <v>1.3262599469496021</v>
      </c>
      <c r="H197" s="545" t="s">
        <v>229</v>
      </c>
      <c r="I197" s="197" t="s">
        <v>18</v>
      </c>
      <c r="J197" s="25" t="s">
        <v>233</v>
      </c>
      <c r="K197" s="543" t="s">
        <v>64</v>
      </c>
      <c r="L197" s="543" t="s">
        <v>45</v>
      </c>
      <c r="M197" s="496"/>
      <c r="N197" s="497"/>
    </row>
    <row r="198" spans="1:14" x14ac:dyDescent="0.25">
      <c r="A198" s="195">
        <v>44813</v>
      </c>
      <c r="B198" s="206" t="s">
        <v>122</v>
      </c>
      <c r="C198" s="206" t="s">
        <v>122</v>
      </c>
      <c r="D198" s="533" t="s">
        <v>119</v>
      </c>
      <c r="E198" s="183">
        <v>5000</v>
      </c>
      <c r="F198" s="369">
        <v>3770</v>
      </c>
      <c r="G198" s="333">
        <f t="shared" si="2"/>
        <v>1.3262599469496021</v>
      </c>
      <c r="H198" s="545" t="s">
        <v>229</v>
      </c>
      <c r="I198" s="197" t="s">
        <v>18</v>
      </c>
      <c r="J198" s="25" t="s">
        <v>233</v>
      </c>
      <c r="K198" s="543" t="s">
        <v>64</v>
      </c>
      <c r="L198" s="543" t="s">
        <v>45</v>
      </c>
      <c r="M198" s="496"/>
      <c r="N198" s="497"/>
    </row>
    <row r="199" spans="1:14" x14ac:dyDescent="0.25">
      <c r="A199" s="181">
        <v>44813</v>
      </c>
      <c r="B199" s="176" t="s">
        <v>123</v>
      </c>
      <c r="C199" s="176" t="s">
        <v>124</v>
      </c>
      <c r="D199" s="176" t="s">
        <v>119</v>
      </c>
      <c r="E199" s="191">
        <v>8000</v>
      </c>
      <c r="F199" s="369">
        <v>3770</v>
      </c>
      <c r="G199" s="333">
        <f t="shared" si="2"/>
        <v>2.1220159151193636</v>
      </c>
      <c r="H199" s="545" t="s">
        <v>121</v>
      </c>
      <c r="I199" s="197" t="s">
        <v>18</v>
      </c>
      <c r="J199" s="453" t="s">
        <v>329</v>
      </c>
      <c r="K199" s="543" t="s">
        <v>64</v>
      </c>
      <c r="L199" s="543" t="s">
        <v>45</v>
      </c>
      <c r="M199" s="496"/>
      <c r="N199" s="497"/>
    </row>
    <row r="200" spans="1:14" x14ac:dyDescent="0.25">
      <c r="A200" s="181">
        <v>44813</v>
      </c>
      <c r="B200" s="176" t="s">
        <v>123</v>
      </c>
      <c r="C200" s="176" t="s">
        <v>124</v>
      </c>
      <c r="D200" s="176" t="s">
        <v>119</v>
      </c>
      <c r="E200" s="426">
        <v>24000</v>
      </c>
      <c r="F200" s="369">
        <v>3770</v>
      </c>
      <c r="G200" s="333">
        <f t="shared" si="2"/>
        <v>6.3660477453580899</v>
      </c>
      <c r="H200" s="545" t="s">
        <v>121</v>
      </c>
      <c r="I200" s="197" t="s">
        <v>18</v>
      </c>
      <c r="J200" s="453" t="s">
        <v>329</v>
      </c>
      <c r="K200" s="543" t="s">
        <v>64</v>
      </c>
      <c r="L200" s="543" t="s">
        <v>45</v>
      </c>
      <c r="M200" s="496"/>
      <c r="N200" s="497"/>
    </row>
    <row r="201" spans="1:14" x14ac:dyDescent="0.25">
      <c r="A201" s="181">
        <v>44813</v>
      </c>
      <c r="B201" s="176" t="s">
        <v>123</v>
      </c>
      <c r="C201" s="176" t="s">
        <v>124</v>
      </c>
      <c r="D201" s="176" t="s">
        <v>119</v>
      </c>
      <c r="E201" s="426">
        <v>5000</v>
      </c>
      <c r="F201" s="369">
        <v>3770</v>
      </c>
      <c r="G201" s="333">
        <f t="shared" si="2"/>
        <v>1.3262599469496021</v>
      </c>
      <c r="H201" s="545" t="s">
        <v>121</v>
      </c>
      <c r="I201" s="197" t="s">
        <v>18</v>
      </c>
      <c r="J201" s="453" t="s">
        <v>329</v>
      </c>
      <c r="K201" s="543" t="s">
        <v>64</v>
      </c>
      <c r="L201" s="543" t="s">
        <v>45</v>
      </c>
      <c r="M201" s="496"/>
      <c r="N201" s="497"/>
    </row>
    <row r="202" spans="1:14" x14ac:dyDescent="0.25">
      <c r="A202" s="181">
        <v>44813</v>
      </c>
      <c r="B202" s="176" t="s">
        <v>123</v>
      </c>
      <c r="C202" s="176" t="s">
        <v>124</v>
      </c>
      <c r="D202" s="176" t="s">
        <v>119</v>
      </c>
      <c r="E202" s="426">
        <v>15000</v>
      </c>
      <c r="F202" s="369">
        <v>3770</v>
      </c>
      <c r="G202" s="333">
        <f t="shared" si="2"/>
        <v>3.9787798408488064</v>
      </c>
      <c r="H202" s="545" t="s">
        <v>121</v>
      </c>
      <c r="I202" s="197" t="s">
        <v>18</v>
      </c>
      <c r="J202" s="453" t="s">
        <v>329</v>
      </c>
      <c r="K202" s="543" t="s">
        <v>64</v>
      </c>
      <c r="L202" s="543" t="s">
        <v>45</v>
      </c>
      <c r="M202" s="496"/>
      <c r="N202" s="497"/>
    </row>
    <row r="203" spans="1:14" x14ac:dyDescent="0.25">
      <c r="A203" s="181">
        <v>44813</v>
      </c>
      <c r="B203" s="176" t="s">
        <v>123</v>
      </c>
      <c r="C203" s="176" t="s">
        <v>124</v>
      </c>
      <c r="D203" s="176" t="s">
        <v>119</v>
      </c>
      <c r="E203" s="426">
        <v>9000</v>
      </c>
      <c r="F203" s="369">
        <v>3770</v>
      </c>
      <c r="G203" s="333">
        <f t="shared" si="2"/>
        <v>2.3872679045092839</v>
      </c>
      <c r="H203" s="545" t="s">
        <v>121</v>
      </c>
      <c r="I203" s="197" t="s">
        <v>18</v>
      </c>
      <c r="J203" s="453" t="s">
        <v>329</v>
      </c>
      <c r="K203" s="543" t="s">
        <v>64</v>
      </c>
      <c r="L203" s="543" t="s">
        <v>45</v>
      </c>
      <c r="M203" s="496"/>
      <c r="N203" s="497"/>
    </row>
    <row r="204" spans="1:14" x14ac:dyDescent="0.25">
      <c r="A204" s="181">
        <v>44813</v>
      </c>
      <c r="B204" s="176" t="s">
        <v>123</v>
      </c>
      <c r="C204" s="176" t="s">
        <v>124</v>
      </c>
      <c r="D204" s="176" t="s">
        <v>119</v>
      </c>
      <c r="E204" s="426">
        <v>5000</v>
      </c>
      <c r="F204" s="369">
        <v>3770</v>
      </c>
      <c r="G204" s="333">
        <f t="shared" si="2"/>
        <v>1.3262599469496021</v>
      </c>
      <c r="H204" s="545" t="s">
        <v>121</v>
      </c>
      <c r="I204" s="197" t="s">
        <v>18</v>
      </c>
      <c r="J204" s="453" t="s">
        <v>329</v>
      </c>
      <c r="K204" s="543" t="s">
        <v>64</v>
      </c>
      <c r="L204" s="543" t="s">
        <v>45</v>
      </c>
      <c r="M204" s="496"/>
      <c r="N204" s="497"/>
    </row>
    <row r="205" spans="1:14" x14ac:dyDescent="0.25">
      <c r="A205" s="181">
        <v>44813</v>
      </c>
      <c r="B205" s="176" t="s">
        <v>123</v>
      </c>
      <c r="C205" s="176" t="s">
        <v>124</v>
      </c>
      <c r="D205" s="176" t="s">
        <v>119</v>
      </c>
      <c r="E205" s="426">
        <v>5000</v>
      </c>
      <c r="F205" s="369">
        <v>3770</v>
      </c>
      <c r="G205" s="333">
        <f t="shared" si="2"/>
        <v>1.3262599469496021</v>
      </c>
      <c r="H205" s="545" t="s">
        <v>121</v>
      </c>
      <c r="I205" s="197" t="s">
        <v>18</v>
      </c>
      <c r="J205" s="453" t="s">
        <v>329</v>
      </c>
      <c r="K205" s="543" t="s">
        <v>64</v>
      </c>
      <c r="L205" s="543" t="s">
        <v>45</v>
      </c>
      <c r="M205" s="496"/>
      <c r="N205" s="497"/>
    </row>
    <row r="206" spans="1:14" x14ac:dyDescent="0.25">
      <c r="A206" s="195">
        <v>44813</v>
      </c>
      <c r="B206" s="196" t="s">
        <v>123</v>
      </c>
      <c r="C206" s="196" t="s">
        <v>124</v>
      </c>
      <c r="D206" s="525" t="s">
        <v>118</v>
      </c>
      <c r="E206" s="183">
        <v>10000</v>
      </c>
      <c r="F206" s="369">
        <v>3770</v>
      </c>
      <c r="G206" s="333">
        <f t="shared" si="2"/>
        <v>2.6525198938992043</v>
      </c>
      <c r="H206" s="812" t="s">
        <v>120</v>
      </c>
      <c r="I206" s="197" t="s">
        <v>18</v>
      </c>
      <c r="J206" s="453" t="s">
        <v>382</v>
      </c>
      <c r="K206" s="543" t="s">
        <v>64</v>
      </c>
      <c r="L206" s="543" t="s">
        <v>45</v>
      </c>
      <c r="M206" s="496"/>
      <c r="N206" s="497"/>
    </row>
    <row r="207" spans="1:14" x14ac:dyDescent="0.25">
      <c r="A207" s="195">
        <v>44813</v>
      </c>
      <c r="B207" s="196" t="s">
        <v>123</v>
      </c>
      <c r="C207" s="196" t="s">
        <v>124</v>
      </c>
      <c r="D207" s="525" t="s">
        <v>118</v>
      </c>
      <c r="E207" s="183">
        <v>18000</v>
      </c>
      <c r="F207" s="369">
        <v>3770</v>
      </c>
      <c r="G207" s="333">
        <f t="shared" si="2"/>
        <v>4.7745358090185679</v>
      </c>
      <c r="H207" s="812" t="s">
        <v>120</v>
      </c>
      <c r="I207" s="197" t="s">
        <v>18</v>
      </c>
      <c r="J207" s="453" t="s">
        <v>382</v>
      </c>
      <c r="K207" s="543" t="s">
        <v>64</v>
      </c>
      <c r="L207" s="543" t="s">
        <v>45</v>
      </c>
      <c r="M207" s="496"/>
      <c r="N207" s="497"/>
    </row>
    <row r="208" spans="1:14" x14ac:dyDescent="0.25">
      <c r="A208" s="195">
        <v>44813</v>
      </c>
      <c r="B208" s="196" t="s">
        <v>123</v>
      </c>
      <c r="C208" s="196" t="s">
        <v>124</v>
      </c>
      <c r="D208" s="525" t="s">
        <v>118</v>
      </c>
      <c r="E208" s="183">
        <v>18000</v>
      </c>
      <c r="F208" s="369">
        <v>3770</v>
      </c>
      <c r="G208" s="333">
        <f t="shared" si="2"/>
        <v>4.7745358090185679</v>
      </c>
      <c r="H208" s="812" t="s">
        <v>120</v>
      </c>
      <c r="I208" s="197" t="s">
        <v>18</v>
      </c>
      <c r="J208" s="453" t="s">
        <v>382</v>
      </c>
      <c r="K208" s="543" t="s">
        <v>64</v>
      </c>
      <c r="L208" s="543" t="s">
        <v>45</v>
      </c>
      <c r="M208" s="496"/>
      <c r="N208" s="497"/>
    </row>
    <row r="209" spans="1:14" x14ac:dyDescent="0.25">
      <c r="A209" s="195">
        <v>44813</v>
      </c>
      <c r="B209" s="196" t="s">
        <v>123</v>
      </c>
      <c r="C209" s="196" t="s">
        <v>124</v>
      </c>
      <c r="D209" s="525" t="s">
        <v>118</v>
      </c>
      <c r="E209" s="183">
        <v>22000</v>
      </c>
      <c r="F209" s="369">
        <v>3770</v>
      </c>
      <c r="G209" s="333">
        <f t="shared" si="2"/>
        <v>5.8355437665782492</v>
      </c>
      <c r="H209" s="812" t="s">
        <v>120</v>
      </c>
      <c r="I209" s="197" t="s">
        <v>18</v>
      </c>
      <c r="J209" s="453" t="s">
        <v>382</v>
      </c>
      <c r="K209" s="543" t="s">
        <v>64</v>
      </c>
      <c r="L209" s="543" t="s">
        <v>45</v>
      </c>
      <c r="M209" s="496"/>
      <c r="N209" s="497"/>
    </row>
    <row r="210" spans="1:14" x14ac:dyDescent="0.25">
      <c r="A210" s="195">
        <v>44813</v>
      </c>
      <c r="B210" s="206" t="s">
        <v>123</v>
      </c>
      <c r="C210" s="206" t="s">
        <v>124</v>
      </c>
      <c r="D210" s="533" t="s">
        <v>118</v>
      </c>
      <c r="E210" s="183">
        <v>10000</v>
      </c>
      <c r="F210" s="369">
        <v>3770</v>
      </c>
      <c r="G210" s="333">
        <f t="shared" si="2"/>
        <v>2.6525198938992043</v>
      </c>
      <c r="H210" s="812" t="s">
        <v>136</v>
      </c>
      <c r="I210" s="197" t="s">
        <v>18</v>
      </c>
      <c r="J210" s="453" t="s">
        <v>384</v>
      </c>
      <c r="K210" s="543" t="s">
        <v>64</v>
      </c>
      <c r="L210" s="543" t="s">
        <v>45</v>
      </c>
      <c r="M210" s="496"/>
      <c r="N210" s="497"/>
    </row>
    <row r="211" spans="1:14" x14ac:dyDescent="0.25">
      <c r="A211" s="195">
        <v>44813</v>
      </c>
      <c r="B211" s="206" t="s">
        <v>123</v>
      </c>
      <c r="C211" s="206" t="s">
        <v>124</v>
      </c>
      <c r="D211" s="533" t="s">
        <v>118</v>
      </c>
      <c r="E211" s="183">
        <v>18000</v>
      </c>
      <c r="F211" s="369">
        <v>3770</v>
      </c>
      <c r="G211" s="333">
        <f t="shared" si="2"/>
        <v>4.7745358090185679</v>
      </c>
      <c r="H211" s="812" t="s">
        <v>136</v>
      </c>
      <c r="I211" s="197" t="s">
        <v>18</v>
      </c>
      <c r="J211" s="453" t="s">
        <v>384</v>
      </c>
      <c r="K211" s="543" t="s">
        <v>64</v>
      </c>
      <c r="L211" s="543" t="s">
        <v>45</v>
      </c>
      <c r="M211" s="496"/>
      <c r="N211" s="497"/>
    </row>
    <row r="212" spans="1:14" x14ac:dyDescent="0.25">
      <c r="A212" s="195">
        <v>44813</v>
      </c>
      <c r="B212" s="206" t="s">
        <v>123</v>
      </c>
      <c r="C212" s="206" t="s">
        <v>124</v>
      </c>
      <c r="D212" s="533" t="s">
        <v>118</v>
      </c>
      <c r="E212" s="183">
        <v>18000</v>
      </c>
      <c r="F212" s="369">
        <v>3770</v>
      </c>
      <c r="G212" s="333">
        <f t="shared" si="2"/>
        <v>4.7745358090185679</v>
      </c>
      <c r="H212" s="812" t="s">
        <v>136</v>
      </c>
      <c r="I212" s="197" t="s">
        <v>18</v>
      </c>
      <c r="J212" s="453" t="s">
        <v>384</v>
      </c>
      <c r="K212" s="543" t="s">
        <v>64</v>
      </c>
      <c r="L212" s="543" t="s">
        <v>45</v>
      </c>
      <c r="M212" s="496"/>
      <c r="N212" s="497"/>
    </row>
    <row r="213" spans="1:14" x14ac:dyDescent="0.25">
      <c r="A213" s="195">
        <v>44813</v>
      </c>
      <c r="B213" s="206" t="s">
        <v>123</v>
      </c>
      <c r="C213" s="206" t="s">
        <v>124</v>
      </c>
      <c r="D213" s="533" t="s">
        <v>118</v>
      </c>
      <c r="E213" s="183">
        <v>22000</v>
      </c>
      <c r="F213" s="369">
        <v>3770</v>
      </c>
      <c r="G213" s="333">
        <f t="shared" si="2"/>
        <v>5.8355437665782492</v>
      </c>
      <c r="H213" s="812" t="s">
        <v>136</v>
      </c>
      <c r="I213" s="197" t="s">
        <v>18</v>
      </c>
      <c r="J213" s="453" t="s">
        <v>384</v>
      </c>
      <c r="K213" s="543" t="s">
        <v>64</v>
      </c>
      <c r="L213" s="543" t="s">
        <v>45</v>
      </c>
      <c r="M213" s="496"/>
      <c r="N213" s="497"/>
    </row>
    <row r="214" spans="1:14" x14ac:dyDescent="0.25">
      <c r="A214" s="195">
        <v>44813</v>
      </c>
      <c r="B214" s="206" t="s">
        <v>123</v>
      </c>
      <c r="C214" s="206" t="s">
        <v>124</v>
      </c>
      <c r="D214" s="533" t="s">
        <v>118</v>
      </c>
      <c r="E214" s="191">
        <v>10000</v>
      </c>
      <c r="F214" s="369">
        <v>3770</v>
      </c>
      <c r="G214" s="333">
        <f t="shared" si="2"/>
        <v>2.6525198938992043</v>
      </c>
      <c r="H214" s="812" t="s">
        <v>136</v>
      </c>
      <c r="I214" s="197" t="s">
        <v>18</v>
      </c>
      <c r="J214" s="453" t="s">
        <v>384</v>
      </c>
      <c r="K214" s="543" t="s">
        <v>64</v>
      </c>
      <c r="L214" s="543" t="s">
        <v>45</v>
      </c>
      <c r="M214" s="496"/>
      <c r="N214" s="497"/>
    </row>
    <row r="215" spans="1:14" x14ac:dyDescent="0.25">
      <c r="A215" s="181">
        <v>44814</v>
      </c>
      <c r="B215" s="176" t="s">
        <v>123</v>
      </c>
      <c r="C215" s="176" t="s">
        <v>124</v>
      </c>
      <c r="D215" s="176" t="s">
        <v>119</v>
      </c>
      <c r="E215" s="426">
        <v>8000</v>
      </c>
      <c r="F215" s="369">
        <v>3770</v>
      </c>
      <c r="G215" s="333">
        <f t="shared" si="2"/>
        <v>2.1220159151193636</v>
      </c>
      <c r="H215" s="545" t="s">
        <v>121</v>
      </c>
      <c r="I215" s="197" t="s">
        <v>18</v>
      </c>
      <c r="J215" s="453" t="s">
        <v>354</v>
      </c>
      <c r="K215" s="543" t="s">
        <v>64</v>
      </c>
      <c r="L215" s="543" t="s">
        <v>45</v>
      </c>
      <c r="M215" s="496"/>
      <c r="N215" s="497"/>
    </row>
    <row r="216" spans="1:14" x14ac:dyDescent="0.25">
      <c r="A216" s="181">
        <v>44814</v>
      </c>
      <c r="B216" s="176" t="s">
        <v>123</v>
      </c>
      <c r="C216" s="176" t="s">
        <v>124</v>
      </c>
      <c r="D216" s="176" t="s">
        <v>119</v>
      </c>
      <c r="E216" s="426">
        <v>25000</v>
      </c>
      <c r="F216" s="369">
        <v>3770</v>
      </c>
      <c r="G216" s="333">
        <f t="shared" si="2"/>
        <v>6.6312997347480103</v>
      </c>
      <c r="H216" s="545" t="s">
        <v>121</v>
      </c>
      <c r="I216" s="197" t="s">
        <v>18</v>
      </c>
      <c r="J216" s="453" t="s">
        <v>354</v>
      </c>
      <c r="K216" s="543" t="s">
        <v>64</v>
      </c>
      <c r="L216" s="543" t="s">
        <v>45</v>
      </c>
      <c r="M216" s="496"/>
      <c r="N216" s="497"/>
    </row>
    <row r="217" spans="1:14" x14ac:dyDescent="0.25">
      <c r="A217" s="181">
        <v>44814</v>
      </c>
      <c r="B217" s="176" t="s">
        <v>123</v>
      </c>
      <c r="C217" s="176" t="s">
        <v>124</v>
      </c>
      <c r="D217" s="176" t="s">
        <v>119</v>
      </c>
      <c r="E217" s="426">
        <v>10000</v>
      </c>
      <c r="F217" s="369">
        <v>3770</v>
      </c>
      <c r="G217" s="333">
        <f t="shared" si="2"/>
        <v>2.6525198938992043</v>
      </c>
      <c r="H217" s="545" t="s">
        <v>121</v>
      </c>
      <c r="I217" s="197" t="s">
        <v>18</v>
      </c>
      <c r="J217" s="453" t="s">
        <v>354</v>
      </c>
      <c r="K217" s="543" t="s">
        <v>64</v>
      </c>
      <c r="L217" s="543" t="s">
        <v>45</v>
      </c>
      <c r="M217" s="496"/>
      <c r="N217" s="497"/>
    </row>
    <row r="218" spans="1:14" x14ac:dyDescent="0.25">
      <c r="A218" s="181">
        <v>44814</v>
      </c>
      <c r="B218" s="176" t="s">
        <v>123</v>
      </c>
      <c r="C218" s="176" t="s">
        <v>124</v>
      </c>
      <c r="D218" s="176" t="s">
        <v>119</v>
      </c>
      <c r="E218" s="191">
        <v>9000</v>
      </c>
      <c r="F218" s="369">
        <v>3770</v>
      </c>
      <c r="G218" s="333">
        <f t="shared" si="2"/>
        <v>2.3872679045092839</v>
      </c>
      <c r="H218" s="545" t="s">
        <v>121</v>
      </c>
      <c r="I218" s="197" t="s">
        <v>18</v>
      </c>
      <c r="J218" s="453" t="s">
        <v>354</v>
      </c>
      <c r="K218" s="543" t="s">
        <v>64</v>
      </c>
      <c r="L218" s="543" t="s">
        <v>45</v>
      </c>
      <c r="M218" s="496"/>
      <c r="N218" s="497"/>
    </row>
    <row r="219" spans="1:14" x14ac:dyDescent="0.25">
      <c r="A219" s="181">
        <v>44814</v>
      </c>
      <c r="B219" s="176" t="s">
        <v>122</v>
      </c>
      <c r="C219" s="176" t="s">
        <v>122</v>
      </c>
      <c r="D219" s="176" t="s">
        <v>119</v>
      </c>
      <c r="E219" s="191">
        <v>5000</v>
      </c>
      <c r="F219" s="369">
        <v>3770</v>
      </c>
      <c r="G219" s="333">
        <f t="shared" ref="G219:G285" si="3">E219/F219</f>
        <v>1.3262599469496021</v>
      </c>
      <c r="H219" s="545" t="s">
        <v>121</v>
      </c>
      <c r="I219" s="197" t="s">
        <v>18</v>
      </c>
      <c r="J219" s="453" t="s">
        <v>354</v>
      </c>
      <c r="K219" s="543" t="s">
        <v>64</v>
      </c>
      <c r="L219" s="543" t="s">
        <v>45</v>
      </c>
      <c r="M219" s="496"/>
      <c r="N219" s="497"/>
    </row>
    <row r="220" spans="1:14" x14ac:dyDescent="0.25">
      <c r="A220" s="181">
        <v>44814</v>
      </c>
      <c r="B220" s="176" t="s">
        <v>122</v>
      </c>
      <c r="C220" s="176" t="s">
        <v>122</v>
      </c>
      <c r="D220" s="176" t="s">
        <v>119</v>
      </c>
      <c r="E220" s="191">
        <v>5000</v>
      </c>
      <c r="F220" s="369">
        <v>3770</v>
      </c>
      <c r="G220" s="333">
        <f t="shared" si="3"/>
        <v>1.3262599469496021</v>
      </c>
      <c r="H220" s="545" t="s">
        <v>121</v>
      </c>
      <c r="I220" s="197" t="s">
        <v>18</v>
      </c>
      <c r="J220" s="453" t="s">
        <v>354</v>
      </c>
      <c r="K220" s="543" t="s">
        <v>64</v>
      </c>
      <c r="L220" s="543" t="s">
        <v>45</v>
      </c>
      <c r="M220" s="496"/>
      <c r="N220" s="497"/>
    </row>
    <row r="221" spans="1:14" x14ac:dyDescent="0.25">
      <c r="A221" s="195">
        <v>44814</v>
      </c>
      <c r="B221" s="196" t="s">
        <v>123</v>
      </c>
      <c r="C221" s="196" t="s">
        <v>124</v>
      </c>
      <c r="D221" s="525" t="s">
        <v>118</v>
      </c>
      <c r="E221" s="183">
        <v>9000</v>
      </c>
      <c r="F221" s="369">
        <v>3770</v>
      </c>
      <c r="G221" s="333">
        <f t="shared" si="3"/>
        <v>2.3872679045092839</v>
      </c>
      <c r="H221" s="545" t="s">
        <v>120</v>
      </c>
      <c r="I221" s="197" t="s">
        <v>18</v>
      </c>
      <c r="J221" s="453" t="s">
        <v>319</v>
      </c>
      <c r="K221" s="543" t="s">
        <v>64</v>
      </c>
      <c r="L221" s="543" t="s">
        <v>45</v>
      </c>
      <c r="M221" s="496"/>
      <c r="N221" s="497"/>
    </row>
    <row r="222" spans="1:14" x14ac:dyDescent="0.25">
      <c r="A222" s="195">
        <v>44814</v>
      </c>
      <c r="B222" s="178" t="s">
        <v>123</v>
      </c>
      <c r="C222" s="178" t="s">
        <v>124</v>
      </c>
      <c r="D222" s="204" t="s">
        <v>118</v>
      </c>
      <c r="E222" s="183">
        <v>9000</v>
      </c>
      <c r="F222" s="369">
        <v>3770</v>
      </c>
      <c r="G222" s="333">
        <f t="shared" si="3"/>
        <v>2.3872679045092839</v>
      </c>
      <c r="H222" s="545" t="s">
        <v>120</v>
      </c>
      <c r="I222" s="197" t="s">
        <v>18</v>
      </c>
      <c r="J222" s="453" t="s">
        <v>319</v>
      </c>
      <c r="K222" s="543" t="s">
        <v>64</v>
      </c>
      <c r="L222" s="543" t="s">
        <v>45</v>
      </c>
      <c r="M222" s="496"/>
      <c r="N222" s="497"/>
    </row>
    <row r="223" spans="1:14" x14ac:dyDescent="0.25">
      <c r="A223" s="195">
        <v>44814</v>
      </c>
      <c r="B223" s="206" t="s">
        <v>123</v>
      </c>
      <c r="C223" s="206" t="s">
        <v>124</v>
      </c>
      <c r="D223" s="602" t="s">
        <v>118</v>
      </c>
      <c r="E223" s="589">
        <v>10000</v>
      </c>
      <c r="F223" s="369">
        <v>3770</v>
      </c>
      <c r="G223" s="333">
        <f t="shared" si="3"/>
        <v>2.6525198938992043</v>
      </c>
      <c r="H223" s="545" t="s">
        <v>136</v>
      </c>
      <c r="I223" s="197" t="s">
        <v>18</v>
      </c>
      <c r="J223" s="453" t="s">
        <v>321</v>
      </c>
      <c r="K223" s="543" t="s">
        <v>64</v>
      </c>
      <c r="L223" s="543" t="s">
        <v>45</v>
      </c>
      <c r="M223" s="496"/>
      <c r="N223" s="497"/>
    </row>
    <row r="224" spans="1:14" x14ac:dyDescent="0.25">
      <c r="A224" s="195">
        <v>44814</v>
      </c>
      <c r="B224" s="206" t="s">
        <v>123</v>
      </c>
      <c r="C224" s="206" t="s">
        <v>124</v>
      </c>
      <c r="D224" s="602" t="s">
        <v>118</v>
      </c>
      <c r="E224" s="589">
        <v>9000</v>
      </c>
      <c r="F224" s="369">
        <v>3770</v>
      </c>
      <c r="G224" s="333">
        <f t="shared" si="3"/>
        <v>2.3872679045092839</v>
      </c>
      <c r="H224" s="545" t="s">
        <v>136</v>
      </c>
      <c r="I224" s="197" t="s">
        <v>18</v>
      </c>
      <c r="J224" s="453" t="s">
        <v>321</v>
      </c>
      <c r="K224" s="543" t="s">
        <v>64</v>
      </c>
      <c r="L224" s="543" t="s">
        <v>45</v>
      </c>
      <c r="M224" s="496"/>
      <c r="N224" s="497"/>
    </row>
    <row r="225" spans="1:14" x14ac:dyDescent="0.25">
      <c r="A225" s="195">
        <v>44814</v>
      </c>
      <c r="B225" s="206" t="s">
        <v>323</v>
      </c>
      <c r="C225" s="206" t="s">
        <v>145</v>
      </c>
      <c r="D225" s="602" t="s">
        <v>81</v>
      </c>
      <c r="E225" s="589">
        <v>140000</v>
      </c>
      <c r="F225" s="369">
        <v>3770</v>
      </c>
      <c r="G225" s="333">
        <f t="shared" si="3"/>
        <v>37.135278514588862</v>
      </c>
      <c r="H225" s="545" t="s">
        <v>136</v>
      </c>
      <c r="I225" s="197" t="s">
        <v>18</v>
      </c>
      <c r="J225" s="617" t="s">
        <v>326</v>
      </c>
      <c r="K225" s="543" t="s">
        <v>64</v>
      </c>
      <c r="L225" s="543" t="s">
        <v>45</v>
      </c>
      <c r="M225" s="496"/>
      <c r="N225" s="497"/>
    </row>
    <row r="226" spans="1:14" x14ac:dyDescent="0.25">
      <c r="A226" s="195">
        <v>44814</v>
      </c>
      <c r="B226" s="178" t="s">
        <v>123</v>
      </c>
      <c r="C226" s="178" t="s">
        <v>124</v>
      </c>
      <c r="D226" s="204" t="s">
        <v>119</v>
      </c>
      <c r="E226" s="183">
        <v>8000</v>
      </c>
      <c r="F226" s="369">
        <v>3770</v>
      </c>
      <c r="G226" s="333">
        <f t="shared" si="3"/>
        <v>2.1220159151193636</v>
      </c>
      <c r="H226" s="545" t="s">
        <v>229</v>
      </c>
      <c r="I226" s="197" t="s">
        <v>18</v>
      </c>
      <c r="J226" s="25" t="s">
        <v>327</v>
      </c>
      <c r="K226" s="543" t="s">
        <v>64</v>
      </c>
      <c r="L226" s="543" t="s">
        <v>45</v>
      </c>
      <c r="M226" s="496"/>
      <c r="N226" s="497"/>
    </row>
    <row r="227" spans="1:14" x14ac:dyDescent="0.25">
      <c r="A227" s="195">
        <v>44814</v>
      </c>
      <c r="B227" s="178" t="s">
        <v>123</v>
      </c>
      <c r="C227" s="178" t="s">
        <v>124</v>
      </c>
      <c r="D227" s="204" t="s">
        <v>119</v>
      </c>
      <c r="E227" s="183">
        <v>8000</v>
      </c>
      <c r="F227" s="369">
        <v>3770</v>
      </c>
      <c r="G227" s="333">
        <f t="shared" si="3"/>
        <v>2.1220159151193636</v>
      </c>
      <c r="H227" s="545" t="s">
        <v>229</v>
      </c>
      <c r="I227" s="197" t="s">
        <v>18</v>
      </c>
      <c r="J227" s="26" t="s">
        <v>327</v>
      </c>
      <c r="K227" s="543" t="s">
        <v>64</v>
      </c>
      <c r="L227" s="543" t="s">
        <v>45</v>
      </c>
      <c r="M227" s="496"/>
      <c r="N227" s="497"/>
    </row>
    <row r="228" spans="1:14" x14ac:dyDescent="0.25">
      <c r="A228" s="195">
        <v>44814</v>
      </c>
      <c r="B228" s="206" t="s">
        <v>123</v>
      </c>
      <c r="C228" s="206" t="s">
        <v>124</v>
      </c>
      <c r="D228" s="533" t="s">
        <v>119</v>
      </c>
      <c r="E228" s="183">
        <v>8000</v>
      </c>
      <c r="F228" s="369">
        <v>3770</v>
      </c>
      <c r="G228" s="333">
        <f t="shared" si="3"/>
        <v>2.1220159151193636</v>
      </c>
      <c r="H228" s="545" t="s">
        <v>236</v>
      </c>
      <c r="I228" s="197" t="s">
        <v>18</v>
      </c>
      <c r="J228" s="453" t="s">
        <v>328</v>
      </c>
      <c r="K228" s="543" t="s">
        <v>64</v>
      </c>
      <c r="L228" s="543" t="s">
        <v>45</v>
      </c>
      <c r="M228" s="496"/>
      <c r="N228" s="497"/>
    </row>
    <row r="229" spans="1:14" x14ac:dyDescent="0.25">
      <c r="A229" s="195">
        <v>44814</v>
      </c>
      <c r="B229" s="206" t="s">
        <v>123</v>
      </c>
      <c r="C229" s="206" t="s">
        <v>124</v>
      </c>
      <c r="D229" s="533" t="s">
        <v>119</v>
      </c>
      <c r="E229" s="183">
        <v>10000</v>
      </c>
      <c r="F229" s="369">
        <v>3770</v>
      </c>
      <c r="G229" s="333">
        <f t="shared" si="3"/>
        <v>2.6525198938992043</v>
      </c>
      <c r="H229" s="545" t="s">
        <v>236</v>
      </c>
      <c r="I229" s="197" t="s">
        <v>18</v>
      </c>
      <c r="J229" s="453" t="s">
        <v>328</v>
      </c>
      <c r="K229" s="543" t="s">
        <v>64</v>
      </c>
      <c r="L229" s="543" t="s">
        <v>45</v>
      </c>
      <c r="M229" s="496"/>
      <c r="N229" s="497"/>
    </row>
    <row r="230" spans="1:14" x14ac:dyDescent="0.25">
      <c r="A230" s="181">
        <v>44816</v>
      </c>
      <c r="B230" s="176" t="s">
        <v>123</v>
      </c>
      <c r="C230" s="176" t="s">
        <v>124</v>
      </c>
      <c r="D230" s="176" t="s">
        <v>119</v>
      </c>
      <c r="E230" s="191">
        <v>8000</v>
      </c>
      <c r="F230" s="369">
        <v>3770</v>
      </c>
      <c r="G230" s="333">
        <f t="shared" si="3"/>
        <v>2.1220159151193636</v>
      </c>
      <c r="H230" s="545" t="s">
        <v>121</v>
      </c>
      <c r="I230" s="197" t="s">
        <v>18</v>
      </c>
      <c r="J230" s="453" t="s">
        <v>399</v>
      </c>
      <c r="K230" s="543" t="s">
        <v>64</v>
      </c>
      <c r="L230" s="543" t="s">
        <v>45</v>
      </c>
      <c r="M230" s="496"/>
      <c r="N230" s="497"/>
    </row>
    <row r="231" spans="1:14" x14ac:dyDescent="0.25">
      <c r="A231" s="181">
        <v>44816</v>
      </c>
      <c r="B231" s="176" t="s">
        <v>123</v>
      </c>
      <c r="C231" s="176" t="s">
        <v>124</v>
      </c>
      <c r="D231" s="176" t="s">
        <v>119</v>
      </c>
      <c r="E231" s="191">
        <v>22000</v>
      </c>
      <c r="F231" s="369">
        <v>3770</v>
      </c>
      <c r="G231" s="333">
        <f t="shared" si="3"/>
        <v>5.8355437665782492</v>
      </c>
      <c r="H231" s="545" t="s">
        <v>121</v>
      </c>
      <c r="I231" s="197" t="s">
        <v>18</v>
      </c>
      <c r="J231" s="453" t="s">
        <v>399</v>
      </c>
      <c r="K231" s="543" t="s">
        <v>64</v>
      </c>
      <c r="L231" s="543" t="s">
        <v>45</v>
      </c>
      <c r="M231" s="496"/>
      <c r="N231" s="497"/>
    </row>
    <row r="232" spans="1:14" x14ac:dyDescent="0.25">
      <c r="A232" s="181">
        <v>44816</v>
      </c>
      <c r="B232" s="176" t="s">
        <v>123</v>
      </c>
      <c r="C232" s="176" t="s">
        <v>124</v>
      </c>
      <c r="D232" s="176" t="s">
        <v>119</v>
      </c>
      <c r="E232" s="191">
        <v>22000</v>
      </c>
      <c r="F232" s="369">
        <v>3770</v>
      </c>
      <c r="G232" s="333">
        <f t="shared" si="3"/>
        <v>5.8355437665782492</v>
      </c>
      <c r="H232" s="545" t="s">
        <v>121</v>
      </c>
      <c r="I232" s="197" t="s">
        <v>18</v>
      </c>
      <c r="J232" s="453" t="s">
        <v>399</v>
      </c>
      <c r="K232" s="543" t="s">
        <v>64</v>
      </c>
      <c r="L232" s="543" t="s">
        <v>45</v>
      </c>
      <c r="M232" s="496"/>
      <c r="N232" s="497"/>
    </row>
    <row r="233" spans="1:14" x14ac:dyDescent="0.25">
      <c r="A233" s="181">
        <v>44816</v>
      </c>
      <c r="B233" s="176" t="s">
        <v>123</v>
      </c>
      <c r="C233" s="176" t="s">
        <v>124</v>
      </c>
      <c r="D233" s="176" t="s">
        <v>119</v>
      </c>
      <c r="E233" s="191">
        <v>6000</v>
      </c>
      <c r="F233" s="369">
        <v>3770</v>
      </c>
      <c r="G233" s="333">
        <f t="shared" si="3"/>
        <v>1.5915119363395225</v>
      </c>
      <c r="H233" s="545" t="s">
        <v>121</v>
      </c>
      <c r="I233" s="197" t="s">
        <v>18</v>
      </c>
      <c r="J233" s="453" t="s">
        <v>399</v>
      </c>
      <c r="K233" s="543" t="s">
        <v>64</v>
      </c>
      <c r="L233" s="543" t="s">
        <v>45</v>
      </c>
      <c r="M233" s="496"/>
      <c r="N233" s="497"/>
    </row>
    <row r="234" spans="1:14" x14ac:dyDescent="0.25">
      <c r="A234" s="181">
        <v>44816</v>
      </c>
      <c r="B234" s="176" t="s">
        <v>123</v>
      </c>
      <c r="C234" s="176" t="s">
        <v>124</v>
      </c>
      <c r="D234" s="176" t="s">
        <v>119</v>
      </c>
      <c r="E234" s="191">
        <v>8000</v>
      </c>
      <c r="F234" s="369">
        <v>3770</v>
      </c>
      <c r="G234" s="333">
        <f t="shared" si="3"/>
        <v>2.1220159151193636</v>
      </c>
      <c r="H234" s="545" t="s">
        <v>121</v>
      </c>
      <c r="I234" s="197" t="s">
        <v>18</v>
      </c>
      <c r="J234" s="453" t="s">
        <v>399</v>
      </c>
      <c r="K234" s="543" t="s">
        <v>64</v>
      </c>
      <c r="L234" s="543" t="s">
        <v>45</v>
      </c>
      <c r="M234" s="496"/>
      <c r="N234" s="497"/>
    </row>
    <row r="235" spans="1:14" x14ac:dyDescent="0.25">
      <c r="A235" s="181">
        <v>44816</v>
      </c>
      <c r="B235" s="178" t="s">
        <v>122</v>
      </c>
      <c r="C235" s="178" t="s">
        <v>122</v>
      </c>
      <c r="D235" s="204" t="s">
        <v>119</v>
      </c>
      <c r="E235" s="191">
        <v>5000</v>
      </c>
      <c r="F235" s="369">
        <v>3770</v>
      </c>
      <c r="G235" s="333">
        <f t="shared" si="3"/>
        <v>1.3262599469496021</v>
      </c>
      <c r="H235" s="545" t="s">
        <v>121</v>
      </c>
      <c r="I235" s="197" t="s">
        <v>18</v>
      </c>
      <c r="J235" s="453" t="s">
        <v>399</v>
      </c>
      <c r="K235" s="543" t="s">
        <v>64</v>
      </c>
      <c r="L235" s="543" t="s">
        <v>45</v>
      </c>
      <c r="M235" s="496"/>
      <c r="N235" s="497"/>
    </row>
    <row r="236" spans="1:14" x14ac:dyDescent="0.25">
      <c r="A236" s="181">
        <v>44816</v>
      </c>
      <c r="B236" s="178" t="s">
        <v>122</v>
      </c>
      <c r="C236" s="178" t="s">
        <v>122</v>
      </c>
      <c r="D236" s="204" t="s">
        <v>119</v>
      </c>
      <c r="E236" s="191">
        <v>5000</v>
      </c>
      <c r="F236" s="369">
        <v>3770</v>
      </c>
      <c r="G236" s="333">
        <f t="shared" si="3"/>
        <v>1.3262599469496021</v>
      </c>
      <c r="H236" s="545" t="s">
        <v>121</v>
      </c>
      <c r="I236" s="197" t="s">
        <v>18</v>
      </c>
      <c r="J236" s="453" t="s">
        <v>399</v>
      </c>
      <c r="K236" s="543" t="s">
        <v>64</v>
      </c>
      <c r="L236" s="543" t="s">
        <v>45</v>
      </c>
      <c r="M236" s="496"/>
      <c r="N236" s="497"/>
    </row>
    <row r="237" spans="1:14" x14ac:dyDescent="0.25">
      <c r="A237" s="195">
        <v>44816</v>
      </c>
      <c r="B237" s="178" t="s">
        <v>123</v>
      </c>
      <c r="C237" s="178" t="s">
        <v>124</v>
      </c>
      <c r="D237" s="204" t="s">
        <v>119</v>
      </c>
      <c r="E237" s="183">
        <v>8000</v>
      </c>
      <c r="F237" s="369">
        <v>3770</v>
      </c>
      <c r="G237" s="333">
        <f t="shared" si="3"/>
        <v>2.1220159151193636</v>
      </c>
      <c r="H237" s="545" t="s">
        <v>229</v>
      </c>
      <c r="I237" s="197" t="s">
        <v>18</v>
      </c>
      <c r="J237" s="25" t="s">
        <v>333</v>
      </c>
      <c r="K237" s="543" t="s">
        <v>64</v>
      </c>
      <c r="L237" s="543" t="s">
        <v>45</v>
      </c>
      <c r="M237" s="496"/>
      <c r="N237" s="497"/>
    </row>
    <row r="238" spans="1:14" x14ac:dyDescent="0.25">
      <c r="A238" s="195">
        <v>44816</v>
      </c>
      <c r="B238" s="178" t="s">
        <v>123</v>
      </c>
      <c r="C238" s="178" t="s">
        <v>124</v>
      </c>
      <c r="D238" s="204" t="s">
        <v>119</v>
      </c>
      <c r="E238" s="191">
        <v>13000</v>
      </c>
      <c r="F238" s="369">
        <v>3770</v>
      </c>
      <c r="G238" s="333">
        <f t="shared" si="3"/>
        <v>3.4482758620689653</v>
      </c>
      <c r="H238" s="545" t="s">
        <v>229</v>
      </c>
      <c r="I238" s="197" t="s">
        <v>18</v>
      </c>
      <c r="J238" s="25" t="s">
        <v>333</v>
      </c>
      <c r="K238" s="543" t="s">
        <v>64</v>
      </c>
      <c r="L238" s="543" t="s">
        <v>45</v>
      </c>
      <c r="M238" s="496"/>
      <c r="N238" s="497"/>
    </row>
    <row r="239" spans="1:14" x14ac:dyDescent="0.25">
      <c r="A239" s="195">
        <v>44816</v>
      </c>
      <c r="B239" s="178" t="s">
        <v>123</v>
      </c>
      <c r="C239" s="178" t="s">
        <v>124</v>
      </c>
      <c r="D239" s="204" t="s">
        <v>119</v>
      </c>
      <c r="E239" s="191">
        <v>10000</v>
      </c>
      <c r="F239" s="369">
        <v>3770</v>
      </c>
      <c r="G239" s="333">
        <f t="shared" si="3"/>
        <v>2.6525198938992043</v>
      </c>
      <c r="H239" s="545" t="s">
        <v>229</v>
      </c>
      <c r="I239" s="197" t="s">
        <v>18</v>
      </c>
      <c r="J239" s="25" t="s">
        <v>333</v>
      </c>
      <c r="K239" s="543" t="s">
        <v>64</v>
      </c>
      <c r="L239" s="543" t="s">
        <v>45</v>
      </c>
      <c r="M239" s="496"/>
      <c r="N239" s="497"/>
    </row>
    <row r="240" spans="1:14" x14ac:dyDescent="0.25">
      <c r="A240" s="195">
        <v>44816</v>
      </c>
      <c r="B240" s="178" t="s">
        <v>123</v>
      </c>
      <c r="C240" s="178" t="s">
        <v>124</v>
      </c>
      <c r="D240" s="204" t="s">
        <v>119</v>
      </c>
      <c r="E240" s="183">
        <v>10000</v>
      </c>
      <c r="F240" s="369">
        <v>3770</v>
      </c>
      <c r="G240" s="333">
        <f t="shared" si="3"/>
        <v>2.6525198938992043</v>
      </c>
      <c r="H240" s="545" t="s">
        <v>229</v>
      </c>
      <c r="I240" s="197" t="s">
        <v>18</v>
      </c>
      <c r="J240" s="25" t="s">
        <v>333</v>
      </c>
      <c r="K240" s="543" t="s">
        <v>64</v>
      </c>
      <c r="L240" s="543" t="s">
        <v>45</v>
      </c>
      <c r="M240" s="496"/>
      <c r="N240" s="497"/>
    </row>
    <row r="241" spans="1:14" x14ac:dyDescent="0.25">
      <c r="A241" s="195">
        <v>44816</v>
      </c>
      <c r="B241" s="178" t="s">
        <v>123</v>
      </c>
      <c r="C241" s="178" t="s">
        <v>124</v>
      </c>
      <c r="D241" s="204" t="s">
        <v>119</v>
      </c>
      <c r="E241" s="191">
        <v>15000</v>
      </c>
      <c r="F241" s="369">
        <v>3770</v>
      </c>
      <c r="G241" s="333">
        <f t="shared" si="3"/>
        <v>3.9787798408488064</v>
      </c>
      <c r="H241" s="545" t="s">
        <v>229</v>
      </c>
      <c r="I241" s="197" t="s">
        <v>18</v>
      </c>
      <c r="J241" s="25" t="s">
        <v>333</v>
      </c>
      <c r="K241" s="543" t="s">
        <v>64</v>
      </c>
      <c r="L241" s="543" t="s">
        <v>45</v>
      </c>
      <c r="M241" s="496"/>
      <c r="N241" s="497"/>
    </row>
    <row r="242" spans="1:14" x14ac:dyDescent="0.25">
      <c r="A242" s="195">
        <v>44816</v>
      </c>
      <c r="B242" s="178" t="s">
        <v>123</v>
      </c>
      <c r="C242" s="178" t="s">
        <v>124</v>
      </c>
      <c r="D242" s="204" t="s">
        <v>119</v>
      </c>
      <c r="E242" s="191">
        <v>9000</v>
      </c>
      <c r="F242" s="369">
        <v>3770</v>
      </c>
      <c r="G242" s="333">
        <f t="shared" si="3"/>
        <v>2.3872679045092839</v>
      </c>
      <c r="H242" s="545" t="s">
        <v>229</v>
      </c>
      <c r="I242" s="197" t="s">
        <v>18</v>
      </c>
      <c r="J242" s="25" t="s">
        <v>333</v>
      </c>
      <c r="K242" s="543" t="s">
        <v>64</v>
      </c>
      <c r="L242" s="543" t="s">
        <v>45</v>
      </c>
      <c r="M242" s="496"/>
      <c r="N242" s="497"/>
    </row>
    <row r="243" spans="1:14" x14ac:dyDescent="0.25">
      <c r="A243" s="195">
        <v>44816</v>
      </c>
      <c r="B243" s="196" t="s">
        <v>122</v>
      </c>
      <c r="C243" s="196" t="s">
        <v>122</v>
      </c>
      <c r="D243" s="204" t="s">
        <v>119</v>
      </c>
      <c r="E243" s="191">
        <v>6000</v>
      </c>
      <c r="F243" s="369">
        <v>3770</v>
      </c>
      <c r="G243" s="333">
        <f t="shared" si="3"/>
        <v>1.5915119363395225</v>
      </c>
      <c r="H243" s="545" t="s">
        <v>229</v>
      </c>
      <c r="I243" s="197" t="s">
        <v>18</v>
      </c>
      <c r="J243" s="25" t="s">
        <v>333</v>
      </c>
      <c r="K243" s="543" t="s">
        <v>64</v>
      </c>
      <c r="L243" s="543" t="s">
        <v>45</v>
      </c>
      <c r="M243" s="496"/>
      <c r="N243" s="497"/>
    </row>
    <row r="244" spans="1:14" x14ac:dyDescent="0.25">
      <c r="A244" s="195">
        <v>44816</v>
      </c>
      <c r="B244" s="196" t="s">
        <v>122</v>
      </c>
      <c r="C244" s="196" t="s">
        <v>122</v>
      </c>
      <c r="D244" s="204" t="s">
        <v>119</v>
      </c>
      <c r="E244" s="191">
        <v>2000</v>
      </c>
      <c r="F244" s="369">
        <v>3770</v>
      </c>
      <c r="G244" s="333">
        <f t="shared" si="3"/>
        <v>0.5305039787798409</v>
      </c>
      <c r="H244" s="545" t="s">
        <v>229</v>
      </c>
      <c r="I244" s="197" t="s">
        <v>18</v>
      </c>
      <c r="J244" s="26" t="s">
        <v>333</v>
      </c>
      <c r="K244" s="543" t="s">
        <v>64</v>
      </c>
      <c r="L244" s="543" t="s">
        <v>45</v>
      </c>
      <c r="M244" s="496"/>
      <c r="N244" s="497"/>
    </row>
    <row r="245" spans="1:14" x14ac:dyDescent="0.25">
      <c r="A245" s="195">
        <v>44816</v>
      </c>
      <c r="B245" s="206" t="s">
        <v>123</v>
      </c>
      <c r="C245" s="206" t="s">
        <v>124</v>
      </c>
      <c r="D245" s="533" t="s">
        <v>119</v>
      </c>
      <c r="E245" s="191">
        <v>8000</v>
      </c>
      <c r="F245" s="369">
        <v>3770</v>
      </c>
      <c r="G245" s="333">
        <f t="shared" si="3"/>
        <v>2.1220159151193636</v>
      </c>
      <c r="H245" s="545" t="s">
        <v>236</v>
      </c>
      <c r="I245" s="197" t="s">
        <v>18</v>
      </c>
      <c r="J245" s="453" t="s">
        <v>338</v>
      </c>
      <c r="K245" s="543" t="s">
        <v>64</v>
      </c>
      <c r="L245" s="543" t="s">
        <v>45</v>
      </c>
      <c r="M245" s="496"/>
      <c r="N245" s="497"/>
    </row>
    <row r="246" spans="1:14" x14ac:dyDescent="0.25">
      <c r="A246" s="195">
        <v>44816</v>
      </c>
      <c r="B246" s="206" t="s">
        <v>123</v>
      </c>
      <c r="C246" s="206" t="s">
        <v>124</v>
      </c>
      <c r="D246" s="533" t="s">
        <v>119</v>
      </c>
      <c r="E246" s="191">
        <v>16000</v>
      </c>
      <c r="F246" s="369">
        <v>3770</v>
      </c>
      <c r="G246" s="333">
        <f t="shared" si="3"/>
        <v>4.2440318302387272</v>
      </c>
      <c r="H246" s="545" t="s">
        <v>236</v>
      </c>
      <c r="I246" s="197" t="s">
        <v>18</v>
      </c>
      <c r="J246" s="453" t="s">
        <v>338</v>
      </c>
      <c r="K246" s="543" t="s">
        <v>64</v>
      </c>
      <c r="L246" s="543" t="s">
        <v>45</v>
      </c>
      <c r="M246" s="496"/>
      <c r="N246" s="497"/>
    </row>
    <row r="247" spans="1:14" x14ac:dyDescent="0.25">
      <c r="A247" s="195">
        <v>44816</v>
      </c>
      <c r="B247" s="206" t="s">
        <v>123</v>
      </c>
      <c r="C247" s="206" t="s">
        <v>124</v>
      </c>
      <c r="D247" s="533" t="s">
        <v>119</v>
      </c>
      <c r="E247" s="191">
        <v>11000</v>
      </c>
      <c r="F247" s="369">
        <v>3770</v>
      </c>
      <c r="G247" s="333">
        <f t="shared" si="3"/>
        <v>2.9177718832891246</v>
      </c>
      <c r="H247" s="545" t="s">
        <v>236</v>
      </c>
      <c r="I247" s="197" t="s">
        <v>18</v>
      </c>
      <c r="J247" s="453" t="s">
        <v>338</v>
      </c>
      <c r="K247" s="543" t="s">
        <v>64</v>
      </c>
      <c r="L247" s="543" t="s">
        <v>45</v>
      </c>
      <c r="M247" s="496"/>
      <c r="N247" s="497"/>
    </row>
    <row r="248" spans="1:14" x14ac:dyDescent="0.25">
      <c r="A248" s="195">
        <v>44816</v>
      </c>
      <c r="B248" s="206" t="s">
        <v>123</v>
      </c>
      <c r="C248" s="206" t="s">
        <v>124</v>
      </c>
      <c r="D248" s="533" t="s">
        <v>119</v>
      </c>
      <c r="E248" s="183">
        <v>8000</v>
      </c>
      <c r="F248" s="369">
        <v>3770</v>
      </c>
      <c r="G248" s="333">
        <f t="shared" si="3"/>
        <v>2.1220159151193636</v>
      </c>
      <c r="H248" s="545" t="s">
        <v>236</v>
      </c>
      <c r="I248" s="197" t="s">
        <v>18</v>
      </c>
      <c r="J248" s="453" t="s">
        <v>338</v>
      </c>
      <c r="K248" s="543" t="s">
        <v>64</v>
      </c>
      <c r="L248" s="543" t="s">
        <v>45</v>
      </c>
      <c r="M248" s="496"/>
      <c r="N248" s="497"/>
    </row>
    <row r="249" spans="1:14" x14ac:dyDescent="0.25">
      <c r="A249" s="195">
        <v>44816</v>
      </c>
      <c r="B249" s="206" t="s">
        <v>123</v>
      </c>
      <c r="C249" s="206" t="s">
        <v>124</v>
      </c>
      <c r="D249" s="533" t="s">
        <v>119</v>
      </c>
      <c r="E249" s="183">
        <v>15000</v>
      </c>
      <c r="F249" s="369">
        <v>3770</v>
      </c>
      <c r="G249" s="333">
        <f t="shared" si="3"/>
        <v>3.9787798408488064</v>
      </c>
      <c r="H249" s="545" t="s">
        <v>236</v>
      </c>
      <c r="I249" s="197" t="s">
        <v>18</v>
      </c>
      <c r="J249" s="453" t="s">
        <v>338</v>
      </c>
      <c r="K249" s="543" t="s">
        <v>64</v>
      </c>
      <c r="L249" s="543" t="s">
        <v>45</v>
      </c>
      <c r="M249" s="496"/>
      <c r="N249" s="497"/>
    </row>
    <row r="250" spans="1:14" x14ac:dyDescent="0.25">
      <c r="A250" s="195">
        <v>44816</v>
      </c>
      <c r="B250" s="206" t="s">
        <v>122</v>
      </c>
      <c r="C250" s="206" t="s">
        <v>122</v>
      </c>
      <c r="D250" s="533" t="s">
        <v>119</v>
      </c>
      <c r="E250" s="183">
        <v>5000</v>
      </c>
      <c r="F250" s="369">
        <v>3770</v>
      </c>
      <c r="G250" s="333">
        <f t="shared" si="3"/>
        <v>1.3262599469496021</v>
      </c>
      <c r="H250" s="545" t="s">
        <v>236</v>
      </c>
      <c r="I250" s="197" t="s">
        <v>18</v>
      </c>
      <c r="J250" s="453" t="s">
        <v>338</v>
      </c>
      <c r="K250" s="543" t="s">
        <v>64</v>
      </c>
      <c r="L250" s="543" t="s">
        <v>45</v>
      </c>
      <c r="M250" s="496"/>
      <c r="N250" s="497"/>
    </row>
    <row r="251" spans="1:14" x14ac:dyDescent="0.25">
      <c r="A251" s="195">
        <v>44816</v>
      </c>
      <c r="B251" s="206" t="s">
        <v>122</v>
      </c>
      <c r="C251" s="206" t="s">
        <v>122</v>
      </c>
      <c r="D251" s="533" t="s">
        <v>119</v>
      </c>
      <c r="E251" s="191">
        <v>5000</v>
      </c>
      <c r="F251" s="369">
        <v>3770</v>
      </c>
      <c r="G251" s="333">
        <f t="shared" si="3"/>
        <v>1.3262599469496021</v>
      </c>
      <c r="H251" s="545" t="s">
        <v>236</v>
      </c>
      <c r="I251" s="197" t="s">
        <v>18</v>
      </c>
      <c r="J251" s="453" t="s">
        <v>338</v>
      </c>
      <c r="K251" s="543" t="s">
        <v>64</v>
      </c>
      <c r="L251" s="543" t="s">
        <v>45</v>
      </c>
      <c r="M251" s="496"/>
      <c r="N251" s="497"/>
    </row>
    <row r="252" spans="1:14" x14ac:dyDescent="0.25">
      <c r="A252" s="195">
        <v>44816</v>
      </c>
      <c r="B252" s="178" t="s">
        <v>123</v>
      </c>
      <c r="C252" s="178" t="s">
        <v>124</v>
      </c>
      <c r="D252" s="204" t="s">
        <v>118</v>
      </c>
      <c r="E252" s="183">
        <v>10000</v>
      </c>
      <c r="F252" s="369">
        <v>3770</v>
      </c>
      <c r="G252" s="333">
        <f t="shared" si="3"/>
        <v>2.6525198938992043</v>
      </c>
      <c r="H252" s="545" t="s">
        <v>120</v>
      </c>
      <c r="I252" s="197" t="s">
        <v>18</v>
      </c>
      <c r="J252" s="453" t="s">
        <v>349</v>
      </c>
      <c r="K252" s="543" t="s">
        <v>64</v>
      </c>
      <c r="L252" s="543" t="s">
        <v>45</v>
      </c>
      <c r="M252" s="496"/>
      <c r="N252" s="497"/>
    </row>
    <row r="253" spans="1:14" x14ac:dyDescent="0.25">
      <c r="A253" s="195">
        <v>44816</v>
      </c>
      <c r="B253" s="178" t="s">
        <v>123</v>
      </c>
      <c r="C253" s="178" t="s">
        <v>124</v>
      </c>
      <c r="D253" s="204" t="s">
        <v>118</v>
      </c>
      <c r="E253" s="183">
        <v>20000</v>
      </c>
      <c r="F253" s="369">
        <v>3770</v>
      </c>
      <c r="G253" s="333">
        <f t="shared" si="3"/>
        <v>5.3050397877984086</v>
      </c>
      <c r="H253" s="545" t="s">
        <v>120</v>
      </c>
      <c r="I253" s="197" t="s">
        <v>18</v>
      </c>
      <c r="J253" s="453" t="s">
        <v>349</v>
      </c>
      <c r="K253" s="543" t="s">
        <v>64</v>
      </c>
      <c r="L253" s="543" t="s">
        <v>45</v>
      </c>
      <c r="M253" s="496"/>
      <c r="N253" s="497"/>
    </row>
    <row r="254" spans="1:14" x14ac:dyDescent="0.25">
      <c r="A254" s="195">
        <v>44816</v>
      </c>
      <c r="B254" s="178" t="s">
        <v>123</v>
      </c>
      <c r="C254" s="178" t="s">
        <v>124</v>
      </c>
      <c r="D254" s="204" t="s">
        <v>118</v>
      </c>
      <c r="E254" s="191">
        <v>20000</v>
      </c>
      <c r="F254" s="369">
        <v>3770</v>
      </c>
      <c r="G254" s="333">
        <f t="shared" si="3"/>
        <v>5.3050397877984086</v>
      </c>
      <c r="H254" s="545" t="s">
        <v>120</v>
      </c>
      <c r="I254" s="197" t="s">
        <v>18</v>
      </c>
      <c r="J254" s="453" t="s">
        <v>349</v>
      </c>
      <c r="K254" s="543" t="s">
        <v>64</v>
      </c>
      <c r="L254" s="543" t="s">
        <v>45</v>
      </c>
      <c r="M254" s="496"/>
      <c r="N254" s="497"/>
    </row>
    <row r="255" spans="1:14" x14ac:dyDescent="0.25">
      <c r="A255" s="195">
        <v>44816</v>
      </c>
      <c r="B255" s="178" t="s">
        <v>123</v>
      </c>
      <c r="C255" s="178" t="s">
        <v>124</v>
      </c>
      <c r="D255" s="204" t="s">
        <v>118</v>
      </c>
      <c r="E255" s="191">
        <v>15000</v>
      </c>
      <c r="F255" s="369">
        <v>3770</v>
      </c>
      <c r="G255" s="333">
        <f t="shared" si="3"/>
        <v>3.9787798408488064</v>
      </c>
      <c r="H255" s="545" t="s">
        <v>120</v>
      </c>
      <c r="I255" s="197" t="s">
        <v>18</v>
      </c>
      <c r="J255" s="453" t="s">
        <v>349</v>
      </c>
      <c r="K255" s="543" t="s">
        <v>64</v>
      </c>
      <c r="L255" s="543" t="s">
        <v>45</v>
      </c>
      <c r="M255" s="496"/>
      <c r="N255" s="497"/>
    </row>
    <row r="256" spans="1:14" x14ac:dyDescent="0.25">
      <c r="A256" s="195">
        <v>44816</v>
      </c>
      <c r="B256" s="178" t="s">
        <v>123</v>
      </c>
      <c r="C256" s="178" t="s">
        <v>124</v>
      </c>
      <c r="D256" s="204" t="s">
        <v>118</v>
      </c>
      <c r="E256" s="191">
        <v>10000</v>
      </c>
      <c r="F256" s="369">
        <v>3770</v>
      </c>
      <c r="G256" s="333">
        <f t="shared" si="3"/>
        <v>2.6525198938992043</v>
      </c>
      <c r="H256" s="545" t="s">
        <v>120</v>
      </c>
      <c r="I256" s="197" t="s">
        <v>18</v>
      </c>
      <c r="J256" s="453" t="s">
        <v>349</v>
      </c>
      <c r="K256" s="543" t="s">
        <v>64</v>
      </c>
      <c r="L256" s="543" t="s">
        <v>45</v>
      </c>
      <c r="M256" s="496"/>
      <c r="N256" s="497"/>
    </row>
    <row r="257" spans="1:14" ht="30" x14ac:dyDescent="0.25">
      <c r="A257" s="601">
        <v>44816</v>
      </c>
      <c r="B257" s="534" t="s">
        <v>353</v>
      </c>
      <c r="C257" s="206" t="s">
        <v>146</v>
      </c>
      <c r="D257" s="533" t="s">
        <v>81</v>
      </c>
      <c r="E257" s="529">
        <v>50000</v>
      </c>
      <c r="F257" s="369">
        <v>3770</v>
      </c>
      <c r="G257" s="333">
        <f t="shared" si="3"/>
        <v>13.262599469496021</v>
      </c>
      <c r="H257" s="555" t="s">
        <v>42</v>
      </c>
      <c r="I257" s="533" t="s">
        <v>18</v>
      </c>
      <c r="J257" s="453" t="s">
        <v>719</v>
      </c>
      <c r="K257" s="543" t="s">
        <v>64</v>
      </c>
      <c r="L257" s="543" t="s">
        <v>45</v>
      </c>
      <c r="M257" s="554"/>
      <c r="N257" s="544"/>
    </row>
    <row r="258" spans="1:14" x14ac:dyDescent="0.25">
      <c r="A258" s="195">
        <v>44816</v>
      </c>
      <c r="B258" s="206" t="s">
        <v>123</v>
      </c>
      <c r="C258" s="206" t="s">
        <v>124</v>
      </c>
      <c r="D258" s="602" t="s">
        <v>118</v>
      </c>
      <c r="E258" s="589">
        <v>10000</v>
      </c>
      <c r="F258" s="369">
        <v>3770</v>
      </c>
      <c r="G258" s="333">
        <f t="shared" si="3"/>
        <v>2.6525198938992043</v>
      </c>
      <c r="H258" s="555" t="s">
        <v>136</v>
      </c>
      <c r="I258" s="533" t="s">
        <v>18</v>
      </c>
      <c r="J258" s="453" t="s">
        <v>688</v>
      </c>
      <c r="K258" s="543" t="s">
        <v>64</v>
      </c>
      <c r="L258" s="543" t="s">
        <v>45</v>
      </c>
      <c r="M258" s="554"/>
      <c r="N258" s="544"/>
    </row>
    <row r="259" spans="1:14" x14ac:dyDescent="0.25">
      <c r="A259" s="195">
        <v>44816</v>
      </c>
      <c r="B259" s="206" t="s">
        <v>123</v>
      </c>
      <c r="C259" s="206" t="s">
        <v>124</v>
      </c>
      <c r="D259" s="602" t="s">
        <v>118</v>
      </c>
      <c r="E259" s="589">
        <v>20000</v>
      </c>
      <c r="F259" s="369">
        <v>3770</v>
      </c>
      <c r="G259" s="333">
        <f t="shared" si="3"/>
        <v>5.3050397877984086</v>
      </c>
      <c r="H259" s="555" t="s">
        <v>136</v>
      </c>
      <c r="I259" s="533" t="s">
        <v>18</v>
      </c>
      <c r="J259" s="453" t="s">
        <v>688</v>
      </c>
      <c r="K259" s="543" t="s">
        <v>64</v>
      </c>
      <c r="L259" s="543" t="s">
        <v>45</v>
      </c>
      <c r="M259" s="554"/>
      <c r="N259" s="544"/>
    </row>
    <row r="260" spans="1:14" x14ac:dyDescent="0.25">
      <c r="A260" s="195">
        <v>44816</v>
      </c>
      <c r="B260" s="206" t="s">
        <v>123</v>
      </c>
      <c r="C260" s="206" t="s">
        <v>124</v>
      </c>
      <c r="D260" s="602" t="s">
        <v>118</v>
      </c>
      <c r="E260" s="589">
        <v>20000</v>
      </c>
      <c r="F260" s="369">
        <v>3770</v>
      </c>
      <c r="G260" s="333">
        <f t="shared" si="3"/>
        <v>5.3050397877984086</v>
      </c>
      <c r="H260" s="555" t="s">
        <v>136</v>
      </c>
      <c r="I260" s="533" t="s">
        <v>18</v>
      </c>
      <c r="J260" s="453" t="s">
        <v>688</v>
      </c>
      <c r="K260" s="543" t="s">
        <v>64</v>
      </c>
      <c r="L260" s="543" t="s">
        <v>45</v>
      </c>
      <c r="M260" s="554"/>
      <c r="N260" s="544"/>
    </row>
    <row r="261" spans="1:14" x14ac:dyDescent="0.25">
      <c r="A261" s="195">
        <v>44816</v>
      </c>
      <c r="B261" s="206" t="s">
        <v>123</v>
      </c>
      <c r="C261" s="206" t="s">
        <v>124</v>
      </c>
      <c r="D261" s="602" t="s">
        <v>118</v>
      </c>
      <c r="E261" s="589">
        <v>15000</v>
      </c>
      <c r="F261" s="369">
        <v>3770</v>
      </c>
      <c r="G261" s="333">
        <f t="shared" si="3"/>
        <v>3.9787798408488064</v>
      </c>
      <c r="H261" s="555" t="s">
        <v>136</v>
      </c>
      <c r="I261" s="533" t="s">
        <v>18</v>
      </c>
      <c r="J261" s="453" t="s">
        <v>688</v>
      </c>
      <c r="K261" s="543" t="s">
        <v>64</v>
      </c>
      <c r="L261" s="543" t="s">
        <v>45</v>
      </c>
      <c r="M261" s="554"/>
      <c r="N261" s="544"/>
    </row>
    <row r="262" spans="1:14" x14ac:dyDescent="0.25">
      <c r="A262" s="195">
        <v>44816</v>
      </c>
      <c r="B262" s="206" t="s">
        <v>123</v>
      </c>
      <c r="C262" s="206" t="s">
        <v>124</v>
      </c>
      <c r="D262" s="602" t="s">
        <v>118</v>
      </c>
      <c r="E262" s="589">
        <v>10000</v>
      </c>
      <c r="F262" s="369">
        <v>3770</v>
      </c>
      <c r="G262" s="333">
        <f t="shared" si="3"/>
        <v>2.6525198938992043</v>
      </c>
      <c r="H262" s="555" t="s">
        <v>136</v>
      </c>
      <c r="I262" s="533" t="s">
        <v>18</v>
      </c>
      <c r="J262" s="453" t="s">
        <v>688</v>
      </c>
      <c r="K262" s="543" t="s">
        <v>64</v>
      </c>
      <c r="L262" s="543" t="s">
        <v>45</v>
      </c>
      <c r="M262" s="554"/>
      <c r="N262" s="544"/>
    </row>
    <row r="263" spans="1:14" x14ac:dyDescent="0.25">
      <c r="A263" s="195">
        <v>44817</v>
      </c>
      <c r="B263" s="178" t="s">
        <v>123</v>
      </c>
      <c r="C263" s="178" t="s">
        <v>124</v>
      </c>
      <c r="D263" s="204" t="s">
        <v>119</v>
      </c>
      <c r="E263" s="191">
        <v>8000</v>
      </c>
      <c r="F263" s="369">
        <v>3770</v>
      </c>
      <c r="G263" s="333">
        <f t="shared" si="3"/>
        <v>2.1220159151193636</v>
      </c>
      <c r="H263" s="545" t="s">
        <v>121</v>
      </c>
      <c r="I263" s="197" t="s">
        <v>18</v>
      </c>
      <c r="J263" s="453" t="s">
        <v>416</v>
      </c>
      <c r="K263" s="543" t="s">
        <v>64</v>
      </c>
      <c r="L263" s="543" t="s">
        <v>45</v>
      </c>
      <c r="M263" s="496"/>
      <c r="N263" s="497"/>
    </row>
    <row r="264" spans="1:14" x14ac:dyDescent="0.25">
      <c r="A264" s="195">
        <v>44817</v>
      </c>
      <c r="B264" s="178" t="s">
        <v>123</v>
      </c>
      <c r="C264" s="178" t="s">
        <v>124</v>
      </c>
      <c r="D264" s="204" t="s">
        <v>119</v>
      </c>
      <c r="E264" s="426">
        <v>9000</v>
      </c>
      <c r="F264" s="369">
        <v>3770</v>
      </c>
      <c r="G264" s="333">
        <f t="shared" si="3"/>
        <v>2.3872679045092839</v>
      </c>
      <c r="H264" s="545" t="s">
        <v>121</v>
      </c>
      <c r="I264" s="197" t="s">
        <v>18</v>
      </c>
      <c r="J264" s="453" t="s">
        <v>416</v>
      </c>
      <c r="K264" s="543" t="s">
        <v>64</v>
      </c>
      <c r="L264" s="543" t="s">
        <v>45</v>
      </c>
      <c r="M264" s="496"/>
      <c r="N264" s="497"/>
    </row>
    <row r="265" spans="1:14" x14ac:dyDescent="0.25">
      <c r="A265" s="195">
        <v>44817</v>
      </c>
      <c r="B265" s="178" t="s">
        <v>123</v>
      </c>
      <c r="C265" s="178" t="s">
        <v>124</v>
      </c>
      <c r="D265" s="204" t="s">
        <v>119</v>
      </c>
      <c r="E265" s="546">
        <v>25000</v>
      </c>
      <c r="F265" s="369">
        <v>3770</v>
      </c>
      <c r="G265" s="333">
        <f t="shared" si="3"/>
        <v>6.6312997347480103</v>
      </c>
      <c r="H265" s="545" t="s">
        <v>121</v>
      </c>
      <c r="I265" s="197" t="s">
        <v>18</v>
      </c>
      <c r="J265" s="453" t="s">
        <v>416</v>
      </c>
      <c r="K265" s="543" t="s">
        <v>64</v>
      </c>
      <c r="L265" s="543" t="s">
        <v>45</v>
      </c>
      <c r="M265" s="496"/>
      <c r="N265" s="497"/>
    </row>
    <row r="266" spans="1:14" x14ac:dyDescent="0.25">
      <c r="A266" s="195">
        <v>44817</v>
      </c>
      <c r="B266" s="178" t="s">
        <v>123</v>
      </c>
      <c r="C266" s="178" t="s">
        <v>124</v>
      </c>
      <c r="D266" s="204" t="s">
        <v>119</v>
      </c>
      <c r="E266" s="546">
        <v>20000</v>
      </c>
      <c r="F266" s="369">
        <v>3770</v>
      </c>
      <c r="G266" s="333">
        <f t="shared" si="3"/>
        <v>5.3050397877984086</v>
      </c>
      <c r="H266" s="545" t="s">
        <v>121</v>
      </c>
      <c r="I266" s="197" t="s">
        <v>18</v>
      </c>
      <c r="J266" s="453" t="s">
        <v>416</v>
      </c>
      <c r="K266" s="543" t="s">
        <v>64</v>
      </c>
      <c r="L266" s="543" t="s">
        <v>45</v>
      </c>
      <c r="M266" s="496"/>
      <c r="N266" s="497"/>
    </row>
    <row r="267" spans="1:14" x14ac:dyDescent="0.25">
      <c r="A267" s="195">
        <v>44817</v>
      </c>
      <c r="B267" s="178" t="s">
        <v>123</v>
      </c>
      <c r="C267" s="178" t="s">
        <v>124</v>
      </c>
      <c r="D267" s="204" t="s">
        <v>119</v>
      </c>
      <c r="E267" s="426">
        <v>8000</v>
      </c>
      <c r="F267" s="369">
        <v>3770</v>
      </c>
      <c r="G267" s="333">
        <f t="shared" si="3"/>
        <v>2.1220159151193636</v>
      </c>
      <c r="H267" s="545" t="s">
        <v>121</v>
      </c>
      <c r="I267" s="197" t="s">
        <v>18</v>
      </c>
      <c r="J267" s="453" t="s">
        <v>416</v>
      </c>
      <c r="K267" s="543" t="s">
        <v>64</v>
      </c>
      <c r="L267" s="543" t="s">
        <v>45</v>
      </c>
      <c r="M267" s="496"/>
      <c r="N267" s="497"/>
    </row>
    <row r="268" spans="1:14" x14ac:dyDescent="0.25">
      <c r="A268" s="195">
        <v>44817</v>
      </c>
      <c r="B268" s="176" t="s">
        <v>122</v>
      </c>
      <c r="C268" s="176" t="s">
        <v>122</v>
      </c>
      <c r="D268" s="176" t="s">
        <v>119</v>
      </c>
      <c r="E268" s="426">
        <v>5000</v>
      </c>
      <c r="F268" s="369">
        <v>3770</v>
      </c>
      <c r="G268" s="333">
        <f t="shared" si="3"/>
        <v>1.3262599469496021</v>
      </c>
      <c r="H268" s="545" t="s">
        <v>121</v>
      </c>
      <c r="I268" s="197" t="s">
        <v>18</v>
      </c>
      <c r="J268" s="453" t="s">
        <v>416</v>
      </c>
      <c r="K268" s="543" t="s">
        <v>64</v>
      </c>
      <c r="L268" s="543" t="s">
        <v>45</v>
      </c>
      <c r="M268" s="496"/>
      <c r="N268" s="497"/>
    </row>
    <row r="269" spans="1:14" x14ac:dyDescent="0.25">
      <c r="A269" s="195">
        <v>44817</v>
      </c>
      <c r="B269" s="176" t="s">
        <v>122</v>
      </c>
      <c r="C269" s="176" t="s">
        <v>122</v>
      </c>
      <c r="D269" s="176" t="s">
        <v>119</v>
      </c>
      <c r="E269" s="426">
        <v>5000</v>
      </c>
      <c r="F269" s="369">
        <v>3770</v>
      </c>
      <c r="G269" s="333">
        <f t="shared" si="3"/>
        <v>1.3262599469496021</v>
      </c>
      <c r="H269" s="545" t="s">
        <v>121</v>
      </c>
      <c r="I269" s="197" t="s">
        <v>18</v>
      </c>
      <c r="J269" s="617" t="s">
        <v>416</v>
      </c>
      <c r="K269" s="543" t="s">
        <v>64</v>
      </c>
      <c r="L269" s="543" t="s">
        <v>45</v>
      </c>
      <c r="M269" s="496"/>
      <c r="N269" s="497"/>
    </row>
    <row r="270" spans="1:14" x14ac:dyDescent="0.25">
      <c r="A270" s="692">
        <v>44817</v>
      </c>
      <c r="B270" s="178" t="s">
        <v>123</v>
      </c>
      <c r="C270" s="178" t="s">
        <v>124</v>
      </c>
      <c r="D270" s="204" t="s">
        <v>119</v>
      </c>
      <c r="E270" s="183">
        <v>8000</v>
      </c>
      <c r="F270" s="369">
        <v>3770</v>
      </c>
      <c r="G270" s="333">
        <f t="shared" si="3"/>
        <v>2.1220159151193636</v>
      </c>
      <c r="H270" s="545" t="s">
        <v>229</v>
      </c>
      <c r="I270" s="197" t="s">
        <v>18</v>
      </c>
      <c r="J270" s="25" t="s">
        <v>359</v>
      </c>
      <c r="K270" s="543" t="s">
        <v>64</v>
      </c>
      <c r="L270" s="543" t="s">
        <v>45</v>
      </c>
      <c r="M270" s="496"/>
      <c r="N270" s="497"/>
    </row>
    <row r="271" spans="1:14" x14ac:dyDescent="0.25">
      <c r="A271" s="692">
        <v>44817</v>
      </c>
      <c r="B271" s="178" t="s">
        <v>123</v>
      </c>
      <c r="C271" s="178" t="s">
        <v>124</v>
      </c>
      <c r="D271" s="204" t="s">
        <v>119</v>
      </c>
      <c r="E271" s="183">
        <v>20000</v>
      </c>
      <c r="F271" s="369">
        <v>3770</v>
      </c>
      <c r="G271" s="333">
        <f t="shared" si="3"/>
        <v>5.3050397877984086</v>
      </c>
      <c r="H271" s="545" t="s">
        <v>229</v>
      </c>
      <c r="I271" s="197" t="s">
        <v>18</v>
      </c>
      <c r="J271" s="25" t="s">
        <v>359</v>
      </c>
      <c r="K271" s="543" t="s">
        <v>64</v>
      </c>
      <c r="L271" s="543" t="s">
        <v>45</v>
      </c>
      <c r="M271" s="496"/>
      <c r="N271" s="497"/>
    </row>
    <row r="272" spans="1:14" x14ac:dyDescent="0.25">
      <c r="A272" s="692">
        <v>44817</v>
      </c>
      <c r="B272" s="178" t="s">
        <v>123</v>
      </c>
      <c r="C272" s="178" t="s">
        <v>124</v>
      </c>
      <c r="D272" s="204" t="s">
        <v>119</v>
      </c>
      <c r="E272" s="183">
        <v>10000</v>
      </c>
      <c r="F272" s="369">
        <v>3770</v>
      </c>
      <c r="G272" s="333">
        <f t="shared" si="3"/>
        <v>2.6525198938992043</v>
      </c>
      <c r="H272" s="545" t="s">
        <v>229</v>
      </c>
      <c r="I272" s="197" t="s">
        <v>18</v>
      </c>
      <c r="J272" s="25" t="s">
        <v>359</v>
      </c>
      <c r="K272" s="543" t="s">
        <v>64</v>
      </c>
      <c r="L272" s="543" t="s">
        <v>45</v>
      </c>
      <c r="M272" s="496"/>
      <c r="N272" s="497"/>
    </row>
    <row r="273" spans="1:14" x14ac:dyDescent="0.25">
      <c r="A273" s="692">
        <v>44817</v>
      </c>
      <c r="B273" s="178" t="s">
        <v>123</v>
      </c>
      <c r="C273" s="178" t="s">
        <v>124</v>
      </c>
      <c r="D273" s="204" t="s">
        <v>119</v>
      </c>
      <c r="E273" s="183">
        <v>15000</v>
      </c>
      <c r="F273" s="369">
        <v>3770</v>
      </c>
      <c r="G273" s="333">
        <f t="shared" si="3"/>
        <v>3.9787798408488064</v>
      </c>
      <c r="H273" s="545" t="s">
        <v>229</v>
      </c>
      <c r="I273" s="197" t="s">
        <v>18</v>
      </c>
      <c r="J273" s="25" t="s">
        <v>359</v>
      </c>
      <c r="K273" s="543" t="s">
        <v>64</v>
      </c>
      <c r="L273" s="543" t="s">
        <v>45</v>
      </c>
      <c r="M273" s="496"/>
      <c r="N273" s="497"/>
    </row>
    <row r="274" spans="1:14" x14ac:dyDescent="0.25">
      <c r="A274" s="692">
        <v>44817</v>
      </c>
      <c r="B274" s="178" t="s">
        <v>123</v>
      </c>
      <c r="C274" s="178" t="s">
        <v>124</v>
      </c>
      <c r="D274" s="204" t="s">
        <v>119</v>
      </c>
      <c r="E274" s="182">
        <v>15000</v>
      </c>
      <c r="F274" s="369">
        <v>3770</v>
      </c>
      <c r="G274" s="333">
        <f t="shared" si="3"/>
        <v>3.9787798408488064</v>
      </c>
      <c r="H274" s="545" t="s">
        <v>229</v>
      </c>
      <c r="I274" s="197" t="s">
        <v>18</v>
      </c>
      <c r="J274" s="25" t="s">
        <v>359</v>
      </c>
      <c r="K274" s="543" t="s">
        <v>64</v>
      </c>
      <c r="L274" s="543" t="s">
        <v>45</v>
      </c>
      <c r="M274" s="496"/>
      <c r="N274" s="497"/>
    </row>
    <row r="275" spans="1:14" x14ac:dyDescent="0.25">
      <c r="A275" s="692">
        <v>44817</v>
      </c>
      <c r="B275" s="178" t="s">
        <v>123</v>
      </c>
      <c r="C275" s="178" t="s">
        <v>124</v>
      </c>
      <c r="D275" s="204" t="s">
        <v>119</v>
      </c>
      <c r="E275" s="173">
        <v>5000</v>
      </c>
      <c r="F275" s="369">
        <v>3770</v>
      </c>
      <c r="G275" s="333">
        <f t="shared" si="3"/>
        <v>1.3262599469496021</v>
      </c>
      <c r="H275" s="545" t="s">
        <v>229</v>
      </c>
      <c r="I275" s="197" t="s">
        <v>18</v>
      </c>
      <c r="J275" s="25" t="s">
        <v>359</v>
      </c>
      <c r="K275" s="543" t="s">
        <v>64</v>
      </c>
      <c r="L275" s="543" t="s">
        <v>45</v>
      </c>
      <c r="M275" s="496"/>
      <c r="N275" s="497"/>
    </row>
    <row r="276" spans="1:14" x14ac:dyDescent="0.25">
      <c r="A276" s="692">
        <v>44817</v>
      </c>
      <c r="B276" s="178" t="s">
        <v>122</v>
      </c>
      <c r="C276" s="178" t="s">
        <v>122</v>
      </c>
      <c r="D276" s="204" t="s">
        <v>119</v>
      </c>
      <c r="E276" s="191">
        <v>5000</v>
      </c>
      <c r="F276" s="369">
        <v>3770</v>
      </c>
      <c r="G276" s="333">
        <f t="shared" si="3"/>
        <v>1.3262599469496021</v>
      </c>
      <c r="H276" s="545" t="s">
        <v>229</v>
      </c>
      <c r="I276" s="197" t="s">
        <v>18</v>
      </c>
      <c r="J276" s="25" t="s">
        <v>359</v>
      </c>
      <c r="K276" s="543" t="s">
        <v>64</v>
      </c>
      <c r="L276" s="543" t="s">
        <v>45</v>
      </c>
      <c r="M276" s="496"/>
      <c r="N276" s="497"/>
    </row>
    <row r="277" spans="1:14" x14ac:dyDescent="0.25">
      <c r="A277" s="692">
        <v>44817</v>
      </c>
      <c r="B277" s="178" t="s">
        <v>122</v>
      </c>
      <c r="C277" s="178" t="s">
        <v>122</v>
      </c>
      <c r="D277" s="204" t="s">
        <v>119</v>
      </c>
      <c r="E277" s="191">
        <v>5000</v>
      </c>
      <c r="F277" s="369">
        <v>3770</v>
      </c>
      <c r="G277" s="333">
        <f t="shared" si="3"/>
        <v>1.3262599469496021</v>
      </c>
      <c r="H277" s="545" t="s">
        <v>229</v>
      </c>
      <c r="I277" s="197" t="s">
        <v>18</v>
      </c>
      <c r="J277" s="25" t="s">
        <v>359</v>
      </c>
      <c r="K277" s="543" t="s">
        <v>64</v>
      </c>
      <c r="L277" s="543" t="s">
        <v>45</v>
      </c>
      <c r="M277" s="496"/>
      <c r="N277" s="497"/>
    </row>
    <row r="278" spans="1:14" x14ac:dyDescent="0.25">
      <c r="A278" s="195">
        <v>44817</v>
      </c>
      <c r="B278" s="178" t="s">
        <v>123</v>
      </c>
      <c r="C278" s="178" t="s">
        <v>124</v>
      </c>
      <c r="D278" s="204" t="s">
        <v>119</v>
      </c>
      <c r="E278" s="183">
        <v>9000</v>
      </c>
      <c r="F278" s="369">
        <v>3770</v>
      </c>
      <c r="G278" s="333">
        <f t="shared" si="3"/>
        <v>2.3872679045092839</v>
      </c>
      <c r="H278" s="545" t="s">
        <v>236</v>
      </c>
      <c r="I278" s="197" t="s">
        <v>18</v>
      </c>
      <c r="J278" s="453" t="s">
        <v>363</v>
      </c>
      <c r="K278" s="543" t="s">
        <v>64</v>
      </c>
      <c r="L278" s="543" t="s">
        <v>45</v>
      </c>
      <c r="M278" s="496"/>
      <c r="N278" s="497"/>
    </row>
    <row r="279" spans="1:14" x14ac:dyDescent="0.25">
      <c r="A279" s="195">
        <v>44817</v>
      </c>
      <c r="B279" s="178" t="s">
        <v>123</v>
      </c>
      <c r="C279" s="178" t="s">
        <v>124</v>
      </c>
      <c r="D279" s="204" t="s">
        <v>119</v>
      </c>
      <c r="E279" s="183">
        <v>8000</v>
      </c>
      <c r="F279" s="369">
        <v>3770</v>
      </c>
      <c r="G279" s="333">
        <f t="shared" si="3"/>
        <v>2.1220159151193636</v>
      </c>
      <c r="H279" s="545" t="s">
        <v>236</v>
      </c>
      <c r="I279" s="197" t="s">
        <v>18</v>
      </c>
      <c r="J279" s="453" t="s">
        <v>363</v>
      </c>
      <c r="K279" s="543" t="s">
        <v>64</v>
      </c>
      <c r="L279" s="543" t="s">
        <v>45</v>
      </c>
      <c r="M279" s="496"/>
      <c r="N279" s="497"/>
    </row>
    <row r="280" spans="1:14" x14ac:dyDescent="0.25">
      <c r="A280" s="195">
        <v>44817</v>
      </c>
      <c r="B280" s="178" t="s">
        <v>123</v>
      </c>
      <c r="C280" s="178" t="s">
        <v>124</v>
      </c>
      <c r="D280" s="204" t="s">
        <v>119</v>
      </c>
      <c r="E280" s="191">
        <v>13000</v>
      </c>
      <c r="F280" s="369">
        <v>3770</v>
      </c>
      <c r="G280" s="333">
        <f t="shared" si="3"/>
        <v>3.4482758620689653</v>
      </c>
      <c r="H280" s="545" t="s">
        <v>236</v>
      </c>
      <c r="I280" s="197" t="s">
        <v>18</v>
      </c>
      <c r="J280" s="453" t="s">
        <v>363</v>
      </c>
      <c r="K280" s="543" t="s">
        <v>64</v>
      </c>
      <c r="L280" s="543" t="s">
        <v>45</v>
      </c>
      <c r="M280" s="496"/>
      <c r="N280" s="497"/>
    </row>
    <row r="281" spans="1:14" x14ac:dyDescent="0.25">
      <c r="A281" s="195">
        <v>44817</v>
      </c>
      <c r="B281" s="178" t="s">
        <v>123</v>
      </c>
      <c r="C281" s="178" t="s">
        <v>124</v>
      </c>
      <c r="D281" s="204" t="s">
        <v>119</v>
      </c>
      <c r="E281" s="191">
        <v>5000</v>
      </c>
      <c r="F281" s="369">
        <v>3770</v>
      </c>
      <c r="G281" s="333">
        <f t="shared" si="3"/>
        <v>1.3262599469496021</v>
      </c>
      <c r="H281" s="545" t="s">
        <v>236</v>
      </c>
      <c r="I281" s="197" t="s">
        <v>18</v>
      </c>
      <c r="J281" s="453" t="s">
        <v>363</v>
      </c>
      <c r="K281" s="543" t="s">
        <v>64</v>
      </c>
      <c r="L281" s="543" t="s">
        <v>45</v>
      </c>
      <c r="M281" s="496"/>
      <c r="N281" s="497"/>
    </row>
    <row r="282" spans="1:14" x14ac:dyDescent="0.25">
      <c r="A282" s="195">
        <v>44817</v>
      </c>
      <c r="B282" s="178" t="s">
        <v>123</v>
      </c>
      <c r="C282" s="178" t="s">
        <v>124</v>
      </c>
      <c r="D282" s="204" t="s">
        <v>119</v>
      </c>
      <c r="E282" s="183">
        <v>10000</v>
      </c>
      <c r="F282" s="369">
        <v>3770</v>
      </c>
      <c r="G282" s="333">
        <f t="shared" si="3"/>
        <v>2.6525198938992043</v>
      </c>
      <c r="H282" s="545" t="s">
        <v>236</v>
      </c>
      <c r="I282" s="197" t="s">
        <v>18</v>
      </c>
      <c r="J282" s="453" t="s">
        <v>363</v>
      </c>
      <c r="K282" s="543" t="s">
        <v>64</v>
      </c>
      <c r="L282" s="543" t="s">
        <v>45</v>
      </c>
      <c r="M282" s="496"/>
      <c r="N282" s="497"/>
    </row>
    <row r="283" spans="1:14" x14ac:dyDescent="0.25">
      <c r="A283" s="195">
        <v>44817</v>
      </c>
      <c r="B283" s="178" t="s">
        <v>123</v>
      </c>
      <c r="C283" s="178" t="s">
        <v>124</v>
      </c>
      <c r="D283" s="204" t="s">
        <v>119</v>
      </c>
      <c r="E283" s="191">
        <v>8000</v>
      </c>
      <c r="F283" s="369">
        <v>3770</v>
      </c>
      <c r="G283" s="333">
        <f t="shared" si="3"/>
        <v>2.1220159151193636</v>
      </c>
      <c r="H283" s="545" t="s">
        <v>236</v>
      </c>
      <c r="I283" s="197" t="s">
        <v>18</v>
      </c>
      <c r="J283" s="453" t="s">
        <v>363</v>
      </c>
      <c r="K283" s="543" t="s">
        <v>64</v>
      </c>
      <c r="L283" s="543" t="s">
        <v>45</v>
      </c>
      <c r="M283" s="496"/>
      <c r="N283" s="497"/>
    </row>
    <row r="284" spans="1:14" x14ac:dyDescent="0.25">
      <c r="A284" s="195">
        <v>44817</v>
      </c>
      <c r="B284" s="196" t="s">
        <v>122</v>
      </c>
      <c r="C284" s="196" t="s">
        <v>122</v>
      </c>
      <c r="D284" s="204" t="s">
        <v>119</v>
      </c>
      <c r="E284" s="191">
        <v>6000</v>
      </c>
      <c r="F284" s="369">
        <v>3770</v>
      </c>
      <c r="G284" s="333">
        <f t="shared" si="3"/>
        <v>1.5915119363395225</v>
      </c>
      <c r="H284" s="545" t="s">
        <v>236</v>
      </c>
      <c r="I284" s="197" t="s">
        <v>18</v>
      </c>
      <c r="J284" s="453" t="s">
        <v>363</v>
      </c>
      <c r="K284" s="543" t="s">
        <v>64</v>
      </c>
      <c r="L284" s="543" t="s">
        <v>45</v>
      </c>
      <c r="M284" s="496"/>
      <c r="N284" s="497"/>
    </row>
    <row r="285" spans="1:14" x14ac:dyDescent="0.25">
      <c r="A285" s="195">
        <v>44817</v>
      </c>
      <c r="B285" s="196" t="s">
        <v>122</v>
      </c>
      <c r="C285" s="196" t="s">
        <v>122</v>
      </c>
      <c r="D285" s="204" t="s">
        <v>119</v>
      </c>
      <c r="E285" s="183">
        <v>4000</v>
      </c>
      <c r="F285" s="369">
        <v>3770</v>
      </c>
      <c r="G285" s="333">
        <f t="shared" si="3"/>
        <v>1.0610079575596818</v>
      </c>
      <c r="H285" s="545" t="s">
        <v>236</v>
      </c>
      <c r="I285" s="197" t="s">
        <v>18</v>
      </c>
      <c r="J285" s="453" t="s">
        <v>363</v>
      </c>
      <c r="K285" s="543" t="s">
        <v>64</v>
      </c>
      <c r="L285" s="543" t="s">
        <v>45</v>
      </c>
      <c r="M285" s="496"/>
      <c r="N285" s="497"/>
    </row>
    <row r="286" spans="1:14" x14ac:dyDescent="0.25">
      <c r="A286" s="195">
        <v>44817</v>
      </c>
      <c r="B286" s="206" t="s">
        <v>123</v>
      </c>
      <c r="C286" s="206" t="s">
        <v>124</v>
      </c>
      <c r="D286" s="533" t="s">
        <v>14</v>
      </c>
      <c r="E286" s="529">
        <v>6000</v>
      </c>
      <c r="F286" s="369">
        <v>3770</v>
      </c>
      <c r="G286" s="333">
        <f t="shared" ref="G286:G358" si="4">E286/F286</f>
        <v>1.5915119363395225</v>
      </c>
      <c r="H286" s="545" t="s">
        <v>42</v>
      </c>
      <c r="I286" s="197" t="s">
        <v>18</v>
      </c>
      <c r="J286" s="453" t="s">
        <v>721</v>
      </c>
      <c r="K286" s="543" t="s">
        <v>64</v>
      </c>
      <c r="L286" s="543" t="s">
        <v>45</v>
      </c>
      <c r="M286" s="496"/>
      <c r="N286" s="497"/>
    </row>
    <row r="287" spans="1:14" x14ac:dyDescent="0.25">
      <c r="A287" s="195">
        <v>44817</v>
      </c>
      <c r="B287" s="206" t="s">
        <v>123</v>
      </c>
      <c r="C287" s="206" t="s">
        <v>124</v>
      </c>
      <c r="D287" s="533" t="s">
        <v>14</v>
      </c>
      <c r="E287" s="529">
        <v>6000</v>
      </c>
      <c r="F287" s="369">
        <v>3770</v>
      </c>
      <c r="G287" s="333">
        <f t="shared" si="4"/>
        <v>1.5915119363395225</v>
      </c>
      <c r="H287" s="545" t="s">
        <v>42</v>
      </c>
      <c r="I287" s="197" t="s">
        <v>18</v>
      </c>
      <c r="J287" s="453" t="s">
        <v>721</v>
      </c>
      <c r="K287" s="543" t="s">
        <v>64</v>
      </c>
      <c r="L287" s="543" t="s">
        <v>45</v>
      </c>
      <c r="M287" s="496"/>
      <c r="N287" s="497"/>
    </row>
    <row r="288" spans="1:14" x14ac:dyDescent="0.25">
      <c r="A288" s="195">
        <v>44817</v>
      </c>
      <c r="B288" s="206" t="s">
        <v>123</v>
      </c>
      <c r="C288" s="206" t="s">
        <v>124</v>
      </c>
      <c r="D288" s="533" t="s">
        <v>14</v>
      </c>
      <c r="E288" s="183">
        <v>5000</v>
      </c>
      <c r="F288" s="369">
        <v>3770</v>
      </c>
      <c r="G288" s="333">
        <f t="shared" si="4"/>
        <v>1.3262599469496021</v>
      </c>
      <c r="H288" s="545" t="s">
        <v>42</v>
      </c>
      <c r="I288" s="197" t="s">
        <v>18</v>
      </c>
      <c r="J288" s="453" t="s">
        <v>721</v>
      </c>
      <c r="K288" s="543" t="s">
        <v>64</v>
      </c>
      <c r="L288" s="543" t="s">
        <v>45</v>
      </c>
      <c r="M288" s="496"/>
      <c r="N288" s="497"/>
    </row>
    <row r="289" spans="1:14" x14ac:dyDescent="0.25">
      <c r="A289" s="195">
        <v>44817</v>
      </c>
      <c r="B289" s="206" t="s">
        <v>123</v>
      </c>
      <c r="C289" s="206" t="s">
        <v>124</v>
      </c>
      <c r="D289" s="533" t="s">
        <v>14</v>
      </c>
      <c r="E289" s="183">
        <v>5000</v>
      </c>
      <c r="F289" s="369">
        <v>3770</v>
      </c>
      <c r="G289" s="333">
        <f t="shared" si="4"/>
        <v>1.3262599469496021</v>
      </c>
      <c r="H289" s="545" t="s">
        <v>42</v>
      </c>
      <c r="I289" s="197" t="s">
        <v>18</v>
      </c>
      <c r="J289" s="453" t="s">
        <v>721</v>
      </c>
      <c r="K289" s="543" t="s">
        <v>64</v>
      </c>
      <c r="L289" s="543" t="s">
        <v>45</v>
      </c>
      <c r="M289" s="496"/>
      <c r="N289" s="497"/>
    </row>
    <row r="290" spans="1:14" x14ac:dyDescent="0.25">
      <c r="A290" s="195">
        <v>44817</v>
      </c>
      <c r="B290" s="206" t="s">
        <v>123</v>
      </c>
      <c r="C290" s="206" t="s">
        <v>124</v>
      </c>
      <c r="D290" s="533" t="s">
        <v>14</v>
      </c>
      <c r="E290" s="183">
        <v>5000</v>
      </c>
      <c r="F290" s="369">
        <v>3770</v>
      </c>
      <c r="G290" s="333">
        <f t="shared" si="4"/>
        <v>1.3262599469496021</v>
      </c>
      <c r="H290" s="545" t="s">
        <v>42</v>
      </c>
      <c r="I290" s="197" t="s">
        <v>18</v>
      </c>
      <c r="J290" s="453" t="s">
        <v>721</v>
      </c>
      <c r="K290" s="543" t="s">
        <v>64</v>
      </c>
      <c r="L290" s="543" t="s">
        <v>45</v>
      </c>
      <c r="M290" s="496"/>
      <c r="N290" s="497"/>
    </row>
    <row r="291" spans="1:14" x14ac:dyDescent="0.25">
      <c r="A291" s="195">
        <v>44817</v>
      </c>
      <c r="B291" s="206" t="s">
        <v>123</v>
      </c>
      <c r="C291" s="206" t="s">
        <v>124</v>
      </c>
      <c r="D291" s="533" t="s">
        <v>14</v>
      </c>
      <c r="E291" s="183">
        <v>15000</v>
      </c>
      <c r="F291" s="369">
        <v>3770</v>
      </c>
      <c r="G291" s="333">
        <f t="shared" si="4"/>
        <v>3.9787798408488064</v>
      </c>
      <c r="H291" s="545" t="s">
        <v>42</v>
      </c>
      <c r="I291" s="197" t="s">
        <v>18</v>
      </c>
      <c r="J291" s="453" t="s">
        <v>721</v>
      </c>
      <c r="K291" s="543" t="s">
        <v>64</v>
      </c>
      <c r="L291" s="543" t="s">
        <v>45</v>
      </c>
      <c r="M291" s="496"/>
      <c r="N291" s="497"/>
    </row>
    <row r="292" spans="1:14" x14ac:dyDescent="0.25">
      <c r="A292" s="195">
        <v>44817</v>
      </c>
      <c r="B292" s="206" t="s">
        <v>123</v>
      </c>
      <c r="C292" s="206" t="s">
        <v>124</v>
      </c>
      <c r="D292" s="533" t="s">
        <v>14</v>
      </c>
      <c r="E292" s="191">
        <v>8000</v>
      </c>
      <c r="F292" s="369">
        <v>3770</v>
      </c>
      <c r="G292" s="333">
        <f t="shared" si="4"/>
        <v>2.1220159151193636</v>
      </c>
      <c r="H292" s="545" t="s">
        <v>42</v>
      </c>
      <c r="I292" s="197" t="s">
        <v>18</v>
      </c>
      <c r="J292" s="453" t="s">
        <v>721</v>
      </c>
      <c r="K292" s="543" t="s">
        <v>64</v>
      </c>
      <c r="L292" s="543" t="s">
        <v>45</v>
      </c>
      <c r="M292" s="496"/>
      <c r="N292" s="497"/>
    </row>
    <row r="293" spans="1:14" x14ac:dyDescent="0.25">
      <c r="A293" s="195">
        <v>44817</v>
      </c>
      <c r="B293" s="206" t="s">
        <v>123</v>
      </c>
      <c r="C293" s="206" t="s">
        <v>124</v>
      </c>
      <c r="D293" s="602" t="s">
        <v>118</v>
      </c>
      <c r="E293" s="589">
        <v>10000</v>
      </c>
      <c r="F293" s="369">
        <v>3770</v>
      </c>
      <c r="G293" s="333">
        <f t="shared" si="4"/>
        <v>2.6525198938992043</v>
      </c>
      <c r="H293" s="545" t="s">
        <v>136</v>
      </c>
      <c r="I293" s="197" t="s">
        <v>18</v>
      </c>
      <c r="J293" s="453" t="s">
        <v>374</v>
      </c>
      <c r="K293" s="543" t="s">
        <v>64</v>
      </c>
      <c r="L293" s="543" t="s">
        <v>45</v>
      </c>
      <c r="M293" s="496"/>
      <c r="N293" s="497"/>
    </row>
    <row r="294" spans="1:14" x14ac:dyDescent="0.25">
      <c r="A294" s="195">
        <v>44817</v>
      </c>
      <c r="B294" s="206" t="s">
        <v>123</v>
      </c>
      <c r="C294" s="206" t="s">
        <v>124</v>
      </c>
      <c r="D294" s="602" t="s">
        <v>118</v>
      </c>
      <c r="E294" s="589">
        <v>10000</v>
      </c>
      <c r="F294" s="369">
        <v>3770</v>
      </c>
      <c r="G294" s="333">
        <f t="shared" si="4"/>
        <v>2.6525198938992043</v>
      </c>
      <c r="H294" s="545" t="s">
        <v>136</v>
      </c>
      <c r="I294" s="197" t="s">
        <v>18</v>
      </c>
      <c r="J294" s="453" t="s">
        <v>374</v>
      </c>
      <c r="K294" s="543" t="s">
        <v>64</v>
      </c>
      <c r="L294" s="543" t="s">
        <v>45</v>
      </c>
      <c r="M294" s="496"/>
      <c r="N294" s="497"/>
    </row>
    <row r="295" spans="1:14" x14ac:dyDescent="0.25">
      <c r="A295" s="195">
        <v>44817</v>
      </c>
      <c r="B295" s="206" t="s">
        <v>123</v>
      </c>
      <c r="C295" s="206" t="s">
        <v>124</v>
      </c>
      <c r="D295" s="602" t="s">
        <v>118</v>
      </c>
      <c r="E295" s="589">
        <v>7000</v>
      </c>
      <c r="F295" s="369">
        <v>3770</v>
      </c>
      <c r="G295" s="333">
        <f t="shared" si="4"/>
        <v>1.856763925729443</v>
      </c>
      <c r="H295" s="545" t="s">
        <v>136</v>
      </c>
      <c r="I295" s="197" t="s">
        <v>18</v>
      </c>
      <c r="J295" s="453" t="s">
        <v>374</v>
      </c>
      <c r="K295" s="543" t="s">
        <v>64</v>
      </c>
      <c r="L295" s="543" t="s">
        <v>45</v>
      </c>
      <c r="M295" s="496"/>
      <c r="N295" s="497"/>
    </row>
    <row r="296" spans="1:14" x14ac:dyDescent="0.25">
      <c r="A296" s="195">
        <v>44817</v>
      </c>
      <c r="B296" s="206" t="s">
        <v>123</v>
      </c>
      <c r="C296" s="206" t="s">
        <v>124</v>
      </c>
      <c r="D296" s="602" t="s">
        <v>118</v>
      </c>
      <c r="E296" s="589">
        <v>6000</v>
      </c>
      <c r="F296" s="369">
        <v>3770</v>
      </c>
      <c r="G296" s="333">
        <f t="shared" si="4"/>
        <v>1.5915119363395225</v>
      </c>
      <c r="H296" s="545" t="s">
        <v>136</v>
      </c>
      <c r="I296" s="197" t="s">
        <v>18</v>
      </c>
      <c r="J296" s="453" t="s">
        <v>374</v>
      </c>
      <c r="K296" s="543" t="s">
        <v>64</v>
      </c>
      <c r="L296" s="543" t="s">
        <v>45</v>
      </c>
      <c r="M296" s="496"/>
      <c r="N296" s="497"/>
    </row>
    <row r="297" spans="1:14" x14ac:dyDescent="0.25">
      <c r="A297" s="195">
        <v>44817</v>
      </c>
      <c r="B297" s="206" t="s">
        <v>123</v>
      </c>
      <c r="C297" s="206" t="s">
        <v>124</v>
      </c>
      <c r="D297" s="602" t="s">
        <v>118</v>
      </c>
      <c r="E297" s="589">
        <v>8000</v>
      </c>
      <c r="F297" s="369">
        <v>3770</v>
      </c>
      <c r="G297" s="333">
        <f t="shared" si="4"/>
        <v>2.1220159151193636</v>
      </c>
      <c r="H297" s="545" t="s">
        <v>136</v>
      </c>
      <c r="I297" s="197" t="s">
        <v>18</v>
      </c>
      <c r="J297" s="453" t="s">
        <v>374</v>
      </c>
      <c r="K297" s="543" t="s">
        <v>64</v>
      </c>
      <c r="L297" s="543" t="s">
        <v>45</v>
      </c>
      <c r="M297" s="496"/>
      <c r="N297" s="497"/>
    </row>
    <row r="298" spans="1:14" x14ac:dyDescent="0.25">
      <c r="A298" s="195">
        <v>44817</v>
      </c>
      <c r="B298" s="206" t="s">
        <v>123</v>
      </c>
      <c r="C298" s="206" t="s">
        <v>124</v>
      </c>
      <c r="D298" s="602" t="s">
        <v>118</v>
      </c>
      <c r="E298" s="589">
        <v>10000</v>
      </c>
      <c r="F298" s="369">
        <v>3770</v>
      </c>
      <c r="G298" s="333">
        <f t="shared" si="4"/>
        <v>2.6525198938992043</v>
      </c>
      <c r="H298" s="545" t="s">
        <v>136</v>
      </c>
      <c r="I298" s="197" t="s">
        <v>18</v>
      </c>
      <c r="J298" s="453" t="s">
        <v>374</v>
      </c>
      <c r="K298" s="543" t="s">
        <v>64</v>
      </c>
      <c r="L298" s="543" t="s">
        <v>45</v>
      </c>
      <c r="M298" s="496"/>
      <c r="N298" s="497"/>
    </row>
    <row r="299" spans="1:14" x14ac:dyDescent="0.25">
      <c r="A299" s="195">
        <v>44817</v>
      </c>
      <c r="B299" s="206" t="s">
        <v>123</v>
      </c>
      <c r="C299" s="206" t="s">
        <v>124</v>
      </c>
      <c r="D299" s="602" t="s">
        <v>118</v>
      </c>
      <c r="E299" s="589">
        <v>10000</v>
      </c>
      <c r="F299" s="369">
        <v>3770</v>
      </c>
      <c r="G299" s="333">
        <f t="shared" si="4"/>
        <v>2.6525198938992043</v>
      </c>
      <c r="H299" s="545" t="s">
        <v>136</v>
      </c>
      <c r="I299" s="197" t="s">
        <v>18</v>
      </c>
      <c r="J299" s="453" t="s">
        <v>374</v>
      </c>
      <c r="K299" s="543" t="s">
        <v>64</v>
      </c>
      <c r="L299" s="543" t="s">
        <v>45</v>
      </c>
      <c r="M299" s="496"/>
      <c r="N299" s="497"/>
    </row>
    <row r="300" spans="1:14" x14ac:dyDescent="0.25">
      <c r="A300" s="195">
        <v>44817</v>
      </c>
      <c r="B300" s="206" t="s">
        <v>123</v>
      </c>
      <c r="C300" s="206" t="s">
        <v>124</v>
      </c>
      <c r="D300" s="602" t="s">
        <v>118</v>
      </c>
      <c r="E300" s="589">
        <v>8000</v>
      </c>
      <c r="F300" s="369">
        <v>3770</v>
      </c>
      <c r="G300" s="333">
        <f t="shared" si="4"/>
        <v>2.1220159151193636</v>
      </c>
      <c r="H300" s="545" t="s">
        <v>136</v>
      </c>
      <c r="I300" s="197" t="s">
        <v>18</v>
      </c>
      <c r="J300" s="453" t="s">
        <v>374</v>
      </c>
      <c r="K300" s="543" t="s">
        <v>64</v>
      </c>
      <c r="L300" s="543" t="s">
        <v>45</v>
      </c>
      <c r="M300" s="496"/>
      <c r="N300" s="497"/>
    </row>
    <row r="301" spans="1:14" x14ac:dyDescent="0.25">
      <c r="A301" s="195">
        <v>44817</v>
      </c>
      <c r="B301" s="206" t="s">
        <v>123</v>
      </c>
      <c r="C301" s="206" t="s">
        <v>124</v>
      </c>
      <c r="D301" s="602" t="s">
        <v>118</v>
      </c>
      <c r="E301" s="589">
        <v>10000</v>
      </c>
      <c r="F301" s="369">
        <v>3770</v>
      </c>
      <c r="G301" s="333">
        <f t="shared" si="4"/>
        <v>2.6525198938992043</v>
      </c>
      <c r="H301" s="545" t="s">
        <v>136</v>
      </c>
      <c r="I301" s="197" t="s">
        <v>18</v>
      </c>
      <c r="J301" s="453" t="s">
        <v>374</v>
      </c>
      <c r="K301" s="543" t="s">
        <v>64</v>
      </c>
      <c r="L301" s="543" t="s">
        <v>45</v>
      </c>
      <c r="M301" s="496"/>
      <c r="N301" s="497"/>
    </row>
    <row r="302" spans="1:14" x14ac:dyDescent="0.25">
      <c r="A302" s="195">
        <v>44817</v>
      </c>
      <c r="B302" s="178" t="s">
        <v>123</v>
      </c>
      <c r="C302" s="178" t="s">
        <v>124</v>
      </c>
      <c r="D302" s="204" t="s">
        <v>118</v>
      </c>
      <c r="E302" s="183">
        <v>10000</v>
      </c>
      <c r="F302" s="369">
        <v>3770</v>
      </c>
      <c r="G302" s="333">
        <f t="shared" si="4"/>
        <v>2.6525198938992043</v>
      </c>
      <c r="H302" s="545" t="s">
        <v>120</v>
      </c>
      <c r="I302" s="197" t="s">
        <v>18</v>
      </c>
      <c r="J302" s="453" t="s">
        <v>381</v>
      </c>
      <c r="K302" s="543" t="s">
        <v>64</v>
      </c>
      <c r="L302" s="543" t="s">
        <v>45</v>
      </c>
      <c r="M302" s="496"/>
      <c r="N302" s="497"/>
    </row>
    <row r="303" spans="1:14" x14ac:dyDescent="0.25">
      <c r="A303" s="195">
        <v>44817</v>
      </c>
      <c r="B303" s="178" t="s">
        <v>123</v>
      </c>
      <c r="C303" s="178" t="s">
        <v>124</v>
      </c>
      <c r="D303" s="204" t="s">
        <v>118</v>
      </c>
      <c r="E303" s="183">
        <v>8000</v>
      </c>
      <c r="F303" s="369">
        <v>3770</v>
      </c>
      <c r="G303" s="333">
        <f t="shared" si="4"/>
        <v>2.1220159151193636</v>
      </c>
      <c r="H303" s="545" t="s">
        <v>120</v>
      </c>
      <c r="I303" s="197" t="s">
        <v>18</v>
      </c>
      <c r="J303" s="453" t="s">
        <v>381</v>
      </c>
      <c r="K303" s="543" t="s">
        <v>64</v>
      </c>
      <c r="L303" s="543" t="s">
        <v>45</v>
      </c>
      <c r="M303" s="496"/>
      <c r="N303" s="497"/>
    </row>
    <row r="304" spans="1:14" x14ac:dyDescent="0.25">
      <c r="A304" s="195">
        <v>44817</v>
      </c>
      <c r="B304" s="178" t="s">
        <v>123</v>
      </c>
      <c r="C304" s="178" t="s">
        <v>124</v>
      </c>
      <c r="D304" s="204" t="s">
        <v>118</v>
      </c>
      <c r="E304" s="183">
        <v>7000</v>
      </c>
      <c r="F304" s="369">
        <v>3770</v>
      </c>
      <c r="G304" s="333">
        <f t="shared" si="4"/>
        <v>1.856763925729443</v>
      </c>
      <c r="H304" s="545" t="s">
        <v>120</v>
      </c>
      <c r="I304" s="197" t="s">
        <v>18</v>
      </c>
      <c r="J304" s="453" t="s">
        <v>381</v>
      </c>
      <c r="K304" s="543" t="s">
        <v>64</v>
      </c>
      <c r="L304" s="543" t="s">
        <v>45</v>
      </c>
      <c r="M304" s="496"/>
      <c r="N304" s="497"/>
    </row>
    <row r="305" spans="1:14" x14ac:dyDescent="0.25">
      <c r="A305" s="195">
        <v>44817</v>
      </c>
      <c r="B305" s="178" t="s">
        <v>123</v>
      </c>
      <c r="C305" s="178" t="s">
        <v>124</v>
      </c>
      <c r="D305" s="204" t="s">
        <v>118</v>
      </c>
      <c r="E305" s="183">
        <v>6000</v>
      </c>
      <c r="F305" s="369">
        <v>3770</v>
      </c>
      <c r="G305" s="333">
        <f t="shared" si="4"/>
        <v>1.5915119363395225</v>
      </c>
      <c r="H305" s="545" t="s">
        <v>120</v>
      </c>
      <c r="I305" s="197" t="s">
        <v>18</v>
      </c>
      <c r="J305" s="453" t="s">
        <v>381</v>
      </c>
      <c r="K305" s="543" t="s">
        <v>64</v>
      </c>
      <c r="L305" s="543" t="s">
        <v>45</v>
      </c>
      <c r="M305" s="496"/>
      <c r="N305" s="497"/>
    </row>
    <row r="306" spans="1:14" x14ac:dyDescent="0.25">
      <c r="A306" s="195">
        <v>44817</v>
      </c>
      <c r="B306" s="178" t="s">
        <v>123</v>
      </c>
      <c r="C306" s="178" t="s">
        <v>124</v>
      </c>
      <c r="D306" s="204" t="s">
        <v>118</v>
      </c>
      <c r="E306" s="183">
        <v>8000</v>
      </c>
      <c r="F306" s="369">
        <v>3770</v>
      </c>
      <c r="G306" s="333">
        <f t="shared" si="4"/>
        <v>2.1220159151193636</v>
      </c>
      <c r="H306" s="545" t="s">
        <v>120</v>
      </c>
      <c r="I306" s="197" t="s">
        <v>18</v>
      </c>
      <c r="J306" s="453" t="s">
        <v>381</v>
      </c>
      <c r="K306" s="543" t="s">
        <v>64</v>
      </c>
      <c r="L306" s="543" t="s">
        <v>45</v>
      </c>
      <c r="M306" s="496"/>
      <c r="N306" s="497"/>
    </row>
    <row r="307" spans="1:14" x14ac:dyDescent="0.25">
      <c r="A307" s="195">
        <v>44817</v>
      </c>
      <c r="B307" s="178" t="s">
        <v>123</v>
      </c>
      <c r="C307" s="178" t="s">
        <v>124</v>
      </c>
      <c r="D307" s="204" t="s">
        <v>118</v>
      </c>
      <c r="E307" s="183">
        <v>10000</v>
      </c>
      <c r="F307" s="369">
        <v>3770</v>
      </c>
      <c r="G307" s="333">
        <f t="shared" si="4"/>
        <v>2.6525198938992043</v>
      </c>
      <c r="H307" s="545" t="s">
        <v>120</v>
      </c>
      <c r="I307" s="197" t="s">
        <v>18</v>
      </c>
      <c r="J307" s="453" t="s">
        <v>381</v>
      </c>
      <c r="K307" s="543" t="s">
        <v>64</v>
      </c>
      <c r="L307" s="543" t="s">
        <v>45</v>
      </c>
      <c r="M307" s="496"/>
      <c r="N307" s="497"/>
    </row>
    <row r="308" spans="1:14" x14ac:dyDescent="0.25">
      <c r="A308" s="195">
        <v>44817</v>
      </c>
      <c r="B308" s="178" t="s">
        <v>123</v>
      </c>
      <c r="C308" s="178" t="s">
        <v>124</v>
      </c>
      <c r="D308" s="204" t="s">
        <v>118</v>
      </c>
      <c r="E308" s="183">
        <v>10000</v>
      </c>
      <c r="F308" s="369">
        <v>3770</v>
      </c>
      <c r="G308" s="333">
        <f t="shared" si="4"/>
        <v>2.6525198938992043</v>
      </c>
      <c r="H308" s="545" t="s">
        <v>120</v>
      </c>
      <c r="I308" s="197" t="s">
        <v>18</v>
      </c>
      <c r="J308" s="453" t="s">
        <v>381</v>
      </c>
      <c r="K308" s="543" t="s">
        <v>64</v>
      </c>
      <c r="L308" s="543" t="s">
        <v>45</v>
      </c>
      <c r="M308" s="496"/>
      <c r="N308" s="497"/>
    </row>
    <row r="309" spans="1:14" x14ac:dyDescent="0.25">
      <c r="A309" s="195">
        <v>44817</v>
      </c>
      <c r="B309" s="178" t="s">
        <v>123</v>
      </c>
      <c r="C309" s="178" t="s">
        <v>124</v>
      </c>
      <c r="D309" s="204" t="s">
        <v>118</v>
      </c>
      <c r="E309" s="173">
        <v>9000</v>
      </c>
      <c r="F309" s="369">
        <v>3770</v>
      </c>
      <c r="G309" s="333">
        <f t="shared" si="4"/>
        <v>2.3872679045092839</v>
      </c>
      <c r="H309" s="545" t="s">
        <v>120</v>
      </c>
      <c r="I309" s="197" t="s">
        <v>18</v>
      </c>
      <c r="J309" s="453" t="s">
        <v>381</v>
      </c>
      <c r="K309" s="543" t="s">
        <v>64</v>
      </c>
      <c r="L309" s="543" t="s">
        <v>45</v>
      </c>
      <c r="M309" s="496"/>
      <c r="N309" s="497"/>
    </row>
    <row r="310" spans="1:14" x14ac:dyDescent="0.25">
      <c r="A310" s="195">
        <v>44817</v>
      </c>
      <c r="B310" s="178" t="s">
        <v>123</v>
      </c>
      <c r="C310" s="178" t="s">
        <v>124</v>
      </c>
      <c r="D310" s="204" t="s">
        <v>118</v>
      </c>
      <c r="E310" s="173">
        <v>10000</v>
      </c>
      <c r="F310" s="369">
        <v>3770</v>
      </c>
      <c r="G310" s="333">
        <f t="shared" si="4"/>
        <v>2.6525198938992043</v>
      </c>
      <c r="H310" s="545" t="s">
        <v>120</v>
      </c>
      <c r="I310" s="197" t="s">
        <v>18</v>
      </c>
      <c r="J310" s="617" t="s">
        <v>381</v>
      </c>
      <c r="K310" s="543" t="s">
        <v>64</v>
      </c>
      <c r="L310" s="543" t="s">
        <v>45</v>
      </c>
      <c r="M310" s="496"/>
      <c r="N310" s="497"/>
    </row>
    <row r="311" spans="1:14" x14ac:dyDescent="0.25">
      <c r="A311" s="195">
        <v>44818</v>
      </c>
      <c r="B311" s="178" t="s">
        <v>123</v>
      </c>
      <c r="C311" s="178" t="s">
        <v>124</v>
      </c>
      <c r="D311" s="204" t="s">
        <v>119</v>
      </c>
      <c r="E311" s="191">
        <v>8000</v>
      </c>
      <c r="F311" s="369">
        <v>3770</v>
      </c>
      <c r="G311" s="333">
        <f t="shared" si="4"/>
        <v>2.1220159151193636</v>
      </c>
      <c r="H311" s="545" t="s">
        <v>229</v>
      </c>
      <c r="I311" s="197" t="s">
        <v>18</v>
      </c>
      <c r="J311" s="25" t="s">
        <v>386</v>
      </c>
      <c r="K311" s="543" t="s">
        <v>64</v>
      </c>
      <c r="L311" s="543" t="s">
        <v>45</v>
      </c>
      <c r="M311" s="496"/>
      <c r="N311" s="497"/>
    </row>
    <row r="312" spans="1:14" x14ac:dyDescent="0.25">
      <c r="A312" s="195">
        <v>44818</v>
      </c>
      <c r="B312" s="178" t="s">
        <v>123</v>
      </c>
      <c r="C312" s="178" t="s">
        <v>124</v>
      </c>
      <c r="D312" s="204" t="s">
        <v>119</v>
      </c>
      <c r="E312" s="191">
        <v>13000</v>
      </c>
      <c r="F312" s="369">
        <v>3770</v>
      </c>
      <c r="G312" s="333">
        <f t="shared" si="4"/>
        <v>3.4482758620689653</v>
      </c>
      <c r="H312" s="545" t="s">
        <v>229</v>
      </c>
      <c r="I312" s="197" t="s">
        <v>18</v>
      </c>
      <c r="J312" s="25" t="s">
        <v>386</v>
      </c>
      <c r="K312" s="543" t="s">
        <v>64</v>
      </c>
      <c r="L312" s="543" t="s">
        <v>45</v>
      </c>
      <c r="M312" s="496"/>
      <c r="N312" s="497"/>
    </row>
    <row r="313" spans="1:14" x14ac:dyDescent="0.25">
      <c r="A313" s="195">
        <v>44818</v>
      </c>
      <c r="B313" s="178" t="s">
        <v>123</v>
      </c>
      <c r="C313" s="178" t="s">
        <v>124</v>
      </c>
      <c r="D313" s="204" t="s">
        <v>119</v>
      </c>
      <c r="E313" s="191">
        <v>10000</v>
      </c>
      <c r="F313" s="369">
        <v>3770</v>
      </c>
      <c r="G313" s="333">
        <f t="shared" si="4"/>
        <v>2.6525198938992043</v>
      </c>
      <c r="H313" s="545" t="s">
        <v>229</v>
      </c>
      <c r="I313" s="197" t="s">
        <v>18</v>
      </c>
      <c r="J313" s="25" t="s">
        <v>386</v>
      </c>
      <c r="K313" s="543" t="s">
        <v>64</v>
      </c>
      <c r="L313" s="543" t="s">
        <v>45</v>
      </c>
      <c r="M313" s="496"/>
      <c r="N313" s="497"/>
    </row>
    <row r="314" spans="1:14" x14ac:dyDescent="0.25">
      <c r="A314" s="195">
        <v>44818</v>
      </c>
      <c r="B314" s="178" t="s">
        <v>123</v>
      </c>
      <c r="C314" s="178" t="s">
        <v>124</v>
      </c>
      <c r="D314" s="204" t="s">
        <v>119</v>
      </c>
      <c r="E314" s="191">
        <v>10000</v>
      </c>
      <c r="F314" s="369">
        <v>3770</v>
      </c>
      <c r="G314" s="333">
        <f t="shared" si="4"/>
        <v>2.6525198938992043</v>
      </c>
      <c r="H314" s="545" t="s">
        <v>229</v>
      </c>
      <c r="I314" s="197" t="s">
        <v>18</v>
      </c>
      <c r="J314" s="25" t="s">
        <v>386</v>
      </c>
      <c r="K314" s="543" t="s">
        <v>64</v>
      </c>
      <c r="L314" s="543" t="s">
        <v>45</v>
      </c>
      <c r="M314" s="496"/>
      <c r="N314" s="497"/>
    </row>
    <row r="315" spans="1:14" x14ac:dyDescent="0.25">
      <c r="A315" s="195">
        <v>44818</v>
      </c>
      <c r="B315" s="178" t="s">
        <v>123</v>
      </c>
      <c r="C315" s="178" t="s">
        <v>124</v>
      </c>
      <c r="D315" s="204" t="s">
        <v>119</v>
      </c>
      <c r="E315" s="426">
        <v>8000</v>
      </c>
      <c r="F315" s="369">
        <v>3770</v>
      </c>
      <c r="G315" s="333">
        <f t="shared" si="4"/>
        <v>2.1220159151193636</v>
      </c>
      <c r="H315" s="545" t="s">
        <v>229</v>
      </c>
      <c r="I315" s="197" t="s">
        <v>18</v>
      </c>
      <c r="J315" s="25" t="s">
        <v>386</v>
      </c>
      <c r="K315" s="543" t="s">
        <v>64</v>
      </c>
      <c r="L315" s="543" t="s">
        <v>45</v>
      </c>
      <c r="M315" s="496"/>
      <c r="N315" s="497"/>
    </row>
    <row r="316" spans="1:14" x14ac:dyDescent="0.25">
      <c r="A316" s="195">
        <v>44818</v>
      </c>
      <c r="B316" s="178" t="s">
        <v>123</v>
      </c>
      <c r="C316" s="178" t="s">
        <v>124</v>
      </c>
      <c r="D316" s="204" t="s">
        <v>119</v>
      </c>
      <c r="E316" s="191">
        <v>5000</v>
      </c>
      <c r="F316" s="369">
        <v>3770</v>
      </c>
      <c r="G316" s="333">
        <f t="shared" si="4"/>
        <v>1.3262599469496021</v>
      </c>
      <c r="H316" s="545" t="s">
        <v>229</v>
      </c>
      <c r="I316" s="197" t="s">
        <v>18</v>
      </c>
      <c r="J316" s="25" t="s">
        <v>386</v>
      </c>
      <c r="K316" s="543" t="s">
        <v>64</v>
      </c>
      <c r="L316" s="543" t="s">
        <v>45</v>
      </c>
      <c r="M316" s="496"/>
      <c r="N316" s="497"/>
    </row>
    <row r="317" spans="1:14" x14ac:dyDescent="0.25">
      <c r="A317" s="195">
        <v>44818</v>
      </c>
      <c r="B317" s="178" t="s">
        <v>123</v>
      </c>
      <c r="C317" s="178" t="s">
        <v>124</v>
      </c>
      <c r="D317" s="204" t="s">
        <v>119</v>
      </c>
      <c r="E317" s="191">
        <v>7000</v>
      </c>
      <c r="F317" s="369">
        <v>3770</v>
      </c>
      <c r="G317" s="333">
        <f t="shared" si="4"/>
        <v>1.856763925729443</v>
      </c>
      <c r="H317" s="545" t="s">
        <v>229</v>
      </c>
      <c r="I317" s="197" t="s">
        <v>18</v>
      </c>
      <c r="J317" s="25" t="s">
        <v>386</v>
      </c>
      <c r="K317" s="543" t="s">
        <v>64</v>
      </c>
      <c r="L317" s="543" t="s">
        <v>45</v>
      </c>
      <c r="M317" s="496"/>
      <c r="N317" s="497"/>
    </row>
    <row r="318" spans="1:14" x14ac:dyDescent="0.25">
      <c r="A318" s="195">
        <v>44818</v>
      </c>
      <c r="B318" s="178" t="s">
        <v>123</v>
      </c>
      <c r="C318" s="178" t="s">
        <v>124</v>
      </c>
      <c r="D318" s="204" t="s">
        <v>119</v>
      </c>
      <c r="E318" s="426">
        <v>8000</v>
      </c>
      <c r="F318" s="369">
        <v>3770</v>
      </c>
      <c r="G318" s="333">
        <f t="shared" si="4"/>
        <v>2.1220159151193636</v>
      </c>
      <c r="H318" s="545" t="s">
        <v>229</v>
      </c>
      <c r="I318" s="197" t="s">
        <v>18</v>
      </c>
      <c r="J318" s="25" t="s">
        <v>386</v>
      </c>
      <c r="K318" s="543" t="s">
        <v>64</v>
      </c>
      <c r="L318" s="543" t="s">
        <v>45</v>
      </c>
      <c r="M318" s="496"/>
      <c r="N318" s="497"/>
    </row>
    <row r="319" spans="1:14" x14ac:dyDescent="0.25">
      <c r="A319" s="195">
        <v>44818</v>
      </c>
      <c r="B319" s="176" t="s">
        <v>122</v>
      </c>
      <c r="C319" s="176" t="s">
        <v>122</v>
      </c>
      <c r="D319" s="176" t="s">
        <v>119</v>
      </c>
      <c r="E319" s="426">
        <v>4000</v>
      </c>
      <c r="F319" s="369">
        <v>3770</v>
      </c>
      <c r="G319" s="333">
        <f t="shared" si="4"/>
        <v>1.0610079575596818</v>
      </c>
      <c r="H319" s="545" t="s">
        <v>229</v>
      </c>
      <c r="I319" s="197" t="s">
        <v>18</v>
      </c>
      <c r="J319" s="25" t="s">
        <v>386</v>
      </c>
      <c r="K319" s="543" t="s">
        <v>64</v>
      </c>
      <c r="L319" s="543" t="s">
        <v>45</v>
      </c>
      <c r="M319" s="496"/>
      <c r="N319" s="497"/>
    </row>
    <row r="320" spans="1:14" x14ac:dyDescent="0.25">
      <c r="A320" s="195">
        <v>44818</v>
      </c>
      <c r="B320" s="176" t="s">
        <v>122</v>
      </c>
      <c r="C320" s="176" t="s">
        <v>122</v>
      </c>
      <c r="D320" s="176" t="s">
        <v>119</v>
      </c>
      <c r="E320" s="426">
        <v>6000</v>
      </c>
      <c r="F320" s="369">
        <v>3770</v>
      </c>
      <c r="G320" s="333">
        <f t="shared" si="4"/>
        <v>1.5915119363395225</v>
      </c>
      <c r="H320" s="545" t="s">
        <v>229</v>
      </c>
      <c r="I320" s="197" t="s">
        <v>18</v>
      </c>
      <c r="J320" s="25" t="s">
        <v>386</v>
      </c>
      <c r="K320" s="543" t="s">
        <v>64</v>
      </c>
      <c r="L320" s="543" t="s">
        <v>45</v>
      </c>
      <c r="M320" s="496"/>
      <c r="N320" s="497"/>
    </row>
    <row r="321" spans="1:14" x14ac:dyDescent="0.25">
      <c r="A321" s="195">
        <v>44818</v>
      </c>
      <c r="B321" s="196" t="s">
        <v>123</v>
      </c>
      <c r="C321" s="196" t="s">
        <v>124</v>
      </c>
      <c r="D321" s="204" t="s">
        <v>119</v>
      </c>
      <c r="E321" s="191">
        <v>10000</v>
      </c>
      <c r="F321" s="369">
        <v>3770</v>
      </c>
      <c r="G321" s="333">
        <f t="shared" si="4"/>
        <v>2.6525198938992043</v>
      </c>
      <c r="H321" s="545" t="s">
        <v>236</v>
      </c>
      <c r="I321" s="197" t="s">
        <v>18</v>
      </c>
      <c r="J321" s="453" t="s">
        <v>393</v>
      </c>
      <c r="K321" s="543" t="s">
        <v>64</v>
      </c>
      <c r="L321" s="543" t="s">
        <v>45</v>
      </c>
      <c r="M321" s="496"/>
      <c r="N321" s="497"/>
    </row>
    <row r="322" spans="1:14" x14ac:dyDescent="0.25">
      <c r="A322" s="195">
        <v>44818</v>
      </c>
      <c r="B322" s="196" t="s">
        <v>123</v>
      </c>
      <c r="C322" s="196" t="s">
        <v>124</v>
      </c>
      <c r="D322" s="204" t="s">
        <v>119</v>
      </c>
      <c r="E322" s="191">
        <v>18000</v>
      </c>
      <c r="F322" s="369">
        <v>3770</v>
      </c>
      <c r="G322" s="333">
        <f t="shared" si="4"/>
        <v>4.7745358090185679</v>
      </c>
      <c r="H322" s="545" t="s">
        <v>236</v>
      </c>
      <c r="I322" s="197" t="s">
        <v>18</v>
      </c>
      <c r="J322" s="453" t="s">
        <v>393</v>
      </c>
      <c r="K322" s="543" t="s">
        <v>64</v>
      </c>
      <c r="L322" s="543" t="s">
        <v>45</v>
      </c>
      <c r="M322" s="496"/>
      <c r="N322" s="497"/>
    </row>
    <row r="323" spans="1:14" x14ac:dyDescent="0.25">
      <c r="A323" s="195">
        <v>44818</v>
      </c>
      <c r="B323" s="196" t="s">
        <v>123</v>
      </c>
      <c r="C323" s="196" t="s">
        <v>124</v>
      </c>
      <c r="D323" s="204" t="s">
        <v>119</v>
      </c>
      <c r="E323" s="183">
        <v>4000</v>
      </c>
      <c r="F323" s="369">
        <v>3770</v>
      </c>
      <c r="G323" s="333">
        <f t="shared" si="4"/>
        <v>1.0610079575596818</v>
      </c>
      <c r="H323" s="545" t="s">
        <v>236</v>
      </c>
      <c r="I323" s="197" t="s">
        <v>18</v>
      </c>
      <c r="J323" s="453" t="s">
        <v>393</v>
      </c>
      <c r="K323" s="543" t="s">
        <v>64</v>
      </c>
      <c r="L323" s="543" t="s">
        <v>45</v>
      </c>
      <c r="M323" s="496"/>
      <c r="N323" s="497"/>
    </row>
    <row r="324" spans="1:14" x14ac:dyDescent="0.25">
      <c r="A324" s="195">
        <v>44818</v>
      </c>
      <c r="B324" s="196" t="s">
        <v>123</v>
      </c>
      <c r="C324" s="196" t="s">
        <v>124</v>
      </c>
      <c r="D324" s="204" t="s">
        <v>119</v>
      </c>
      <c r="E324" s="202">
        <v>12000</v>
      </c>
      <c r="F324" s="369">
        <v>3770</v>
      </c>
      <c r="G324" s="333">
        <f t="shared" si="4"/>
        <v>3.183023872679045</v>
      </c>
      <c r="H324" s="545" t="s">
        <v>236</v>
      </c>
      <c r="I324" s="197" t="s">
        <v>18</v>
      </c>
      <c r="J324" s="453" t="s">
        <v>393</v>
      </c>
      <c r="K324" s="543" t="s">
        <v>64</v>
      </c>
      <c r="L324" s="543" t="s">
        <v>45</v>
      </c>
      <c r="M324" s="496"/>
      <c r="N324" s="497"/>
    </row>
    <row r="325" spans="1:14" x14ac:dyDescent="0.25">
      <c r="A325" s="195">
        <v>44818</v>
      </c>
      <c r="B325" s="196" t="s">
        <v>123</v>
      </c>
      <c r="C325" s="196" t="s">
        <v>124</v>
      </c>
      <c r="D325" s="204" t="s">
        <v>119</v>
      </c>
      <c r="E325" s="183">
        <v>8000</v>
      </c>
      <c r="F325" s="369">
        <v>3770</v>
      </c>
      <c r="G325" s="333">
        <f t="shared" si="4"/>
        <v>2.1220159151193636</v>
      </c>
      <c r="H325" s="545" t="s">
        <v>236</v>
      </c>
      <c r="I325" s="197" t="s">
        <v>18</v>
      </c>
      <c r="J325" s="453" t="s">
        <v>393</v>
      </c>
      <c r="K325" s="543" t="s">
        <v>64</v>
      </c>
      <c r="L325" s="543" t="s">
        <v>45</v>
      </c>
      <c r="M325" s="496"/>
      <c r="N325" s="497"/>
    </row>
    <row r="326" spans="1:14" x14ac:dyDescent="0.25">
      <c r="A326" s="195">
        <v>44818</v>
      </c>
      <c r="B326" s="196" t="s">
        <v>123</v>
      </c>
      <c r="C326" s="196" t="s">
        <v>124</v>
      </c>
      <c r="D326" s="204" t="s">
        <v>119</v>
      </c>
      <c r="E326" s="183">
        <v>10000</v>
      </c>
      <c r="F326" s="369">
        <v>3770</v>
      </c>
      <c r="G326" s="333">
        <f t="shared" si="4"/>
        <v>2.6525198938992043</v>
      </c>
      <c r="H326" s="545" t="s">
        <v>236</v>
      </c>
      <c r="I326" s="197" t="s">
        <v>18</v>
      </c>
      <c r="J326" s="453" t="s">
        <v>393</v>
      </c>
      <c r="K326" s="543" t="s">
        <v>64</v>
      </c>
      <c r="L326" s="543" t="s">
        <v>45</v>
      </c>
      <c r="M326" s="496"/>
      <c r="N326" s="497"/>
    </row>
    <row r="327" spans="1:14" x14ac:dyDescent="0.25">
      <c r="A327" s="195">
        <v>44818</v>
      </c>
      <c r="B327" s="178" t="s">
        <v>122</v>
      </c>
      <c r="C327" s="178" t="s">
        <v>122</v>
      </c>
      <c r="D327" s="204" t="s">
        <v>119</v>
      </c>
      <c r="E327" s="183">
        <v>5000</v>
      </c>
      <c r="F327" s="369">
        <v>3770</v>
      </c>
      <c r="G327" s="333">
        <f t="shared" si="4"/>
        <v>1.3262599469496021</v>
      </c>
      <c r="H327" s="545" t="s">
        <v>236</v>
      </c>
      <c r="I327" s="197" t="s">
        <v>18</v>
      </c>
      <c r="J327" s="453" t="s">
        <v>393</v>
      </c>
      <c r="K327" s="543" t="s">
        <v>64</v>
      </c>
      <c r="L327" s="543" t="s">
        <v>45</v>
      </c>
      <c r="M327" s="496"/>
      <c r="N327" s="497"/>
    </row>
    <row r="328" spans="1:14" ht="16.5" customHeight="1" x14ac:dyDescent="0.25">
      <c r="A328" s="195">
        <v>44818</v>
      </c>
      <c r="B328" s="178" t="s">
        <v>122</v>
      </c>
      <c r="C328" s="178" t="s">
        <v>122</v>
      </c>
      <c r="D328" s="204" t="s">
        <v>119</v>
      </c>
      <c r="E328" s="183">
        <v>5000</v>
      </c>
      <c r="F328" s="369">
        <v>3770</v>
      </c>
      <c r="G328" s="333">
        <f t="shared" si="4"/>
        <v>1.3262599469496021</v>
      </c>
      <c r="H328" s="545" t="s">
        <v>236</v>
      </c>
      <c r="I328" s="197" t="s">
        <v>18</v>
      </c>
      <c r="J328" s="453" t="s">
        <v>393</v>
      </c>
      <c r="K328" s="543" t="s">
        <v>64</v>
      </c>
      <c r="L328" s="543" t="s">
        <v>45</v>
      </c>
      <c r="M328" s="496"/>
      <c r="N328" s="497"/>
    </row>
    <row r="329" spans="1:14" ht="16.5" customHeight="1" x14ac:dyDescent="0.25">
      <c r="A329" s="195">
        <v>44818</v>
      </c>
      <c r="B329" s="176" t="s">
        <v>123</v>
      </c>
      <c r="C329" s="176" t="s">
        <v>124</v>
      </c>
      <c r="D329" s="188" t="s">
        <v>119</v>
      </c>
      <c r="E329" s="426">
        <v>8000</v>
      </c>
      <c r="F329" s="369">
        <v>3770</v>
      </c>
      <c r="G329" s="333">
        <f t="shared" si="4"/>
        <v>2.1220159151193636</v>
      </c>
      <c r="H329" s="545" t="s">
        <v>121</v>
      </c>
      <c r="I329" s="197" t="s">
        <v>18</v>
      </c>
      <c r="J329" s="453" t="s">
        <v>442</v>
      </c>
      <c r="K329" s="543" t="s">
        <v>64</v>
      </c>
      <c r="L329" s="543" t="s">
        <v>45</v>
      </c>
      <c r="M329" s="496"/>
      <c r="N329" s="497"/>
    </row>
    <row r="330" spans="1:14" x14ac:dyDescent="0.25">
      <c r="A330" s="195">
        <v>44818</v>
      </c>
      <c r="B330" s="176" t="s">
        <v>123</v>
      </c>
      <c r="C330" s="176" t="s">
        <v>124</v>
      </c>
      <c r="D330" s="188" t="s">
        <v>119</v>
      </c>
      <c r="E330" s="426">
        <v>22000</v>
      </c>
      <c r="F330" s="369">
        <v>3770</v>
      </c>
      <c r="G330" s="333">
        <f t="shared" si="4"/>
        <v>5.8355437665782492</v>
      </c>
      <c r="H330" s="545" t="s">
        <v>121</v>
      </c>
      <c r="I330" s="197" t="s">
        <v>18</v>
      </c>
      <c r="J330" s="453" t="s">
        <v>442</v>
      </c>
      <c r="K330" s="543" t="s">
        <v>64</v>
      </c>
      <c r="L330" s="543" t="s">
        <v>45</v>
      </c>
      <c r="M330" s="496"/>
      <c r="N330" s="497"/>
    </row>
    <row r="331" spans="1:14" x14ac:dyDescent="0.25">
      <c r="A331" s="195">
        <v>44818</v>
      </c>
      <c r="B331" s="176" t="s">
        <v>123</v>
      </c>
      <c r="C331" s="176" t="s">
        <v>124</v>
      </c>
      <c r="D331" s="188" t="s">
        <v>119</v>
      </c>
      <c r="E331" s="426">
        <v>22000</v>
      </c>
      <c r="F331" s="369">
        <v>3770</v>
      </c>
      <c r="G331" s="333">
        <f t="shared" si="4"/>
        <v>5.8355437665782492</v>
      </c>
      <c r="H331" s="545" t="s">
        <v>121</v>
      </c>
      <c r="I331" s="197" t="s">
        <v>18</v>
      </c>
      <c r="J331" s="453" t="s">
        <v>442</v>
      </c>
      <c r="K331" s="543" t="s">
        <v>64</v>
      </c>
      <c r="L331" s="543" t="s">
        <v>45</v>
      </c>
      <c r="M331" s="496"/>
      <c r="N331" s="497"/>
    </row>
    <row r="332" spans="1:14" x14ac:dyDescent="0.25">
      <c r="A332" s="195">
        <v>44818</v>
      </c>
      <c r="B332" s="176" t="s">
        <v>123</v>
      </c>
      <c r="C332" s="176" t="s">
        <v>124</v>
      </c>
      <c r="D332" s="188" t="s">
        <v>119</v>
      </c>
      <c r="E332" s="426">
        <v>8000</v>
      </c>
      <c r="F332" s="369">
        <v>3770</v>
      </c>
      <c r="G332" s="333">
        <f t="shared" si="4"/>
        <v>2.1220159151193636</v>
      </c>
      <c r="H332" s="545" t="s">
        <v>121</v>
      </c>
      <c r="I332" s="197" t="s">
        <v>18</v>
      </c>
      <c r="J332" s="453" t="s">
        <v>442</v>
      </c>
      <c r="K332" s="543" t="s">
        <v>64</v>
      </c>
      <c r="L332" s="543" t="s">
        <v>45</v>
      </c>
      <c r="M332" s="496"/>
      <c r="N332" s="497"/>
    </row>
    <row r="333" spans="1:14" x14ac:dyDescent="0.25">
      <c r="A333" s="195">
        <v>44818</v>
      </c>
      <c r="B333" s="176" t="s">
        <v>123</v>
      </c>
      <c r="C333" s="176" t="s">
        <v>124</v>
      </c>
      <c r="D333" s="188" t="s">
        <v>119</v>
      </c>
      <c r="E333" s="426">
        <v>8000</v>
      </c>
      <c r="F333" s="369">
        <v>3770</v>
      </c>
      <c r="G333" s="333">
        <f t="shared" si="4"/>
        <v>2.1220159151193636</v>
      </c>
      <c r="H333" s="545" t="s">
        <v>121</v>
      </c>
      <c r="I333" s="197" t="s">
        <v>18</v>
      </c>
      <c r="J333" s="453" t="s">
        <v>442</v>
      </c>
      <c r="K333" s="543" t="s">
        <v>64</v>
      </c>
      <c r="L333" s="543" t="s">
        <v>45</v>
      </c>
      <c r="M333" s="496"/>
      <c r="N333" s="497"/>
    </row>
    <row r="334" spans="1:14" x14ac:dyDescent="0.25">
      <c r="A334" s="195">
        <v>44818</v>
      </c>
      <c r="B334" s="176" t="s">
        <v>122</v>
      </c>
      <c r="C334" s="176" t="s">
        <v>122</v>
      </c>
      <c r="D334" s="188" t="s">
        <v>119</v>
      </c>
      <c r="E334" s="426">
        <v>5000</v>
      </c>
      <c r="F334" s="369">
        <v>3770</v>
      </c>
      <c r="G334" s="333">
        <f t="shared" si="4"/>
        <v>1.3262599469496021</v>
      </c>
      <c r="H334" s="545" t="s">
        <v>121</v>
      </c>
      <c r="I334" s="197" t="s">
        <v>18</v>
      </c>
      <c r="J334" s="453" t="s">
        <v>442</v>
      </c>
      <c r="K334" s="543" t="s">
        <v>64</v>
      </c>
      <c r="L334" s="543" t="s">
        <v>45</v>
      </c>
      <c r="M334" s="496"/>
      <c r="N334" s="497"/>
    </row>
    <row r="335" spans="1:14" x14ac:dyDescent="0.25">
      <c r="A335" s="195">
        <v>44818</v>
      </c>
      <c r="B335" s="176" t="s">
        <v>122</v>
      </c>
      <c r="C335" s="176" t="s">
        <v>122</v>
      </c>
      <c r="D335" s="188" t="s">
        <v>119</v>
      </c>
      <c r="E335" s="426">
        <v>5000</v>
      </c>
      <c r="F335" s="369">
        <v>3770</v>
      </c>
      <c r="G335" s="333">
        <f t="shared" si="4"/>
        <v>1.3262599469496021</v>
      </c>
      <c r="H335" s="545" t="s">
        <v>121</v>
      </c>
      <c r="I335" s="197" t="s">
        <v>18</v>
      </c>
      <c r="J335" s="453" t="s">
        <v>442</v>
      </c>
      <c r="K335" s="543" t="s">
        <v>64</v>
      </c>
      <c r="L335" s="543" t="s">
        <v>45</v>
      </c>
      <c r="M335" s="496"/>
      <c r="N335" s="497"/>
    </row>
    <row r="336" spans="1:14" x14ac:dyDescent="0.25">
      <c r="A336" s="195">
        <v>44818</v>
      </c>
      <c r="B336" s="206" t="s">
        <v>123</v>
      </c>
      <c r="C336" s="206" t="s">
        <v>124</v>
      </c>
      <c r="D336" s="602" t="s">
        <v>118</v>
      </c>
      <c r="E336" s="589">
        <v>10000</v>
      </c>
      <c r="F336" s="369">
        <v>3770</v>
      </c>
      <c r="G336" s="333">
        <f t="shared" si="4"/>
        <v>2.6525198938992043</v>
      </c>
      <c r="H336" s="545" t="s">
        <v>136</v>
      </c>
      <c r="I336" s="197" t="s">
        <v>18</v>
      </c>
      <c r="J336" s="453" t="s">
        <v>404</v>
      </c>
      <c r="K336" s="543" t="s">
        <v>64</v>
      </c>
      <c r="L336" s="543" t="s">
        <v>45</v>
      </c>
      <c r="M336" s="496"/>
      <c r="N336" s="497"/>
    </row>
    <row r="337" spans="1:14" x14ac:dyDescent="0.25">
      <c r="A337" s="195">
        <v>44818</v>
      </c>
      <c r="B337" s="206" t="s">
        <v>123</v>
      </c>
      <c r="C337" s="206" t="s">
        <v>124</v>
      </c>
      <c r="D337" s="602" t="s">
        <v>118</v>
      </c>
      <c r="E337" s="589">
        <v>8000</v>
      </c>
      <c r="F337" s="369">
        <v>3770</v>
      </c>
      <c r="G337" s="333">
        <f t="shared" si="4"/>
        <v>2.1220159151193636</v>
      </c>
      <c r="H337" s="545" t="s">
        <v>136</v>
      </c>
      <c r="I337" s="197" t="s">
        <v>18</v>
      </c>
      <c r="J337" s="453" t="s">
        <v>404</v>
      </c>
      <c r="K337" s="543" t="s">
        <v>64</v>
      </c>
      <c r="L337" s="543" t="s">
        <v>45</v>
      </c>
      <c r="M337" s="496"/>
      <c r="N337" s="497"/>
    </row>
    <row r="338" spans="1:14" x14ac:dyDescent="0.25">
      <c r="A338" s="195">
        <v>44818</v>
      </c>
      <c r="B338" s="206" t="s">
        <v>123</v>
      </c>
      <c r="C338" s="206" t="s">
        <v>124</v>
      </c>
      <c r="D338" s="602" t="s">
        <v>118</v>
      </c>
      <c r="E338" s="589">
        <v>17000</v>
      </c>
      <c r="F338" s="369">
        <v>3770</v>
      </c>
      <c r="G338" s="333">
        <f t="shared" si="4"/>
        <v>4.5092838196286475</v>
      </c>
      <c r="H338" s="545" t="s">
        <v>136</v>
      </c>
      <c r="I338" s="197" t="s">
        <v>18</v>
      </c>
      <c r="J338" s="453" t="s">
        <v>404</v>
      </c>
      <c r="K338" s="543" t="s">
        <v>64</v>
      </c>
      <c r="L338" s="543" t="s">
        <v>45</v>
      </c>
      <c r="M338" s="496"/>
      <c r="N338" s="497"/>
    </row>
    <row r="339" spans="1:14" x14ac:dyDescent="0.25">
      <c r="A339" s="195">
        <v>44818</v>
      </c>
      <c r="B339" s="206" t="s">
        <v>123</v>
      </c>
      <c r="C339" s="206" t="s">
        <v>124</v>
      </c>
      <c r="D339" s="602" t="s">
        <v>118</v>
      </c>
      <c r="E339" s="589">
        <v>15000</v>
      </c>
      <c r="F339" s="369">
        <v>3770</v>
      </c>
      <c r="G339" s="333">
        <f t="shared" si="4"/>
        <v>3.9787798408488064</v>
      </c>
      <c r="H339" s="545" t="s">
        <v>136</v>
      </c>
      <c r="I339" s="197" t="s">
        <v>18</v>
      </c>
      <c r="J339" s="453" t="s">
        <v>404</v>
      </c>
      <c r="K339" s="543" t="s">
        <v>64</v>
      </c>
      <c r="L339" s="543" t="s">
        <v>45</v>
      </c>
      <c r="M339" s="496"/>
      <c r="N339" s="497"/>
    </row>
    <row r="340" spans="1:14" x14ac:dyDescent="0.25">
      <c r="A340" s="195">
        <v>44818</v>
      </c>
      <c r="B340" s="206" t="s">
        <v>123</v>
      </c>
      <c r="C340" s="206" t="s">
        <v>124</v>
      </c>
      <c r="D340" s="602" t="s">
        <v>118</v>
      </c>
      <c r="E340" s="589">
        <v>15000</v>
      </c>
      <c r="F340" s="369">
        <v>3770</v>
      </c>
      <c r="G340" s="333">
        <f t="shared" si="4"/>
        <v>3.9787798408488064</v>
      </c>
      <c r="H340" s="545" t="s">
        <v>136</v>
      </c>
      <c r="I340" s="197" t="s">
        <v>18</v>
      </c>
      <c r="J340" s="453" t="s">
        <v>404</v>
      </c>
      <c r="K340" s="543" t="s">
        <v>64</v>
      </c>
      <c r="L340" s="543" t="s">
        <v>45</v>
      </c>
      <c r="M340" s="496"/>
      <c r="N340" s="497"/>
    </row>
    <row r="341" spans="1:14" x14ac:dyDescent="0.25">
      <c r="A341" s="195">
        <v>44818</v>
      </c>
      <c r="B341" s="206" t="s">
        <v>123</v>
      </c>
      <c r="C341" s="206" t="s">
        <v>124</v>
      </c>
      <c r="D341" s="602" t="s">
        <v>118</v>
      </c>
      <c r="E341" s="589">
        <v>9000</v>
      </c>
      <c r="F341" s="369">
        <v>3770</v>
      </c>
      <c r="G341" s="333">
        <f t="shared" si="4"/>
        <v>2.3872679045092839</v>
      </c>
      <c r="H341" s="545" t="s">
        <v>136</v>
      </c>
      <c r="I341" s="197" t="s">
        <v>18</v>
      </c>
      <c r="J341" s="453" t="s">
        <v>404</v>
      </c>
      <c r="K341" s="543" t="s">
        <v>64</v>
      </c>
      <c r="L341" s="543" t="s">
        <v>45</v>
      </c>
      <c r="M341" s="496"/>
      <c r="N341" s="497"/>
    </row>
    <row r="342" spans="1:14" x14ac:dyDescent="0.25">
      <c r="A342" s="195">
        <v>44818</v>
      </c>
      <c r="B342" s="196" t="s">
        <v>123</v>
      </c>
      <c r="C342" s="196" t="s">
        <v>124</v>
      </c>
      <c r="D342" s="525" t="s">
        <v>118</v>
      </c>
      <c r="E342" s="173">
        <v>10000</v>
      </c>
      <c r="F342" s="369">
        <v>3770</v>
      </c>
      <c r="G342" s="333">
        <f t="shared" si="4"/>
        <v>2.6525198938992043</v>
      </c>
      <c r="H342" s="545" t="s">
        <v>120</v>
      </c>
      <c r="I342" s="197" t="s">
        <v>18</v>
      </c>
      <c r="J342" s="453" t="s">
        <v>407</v>
      </c>
      <c r="K342" s="543" t="s">
        <v>64</v>
      </c>
      <c r="L342" s="543" t="s">
        <v>45</v>
      </c>
      <c r="M342" s="496"/>
      <c r="N342" s="497"/>
    </row>
    <row r="343" spans="1:14" x14ac:dyDescent="0.25">
      <c r="A343" s="195">
        <v>44818</v>
      </c>
      <c r="B343" s="196" t="s">
        <v>123</v>
      </c>
      <c r="C343" s="196" t="s">
        <v>124</v>
      </c>
      <c r="D343" s="525" t="s">
        <v>118</v>
      </c>
      <c r="E343" s="173">
        <v>8000</v>
      </c>
      <c r="F343" s="369">
        <v>3770</v>
      </c>
      <c r="G343" s="333">
        <f t="shared" si="4"/>
        <v>2.1220159151193636</v>
      </c>
      <c r="H343" s="607" t="s">
        <v>120</v>
      </c>
      <c r="I343" s="603" t="s">
        <v>18</v>
      </c>
      <c r="J343" s="453" t="s">
        <v>407</v>
      </c>
      <c r="K343" s="543" t="s">
        <v>64</v>
      </c>
      <c r="L343" s="543" t="s">
        <v>45</v>
      </c>
    </row>
    <row r="344" spans="1:14" x14ac:dyDescent="0.25">
      <c r="A344" s="195">
        <v>44818</v>
      </c>
      <c r="B344" s="196" t="s">
        <v>123</v>
      </c>
      <c r="C344" s="196" t="s">
        <v>124</v>
      </c>
      <c r="D344" s="525" t="s">
        <v>118</v>
      </c>
      <c r="E344" s="173">
        <v>17000</v>
      </c>
      <c r="F344" s="369">
        <v>3770</v>
      </c>
      <c r="G344" s="333">
        <f t="shared" si="4"/>
        <v>4.5092838196286475</v>
      </c>
      <c r="H344" s="609" t="s">
        <v>120</v>
      </c>
      <c r="I344" s="603" t="s">
        <v>18</v>
      </c>
      <c r="J344" s="453" t="s">
        <v>407</v>
      </c>
      <c r="K344" s="543" t="s">
        <v>64</v>
      </c>
      <c r="L344" s="543" t="s">
        <v>45</v>
      </c>
      <c r="M344" s="496"/>
      <c r="N344" s="497"/>
    </row>
    <row r="345" spans="1:14" x14ac:dyDescent="0.25">
      <c r="A345" s="195">
        <v>44818</v>
      </c>
      <c r="B345" s="196" t="s">
        <v>123</v>
      </c>
      <c r="C345" s="196" t="s">
        <v>124</v>
      </c>
      <c r="D345" s="525" t="s">
        <v>118</v>
      </c>
      <c r="E345" s="173">
        <v>15000</v>
      </c>
      <c r="F345" s="369">
        <v>3770</v>
      </c>
      <c r="G345" s="333">
        <f t="shared" si="4"/>
        <v>3.9787798408488064</v>
      </c>
      <c r="H345" s="609" t="s">
        <v>120</v>
      </c>
      <c r="I345" s="603" t="s">
        <v>18</v>
      </c>
      <c r="J345" s="453" t="s">
        <v>407</v>
      </c>
      <c r="K345" s="543" t="s">
        <v>64</v>
      </c>
      <c r="L345" s="543" t="s">
        <v>45</v>
      </c>
      <c r="M345" s="496"/>
      <c r="N345" s="497"/>
    </row>
    <row r="346" spans="1:14" x14ac:dyDescent="0.25">
      <c r="A346" s="195">
        <v>44818</v>
      </c>
      <c r="B346" s="196" t="s">
        <v>123</v>
      </c>
      <c r="C346" s="196" t="s">
        <v>124</v>
      </c>
      <c r="D346" s="525" t="s">
        <v>118</v>
      </c>
      <c r="E346" s="173">
        <v>15000</v>
      </c>
      <c r="F346" s="369">
        <v>3770</v>
      </c>
      <c r="G346" s="333">
        <f t="shared" si="4"/>
        <v>3.9787798408488064</v>
      </c>
      <c r="H346" s="609" t="s">
        <v>120</v>
      </c>
      <c r="I346" s="603" t="s">
        <v>18</v>
      </c>
      <c r="J346" s="453" t="s">
        <v>407</v>
      </c>
      <c r="K346" s="543" t="s">
        <v>64</v>
      </c>
      <c r="L346" s="543" t="s">
        <v>45</v>
      </c>
      <c r="M346" s="496"/>
      <c r="N346" s="497"/>
    </row>
    <row r="347" spans="1:14" x14ac:dyDescent="0.25">
      <c r="A347" s="195">
        <v>44818</v>
      </c>
      <c r="B347" s="196" t="s">
        <v>123</v>
      </c>
      <c r="C347" s="196" t="s">
        <v>124</v>
      </c>
      <c r="D347" s="525" t="s">
        <v>118</v>
      </c>
      <c r="E347" s="173">
        <v>9000</v>
      </c>
      <c r="F347" s="369">
        <v>3770</v>
      </c>
      <c r="G347" s="333">
        <f t="shared" si="4"/>
        <v>2.3872679045092839</v>
      </c>
      <c r="H347" s="609" t="s">
        <v>120</v>
      </c>
      <c r="I347" s="603" t="s">
        <v>18</v>
      </c>
      <c r="J347" s="453" t="s">
        <v>407</v>
      </c>
      <c r="K347" s="543" t="s">
        <v>64</v>
      </c>
      <c r="L347" s="543" t="s">
        <v>45</v>
      </c>
      <c r="M347" s="496"/>
      <c r="N347" s="497"/>
    </row>
    <row r="348" spans="1:14" x14ac:dyDescent="0.25">
      <c r="A348" s="195">
        <v>44818</v>
      </c>
      <c r="B348" s="178" t="s">
        <v>130</v>
      </c>
      <c r="C348" s="178" t="s">
        <v>347</v>
      </c>
      <c r="D348" s="178" t="s">
        <v>14</v>
      </c>
      <c r="E348" s="183">
        <v>30000</v>
      </c>
      <c r="F348" s="369">
        <v>3770</v>
      </c>
      <c r="G348" s="333">
        <f t="shared" si="4"/>
        <v>7.9575596816976129</v>
      </c>
      <c r="H348" s="609" t="s">
        <v>42</v>
      </c>
      <c r="I348" s="603" t="s">
        <v>18</v>
      </c>
      <c r="J348" s="711" t="s">
        <v>712</v>
      </c>
      <c r="K348" s="543" t="s">
        <v>64</v>
      </c>
      <c r="L348" s="543" t="s">
        <v>45</v>
      </c>
      <c r="M348" s="496"/>
      <c r="N348" s="497"/>
    </row>
    <row r="349" spans="1:14" x14ac:dyDescent="0.25">
      <c r="A349" s="195">
        <v>44818</v>
      </c>
      <c r="B349" s="178" t="s">
        <v>344</v>
      </c>
      <c r="C349" s="178" t="s">
        <v>347</v>
      </c>
      <c r="D349" s="188" t="s">
        <v>119</v>
      </c>
      <c r="E349" s="183">
        <v>25000</v>
      </c>
      <c r="F349" s="369">
        <v>3770</v>
      </c>
      <c r="G349" s="333">
        <f t="shared" si="4"/>
        <v>6.6312997347480103</v>
      </c>
      <c r="H349" s="609" t="s">
        <v>121</v>
      </c>
      <c r="I349" s="603" t="s">
        <v>18</v>
      </c>
      <c r="J349" s="711" t="s">
        <v>712</v>
      </c>
      <c r="K349" s="543" t="s">
        <v>64</v>
      </c>
      <c r="L349" s="543" t="s">
        <v>45</v>
      </c>
      <c r="M349" s="496"/>
      <c r="N349" s="497"/>
    </row>
    <row r="350" spans="1:14" x14ac:dyDescent="0.25">
      <c r="A350" s="195">
        <v>44818</v>
      </c>
      <c r="B350" s="178" t="s">
        <v>131</v>
      </c>
      <c r="C350" s="178" t="s">
        <v>347</v>
      </c>
      <c r="D350" s="188" t="s">
        <v>118</v>
      </c>
      <c r="E350" s="183">
        <v>20000</v>
      </c>
      <c r="F350" s="369">
        <v>3770</v>
      </c>
      <c r="G350" s="333">
        <f t="shared" si="4"/>
        <v>5.3050397877984086</v>
      </c>
      <c r="H350" s="609" t="s">
        <v>120</v>
      </c>
      <c r="I350" s="603" t="s">
        <v>18</v>
      </c>
      <c r="J350" s="711" t="s">
        <v>712</v>
      </c>
      <c r="K350" s="543" t="s">
        <v>64</v>
      </c>
      <c r="L350" s="543" t="s">
        <v>45</v>
      </c>
      <c r="M350" s="496"/>
      <c r="N350" s="497"/>
    </row>
    <row r="351" spans="1:14" x14ac:dyDescent="0.25">
      <c r="A351" s="195">
        <v>44818</v>
      </c>
      <c r="B351" s="176" t="s">
        <v>141</v>
      </c>
      <c r="C351" s="178" t="s">
        <v>347</v>
      </c>
      <c r="D351" s="188" t="s">
        <v>118</v>
      </c>
      <c r="E351" s="183">
        <v>20000</v>
      </c>
      <c r="F351" s="369">
        <v>3770</v>
      </c>
      <c r="G351" s="333">
        <f t="shared" si="4"/>
        <v>5.3050397877984086</v>
      </c>
      <c r="H351" s="609" t="s">
        <v>136</v>
      </c>
      <c r="I351" s="603" t="s">
        <v>18</v>
      </c>
      <c r="J351" s="711" t="s">
        <v>712</v>
      </c>
      <c r="K351" s="543" t="s">
        <v>64</v>
      </c>
      <c r="L351" s="543" t="s">
        <v>45</v>
      </c>
      <c r="M351" s="496"/>
      <c r="N351" s="497"/>
    </row>
    <row r="352" spans="1:14" x14ac:dyDescent="0.25">
      <c r="A352" s="195">
        <v>44818</v>
      </c>
      <c r="B352" s="178" t="s">
        <v>345</v>
      </c>
      <c r="C352" s="178" t="s">
        <v>347</v>
      </c>
      <c r="D352" s="188" t="s">
        <v>119</v>
      </c>
      <c r="E352" s="183">
        <v>25000</v>
      </c>
      <c r="F352" s="369">
        <v>3770</v>
      </c>
      <c r="G352" s="333">
        <f t="shared" si="4"/>
        <v>6.6312997347480103</v>
      </c>
      <c r="H352" s="609" t="s">
        <v>236</v>
      </c>
      <c r="I352" s="603" t="s">
        <v>18</v>
      </c>
      <c r="J352" s="711" t="s">
        <v>712</v>
      </c>
      <c r="K352" s="543" t="s">
        <v>64</v>
      </c>
      <c r="L352" s="543" t="s">
        <v>45</v>
      </c>
      <c r="M352" s="496"/>
      <c r="N352" s="497"/>
    </row>
    <row r="353" spans="1:14" x14ac:dyDescent="0.25">
      <c r="A353" s="195">
        <v>44818</v>
      </c>
      <c r="B353" s="178" t="s">
        <v>346</v>
      </c>
      <c r="C353" s="178" t="s">
        <v>347</v>
      </c>
      <c r="D353" s="188" t="s">
        <v>119</v>
      </c>
      <c r="E353" s="183">
        <v>25000</v>
      </c>
      <c r="F353" s="369">
        <v>3770</v>
      </c>
      <c r="G353" s="333">
        <f t="shared" si="4"/>
        <v>6.6312997347480103</v>
      </c>
      <c r="H353" s="609" t="s">
        <v>229</v>
      </c>
      <c r="I353" s="603" t="s">
        <v>18</v>
      </c>
      <c r="J353" s="711" t="s">
        <v>712</v>
      </c>
      <c r="K353" s="543" t="s">
        <v>64</v>
      </c>
      <c r="L353" s="543" t="s">
        <v>45</v>
      </c>
      <c r="M353" s="496"/>
      <c r="N353" s="497"/>
    </row>
    <row r="354" spans="1:14" x14ac:dyDescent="0.25">
      <c r="A354" s="195">
        <v>44819</v>
      </c>
      <c r="B354" s="196" t="s">
        <v>408</v>
      </c>
      <c r="C354" s="178" t="s">
        <v>409</v>
      </c>
      <c r="D354" s="204" t="s">
        <v>81</v>
      </c>
      <c r="E354" s="191">
        <v>195000</v>
      </c>
      <c r="F354" s="369">
        <v>3770</v>
      </c>
      <c r="G354" s="333">
        <f t="shared" si="4"/>
        <v>51.724137931034484</v>
      </c>
      <c r="H354" s="609" t="s">
        <v>42</v>
      </c>
      <c r="I354" s="603" t="s">
        <v>18</v>
      </c>
      <c r="J354" s="453" t="s">
        <v>723</v>
      </c>
      <c r="K354" s="543" t="s">
        <v>64</v>
      </c>
      <c r="L354" s="543" t="s">
        <v>45</v>
      </c>
      <c r="M354" s="496"/>
      <c r="N354" s="497"/>
    </row>
    <row r="355" spans="1:14" x14ac:dyDescent="0.25">
      <c r="A355" s="195">
        <v>44819</v>
      </c>
      <c r="B355" s="178" t="s">
        <v>241</v>
      </c>
      <c r="C355" s="178" t="s">
        <v>565</v>
      </c>
      <c r="D355" s="204" t="s">
        <v>81</v>
      </c>
      <c r="E355" s="191">
        <v>5000</v>
      </c>
      <c r="F355" s="369">
        <v>3770</v>
      </c>
      <c r="G355" s="333">
        <f t="shared" si="4"/>
        <v>1.3262599469496021</v>
      </c>
      <c r="H355" s="609" t="s">
        <v>42</v>
      </c>
      <c r="I355" s="603" t="s">
        <v>18</v>
      </c>
      <c r="J355" s="453" t="s">
        <v>723</v>
      </c>
      <c r="K355" s="543" t="s">
        <v>64</v>
      </c>
      <c r="L355" s="543" t="s">
        <v>45</v>
      </c>
      <c r="M355" s="496"/>
      <c r="N355" s="497"/>
    </row>
    <row r="356" spans="1:14" x14ac:dyDescent="0.25">
      <c r="A356" s="195">
        <v>44819</v>
      </c>
      <c r="B356" s="178" t="s">
        <v>123</v>
      </c>
      <c r="C356" s="178" t="s">
        <v>124</v>
      </c>
      <c r="D356" s="204" t="s">
        <v>119</v>
      </c>
      <c r="E356" s="191">
        <v>8000</v>
      </c>
      <c r="F356" s="369">
        <v>3770</v>
      </c>
      <c r="G356" s="333">
        <f t="shared" si="4"/>
        <v>2.1220159151193636</v>
      </c>
      <c r="H356" s="609" t="s">
        <v>236</v>
      </c>
      <c r="I356" s="603" t="s">
        <v>18</v>
      </c>
      <c r="J356" s="453" t="s">
        <v>410</v>
      </c>
      <c r="K356" s="543" t="s">
        <v>64</v>
      </c>
      <c r="L356" s="543" t="s">
        <v>45</v>
      </c>
      <c r="M356" s="496"/>
      <c r="N356" s="497"/>
    </row>
    <row r="357" spans="1:14" x14ac:dyDescent="0.25">
      <c r="A357" s="195">
        <v>44819</v>
      </c>
      <c r="B357" s="178" t="s">
        <v>123</v>
      </c>
      <c r="C357" s="178" t="s">
        <v>124</v>
      </c>
      <c r="D357" s="204" t="s">
        <v>119</v>
      </c>
      <c r="E357" s="191">
        <v>8000</v>
      </c>
      <c r="F357" s="369">
        <v>3770</v>
      </c>
      <c r="G357" s="333">
        <f t="shared" si="4"/>
        <v>2.1220159151193636</v>
      </c>
      <c r="H357" s="609" t="s">
        <v>236</v>
      </c>
      <c r="I357" s="603" t="s">
        <v>18</v>
      </c>
      <c r="J357" s="453" t="s">
        <v>410</v>
      </c>
      <c r="K357" s="543" t="s">
        <v>64</v>
      </c>
      <c r="L357" s="543" t="s">
        <v>45</v>
      </c>
      <c r="M357" s="496"/>
      <c r="N357" s="497"/>
    </row>
    <row r="358" spans="1:14" x14ac:dyDescent="0.25">
      <c r="A358" s="195">
        <v>44819</v>
      </c>
      <c r="B358" s="178" t="s">
        <v>123</v>
      </c>
      <c r="C358" s="178" t="s">
        <v>124</v>
      </c>
      <c r="D358" s="204" t="s">
        <v>119</v>
      </c>
      <c r="E358" s="191">
        <v>10000</v>
      </c>
      <c r="F358" s="369">
        <v>3770</v>
      </c>
      <c r="G358" s="333">
        <f t="shared" si="4"/>
        <v>2.6525198938992043</v>
      </c>
      <c r="H358" s="609" t="s">
        <v>236</v>
      </c>
      <c r="I358" s="603" t="s">
        <v>18</v>
      </c>
      <c r="J358" s="453" t="s">
        <v>410</v>
      </c>
      <c r="K358" s="543" t="s">
        <v>64</v>
      </c>
      <c r="L358" s="543" t="s">
        <v>45</v>
      </c>
      <c r="M358" s="496"/>
      <c r="N358" s="497"/>
    </row>
    <row r="359" spans="1:14" x14ac:dyDescent="0.25">
      <c r="A359" s="195">
        <v>44819</v>
      </c>
      <c r="B359" s="178" t="s">
        <v>123</v>
      </c>
      <c r="C359" s="178" t="s">
        <v>124</v>
      </c>
      <c r="D359" s="204" t="s">
        <v>119</v>
      </c>
      <c r="E359" s="191">
        <v>5000</v>
      </c>
      <c r="F359" s="369">
        <v>3770</v>
      </c>
      <c r="G359" s="333">
        <f t="shared" ref="G359:G426" si="5">E359/F359</f>
        <v>1.3262599469496021</v>
      </c>
      <c r="H359" s="609" t="s">
        <v>236</v>
      </c>
      <c r="I359" s="603" t="s">
        <v>18</v>
      </c>
      <c r="J359" s="453" t="s">
        <v>410</v>
      </c>
      <c r="K359" s="543" t="s">
        <v>64</v>
      </c>
      <c r="L359" s="543" t="s">
        <v>45</v>
      </c>
      <c r="M359" s="496"/>
      <c r="N359" s="497"/>
    </row>
    <row r="360" spans="1:14" x14ac:dyDescent="0.25">
      <c r="A360" s="195">
        <v>44819</v>
      </c>
      <c r="B360" s="178" t="s">
        <v>123</v>
      </c>
      <c r="C360" s="178" t="s">
        <v>124</v>
      </c>
      <c r="D360" s="204" t="s">
        <v>119</v>
      </c>
      <c r="E360" s="191">
        <v>12000</v>
      </c>
      <c r="F360" s="369">
        <v>3770</v>
      </c>
      <c r="G360" s="333">
        <f t="shared" si="5"/>
        <v>3.183023872679045</v>
      </c>
      <c r="H360" s="609" t="s">
        <v>236</v>
      </c>
      <c r="I360" s="603" t="s">
        <v>18</v>
      </c>
      <c r="J360" s="453" t="s">
        <v>410</v>
      </c>
      <c r="K360" s="543" t="s">
        <v>64</v>
      </c>
      <c r="L360" s="543" t="s">
        <v>45</v>
      </c>
      <c r="M360" s="496"/>
      <c r="N360" s="497"/>
    </row>
    <row r="361" spans="1:14" x14ac:dyDescent="0.25">
      <c r="A361" s="195">
        <v>44819</v>
      </c>
      <c r="B361" s="178" t="s">
        <v>123</v>
      </c>
      <c r="C361" s="178" t="s">
        <v>124</v>
      </c>
      <c r="D361" s="204" t="s">
        <v>119</v>
      </c>
      <c r="E361" s="191">
        <v>10000</v>
      </c>
      <c r="F361" s="369">
        <v>3770</v>
      </c>
      <c r="G361" s="333">
        <f t="shared" si="5"/>
        <v>2.6525198938992043</v>
      </c>
      <c r="H361" s="609" t="s">
        <v>236</v>
      </c>
      <c r="I361" s="603" t="s">
        <v>18</v>
      </c>
      <c r="J361" s="453" t="s">
        <v>410</v>
      </c>
      <c r="K361" s="543" t="s">
        <v>64</v>
      </c>
      <c r="L361" s="543" t="s">
        <v>45</v>
      </c>
      <c r="M361" s="496"/>
      <c r="N361" s="497"/>
    </row>
    <row r="362" spans="1:14" x14ac:dyDescent="0.25">
      <c r="A362" s="195">
        <v>44819</v>
      </c>
      <c r="B362" s="178" t="s">
        <v>122</v>
      </c>
      <c r="C362" s="178" t="s">
        <v>122</v>
      </c>
      <c r="D362" s="178" t="s">
        <v>119</v>
      </c>
      <c r="E362" s="191">
        <v>10000</v>
      </c>
      <c r="F362" s="369">
        <v>3770</v>
      </c>
      <c r="G362" s="333">
        <f t="shared" si="5"/>
        <v>2.6525198938992043</v>
      </c>
      <c r="H362" s="609" t="s">
        <v>236</v>
      </c>
      <c r="I362" s="603" t="s">
        <v>18</v>
      </c>
      <c r="J362" s="453" t="s">
        <v>410</v>
      </c>
      <c r="K362" s="543" t="s">
        <v>64</v>
      </c>
      <c r="L362" s="543" t="s">
        <v>45</v>
      </c>
      <c r="M362" s="496"/>
      <c r="N362" s="497"/>
    </row>
    <row r="363" spans="1:14" x14ac:dyDescent="0.25">
      <c r="A363" s="535">
        <v>44819</v>
      </c>
      <c r="B363" s="176" t="s">
        <v>123</v>
      </c>
      <c r="C363" s="176" t="s">
        <v>124</v>
      </c>
      <c r="D363" s="188" t="s">
        <v>119</v>
      </c>
      <c r="E363" s="426">
        <v>8000</v>
      </c>
      <c r="F363" s="369">
        <v>3770</v>
      </c>
      <c r="G363" s="333">
        <f t="shared" si="5"/>
        <v>2.1220159151193636</v>
      </c>
      <c r="H363" s="609" t="s">
        <v>121</v>
      </c>
      <c r="I363" s="603" t="s">
        <v>18</v>
      </c>
      <c r="J363" s="453" t="s">
        <v>464</v>
      </c>
      <c r="K363" s="543" t="s">
        <v>64</v>
      </c>
      <c r="L363" s="543" t="s">
        <v>45</v>
      </c>
      <c r="M363" s="496"/>
      <c r="N363" s="497"/>
    </row>
    <row r="364" spans="1:14" x14ac:dyDescent="0.25">
      <c r="A364" s="535">
        <v>44819</v>
      </c>
      <c r="B364" s="176" t="s">
        <v>123</v>
      </c>
      <c r="C364" s="176" t="s">
        <v>124</v>
      </c>
      <c r="D364" s="188" t="s">
        <v>119</v>
      </c>
      <c r="E364" s="426">
        <v>8000</v>
      </c>
      <c r="F364" s="369">
        <v>3770</v>
      </c>
      <c r="G364" s="333">
        <f t="shared" si="5"/>
        <v>2.1220159151193636</v>
      </c>
      <c r="H364" s="609" t="s">
        <v>121</v>
      </c>
      <c r="I364" s="603" t="s">
        <v>18</v>
      </c>
      <c r="J364" s="453" t="s">
        <v>464</v>
      </c>
      <c r="K364" s="543" t="s">
        <v>64</v>
      </c>
      <c r="L364" s="543" t="s">
        <v>45</v>
      </c>
      <c r="M364" s="496"/>
      <c r="N364" s="497"/>
    </row>
    <row r="365" spans="1:14" x14ac:dyDescent="0.25">
      <c r="A365" s="535">
        <v>44819</v>
      </c>
      <c r="B365" s="176" t="s">
        <v>123</v>
      </c>
      <c r="C365" s="176" t="s">
        <v>124</v>
      </c>
      <c r="D365" s="188" t="s">
        <v>119</v>
      </c>
      <c r="E365" s="426">
        <v>22000</v>
      </c>
      <c r="F365" s="369">
        <v>3770</v>
      </c>
      <c r="G365" s="333">
        <f t="shared" si="5"/>
        <v>5.8355437665782492</v>
      </c>
      <c r="H365" s="609" t="s">
        <v>121</v>
      </c>
      <c r="I365" s="603" t="s">
        <v>18</v>
      </c>
      <c r="J365" s="453" t="s">
        <v>464</v>
      </c>
      <c r="K365" s="543" t="s">
        <v>64</v>
      </c>
      <c r="L365" s="543" t="s">
        <v>45</v>
      </c>
      <c r="M365" s="496"/>
      <c r="N365" s="497"/>
    </row>
    <row r="366" spans="1:14" x14ac:dyDescent="0.25">
      <c r="A366" s="535">
        <v>44819</v>
      </c>
      <c r="B366" s="176" t="s">
        <v>123</v>
      </c>
      <c r="C366" s="176" t="s">
        <v>124</v>
      </c>
      <c r="D366" s="188" t="s">
        <v>119</v>
      </c>
      <c r="E366" s="426">
        <v>22000</v>
      </c>
      <c r="F366" s="369">
        <v>3770</v>
      </c>
      <c r="G366" s="333">
        <f t="shared" si="5"/>
        <v>5.8355437665782492</v>
      </c>
      <c r="H366" s="609" t="s">
        <v>121</v>
      </c>
      <c r="I366" s="603" t="s">
        <v>18</v>
      </c>
      <c r="J366" s="453" t="s">
        <v>464</v>
      </c>
      <c r="K366" s="543" t="s">
        <v>64</v>
      </c>
      <c r="L366" s="543" t="s">
        <v>45</v>
      </c>
      <c r="M366" s="496"/>
      <c r="N366" s="497"/>
    </row>
    <row r="367" spans="1:14" x14ac:dyDescent="0.25">
      <c r="A367" s="535">
        <v>44819</v>
      </c>
      <c r="B367" s="176" t="s">
        <v>123</v>
      </c>
      <c r="C367" s="176" t="s">
        <v>124</v>
      </c>
      <c r="D367" s="188" t="s">
        <v>119</v>
      </c>
      <c r="E367" s="426">
        <v>8000</v>
      </c>
      <c r="F367" s="369">
        <v>3770</v>
      </c>
      <c r="G367" s="333">
        <f t="shared" si="5"/>
        <v>2.1220159151193636</v>
      </c>
      <c r="H367" s="609" t="s">
        <v>121</v>
      </c>
      <c r="I367" s="603" t="s">
        <v>18</v>
      </c>
      <c r="J367" s="453" t="s">
        <v>464</v>
      </c>
      <c r="K367" s="543" t="s">
        <v>64</v>
      </c>
      <c r="L367" s="543" t="s">
        <v>45</v>
      </c>
      <c r="M367" s="496"/>
      <c r="N367" s="497"/>
    </row>
    <row r="368" spans="1:14" x14ac:dyDescent="0.25">
      <c r="A368" s="535">
        <v>44819</v>
      </c>
      <c r="B368" s="176" t="s">
        <v>122</v>
      </c>
      <c r="C368" s="176" t="s">
        <v>122</v>
      </c>
      <c r="D368" s="188" t="s">
        <v>119</v>
      </c>
      <c r="E368" s="426">
        <v>5000</v>
      </c>
      <c r="F368" s="369">
        <v>3770</v>
      </c>
      <c r="G368" s="333">
        <f t="shared" si="5"/>
        <v>1.3262599469496021</v>
      </c>
      <c r="H368" s="609" t="s">
        <v>121</v>
      </c>
      <c r="I368" s="603" t="s">
        <v>18</v>
      </c>
      <c r="J368" s="453" t="s">
        <v>464</v>
      </c>
      <c r="K368" s="543" t="s">
        <v>64</v>
      </c>
      <c r="L368" s="543" t="s">
        <v>45</v>
      </c>
      <c r="M368" s="496"/>
      <c r="N368" s="497"/>
    </row>
    <row r="369" spans="1:14" x14ac:dyDescent="0.25">
      <c r="A369" s="535">
        <v>44819</v>
      </c>
      <c r="B369" s="176" t="s">
        <v>122</v>
      </c>
      <c r="C369" s="176" t="s">
        <v>122</v>
      </c>
      <c r="D369" s="188" t="s">
        <v>119</v>
      </c>
      <c r="E369" s="426">
        <v>5000</v>
      </c>
      <c r="F369" s="369">
        <v>3770</v>
      </c>
      <c r="G369" s="333">
        <f t="shared" si="5"/>
        <v>1.3262599469496021</v>
      </c>
      <c r="H369" s="609" t="s">
        <v>121</v>
      </c>
      <c r="I369" s="603" t="s">
        <v>18</v>
      </c>
      <c r="J369" s="453" t="s">
        <v>464</v>
      </c>
      <c r="K369" s="543" t="s">
        <v>64</v>
      </c>
      <c r="L369" s="543" t="s">
        <v>45</v>
      </c>
      <c r="M369" s="496"/>
      <c r="N369" s="497"/>
    </row>
    <row r="370" spans="1:14" ht="15" customHeight="1" x14ac:dyDescent="0.25">
      <c r="A370" s="195">
        <v>44819</v>
      </c>
      <c r="B370" s="206" t="s">
        <v>123</v>
      </c>
      <c r="C370" s="206" t="s">
        <v>124</v>
      </c>
      <c r="D370" s="602" t="s">
        <v>118</v>
      </c>
      <c r="E370" s="589">
        <v>10000</v>
      </c>
      <c r="F370" s="369">
        <v>3770</v>
      </c>
      <c r="G370" s="333">
        <f t="shared" si="5"/>
        <v>2.6525198938992043</v>
      </c>
      <c r="H370" s="609" t="s">
        <v>136</v>
      </c>
      <c r="I370" s="603" t="s">
        <v>18</v>
      </c>
      <c r="J370" s="453" t="s">
        <v>420</v>
      </c>
      <c r="K370" s="543" t="s">
        <v>64</v>
      </c>
      <c r="L370" s="543" t="s">
        <v>45</v>
      </c>
      <c r="M370" s="204"/>
      <c r="N370" s="182"/>
    </row>
    <row r="371" spans="1:14" ht="17.25" customHeight="1" x14ac:dyDescent="0.25">
      <c r="A371" s="195">
        <v>44819</v>
      </c>
      <c r="B371" s="206" t="s">
        <v>123</v>
      </c>
      <c r="C371" s="206" t="s">
        <v>124</v>
      </c>
      <c r="D371" s="602" t="s">
        <v>118</v>
      </c>
      <c r="E371" s="589">
        <v>13000</v>
      </c>
      <c r="F371" s="369">
        <v>3770</v>
      </c>
      <c r="G371" s="333">
        <f t="shared" si="5"/>
        <v>3.4482758620689653</v>
      </c>
      <c r="H371" s="609" t="s">
        <v>136</v>
      </c>
      <c r="I371" s="603" t="s">
        <v>18</v>
      </c>
      <c r="J371" s="453" t="s">
        <v>420</v>
      </c>
      <c r="K371" s="543" t="s">
        <v>64</v>
      </c>
      <c r="L371" s="543" t="s">
        <v>45</v>
      </c>
      <c r="M371" s="204"/>
      <c r="N371" s="182"/>
    </row>
    <row r="372" spans="1:14" x14ac:dyDescent="0.25">
      <c r="A372" s="195">
        <v>44819</v>
      </c>
      <c r="B372" s="206" t="s">
        <v>123</v>
      </c>
      <c r="C372" s="206" t="s">
        <v>124</v>
      </c>
      <c r="D372" s="602" t="s">
        <v>118</v>
      </c>
      <c r="E372" s="589">
        <v>20000</v>
      </c>
      <c r="F372" s="369">
        <v>3770</v>
      </c>
      <c r="G372" s="333">
        <f t="shared" si="5"/>
        <v>5.3050397877984086</v>
      </c>
      <c r="H372" s="609" t="s">
        <v>136</v>
      </c>
      <c r="I372" s="603" t="s">
        <v>18</v>
      </c>
      <c r="J372" s="453" t="s">
        <v>420</v>
      </c>
      <c r="K372" s="543" t="s">
        <v>64</v>
      </c>
      <c r="L372" s="543" t="s">
        <v>45</v>
      </c>
      <c r="M372" s="496"/>
      <c r="N372" s="497"/>
    </row>
    <row r="373" spans="1:14" x14ac:dyDescent="0.25">
      <c r="A373" s="195">
        <v>44819</v>
      </c>
      <c r="B373" s="206" t="s">
        <v>123</v>
      </c>
      <c r="C373" s="206" t="s">
        <v>124</v>
      </c>
      <c r="D373" s="602" t="s">
        <v>118</v>
      </c>
      <c r="E373" s="589">
        <v>10000</v>
      </c>
      <c r="F373" s="369">
        <v>3770</v>
      </c>
      <c r="G373" s="333">
        <f t="shared" si="5"/>
        <v>2.6525198938992043</v>
      </c>
      <c r="H373" s="609" t="s">
        <v>136</v>
      </c>
      <c r="I373" s="603" t="s">
        <v>18</v>
      </c>
      <c r="J373" s="453" t="s">
        <v>420</v>
      </c>
      <c r="K373" s="543" t="s">
        <v>64</v>
      </c>
      <c r="L373" s="543" t="s">
        <v>45</v>
      </c>
      <c r="M373" s="496"/>
      <c r="N373" s="497"/>
    </row>
    <row r="374" spans="1:14" x14ac:dyDescent="0.25">
      <c r="A374" s="195">
        <v>44819</v>
      </c>
      <c r="B374" s="206" t="s">
        <v>123</v>
      </c>
      <c r="C374" s="206" t="s">
        <v>124</v>
      </c>
      <c r="D374" s="602" t="s">
        <v>118</v>
      </c>
      <c r="E374" s="589">
        <v>10000</v>
      </c>
      <c r="F374" s="369">
        <v>3770</v>
      </c>
      <c r="G374" s="333">
        <f t="shared" si="5"/>
        <v>2.6525198938992043</v>
      </c>
      <c r="H374" s="609" t="s">
        <v>136</v>
      </c>
      <c r="I374" s="603" t="s">
        <v>18</v>
      </c>
      <c r="J374" s="453" t="s">
        <v>420</v>
      </c>
      <c r="K374" s="543" t="s">
        <v>64</v>
      </c>
      <c r="L374" s="543" t="s">
        <v>45</v>
      </c>
      <c r="M374" s="496"/>
      <c r="N374" s="497"/>
    </row>
    <row r="375" spans="1:14" x14ac:dyDescent="0.25">
      <c r="A375" s="195">
        <v>44819</v>
      </c>
      <c r="B375" s="206" t="s">
        <v>123</v>
      </c>
      <c r="C375" s="206" t="s">
        <v>124</v>
      </c>
      <c r="D375" s="602" t="s">
        <v>118</v>
      </c>
      <c r="E375" s="589">
        <v>10000</v>
      </c>
      <c r="F375" s="369">
        <v>3770</v>
      </c>
      <c r="G375" s="333">
        <f t="shared" si="5"/>
        <v>2.6525198938992043</v>
      </c>
      <c r="H375" s="609" t="s">
        <v>136</v>
      </c>
      <c r="I375" s="603" t="s">
        <v>18</v>
      </c>
      <c r="J375" s="453" t="s">
        <v>420</v>
      </c>
      <c r="K375" s="543" t="s">
        <v>64</v>
      </c>
      <c r="L375" s="543" t="s">
        <v>45</v>
      </c>
      <c r="M375" s="496"/>
      <c r="N375" s="497"/>
    </row>
    <row r="376" spans="1:14" x14ac:dyDescent="0.25">
      <c r="A376" s="195">
        <v>44819</v>
      </c>
      <c r="B376" s="196" t="s">
        <v>123</v>
      </c>
      <c r="C376" s="196" t="s">
        <v>124</v>
      </c>
      <c r="D376" s="525" t="s">
        <v>118</v>
      </c>
      <c r="E376" s="173">
        <v>13000</v>
      </c>
      <c r="F376" s="369">
        <v>3770</v>
      </c>
      <c r="G376" s="333">
        <f t="shared" si="5"/>
        <v>3.4482758620689653</v>
      </c>
      <c r="H376" s="545" t="s">
        <v>120</v>
      </c>
      <c r="I376" s="603" t="s">
        <v>18</v>
      </c>
      <c r="J376" s="453" t="s">
        <v>425</v>
      </c>
      <c r="K376" s="543" t="s">
        <v>64</v>
      </c>
      <c r="L376" s="543" t="s">
        <v>45</v>
      </c>
      <c r="M376" s="496"/>
      <c r="N376" s="497"/>
    </row>
    <row r="377" spans="1:14" ht="17.25" customHeight="1" x14ac:dyDescent="0.25">
      <c r="A377" s="195">
        <v>44819</v>
      </c>
      <c r="B377" s="196" t="s">
        <v>123</v>
      </c>
      <c r="C377" s="196" t="s">
        <v>124</v>
      </c>
      <c r="D377" s="525" t="s">
        <v>118</v>
      </c>
      <c r="E377" s="191">
        <v>20000</v>
      </c>
      <c r="F377" s="369">
        <v>3770</v>
      </c>
      <c r="G377" s="333">
        <f t="shared" si="5"/>
        <v>5.3050397877984086</v>
      </c>
      <c r="H377" s="555" t="s">
        <v>120</v>
      </c>
      <c r="I377" s="603" t="s">
        <v>18</v>
      </c>
      <c r="J377" s="453" t="s">
        <v>425</v>
      </c>
      <c r="K377" s="543" t="s">
        <v>64</v>
      </c>
      <c r="L377" s="543" t="s">
        <v>45</v>
      </c>
      <c r="M377" s="554"/>
      <c r="N377" s="544"/>
    </row>
    <row r="378" spans="1:14" x14ac:dyDescent="0.25">
      <c r="A378" s="195">
        <v>44819</v>
      </c>
      <c r="B378" s="196" t="s">
        <v>123</v>
      </c>
      <c r="C378" s="196" t="s">
        <v>124</v>
      </c>
      <c r="D378" s="525" t="s">
        <v>118</v>
      </c>
      <c r="E378" s="589">
        <v>10000</v>
      </c>
      <c r="F378" s="369">
        <v>3770</v>
      </c>
      <c r="G378" s="333">
        <f t="shared" si="5"/>
        <v>2.6525198938992043</v>
      </c>
      <c r="H378" s="545" t="s">
        <v>120</v>
      </c>
      <c r="I378" s="603" t="s">
        <v>18</v>
      </c>
      <c r="J378" s="453" t="s">
        <v>425</v>
      </c>
      <c r="K378" s="543" t="s">
        <v>64</v>
      </c>
      <c r="L378" s="543" t="s">
        <v>45</v>
      </c>
      <c r="M378" s="496"/>
      <c r="N378" s="497"/>
    </row>
    <row r="379" spans="1:14" x14ac:dyDescent="0.25">
      <c r="A379" s="195">
        <v>44819</v>
      </c>
      <c r="B379" s="196" t="s">
        <v>123</v>
      </c>
      <c r="C379" s="196" t="s">
        <v>124</v>
      </c>
      <c r="D379" s="525" t="s">
        <v>118</v>
      </c>
      <c r="E379" s="589">
        <v>10000</v>
      </c>
      <c r="F379" s="369">
        <v>3770</v>
      </c>
      <c r="G379" s="333">
        <f t="shared" si="5"/>
        <v>2.6525198938992043</v>
      </c>
      <c r="H379" s="545" t="s">
        <v>120</v>
      </c>
      <c r="I379" s="603" t="s">
        <v>18</v>
      </c>
      <c r="J379" s="453" t="s">
        <v>425</v>
      </c>
      <c r="K379" s="543" t="s">
        <v>64</v>
      </c>
      <c r="L379" s="543" t="s">
        <v>45</v>
      </c>
      <c r="M379" s="496"/>
      <c r="N379" s="497"/>
    </row>
    <row r="380" spans="1:14" x14ac:dyDescent="0.25">
      <c r="A380" s="181">
        <v>44819</v>
      </c>
      <c r="B380" s="176" t="s">
        <v>123</v>
      </c>
      <c r="C380" s="176" t="s">
        <v>124</v>
      </c>
      <c r="D380" s="176" t="s">
        <v>119</v>
      </c>
      <c r="E380" s="426">
        <v>8000</v>
      </c>
      <c r="F380" s="369">
        <v>3770</v>
      </c>
      <c r="G380" s="333">
        <f t="shared" si="5"/>
        <v>2.1220159151193636</v>
      </c>
      <c r="H380" s="545" t="s">
        <v>229</v>
      </c>
      <c r="I380" s="603" t="s">
        <v>18</v>
      </c>
      <c r="J380" s="26" t="s">
        <v>426</v>
      </c>
      <c r="K380" s="543" t="s">
        <v>64</v>
      </c>
      <c r="L380" s="543" t="s">
        <v>45</v>
      </c>
      <c r="M380" s="496"/>
      <c r="N380" s="497"/>
    </row>
    <row r="381" spans="1:14" x14ac:dyDescent="0.25">
      <c r="A381" s="181">
        <v>44819</v>
      </c>
      <c r="B381" s="176" t="s">
        <v>123</v>
      </c>
      <c r="C381" s="176" t="s">
        <v>124</v>
      </c>
      <c r="D381" s="176" t="s">
        <v>119</v>
      </c>
      <c r="E381" s="426">
        <v>8000</v>
      </c>
      <c r="F381" s="369">
        <v>3770</v>
      </c>
      <c r="G381" s="333">
        <f t="shared" si="5"/>
        <v>2.1220159151193636</v>
      </c>
      <c r="H381" s="545" t="s">
        <v>229</v>
      </c>
      <c r="I381" s="603" t="s">
        <v>18</v>
      </c>
      <c r="J381" s="26" t="s">
        <v>426</v>
      </c>
      <c r="K381" s="543" t="s">
        <v>64</v>
      </c>
      <c r="L381" s="543" t="s">
        <v>45</v>
      </c>
      <c r="M381" s="496"/>
      <c r="N381" s="497"/>
    </row>
    <row r="382" spans="1:14" x14ac:dyDescent="0.25">
      <c r="A382" s="181">
        <v>44819</v>
      </c>
      <c r="B382" s="176" t="s">
        <v>123</v>
      </c>
      <c r="C382" s="176" t="s">
        <v>124</v>
      </c>
      <c r="D382" s="176" t="s">
        <v>119</v>
      </c>
      <c r="E382" s="426">
        <v>14000</v>
      </c>
      <c r="F382" s="369">
        <v>3770</v>
      </c>
      <c r="G382" s="333">
        <f t="shared" si="5"/>
        <v>3.7135278514588861</v>
      </c>
      <c r="H382" s="545" t="s">
        <v>229</v>
      </c>
      <c r="I382" s="603" t="s">
        <v>18</v>
      </c>
      <c r="J382" s="26" t="s">
        <v>426</v>
      </c>
      <c r="K382" s="543" t="s">
        <v>64</v>
      </c>
      <c r="L382" s="543" t="s">
        <v>45</v>
      </c>
      <c r="M382" s="496"/>
      <c r="N382" s="497"/>
    </row>
    <row r="383" spans="1:14" x14ac:dyDescent="0.25">
      <c r="A383" s="181">
        <v>44819</v>
      </c>
      <c r="B383" s="176" t="s">
        <v>123</v>
      </c>
      <c r="C383" s="176" t="s">
        <v>124</v>
      </c>
      <c r="D383" s="176" t="s">
        <v>119</v>
      </c>
      <c r="E383" s="426">
        <v>7000</v>
      </c>
      <c r="F383" s="369">
        <v>3770</v>
      </c>
      <c r="G383" s="333">
        <f t="shared" si="5"/>
        <v>1.856763925729443</v>
      </c>
      <c r="H383" s="545" t="s">
        <v>229</v>
      </c>
      <c r="I383" s="603" t="s">
        <v>18</v>
      </c>
      <c r="J383" s="26" t="s">
        <v>426</v>
      </c>
      <c r="K383" s="543" t="s">
        <v>64</v>
      </c>
      <c r="L383" s="543" t="s">
        <v>45</v>
      </c>
      <c r="M383" s="496"/>
      <c r="N383" s="497"/>
    </row>
    <row r="384" spans="1:14" x14ac:dyDescent="0.25">
      <c r="A384" s="181">
        <v>44819</v>
      </c>
      <c r="B384" s="176" t="s">
        <v>123</v>
      </c>
      <c r="C384" s="176" t="s">
        <v>124</v>
      </c>
      <c r="D384" s="176" t="s">
        <v>119</v>
      </c>
      <c r="E384" s="426">
        <v>8000</v>
      </c>
      <c r="F384" s="369">
        <v>3770</v>
      </c>
      <c r="G384" s="333">
        <f t="shared" si="5"/>
        <v>2.1220159151193636</v>
      </c>
      <c r="H384" s="545" t="s">
        <v>229</v>
      </c>
      <c r="I384" s="603" t="s">
        <v>18</v>
      </c>
      <c r="J384" s="26" t="s">
        <v>426</v>
      </c>
      <c r="K384" s="543" t="s">
        <v>64</v>
      </c>
      <c r="L384" s="543" t="s">
        <v>45</v>
      </c>
      <c r="M384" s="496"/>
      <c r="N384" s="497"/>
    </row>
    <row r="385" spans="1:14" x14ac:dyDescent="0.25">
      <c r="A385" s="181">
        <v>44819</v>
      </c>
      <c r="B385" s="176" t="s">
        <v>123</v>
      </c>
      <c r="C385" s="176" t="s">
        <v>124</v>
      </c>
      <c r="D385" s="176" t="s">
        <v>119</v>
      </c>
      <c r="E385" s="426">
        <v>15000</v>
      </c>
      <c r="F385" s="369">
        <v>3770</v>
      </c>
      <c r="G385" s="333">
        <f t="shared" si="5"/>
        <v>3.9787798408488064</v>
      </c>
      <c r="H385" s="545" t="s">
        <v>229</v>
      </c>
      <c r="I385" s="603" t="s">
        <v>18</v>
      </c>
      <c r="J385" s="26" t="s">
        <v>426</v>
      </c>
      <c r="K385" s="543" t="s">
        <v>64</v>
      </c>
      <c r="L385" s="543" t="s">
        <v>45</v>
      </c>
      <c r="M385" s="496"/>
      <c r="N385" s="497"/>
    </row>
    <row r="386" spans="1:14" x14ac:dyDescent="0.25">
      <c r="A386" s="181">
        <v>44819</v>
      </c>
      <c r="B386" s="176" t="s">
        <v>122</v>
      </c>
      <c r="C386" s="176" t="s">
        <v>122</v>
      </c>
      <c r="D386" s="176" t="s">
        <v>119</v>
      </c>
      <c r="E386" s="426">
        <v>5000</v>
      </c>
      <c r="F386" s="369">
        <v>3770</v>
      </c>
      <c r="G386" s="333">
        <f t="shared" si="5"/>
        <v>1.3262599469496021</v>
      </c>
      <c r="H386" s="545" t="s">
        <v>229</v>
      </c>
      <c r="I386" s="603" t="s">
        <v>18</v>
      </c>
      <c r="J386" s="26" t="s">
        <v>426</v>
      </c>
      <c r="K386" s="543" t="s">
        <v>64</v>
      </c>
      <c r="L386" s="543" t="s">
        <v>45</v>
      </c>
      <c r="M386" s="496"/>
      <c r="N386" s="497"/>
    </row>
    <row r="387" spans="1:14" x14ac:dyDescent="0.25">
      <c r="A387" s="181">
        <v>44819</v>
      </c>
      <c r="B387" s="176" t="s">
        <v>122</v>
      </c>
      <c r="C387" s="176" t="s">
        <v>122</v>
      </c>
      <c r="D387" s="176" t="s">
        <v>119</v>
      </c>
      <c r="E387" s="191">
        <v>4000</v>
      </c>
      <c r="F387" s="369">
        <v>3770</v>
      </c>
      <c r="G387" s="333">
        <f t="shared" si="5"/>
        <v>1.0610079575596818</v>
      </c>
      <c r="H387" s="545" t="s">
        <v>229</v>
      </c>
      <c r="I387" s="603" t="s">
        <v>18</v>
      </c>
      <c r="J387" s="26" t="s">
        <v>426</v>
      </c>
      <c r="K387" s="543" t="s">
        <v>64</v>
      </c>
      <c r="L387" s="543" t="s">
        <v>45</v>
      </c>
      <c r="M387" s="496"/>
      <c r="N387" s="497"/>
    </row>
    <row r="388" spans="1:14" x14ac:dyDescent="0.25">
      <c r="A388" s="535">
        <v>44819</v>
      </c>
      <c r="B388" s="178" t="s">
        <v>123</v>
      </c>
      <c r="C388" s="178" t="s">
        <v>124</v>
      </c>
      <c r="D388" s="204" t="s">
        <v>14</v>
      </c>
      <c r="E388" s="183">
        <v>7000</v>
      </c>
      <c r="F388" s="369">
        <v>3770</v>
      </c>
      <c r="G388" s="333">
        <f t="shared" si="5"/>
        <v>1.856763925729443</v>
      </c>
      <c r="H388" s="545" t="s">
        <v>42</v>
      </c>
      <c r="I388" s="603" t="s">
        <v>18</v>
      </c>
      <c r="J388" s="453" t="s">
        <v>724</v>
      </c>
      <c r="K388" s="543" t="s">
        <v>64</v>
      </c>
      <c r="L388" s="543" t="s">
        <v>45</v>
      </c>
      <c r="M388" s="496"/>
      <c r="N388" s="497"/>
    </row>
    <row r="389" spans="1:14" x14ac:dyDescent="0.25">
      <c r="A389" s="535">
        <v>44819</v>
      </c>
      <c r="B389" s="178" t="s">
        <v>123</v>
      </c>
      <c r="C389" s="178" t="s">
        <v>124</v>
      </c>
      <c r="D389" s="204" t="s">
        <v>14</v>
      </c>
      <c r="E389" s="183">
        <v>4000</v>
      </c>
      <c r="F389" s="369">
        <v>3770</v>
      </c>
      <c r="G389" s="333">
        <f t="shared" si="5"/>
        <v>1.0610079575596818</v>
      </c>
      <c r="H389" s="545" t="s">
        <v>42</v>
      </c>
      <c r="I389" s="603" t="s">
        <v>18</v>
      </c>
      <c r="J389" s="453" t="s">
        <v>724</v>
      </c>
      <c r="K389" s="543" t="s">
        <v>64</v>
      </c>
      <c r="L389" s="543" t="s">
        <v>45</v>
      </c>
      <c r="M389" s="496"/>
      <c r="N389" s="497"/>
    </row>
    <row r="390" spans="1:14" x14ac:dyDescent="0.25">
      <c r="A390" s="535">
        <v>44819</v>
      </c>
      <c r="B390" s="178" t="s">
        <v>123</v>
      </c>
      <c r="C390" s="178" t="s">
        <v>124</v>
      </c>
      <c r="D390" s="204" t="s">
        <v>14</v>
      </c>
      <c r="E390" s="191">
        <v>5000</v>
      </c>
      <c r="F390" s="369">
        <v>3770</v>
      </c>
      <c r="G390" s="333">
        <f t="shared" si="5"/>
        <v>1.3262599469496021</v>
      </c>
      <c r="H390" s="545" t="s">
        <v>42</v>
      </c>
      <c r="I390" s="603" t="s">
        <v>18</v>
      </c>
      <c r="J390" s="453" t="s">
        <v>724</v>
      </c>
      <c r="K390" s="543" t="s">
        <v>64</v>
      </c>
      <c r="L390" s="543" t="s">
        <v>45</v>
      </c>
      <c r="M390" s="496"/>
      <c r="N390" s="497"/>
    </row>
    <row r="391" spans="1:14" x14ac:dyDescent="0.25">
      <c r="A391" s="535">
        <v>44819</v>
      </c>
      <c r="B391" s="178" t="s">
        <v>431</v>
      </c>
      <c r="C391" s="178" t="s">
        <v>145</v>
      </c>
      <c r="D391" s="197" t="s">
        <v>81</v>
      </c>
      <c r="E391" s="183">
        <v>18000</v>
      </c>
      <c r="F391" s="369">
        <v>3770</v>
      </c>
      <c r="G391" s="333">
        <f t="shared" si="5"/>
        <v>4.7745358090185679</v>
      </c>
      <c r="H391" s="545" t="s">
        <v>42</v>
      </c>
      <c r="I391" s="603" t="s">
        <v>18</v>
      </c>
      <c r="J391" s="453" t="s">
        <v>726</v>
      </c>
      <c r="K391" s="543" t="s">
        <v>64</v>
      </c>
      <c r="L391" s="543" t="s">
        <v>45</v>
      </c>
      <c r="M391" s="496"/>
      <c r="N391" s="497"/>
    </row>
    <row r="392" spans="1:14" x14ac:dyDescent="0.25">
      <c r="A392" s="535">
        <v>44819</v>
      </c>
      <c r="B392" s="196" t="s">
        <v>432</v>
      </c>
      <c r="C392" s="196" t="s">
        <v>145</v>
      </c>
      <c r="D392" s="197" t="s">
        <v>81</v>
      </c>
      <c r="E392" s="183">
        <v>24000</v>
      </c>
      <c r="F392" s="369">
        <v>3770</v>
      </c>
      <c r="G392" s="333">
        <f t="shared" si="5"/>
        <v>6.3660477453580899</v>
      </c>
      <c r="H392" s="545" t="s">
        <v>42</v>
      </c>
      <c r="I392" s="603" t="s">
        <v>18</v>
      </c>
      <c r="J392" s="453" t="s">
        <v>726</v>
      </c>
      <c r="K392" s="543" t="s">
        <v>64</v>
      </c>
      <c r="L392" s="543" t="s">
        <v>45</v>
      </c>
      <c r="M392" s="496"/>
      <c r="N392" s="497"/>
    </row>
    <row r="393" spans="1:14" x14ac:dyDescent="0.25">
      <c r="A393" s="535">
        <v>44819</v>
      </c>
      <c r="B393" s="196" t="s">
        <v>433</v>
      </c>
      <c r="C393" s="196" t="s">
        <v>145</v>
      </c>
      <c r="D393" s="197" t="s">
        <v>81</v>
      </c>
      <c r="E393" s="191">
        <v>6900</v>
      </c>
      <c r="F393" s="369">
        <v>3770</v>
      </c>
      <c r="G393" s="333">
        <f t="shared" si="5"/>
        <v>1.830238726790451</v>
      </c>
      <c r="H393" s="545" t="s">
        <v>42</v>
      </c>
      <c r="I393" s="603" t="s">
        <v>18</v>
      </c>
      <c r="J393" s="453" t="s">
        <v>726</v>
      </c>
      <c r="K393" s="543" t="s">
        <v>64</v>
      </c>
      <c r="L393" s="543" t="s">
        <v>45</v>
      </c>
      <c r="M393" s="496"/>
      <c r="N393" s="497"/>
    </row>
    <row r="394" spans="1:14" x14ac:dyDescent="0.25">
      <c r="A394" s="195">
        <v>44819</v>
      </c>
      <c r="B394" s="196" t="s">
        <v>433</v>
      </c>
      <c r="C394" s="196" t="s">
        <v>145</v>
      </c>
      <c r="D394" s="197" t="s">
        <v>81</v>
      </c>
      <c r="E394" s="191">
        <v>27300</v>
      </c>
      <c r="F394" s="369">
        <v>3770</v>
      </c>
      <c r="G394" s="333">
        <f t="shared" si="5"/>
        <v>7.2413793103448274</v>
      </c>
      <c r="H394" s="545" t="s">
        <v>42</v>
      </c>
      <c r="I394" s="603" t="s">
        <v>18</v>
      </c>
      <c r="J394" s="453" t="s">
        <v>726</v>
      </c>
      <c r="K394" s="543" t="s">
        <v>64</v>
      </c>
      <c r="L394" s="543" t="s">
        <v>45</v>
      </c>
      <c r="M394" s="496"/>
      <c r="N394" s="497"/>
    </row>
    <row r="395" spans="1:14" x14ac:dyDescent="0.25">
      <c r="A395" s="195">
        <v>44819</v>
      </c>
      <c r="B395" s="196" t="s">
        <v>434</v>
      </c>
      <c r="C395" s="196" t="s">
        <v>145</v>
      </c>
      <c r="D395" s="197" t="s">
        <v>81</v>
      </c>
      <c r="E395" s="191">
        <v>24700</v>
      </c>
      <c r="F395" s="369">
        <v>3770</v>
      </c>
      <c r="G395" s="333">
        <f t="shared" si="5"/>
        <v>6.5517241379310347</v>
      </c>
      <c r="H395" s="545" t="s">
        <v>42</v>
      </c>
      <c r="I395" s="603" t="s">
        <v>18</v>
      </c>
      <c r="J395" s="453" t="s">
        <v>726</v>
      </c>
      <c r="K395" s="543" t="s">
        <v>64</v>
      </c>
      <c r="L395" s="543" t="s">
        <v>45</v>
      </c>
      <c r="M395" s="496"/>
      <c r="N395" s="497"/>
    </row>
    <row r="396" spans="1:14" ht="30" x14ac:dyDescent="0.25">
      <c r="A396" s="195">
        <v>44819</v>
      </c>
      <c r="B396" s="196" t="s">
        <v>435</v>
      </c>
      <c r="C396" s="196" t="s">
        <v>145</v>
      </c>
      <c r="D396" s="197" t="s">
        <v>81</v>
      </c>
      <c r="E396" s="183">
        <v>26000</v>
      </c>
      <c r="F396" s="369">
        <v>3770</v>
      </c>
      <c r="G396" s="333">
        <v>15</v>
      </c>
      <c r="H396" s="545" t="s">
        <v>42</v>
      </c>
      <c r="I396" s="603" t="s">
        <v>18</v>
      </c>
      <c r="J396" s="453" t="s">
        <v>726</v>
      </c>
      <c r="K396" s="543" t="s">
        <v>64</v>
      </c>
      <c r="L396" s="543" t="s">
        <v>45</v>
      </c>
      <c r="M396" s="496"/>
      <c r="N396" s="497"/>
    </row>
    <row r="397" spans="1:14" x14ac:dyDescent="0.25">
      <c r="A397" s="195">
        <v>44819</v>
      </c>
      <c r="B397" s="196" t="s">
        <v>436</v>
      </c>
      <c r="C397" s="196" t="s">
        <v>145</v>
      </c>
      <c r="D397" s="197" t="s">
        <v>81</v>
      </c>
      <c r="E397" s="191">
        <v>14400</v>
      </c>
      <c r="F397" s="369">
        <v>3770</v>
      </c>
      <c r="G397" s="333">
        <v>8.44</v>
      </c>
      <c r="H397" s="545" t="s">
        <v>42</v>
      </c>
      <c r="I397" s="603" t="s">
        <v>18</v>
      </c>
      <c r="J397" s="453" t="s">
        <v>726</v>
      </c>
      <c r="K397" s="543" t="s">
        <v>64</v>
      </c>
      <c r="L397" s="543" t="s">
        <v>45</v>
      </c>
      <c r="M397" s="496"/>
      <c r="N397" s="497"/>
    </row>
    <row r="398" spans="1:14" x14ac:dyDescent="0.25">
      <c r="A398" s="195">
        <v>44819</v>
      </c>
      <c r="B398" s="178" t="s">
        <v>437</v>
      </c>
      <c r="C398" s="178" t="s">
        <v>145</v>
      </c>
      <c r="D398" s="204" t="s">
        <v>81</v>
      </c>
      <c r="E398" s="191">
        <v>500</v>
      </c>
      <c r="F398" s="369">
        <v>3770</v>
      </c>
      <c r="G398" s="333">
        <f t="shared" si="5"/>
        <v>0.13262599469496023</v>
      </c>
      <c r="H398" s="545" t="s">
        <v>42</v>
      </c>
      <c r="I398" s="603" t="s">
        <v>18</v>
      </c>
      <c r="J398" s="453" t="s">
        <v>726</v>
      </c>
      <c r="K398" s="543" t="s">
        <v>64</v>
      </c>
      <c r="L398" s="543" t="s">
        <v>45</v>
      </c>
      <c r="M398" s="496"/>
      <c r="N398" s="497"/>
    </row>
    <row r="399" spans="1:14" x14ac:dyDescent="0.25">
      <c r="A399" s="195">
        <v>44819</v>
      </c>
      <c r="B399" s="178" t="s">
        <v>438</v>
      </c>
      <c r="C399" s="178" t="s">
        <v>439</v>
      </c>
      <c r="D399" s="204" t="s">
        <v>81</v>
      </c>
      <c r="E399" s="191">
        <v>319000</v>
      </c>
      <c r="F399" s="369">
        <v>3770</v>
      </c>
      <c r="G399" s="333">
        <f t="shared" si="5"/>
        <v>84.615384615384613</v>
      </c>
      <c r="H399" s="545" t="s">
        <v>42</v>
      </c>
      <c r="I399" s="603" t="s">
        <v>18</v>
      </c>
      <c r="J399" s="453" t="s">
        <v>727</v>
      </c>
      <c r="K399" s="543" t="s">
        <v>64</v>
      </c>
      <c r="L399" s="543" t="s">
        <v>45</v>
      </c>
      <c r="M399" s="496"/>
      <c r="N399" s="497"/>
    </row>
    <row r="400" spans="1:14" x14ac:dyDescent="0.25">
      <c r="A400" s="195">
        <v>44819</v>
      </c>
      <c r="B400" s="178" t="s">
        <v>469</v>
      </c>
      <c r="C400" s="178" t="s">
        <v>324</v>
      </c>
      <c r="D400" s="204" t="s">
        <v>14</v>
      </c>
      <c r="E400" s="191">
        <v>1211440</v>
      </c>
      <c r="F400" s="369">
        <v>3770</v>
      </c>
      <c r="G400" s="333">
        <f t="shared" si="5"/>
        <v>321.33687002652522</v>
      </c>
      <c r="H400" s="545" t="s">
        <v>256</v>
      </c>
      <c r="I400" s="603" t="s">
        <v>18</v>
      </c>
      <c r="J400" s="453" t="s">
        <v>728</v>
      </c>
      <c r="K400" s="543" t="s">
        <v>64</v>
      </c>
      <c r="L400" s="543" t="s">
        <v>45</v>
      </c>
      <c r="M400" s="496"/>
      <c r="N400" s="497"/>
    </row>
    <row r="401" spans="1:14" x14ac:dyDescent="0.25">
      <c r="A401" s="195">
        <v>44819</v>
      </c>
      <c r="B401" s="178" t="s">
        <v>132</v>
      </c>
      <c r="C401" s="178" t="s">
        <v>133</v>
      </c>
      <c r="D401" s="204" t="s">
        <v>81</v>
      </c>
      <c r="E401" s="191">
        <v>2500</v>
      </c>
      <c r="F401" s="369">
        <v>3770</v>
      </c>
      <c r="G401" s="333">
        <f t="shared" si="5"/>
        <v>0.66312997347480107</v>
      </c>
      <c r="H401" s="545" t="s">
        <v>256</v>
      </c>
      <c r="I401" s="603" t="s">
        <v>18</v>
      </c>
      <c r="J401" s="453" t="s">
        <v>700</v>
      </c>
      <c r="K401" s="543" t="s">
        <v>64</v>
      </c>
      <c r="L401" s="543" t="s">
        <v>45</v>
      </c>
      <c r="M401" s="496"/>
      <c r="N401" s="497"/>
    </row>
    <row r="402" spans="1:14" x14ac:dyDescent="0.25">
      <c r="A402" s="195">
        <v>44820</v>
      </c>
      <c r="B402" s="176" t="s">
        <v>123</v>
      </c>
      <c r="C402" s="176" t="s">
        <v>124</v>
      </c>
      <c r="D402" s="188" t="s">
        <v>119</v>
      </c>
      <c r="E402" s="426">
        <v>8000</v>
      </c>
      <c r="F402" s="369">
        <v>3770</v>
      </c>
      <c r="G402" s="333">
        <f t="shared" si="5"/>
        <v>2.1220159151193636</v>
      </c>
      <c r="H402" s="545" t="s">
        <v>121</v>
      </c>
      <c r="I402" s="603" t="s">
        <v>18</v>
      </c>
      <c r="J402" s="453" t="s">
        <v>470</v>
      </c>
      <c r="K402" s="543" t="s">
        <v>64</v>
      </c>
      <c r="L402" s="543" t="s">
        <v>45</v>
      </c>
      <c r="M402" s="496"/>
      <c r="N402" s="497"/>
    </row>
    <row r="403" spans="1:14" x14ac:dyDescent="0.25">
      <c r="A403" s="195">
        <v>44820</v>
      </c>
      <c r="B403" s="176" t="s">
        <v>123</v>
      </c>
      <c r="C403" s="176" t="s">
        <v>124</v>
      </c>
      <c r="D403" s="188" t="s">
        <v>119</v>
      </c>
      <c r="E403" s="426">
        <v>18000</v>
      </c>
      <c r="F403" s="369">
        <v>3770</v>
      </c>
      <c r="G403" s="333">
        <f t="shared" si="5"/>
        <v>4.7745358090185679</v>
      </c>
      <c r="H403" s="545" t="s">
        <v>121</v>
      </c>
      <c r="I403" s="603" t="s">
        <v>18</v>
      </c>
      <c r="J403" s="453" t="s">
        <v>470</v>
      </c>
      <c r="K403" s="543" t="s">
        <v>64</v>
      </c>
      <c r="L403" s="543" t="s">
        <v>45</v>
      </c>
      <c r="M403" s="496"/>
      <c r="N403" s="497"/>
    </row>
    <row r="404" spans="1:14" x14ac:dyDescent="0.25">
      <c r="A404" s="195">
        <v>44820</v>
      </c>
      <c r="B404" s="176" t="s">
        <v>123</v>
      </c>
      <c r="C404" s="176" t="s">
        <v>124</v>
      </c>
      <c r="D404" s="188" t="s">
        <v>119</v>
      </c>
      <c r="E404" s="426">
        <v>15000</v>
      </c>
      <c r="F404" s="369">
        <v>3770</v>
      </c>
      <c r="G404" s="333">
        <f t="shared" si="5"/>
        <v>3.9787798408488064</v>
      </c>
      <c r="H404" s="545" t="s">
        <v>121</v>
      </c>
      <c r="I404" s="603" t="s">
        <v>18</v>
      </c>
      <c r="J404" s="453" t="s">
        <v>470</v>
      </c>
      <c r="K404" s="543" t="s">
        <v>64</v>
      </c>
      <c r="L404" s="543" t="s">
        <v>45</v>
      </c>
      <c r="M404" s="496"/>
      <c r="N404" s="497"/>
    </row>
    <row r="405" spans="1:14" x14ac:dyDescent="0.25">
      <c r="A405" s="195">
        <v>44820</v>
      </c>
      <c r="B405" s="176" t="s">
        <v>123</v>
      </c>
      <c r="C405" s="176" t="s">
        <v>124</v>
      </c>
      <c r="D405" s="188" t="s">
        <v>119</v>
      </c>
      <c r="E405" s="426">
        <v>25000</v>
      </c>
      <c r="F405" s="369">
        <v>3770</v>
      </c>
      <c r="G405" s="333">
        <f t="shared" si="5"/>
        <v>6.6312997347480103</v>
      </c>
      <c r="H405" s="545" t="s">
        <v>121</v>
      </c>
      <c r="I405" s="603" t="s">
        <v>18</v>
      </c>
      <c r="J405" s="453" t="s">
        <v>470</v>
      </c>
      <c r="K405" s="543" t="s">
        <v>64</v>
      </c>
      <c r="L405" s="543" t="s">
        <v>45</v>
      </c>
      <c r="M405" s="496"/>
      <c r="N405" s="497"/>
    </row>
    <row r="406" spans="1:14" x14ac:dyDescent="0.25">
      <c r="A406" s="195">
        <v>44820</v>
      </c>
      <c r="B406" s="176" t="s">
        <v>123</v>
      </c>
      <c r="C406" s="176" t="s">
        <v>124</v>
      </c>
      <c r="D406" s="188" t="s">
        <v>119</v>
      </c>
      <c r="E406" s="426">
        <v>8000</v>
      </c>
      <c r="F406" s="369">
        <v>3770</v>
      </c>
      <c r="G406" s="333">
        <f t="shared" si="5"/>
        <v>2.1220159151193636</v>
      </c>
      <c r="H406" s="545" t="s">
        <v>121</v>
      </c>
      <c r="I406" s="603" t="s">
        <v>18</v>
      </c>
      <c r="J406" s="453" t="s">
        <v>470</v>
      </c>
      <c r="K406" s="543" t="s">
        <v>64</v>
      </c>
      <c r="L406" s="543" t="s">
        <v>45</v>
      </c>
      <c r="M406" s="496"/>
      <c r="N406" s="497"/>
    </row>
    <row r="407" spans="1:14" x14ac:dyDescent="0.25">
      <c r="A407" s="195">
        <v>44820</v>
      </c>
      <c r="B407" s="176" t="s">
        <v>122</v>
      </c>
      <c r="C407" s="176" t="s">
        <v>122</v>
      </c>
      <c r="D407" s="188" t="s">
        <v>119</v>
      </c>
      <c r="E407" s="426">
        <v>5000</v>
      </c>
      <c r="F407" s="369">
        <v>3770</v>
      </c>
      <c r="G407" s="333">
        <f t="shared" si="5"/>
        <v>1.3262599469496021</v>
      </c>
      <c r="H407" s="545" t="s">
        <v>121</v>
      </c>
      <c r="I407" s="603" t="s">
        <v>18</v>
      </c>
      <c r="J407" s="453" t="s">
        <v>470</v>
      </c>
      <c r="K407" s="543" t="s">
        <v>64</v>
      </c>
      <c r="L407" s="543" t="s">
        <v>45</v>
      </c>
      <c r="M407" s="496"/>
      <c r="N407" s="497"/>
    </row>
    <row r="408" spans="1:14" x14ac:dyDescent="0.25">
      <c r="A408" s="195">
        <v>44820</v>
      </c>
      <c r="B408" s="176" t="s">
        <v>122</v>
      </c>
      <c r="C408" s="176" t="s">
        <v>122</v>
      </c>
      <c r="D408" s="188" t="s">
        <v>119</v>
      </c>
      <c r="E408" s="426">
        <v>5000</v>
      </c>
      <c r="F408" s="369">
        <v>3770</v>
      </c>
      <c r="G408" s="333">
        <f t="shared" si="5"/>
        <v>1.3262599469496021</v>
      </c>
      <c r="H408" s="545" t="s">
        <v>121</v>
      </c>
      <c r="I408" s="603" t="s">
        <v>18</v>
      </c>
      <c r="J408" s="453" t="s">
        <v>470</v>
      </c>
      <c r="K408" s="543" t="s">
        <v>64</v>
      </c>
      <c r="L408" s="543" t="s">
        <v>45</v>
      </c>
      <c r="M408" s="496"/>
      <c r="N408" s="497"/>
    </row>
    <row r="409" spans="1:14" x14ac:dyDescent="0.25">
      <c r="A409" s="181">
        <v>44820</v>
      </c>
      <c r="B409" s="176" t="s">
        <v>123</v>
      </c>
      <c r="C409" s="176" t="s">
        <v>124</v>
      </c>
      <c r="D409" s="176" t="s">
        <v>119</v>
      </c>
      <c r="E409" s="191">
        <v>9000</v>
      </c>
      <c r="F409" s="369">
        <v>3770</v>
      </c>
      <c r="G409" s="333">
        <f t="shared" si="5"/>
        <v>2.3872679045092839</v>
      </c>
      <c r="H409" s="545" t="s">
        <v>229</v>
      </c>
      <c r="I409" s="603" t="s">
        <v>18</v>
      </c>
      <c r="J409" s="25" t="s">
        <v>447</v>
      </c>
      <c r="K409" s="543" t="s">
        <v>64</v>
      </c>
      <c r="L409" s="543" t="s">
        <v>45</v>
      </c>
      <c r="M409" s="496"/>
      <c r="N409" s="497"/>
    </row>
    <row r="410" spans="1:14" x14ac:dyDescent="0.25">
      <c r="A410" s="181">
        <v>44820</v>
      </c>
      <c r="B410" s="176" t="s">
        <v>123</v>
      </c>
      <c r="C410" s="176" t="s">
        <v>124</v>
      </c>
      <c r="D410" s="176" t="s">
        <v>119</v>
      </c>
      <c r="E410" s="191">
        <v>8000</v>
      </c>
      <c r="F410" s="369">
        <v>3770</v>
      </c>
      <c r="G410" s="333">
        <f t="shared" si="5"/>
        <v>2.1220159151193636</v>
      </c>
      <c r="H410" s="545" t="s">
        <v>229</v>
      </c>
      <c r="I410" s="603" t="s">
        <v>18</v>
      </c>
      <c r="J410" s="25" t="s">
        <v>447</v>
      </c>
      <c r="K410" s="543" t="s">
        <v>64</v>
      </c>
      <c r="L410" s="543" t="s">
        <v>45</v>
      </c>
      <c r="M410" s="496"/>
      <c r="N410" s="497"/>
    </row>
    <row r="411" spans="1:14" x14ac:dyDescent="0.25">
      <c r="A411" s="181">
        <v>44820</v>
      </c>
      <c r="B411" s="176" t="s">
        <v>123</v>
      </c>
      <c r="C411" s="176" t="s">
        <v>124</v>
      </c>
      <c r="D411" s="176" t="s">
        <v>119</v>
      </c>
      <c r="E411" s="191">
        <v>14000</v>
      </c>
      <c r="F411" s="369">
        <v>3770</v>
      </c>
      <c r="G411" s="333">
        <f t="shared" si="5"/>
        <v>3.7135278514588861</v>
      </c>
      <c r="H411" s="545" t="s">
        <v>229</v>
      </c>
      <c r="I411" s="603" t="s">
        <v>18</v>
      </c>
      <c r="J411" s="25" t="s">
        <v>447</v>
      </c>
      <c r="K411" s="543" t="s">
        <v>64</v>
      </c>
      <c r="L411" s="543" t="s">
        <v>45</v>
      </c>
      <c r="M411" s="496"/>
      <c r="N411" s="497"/>
    </row>
    <row r="412" spans="1:14" x14ac:dyDescent="0.25">
      <c r="A412" s="181">
        <v>44820</v>
      </c>
      <c r="B412" s="176" t="s">
        <v>123</v>
      </c>
      <c r="C412" s="176" t="s">
        <v>124</v>
      </c>
      <c r="D412" s="176" t="s">
        <v>119</v>
      </c>
      <c r="E412" s="191">
        <v>13000</v>
      </c>
      <c r="F412" s="369">
        <v>3770</v>
      </c>
      <c r="G412" s="333">
        <f t="shared" si="5"/>
        <v>3.4482758620689653</v>
      </c>
      <c r="H412" s="545" t="s">
        <v>229</v>
      </c>
      <c r="I412" s="603" t="s">
        <v>18</v>
      </c>
      <c r="J412" s="25" t="s">
        <v>447</v>
      </c>
      <c r="K412" s="543" t="s">
        <v>64</v>
      </c>
      <c r="L412" s="543" t="s">
        <v>45</v>
      </c>
      <c r="M412" s="496"/>
      <c r="N412" s="497"/>
    </row>
    <row r="413" spans="1:14" x14ac:dyDescent="0.25">
      <c r="A413" s="181">
        <v>44820</v>
      </c>
      <c r="B413" s="176" t="s">
        <v>123</v>
      </c>
      <c r="C413" s="176" t="s">
        <v>124</v>
      </c>
      <c r="D413" s="176" t="s">
        <v>119</v>
      </c>
      <c r="E413" s="191">
        <v>14000</v>
      </c>
      <c r="F413" s="369">
        <v>3770</v>
      </c>
      <c r="G413" s="333">
        <f t="shared" si="5"/>
        <v>3.7135278514588861</v>
      </c>
      <c r="H413" s="545" t="s">
        <v>229</v>
      </c>
      <c r="I413" s="603" t="s">
        <v>18</v>
      </c>
      <c r="J413" s="25" t="s">
        <v>447</v>
      </c>
      <c r="K413" s="543" t="s">
        <v>64</v>
      </c>
      <c r="L413" s="543" t="s">
        <v>45</v>
      </c>
      <c r="M413" s="496"/>
      <c r="N413" s="497"/>
    </row>
    <row r="414" spans="1:14" x14ac:dyDescent="0.25">
      <c r="A414" s="181">
        <v>44820</v>
      </c>
      <c r="B414" s="178" t="s">
        <v>122</v>
      </c>
      <c r="C414" s="178" t="s">
        <v>122</v>
      </c>
      <c r="D414" s="204" t="s">
        <v>119</v>
      </c>
      <c r="E414" s="191">
        <v>5000</v>
      </c>
      <c r="F414" s="369">
        <v>3770</v>
      </c>
      <c r="G414" s="333">
        <f t="shared" si="5"/>
        <v>1.3262599469496021</v>
      </c>
      <c r="H414" s="545" t="s">
        <v>229</v>
      </c>
      <c r="I414" s="603" t="s">
        <v>18</v>
      </c>
      <c r="J414" s="25" t="s">
        <v>447</v>
      </c>
      <c r="K414" s="543" t="s">
        <v>64</v>
      </c>
      <c r="L414" s="543" t="s">
        <v>45</v>
      </c>
      <c r="M414" s="496"/>
      <c r="N414" s="497"/>
    </row>
    <row r="415" spans="1:14" x14ac:dyDescent="0.25">
      <c r="A415" s="181">
        <v>44820</v>
      </c>
      <c r="B415" s="178" t="s">
        <v>122</v>
      </c>
      <c r="C415" s="178" t="s">
        <v>122</v>
      </c>
      <c r="D415" s="204" t="s">
        <v>119</v>
      </c>
      <c r="E415" s="191">
        <v>5000</v>
      </c>
      <c r="F415" s="369">
        <v>3770</v>
      </c>
      <c r="G415" s="333">
        <f t="shared" si="5"/>
        <v>1.3262599469496021</v>
      </c>
      <c r="H415" s="545" t="s">
        <v>229</v>
      </c>
      <c r="I415" s="603" t="s">
        <v>18</v>
      </c>
      <c r="J415" s="25" t="s">
        <v>447</v>
      </c>
      <c r="K415" s="543" t="s">
        <v>64</v>
      </c>
      <c r="L415" s="543" t="s">
        <v>45</v>
      </c>
      <c r="M415" s="496"/>
      <c r="N415" s="497"/>
    </row>
    <row r="416" spans="1:14" x14ac:dyDescent="0.25">
      <c r="A416" s="195">
        <v>44820</v>
      </c>
      <c r="B416" s="176" t="s">
        <v>123</v>
      </c>
      <c r="C416" s="176" t="s">
        <v>124</v>
      </c>
      <c r="D416" s="176" t="s">
        <v>119</v>
      </c>
      <c r="E416" s="191">
        <v>8000</v>
      </c>
      <c r="F416" s="369">
        <v>3770</v>
      </c>
      <c r="G416" s="333">
        <f t="shared" si="5"/>
        <v>2.1220159151193636</v>
      </c>
      <c r="H416" s="545" t="s">
        <v>236</v>
      </c>
      <c r="I416" s="603" t="s">
        <v>18</v>
      </c>
      <c r="J416" s="453" t="s">
        <v>484</v>
      </c>
      <c r="K416" s="543" t="s">
        <v>64</v>
      </c>
      <c r="L416" s="543" t="s">
        <v>45</v>
      </c>
      <c r="M416" s="496"/>
      <c r="N416" s="497"/>
    </row>
    <row r="417" spans="1:14" x14ac:dyDescent="0.25">
      <c r="A417" s="195">
        <v>44820</v>
      </c>
      <c r="B417" s="176" t="s">
        <v>123</v>
      </c>
      <c r="C417" s="176" t="s">
        <v>124</v>
      </c>
      <c r="D417" s="176" t="s">
        <v>119</v>
      </c>
      <c r="E417" s="191">
        <v>10000</v>
      </c>
      <c r="F417" s="369">
        <v>3770</v>
      </c>
      <c r="G417" s="333">
        <f t="shared" si="5"/>
        <v>2.6525198938992043</v>
      </c>
      <c r="H417" s="545" t="s">
        <v>236</v>
      </c>
      <c r="I417" s="603" t="s">
        <v>18</v>
      </c>
      <c r="J417" s="453" t="s">
        <v>484</v>
      </c>
      <c r="K417" s="543" t="s">
        <v>64</v>
      </c>
      <c r="L417" s="543" t="s">
        <v>45</v>
      </c>
      <c r="M417" s="496"/>
      <c r="N417" s="497"/>
    </row>
    <row r="418" spans="1:14" x14ac:dyDescent="0.25">
      <c r="A418" s="195">
        <v>44820</v>
      </c>
      <c r="B418" s="176" t="s">
        <v>123</v>
      </c>
      <c r="C418" s="176" t="s">
        <v>124</v>
      </c>
      <c r="D418" s="176" t="s">
        <v>119</v>
      </c>
      <c r="E418" s="426">
        <v>10000</v>
      </c>
      <c r="F418" s="369">
        <v>3770</v>
      </c>
      <c r="G418" s="333">
        <f t="shared" si="5"/>
        <v>2.6525198938992043</v>
      </c>
      <c r="H418" s="545" t="s">
        <v>236</v>
      </c>
      <c r="I418" s="603" t="s">
        <v>18</v>
      </c>
      <c r="J418" s="453" t="s">
        <v>484</v>
      </c>
      <c r="K418" s="543" t="s">
        <v>64</v>
      </c>
      <c r="L418" s="543" t="s">
        <v>45</v>
      </c>
      <c r="M418" s="496"/>
      <c r="N418" s="497"/>
    </row>
    <row r="419" spans="1:14" x14ac:dyDescent="0.25">
      <c r="A419" s="195">
        <v>44820</v>
      </c>
      <c r="B419" s="176" t="s">
        <v>123</v>
      </c>
      <c r="C419" s="176" t="s">
        <v>124</v>
      </c>
      <c r="D419" s="176" t="s">
        <v>119</v>
      </c>
      <c r="E419" s="426">
        <v>14000</v>
      </c>
      <c r="F419" s="369">
        <v>3770</v>
      </c>
      <c r="G419" s="333">
        <f t="shared" si="5"/>
        <v>3.7135278514588861</v>
      </c>
      <c r="H419" s="545" t="s">
        <v>236</v>
      </c>
      <c r="I419" s="603" t="s">
        <v>18</v>
      </c>
      <c r="J419" s="453" t="s">
        <v>484</v>
      </c>
      <c r="K419" s="543" t="s">
        <v>64</v>
      </c>
      <c r="L419" s="543" t="s">
        <v>45</v>
      </c>
      <c r="M419" s="496"/>
      <c r="N419" s="497"/>
    </row>
    <row r="420" spans="1:14" x14ac:dyDescent="0.25">
      <c r="A420" s="195">
        <v>44820</v>
      </c>
      <c r="B420" s="176" t="s">
        <v>123</v>
      </c>
      <c r="C420" s="176" t="s">
        <v>124</v>
      </c>
      <c r="D420" s="176" t="s">
        <v>119</v>
      </c>
      <c r="E420" s="426">
        <v>11000</v>
      </c>
      <c r="F420" s="369">
        <v>3770</v>
      </c>
      <c r="G420" s="333">
        <f t="shared" si="5"/>
        <v>2.9177718832891246</v>
      </c>
      <c r="H420" s="545" t="s">
        <v>236</v>
      </c>
      <c r="I420" s="603" t="s">
        <v>18</v>
      </c>
      <c r="J420" s="453" t="s">
        <v>484</v>
      </c>
      <c r="K420" s="543" t="s">
        <v>64</v>
      </c>
      <c r="L420" s="543" t="s">
        <v>45</v>
      </c>
      <c r="M420" s="496"/>
      <c r="N420" s="497"/>
    </row>
    <row r="421" spans="1:14" x14ac:dyDescent="0.25">
      <c r="A421" s="195">
        <v>44820</v>
      </c>
      <c r="B421" s="176" t="s">
        <v>123</v>
      </c>
      <c r="C421" s="176" t="s">
        <v>124</v>
      </c>
      <c r="D421" s="176" t="s">
        <v>119</v>
      </c>
      <c r="E421" s="426">
        <v>10000</v>
      </c>
      <c r="F421" s="369">
        <v>3770</v>
      </c>
      <c r="G421" s="333">
        <f t="shared" si="5"/>
        <v>2.6525198938992043</v>
      </c>
      <c r="H421" s="545" t="s">
        <v>236</v>
      </c>
      <c r="I421" s="603" t="s">
        <v>18</v>
      </c>
      <c r="J421" s="453" t="s">
        <v>484</v>
      </c>
      <c r="K421" s="543" t="s">
        <v>64</v>
      </c>
      <c r="L421" s="543" t="s">
        <v>45</v>
      </c>
      <c r="M421" s="496"/>
      <c r="N421" s="497"/>
    </row>
    <row r="422" spans="1:14" x14ac:dyDescent="0.25">
      <c r="A422" s="195">
        <v>44820</v>
      </c>
      <c r="B422" s="176" t="s">
        <v>122</v>
      </c>
      <c r="C422" s="176" t="s">
        <v>122</v>
      </c>
      <c r="D422" s="176" t="s">
        <v>119</v>
      </c>
      <c r="E422" s="426">
        <v>5000</v>
      </c>
      <c r="F422" s="369">
        <v>3770</v>
      </c>
      <c r="G422" s="333">
        <f t="shared" si="5"/>
        <v>1.3262599469496021</v>
      </c>
      <c r="H422" s="545" t="s">
        <v>236</v>
      </c>
      <c r="I422" s="603" t="s">
        <v>18</v>
      </c>
      <c r="J422" s="453" t="s">
        <v>484</v>
      </c>
      <c r="K422" s="543" t="s">
        <v>64</v>
      </c>
      <c r="L422" s="543" t="s">
        <v>45</v>
      </c>
      <c r="M422" s="496"/>
      <c r="N422" s="497"/>
    </row>
    <row r="423" spans="1:14" x14ac:dyDescent="0.25">
      <c r="A423" s="195">
        <v>44820</v>
      </c>
      <c r="B423" s="176" t="s">
        <v>122</v>
      </c>
      <c r="C423" s="176" t="s">
        <v>122</v>
      </c>
      <c r="D423" s="176" t="s">
        <v>119</v>
      </c>
      <c r="E423" s="426">
        <v>5000</v>
      </c>
      <c r="F423" s="369">
        <v>3770</v>
      </c>
      <c r="G423" s="333">
        <f t="shared" si="5"/>
        <v>1.3262599469496021</v>
      </c>
      <c r="H423" s="545" t="s">
        <v>236</v>
      </c>
      <c r="I423" s="603" t="s">
        <v>18</v>
      </c>
      <c r="J423" s="453" t="s">
        <v>484</v>
      </c>
      <c r="K423" s="543" t="s">
        <v>64</v>
      </c>
      <c r="L423" s="543" t="s">
        <v>45</v>
      </c>
      <c r="M423" s="496"/>
      <c r="N423" s="497"/>
    </row>
    <row r="424" spans="1:14" x14ac:dyDescent="0.25">
      <c r="A424" s="195">
        <v>44820</v>
      </c>
      <c r="B424" s="206" t="s">
        <v>123</v>
      </c>
      <c r="C424" s="206" t="s">
        <v>124</v>
      </c>
      <c r="D424" s="602" t="s">
        <v>118</v>
      </c>
      <c r="E424" s="589">
        <v>10000</v>
      </c>
      <c r="F424" s="369">
        <v>3770</v>
      </c>
      <c r="G424" s="333">
        <f t="shared" si="5"/>
        <v>2.6525198938992043</v>
      </c>
      <c r="H424" s="545" t="s">
        <v>136</v>
      </c>
      <c r="I424" s="603" t="s">
        <v>18</v>
      </c>
      <c r="J424" s="453" t="s">
        <v>456</v>
      </c>
      <c r="K424" s="543" t="s">
        <v>64</v>
      </c>
      <c r="L424" s="543" t="s">
        <v>45</v>
      </c>
      <c r="M424" s="496"/>
      <c r="N424" s="497"/>
    </row>
    <row r="425" spans="1:14" x14ac:dyDescent="0.25">
      <c r="A425" s="195">
        <v>44820</v>
      </c>
      <c r="B425" s="206" t="s">
        <v>123</v>
      </c>
      <c r="C425" s="206" t="s">
        <v>124</v>
      </c>
      <c r="D425" s="602" t="s">
        <v>118</v>
      </c>
      <c r="E425" s="589">
        <v>8000</v>
      </c>
      <c r="F425" s="369">
        <v>3770</v>
      </c>
      <c r="G425" s="333">
        <f t="shared" si="5"/>
        <v>2.1220159151193636</v>
      </c>
      <c r="H425" s="545" t="s">
        <v>136</v>
      </c>
      <c r="I425" s="603" t="s">
        <v>18</v>
      </c>
      <c r="J425" s="453" t="s">
        <v>456</v>
      </c>
      <c r="K425" s="543" t="s">
        <v>64</v>
      </c>
      <c r="L425" s="543" t="s">
        <v>45</v>
      </c>
      <c r="M425" s="496"/>
      <c r="N425" s="497"/>
    </row>
    <row r="426" spans="1:14" x14ac:dyDescent="0.25">
      <c r="A426" s="195">
        <v>44820</v>
      </c>
      <c r="B426" s="206" t="s">
        <v>123</v>
      </c>
      <c r="C426" s="206" t="s">
        <v>124</v>
      </c>
      <c r="D426" s="602" t="s">
        <v>118</v>
      </c>
      <c r="E426" s="589">
        <v>8000</v>
      </c>
      <c r="F426" s="369">
        <v>3770</v>
      </c>
      <c r="G426" s="333">
        <f t="shared" si="5"/>
        <v>2.1220159151193636</v>
      </c>
      <c r="H426" s="545" t="s">
        <v>136</v>
      </c>
      <c r="I426" s="603" t="s">
        <v>18</v>
      </c>
      <c r="J426" s="453" t="s">
        <v>456</v>
      </c>
      <c r="K426" s="543" t="s">
        <v>64</v>
      </c>
      <c r="L426" s="543" t="s">
        <v>45</v>
      </c>
      <c r="M426" s="496"/>
      <c r="N426" s="497"/>
    </row>
    <row r="427" spans="1:14" x14ac:dyDescent="0.25">
      <c r="A427" s="195">
        <v>44820</v>
      </c>
      <c r="B427" s="206" t="s">
        <v>123</v>
      </c>
      <c r="C427" s="206" t="s">
        <v>124</v>
      </c>
      <c r="D427" s="602" t="s">
        <v>118</v>
      </c>
      <c r="E427" s="589">
        <v>12000</v>
      </c>
      <c r="F427" s="369">
        <v>3770</v>
      </c>
      <c r="G427" s="333">
        <f t="shared" ref="G427:G490" si="6">E427/F427</f>
        <v>3.183023872679045</v>
      </c>
      <c r="H427" s="545" t="s">
        <v>136</v>
      </c>
      <c r="I427" s="603" t="s">
        <v>18</v>
      </c>
      <c r="J427" s="453" t="s">
        <v>456</v>
      </c>
      <c r="K427" s="543" t="s">
        <v>64</v>
      </c>
      <c r="L427" s="543" t="s">
        <v>45</v>
      </c>
      <c r="M427" s="496"/>
      <c r="N427" s="497"/>
    </row>
    <row r="428" spans="1:14" x14ac:dyDescent="0.25">
      <c r="A428" s="195">
        <v>44820</v>
      </c>
      <c r="B428" s="206" t="s">
        <v>123</v>
      </c>
      <c r="C428" s="206" t="s">
        <v>124</v>
      </c>
      <c r="D428" s="602" t="s">
        <v>118</v>
      </c>
      <c r="E428" s="589">
        <v>2000</v>
      </c>
      <c r="F428" s="369">
        <v>3770</v>
      </c>
      <c r="G428" s="333">
        <f t="shared" si="6"/>
        <v>0.5305039787798409</v>
      </c>
      <c r="H428" s="545" t="s">
        <v>136</v>
      </c>
      <c r="I428" s="603" t="s">
        <v>18</v>
      </c>
      <c r="J428" s="453" t="s">
        <v>456</v>
      </c>
      <c r="K428" s="543" t="s">
        <v>64</v>
      </c>
      <c r="L428" s="543" t="s">
        <v>45</v>
      </c>
      <c r="M428" s="496"/>
      <c r="N428" s="497"/>
    </row>
    <row r="429" spans="1:14" x14ac:dyDescent="0.25">
      <c r="A429" s="195">
        <v>44820</v>
      </c>
      <c r="B429" s="206" t="s">
        <v>123</v>
      </c>
      <c r="C429" s="206" t="s">
        <v>124</v>
      </c>
      <c r="D429" s="602" t="s">
        <v>118</v>
      </c>
      <c r="E429" s="589">
        <v>17000</v>
      </c>
      <c r="F429" s="369">
        <v>3770</v>
      </c>
      <c r="G429" s="333">
        <f t="shared" si="6"/>
        <v>4.5092838196286475</v>
      </c>
      <c r="H429" s="545" t="s">
        <v>136</v>
      </c>
      <c r="I429" s="603" t="s">
        <v>18</v>
      </c>
      <c r="J429" s="453" t="s">
        <v>456</v>
      </c>
      <c r="K429" s="543" t="s">
        <v>64</v>
      </c>
      <c r="L429" s="543" t="s">
        <v>45</v>
      </c>
      <c r="M429" s="496"/>
      <c r="N429" s="497"/>
    </row>
    <row r="430" spans="1:14" x14ac:dyDescent="0.25">
      <c r="A430" s="195">
        <v>44820</v>
      </c>
      <c r="B430" s="206" t="s">
        <v>123</v>
      </c>
      <c r="C430" s="206" t="s">
        <v>124</v>
      </c>
      <c r="D430" s="602" t="s">
        <v>118</v>
      </c>
      <c r="E430" s="589">
        <v>10000</v>
      </c>
      <c r="F430" s="369">
        <v>3770</v>
      </c>
      <c r="G430" s="333">
        <f t="shared" si="6"/>
        <v>2.6525198938992043</v>
      </c>
      <c r="H430" s="545" t="s">
        <v>136</v>
      </c>
      <c r="I430" s="603" t="s">
        <v>18</v>
      </c>
      <c r="J430" s="453" t="s">
        <v>456</v>
      </c>
      <c r="K430" s="543" t="s">
        <v>64</v>
      </c>
      <c r="L430" s="543" t="s">
        <v>45</v>
      </c>
      <c r="M430" s="496"/>
      <c r="N430" s="497"/>
    </row>
    <row r="431" spans="1:14" x14ac:dyDescent="0.25">
      <c r="A431" s="195">
        <v>44820</v>
      </c>
      <c r="B431" s="206" t="s">
        <v>123</v>
      </c>
      <c r="C431" s="206" t="s">
        <v>124</v>
      </c>
      <c r="D431" s="602" t="s">
        <v>118</v>
      </c>
      <c r="E431" s="589">
        <v>7000</v>
      </c>
      <c r="F431" s="369">
        <v>3770</v>
      </c>
      <c r="G431" s="333">
        <f t="shared" si="6"/>
        <v>1.856763925729443</v>
      </c>
      <c r="H431" s="545" t="s">
        <v>136</v>
      </c>
      <c r="I431" s="603" t="s">
        <v>18</v>
      </c>
      <c r="J431" s="453" t="s">
        <v>456</v>
      </c>
      <c r="K431" s="543" t="s">
        <v>64</v>
      </c>
      <c r="L431" s="543" t="s">
        <v>45</v>
      </c>
      <c r="M431" s="496"/>
      <c r="N431" s="497"/>
    </row>
    <row r="432" spans="1:14" x14ac:dyDescent="0.25">
      <c r="A432" s="195">
        <v>44820</v>
      </c>
      <c r="B432" s="206" t="s">
        <v>123</v>
      </c>
      <c r="C432" s="206" t="s">
        <v>124</v>
      </c>
      <c r="D432" s="602" t="s">
        <v>118</v>
      </c>
      <c r="E432" s="589">
        <v>6000</v>
      </c>
      <c r="F432" s="369">
        <v>3770</v>
      </c>
      <c r="G432" s="333">
        <f t="shared" si="6"/>
        <v>1.5915119363395225</v>
      </c>
      <c r="H432" s="545" t="s">
        <v>136</v>
      </c>
      <c r="I432" s="603" t="s">
        <v>18</v>
      </c>
      <c r="J432" s="453" t="s">
        <v>456</v>
      </c>
      <c r="K432" s="543" t="s">
        <v>64</v>
      </c>
      <c r="L432" s="543" t="s">
        <v>45</v>
      </c>
      <c r="M432" s="496"/>
      <c r="N432" s="497"/>
    </row>
    <row r="433" spans="1:14" x14ac:dyDescent="0.25">
      <c r="A433" s="195">
        <v>44820</v>
      </c>
      <c r="B433" s="178" t="s">
        <v>123</v>
      </c>
      <c r="C433" s="178" t="s">
        <v>124</v>
      </c>
      <c r="D433" s="204" t="s">
        <v>118</v>
      </c>
      <c r="E433" s="589">
        <v>7000</v>
      </c>
      <c r="F433" s="369">
        <v>3770</v>
      </c>
      <c r="G433" s="333">
        <f t="shared" si="6"/>
        <v>1.856763925729443</v>
      </c>
      <c r="H433" s="545" t="s">
        <v>120</v>
      </c>
      <c r="I433" s="603" t="s">
        <v>18</v>
      </c>
      <c r="J433" s="453" t="s">
        <v>463</v>
      </c>
      <c r="K433" s="543" t="s">
        <v>64</v>
      </c>
      <c r="L433" s="543" t="s">
        <v>45</v>
      </c>
      <c r="M433" s="496"/>
      <c r="N433" s="497"/>
    </row>
    <row r="434" spans="1:14" x14ac:dyDescent="0.25">
      <c r="A434" s="195">
        <v>44820</v>
      </c>
      <c r="B434" s="178" t="s">
        <v>123</v>
      </c>
      <c r="C434" s="178" t="s">
        <v>124</v>
      </c>
      <c r="D434" s="204" t="s">
        <v>118</v>
      </c>
      <c r="E434" s="589">
        <v>8000</v>
      </c>
      <c r="F434" s="369">
        <v>3770</v>
      </c>
      <c r="G434" s="333">
        <f t="shared" si="6"/>
        <v>2.1220159151193636</v>
      </c>
      <c r="H434" s="545" t="s">
        <v>120</v>
      </c>
      <c r="I434" s="603" t="s">
        <v>18</v>
      </c>
      <c r="J434" s="453" t="s">
        <v>463</v>
      </c>
      <c r="K434" s="543" t="s">
        <v>64</v>
      </c>
      <c r="L434" s="543" t="s">
        <v>45</v>
      </c>
      <c r="M434" s="496"/>
      <c r="N434" s="497"/>
    </row>
    <row r="435" spans="1:14" x14ac:dyDescent="0.25">
      <c r="A435" s="195">
        <v>44820</v>
      </c>
      <c r="B435" s="178" t="s">
        <v>123</v>
      </c>
      <c r="C435" s="178" t="s">
        <v>124</v>
      </c>
      <c r="D435" s="204" t="s">
        <v>118</v>
      </c>
      <c r="E435" s="589">
        <v>10000</v>
      </c>
      <c r="F435" s="369">
        <v>3770</v>
      </c>
      <c r="G435" s="333">
        <f t="shared" si="6"/>
        <v>2.6525198938992043</v>
      </c>
      <c r="H435" s="545" t="s">
        <v>120</v>
      </c>
      <c r="I435" s="603" t="s">
        <v>18</v>
      </c>
      <c r="J435" s="453" t="s">
        <v>463</v>
      </c>
      <c r="K435" s="543" t="s">
        <v>64</v>
      </c>
      <c r="L435" s="543" t="s">
        <v>45</v>
      </c>
      <c r="M435" s="496"/>
      <c r="N435" s="497"/>
    </row>
    <row r="436" spans="1:14" x14ac:dyDescent="0.25">
      <c r="A436" s="195">
        <v>44820</v>
      </c>
      <c r="B436" s="178" t="s">
        <v>123</v>
      </c>
      <c r="C436" s="178" t="s">
        <v>124</v>
      </c>
      <c r="D436" s="204" t="s">
        <v>118</v>
      </c>
      <c r="E436" s="589">
        <v>2000</v>
      </c>
      <c r="F436" s="369">
        <v>3770</v>
      </c>
      <c r="G436" s="333">
        <f t="shared" si="6"/>
        <v>0.5305039787798409</v>
      </c>
      <c r="H436" s="545" t="s">
        <v>120</v>
      </c>
      <c r="I436" s="603" t="s">
        <v>18</v>
      </c>
      <c r="J436" s="453" t="s">
        <v>463</v>
      </c>
      <c r="K436" s="543" t="s">
        <v>64</v>
      </c>
      <c r="L436" s="543" t="s">
        <v>45</v>
      </c>
      <c r="M436" s="496"/>
      <c r="N436" s="497"/>
    </row>
    <row r="437" spans="1:14" x14ac:dyDescent="0.25">
      <c r="A437" s="195">
        <v>44820</v>
      </c>
      <c r="B437" s="178" t="s">
        <v>123</v>
      </c>
      <c r="C437" s="178" t="s">
        <v>124</v>
      </c>
      <c r="D437" s="204" t="s">
        <v>118</v>
      </c>
      <c r="E437" s="589">
        <v>15000</v>
      </c>
      <c r="F437" s="369">
        <v>3770</v>
      </c>
      <c r="G437" s="333">
        <f t="shared" si="6"/>
        <v>3.9787798408488064</v>
      </c>
      <c r="H437" s="545" t="s">
        <v>120</v>
      </c>
      <c r="I437" s="603" t="s">
        <v>18</v>
      </c>
      <c r="J437" s="453" t="s">
        <v>463</v>
      </c>
      <c r="K437" s="543" t="s">
        <v>64</v>
      </c>
      <c r="L437" s="543" t="s">
        <v>45</v>
      </c>
      <c r="M437" s="496"/>
      <c r="N437" s="497"/>
    </row>
    <row r="438" spans="1:14" x14ac:dyDescent="0.25">
      <c r="A438" s="195">
        <v>44820</v>
      </c>
      <c r="B438" s="178" t="s">
        <v>123</v>
      </c>
      <c r="C438" s="178" t="s">
        <v>124</v>
      </c>
      <c r="D438" s="204" t="s">
        <v>118</v>
      </c>
      <c r="E438" s="589">
        <v>10000</v>
      </c>
      <c r="F438" s="369">
        <v>3770</v>
      </c>
      <c r="G438" s="333">
        <f t="shared" si="6"/>
        <v>2.6525198938992043</v>
      </c>
      <c r="H438" s="545" t="s">
        <v>120</v>
      </c>
      <c r="I438" s="603" t="s">
        <v>18</v>
      </c>
      <c r="J438" s="453" t="s">
        <v>463</v>
      </c>
      <c r="K438" s="543" t="s">
        <v>64</v>
      </c>
      <c r="L438" s="543" t="s">
        <v>45</v>
      </c>
      <c r="M438" s="496"/>
      <c r="N438" s="497"/>
    </row>
    <row r="439" spans="1:14" x14ac:dyDescent="0.25">
      <c r="A439" s="195">
        <v>44820</v>
      </c>
      <c r="B439" s="178" t="s">
        <v>123</v>
      </c>
      <c r="C439" s="178" t="s">
        <v>124</v>
      </c>
      <c r="D439" s="204" t="s">
        <v>118</v>
      </c>
      <c r="E439" s="589">
        <v>8000</v>
      </c>
      <c r="F439" s="369">
        <v>3770</v>
      </c>
      <c r="G439" s="333">
        <f t="shared" si="6"/>
        <v>2.1220159151193636</v>
      </c>
      <c r="H439" s="545" t="s">
        <v>120</v>
      </c>
      <c r="I439" s="603" t="s">
        <v>18</v>
      </c>
      <c r="J439" s="453" t="s">
        <v>463</v>
      </c>
      <c r="K439" s="543" t="s">
        <v>64</v>
      </c>
      <c r="L439" s="543" t="s">
        <v>45</v>
      </c>
      <c r="M439" s="496"/>
      <c r="N439" s="497"/>
    </row>
    <row r="440" spans="1:14" x14ac:dyDescent="0.25">
      <c r="A440" s="195">
        <v>44820</v>
      </c>
      <c r="B440" s="178" t="s">
        <v>123</v>
      </c>
      <c r="C440" s="178" t="s">
        <v>124</v>
      </c>
      <c r="D440" s="204" t="s">
        <v>118</v>
      </c>
      <c r="E440" s="589">
        <v>13000</v>
      </c>
      <c r="F440" s="369">
        <v>3770</v>
      </c>
      <c r="G440" s="333">
        <f t="shared" si="6"/>
        <v>3.4482758620689653</v>
      </c>
      <c r="H440" s="545" t="s">
        <v>120</v>
      </c>
      <c r="I440" s="603" t="s">
        <v>18</v>
      </c>
      <c r="J440" s="453" t="s">
        <v>463</v>
      </c>
      <c r="K440" s="543" t="s">
        <v>64</v>
      </c>
      <c r="L440" s="543" t="s">
        <v>45</v>
      </c>
      <c r="M440" s="496"/>
      <c r="N440" s="497"/>
    </row>
    <row r="441" spans="1:14" x14ac:dyDescent="0.25">
      <c r="A441" s="195">
        <v>44821</v>
      </c>
      <c r="B441" s="176" t="s">
        <v>123</v>
      </c>
      <c r="C441" s="176" t="s">
        <v>124</v>
      </c>
      <c r="D441" s="188" t="s">
        <v>119</v>
      </c>
      <c r="E441" s="426">
        <v>24000</v>
      </c>
      <c r="F441" s="369">
        <v>3770</v>
      </c>
      <c r="G441" s="333">
        <f t="shared" si="6"/>
        <v>6.3660477453580899</v>
      </c>
      <c r="H441" s="545" t="s">
        <v>121</v>
      </c>
      <c r="I441" s="603" t="s">
        <v>18</v>
      </c>
      <c r="J441" s="453" t="s">
        <v>491</v>
      </c>
      <c r="K441" s="543" t="s">
        <v>64</v>
      </c>
      <c r="L441" s="543" t="s">
        <v>45</v>
      </c>
      <c r="M441" s="496"/>
      <c r="N441" s="497"/>
    </row>
    <row r="442" spans="1:14" x14ac:dyDescent="0.25">
      <c r="A442" s="195">
        <v>44821</v>
      </c>
      <c r="B442" s="176" t="s">
        <v>123</v>
      </c>
      <c r="C442" s="176" t="s">
        <v>124</v>
      </c>
      <c r="D442" s="188" t="s">
        <v>119</v>
      </c>
      <c r="E442" s="426">
        <v>25000</v>
      </c>
      <c r="F442" s="369">
        <v>3770</v>
      </c>
      <c r="G442" s="333">
        <f t="shared" si="6"/>
        <v>6.6312997347480103</v>
      </c>
      <c r="H442" s="545" t="s">
        <v>121</v>
      </c>
      <c r="I442" s="603" t="s">
        <v>18</v>
      </c>
      <c r="J442" s="453" t="s">
        <v>491</v>
      </c>
      <c r="K442" s="543" t="s">
        <v>64</v>
      </c>
      <c r="L442" s="543" t="s">
        <v>45</v>
      </c>
      <c r="M442" s="496"/>
      <c r="N442" s="497"/>
    </row>
    <row r="443" spans="1:14" x14ac:dyDescent="0.25">
      <c r="A443" s="195">
        <v>44821</v>
      </c>
      <c r="B443" s="176" t="s">
        <v>122</v>
      </c>
      <c r="C443" s="176" t="s">
        <v>122</v>
      </c>
      <c r="D443" s="188" t="s">
        <v>119</v>
      </c>
      <c r="E443" s="426">
        <v>9000</v>
      </c>
      <c r="F443" s="369">
        <v>3770</v>
      </c>
      <c r="G443" s="333">
        <f t="shared" si="6"/>
        <v>2.3872679045092839</v>
      </c>
      <c r="H443" s="545" t="s">
        <v>121</v>
      </c>
      <c r="I443" s="603" t="s">
        <v>18</v>
      </c>
      <c r="J443" s="453" t="s">
        <v>491</v>
      </c>
      <c r="K443" s="543" t="s">
        <v>64</v>
      </c>
      <c r="L443" s="543" t="s">
        <v>45</v>
      </c>
      <c r="M443" s="496"/>
      <c r="N443" s="497"/>
    </row>
    <row r="444" spans="1:14" x14ac:dyDescent="0.25">
      <c r="A444" s="195">
        <v>44823</v>
      </c>
      <c r="B444" s="176" t="s">
        <v>123</v>
      </c>
      <c r="C444" s="176" t="s">
        <v>124</v>
      </c>
      <c r="D444" s="188" t="s">
        <v>119</v>
      </c>
      <c r="E444" s="426">
        <v>8000</v>
      </c>
      <c r="F444" s="369">
        <v>3770</v>
      </c>
      <c r="G444" s="333">
        <f t="shared" si="6"/>
        <v>2.1220159151193636</v>
      </c>
      <c r="H444" s="545" t="s">
        <v>121</v>
      </c>
      <c r="I444" s="603" t="s">
        <v>18</v>
      </c>
      <c r="J444" s="453" t="s">
        <v>492</v>
      </c>
      <c r="K444" s="543" t="s">
        <v>64</v>
      </c>
      <c r="L444" s="543" t="s">
        <v>45</v>
      </c>
      <c r="M444" s="496"/>
      <c r="N444" s="497"/>
    </row>
    <row r="445" spans="1:14" x14ac:dyDescent="0.25">
      <c r="A445" s="195">
        <v>44823</v>
      </c>
      <c r="B445" s="176" t="s">
        <v>123</v>
      </c>
      <c r="C445" s="176" t="s">
        <v>124</v>
      </c>
      <c r="D445" s="188" t="s">
        <v>119</v>
      </c>
      <c r="E445" s="426">
        <v>18000</v>
      </c>
      <c r="F445" s="369">
        <v>3770</v>
      </c>
      <c r="G445" s="333">
        <f t="shared" si="6"/>
        <v>4.7745358090185679</v>
      </c>
      <c r="H445" s="545" t="s">
        <v>121</v>
      </c>
      <c r="I445" s="603" t="s">
        <v>18</v>
      </c>
      <c r="J445" s="453" t="s">
        <v>492</v>
      </c>
      <c r="K445" s="543" t="s">
        <v>64</v>
      </c>
      <c r="L445" s="543" t="s">
        <v>45</v>
      </c>
      <c r="M445" s="496"/>
      <c r="N445" s="497"/>
    </row>
    <row r="446" spans="1:14" x14ac:dyDescent="0.25">
      <c r="A446" s="195">
        <v>44823</v>
      </c>
      <c r="B446" s="176" t="s">
        <v>123</v>
      </c>
      <c r="C446" s="176" t="s">
        <v>124</v>
      </c>
      <c r="D446" s="188" t="s">
        <v>119</v>
      </c>
      <c r="E446" s="426">
        <v>10000</v>
      </c>
      <c r="F446" s="369">
        <v>3770</v>
      </c>
      <c r="G446" s="333">
        <f t="shared" si="6"/>
        <v>2.6525198938992043</v>
      </c>
      <c r="H446" s="545" t="s">
        <v>121</v>
      </c>
      <c r="I446" s="603" t="s">
        <v>18</v>
      </c>
      <c r="J446" s="453" t="s">
        <v>492</v>
      </c>
      <c r="K446" s="543" t="s">
        <v>64</v>
      </c>
      <c r="L446" s="543" t="s">
        <v>45</v>
      </c>
      <c r="M446" s="496"/>
      <c r="N446" s="497"/>
    </row>
    <row r="447" spans="1:14" x14ac:dyDescent="0.25">
      <c r="A447" s="195">
        <v>44823</v>
      </c>
      <c r="B447" s="176" t="s">
        <v>123</v>
      </c>
      <c r="C447" s="176" t="s">
        <v>124</v>
      </c>
      <c r="D447" s="188" t="s">
        <v>119</v>
      </c>
      <c r="E447" s="426">
        <v>20000</v>
      </c>
      <c r="F447" s="369">
        <v>3770</v>
      </c>
      <c r="G447" s="333">
        <f t="shared" si="6"/>
        <v>5.3050397877984086</v>
      </c>
      <c r="H447" s="545" t="s">
        <v>121</v>
      </c>
      <c r="I447" s="603" t="s">
        <v>18</v>
      </c>
      <c r="J447" s="453" t="s">
        <v>492</v>
      </c>
      <c r="K447" s="543" t="s">
        <v>64</v>
      </c>
      <c r="L447" s="543" t="s">
        <v>45</v>
      </c>
      <c r="M447" s="496"/>
      <c r="N447" s="497"/>
    </row>
    <row r="448" spans="1:14" x14ac:dyDescent="0.25">
      <c r="A448" s="195">
        <v>44823</v>
      </c>
      <c r="B448" s="176" t="s">
        <v>123</v>
      </c>
      <c r="C448" s="176" t="s">
        <v>124</v>
      </c>
      <c r="D448" s="188" t="s">
        <v>119</v>
      </c>
      <c r="E448" s="426">
        <v>8000</v>
      </c>
      <c r="F448" s="369">
        <v>3770</v>
      </c>
      <c r="G448" s="333">
        <f t="shared" si="6"/>
        <v>2.1220159151193636</v>
      </c>
      <c r="H448" s="545" t="s">
        <v>121</v>
      </c>
      <c r="I448" s="603" t="s">
        <v>18</v>
      </c>
      <c r="J448" s="453" t="s">
        <v>492</v>
      </c>
      <c r="K448" s="543" t="s">
        <v>64</v>
      </c>
      <c r="L448" s="543" t="s">
        <v>45</v>
      </c>
      <c r="M448" s="496"/>
      <c r="N448" s="497"/>
    </row>
    <row r="449" spans="1:14" x14ac:dyDescent="0.25">
      <c r="A449" s="195">
        <v>44823</v>
      </c>
      <c r="B449" s="176" t="s">
        <v>122</v>
      </c>
      <c r="C449" s="176" t="s">
        <v>122</v>
      </c>
      <c r="D449" s="188" t="s">
        <v>119</v>
      </c>
      <c r="E449" s="426">
        <v>5000</v>
      </c>
      <c r="F449" s="369">
        <v>3770</v>
      </c>
      <c r="G449" s="333">
        <f t="shared" si="6"/>
        <v>1.3262599469496021</v>
      </c>
      <c r="H449" s="545" t="s">
        <v>121</v>
      </c>
      <c r="I449" s="603" t="s">
        <v>18</v>
      </c>
      <c r="J449" s="453" t="s">
        <v>492</v>
      </c>
      <c r="K449" s="543" t="s">
        <v>64</v>
      </c>
      <c r="L449" s="543" t="s">
        <v>45</v>
      </c>
      <c r="M449" s="496"/>
      <c r="N449" s="497"/>
    </row>
    <row r="450" spans="1:14" x14ac:dyDescent="0.25">
      <c r="A450" s="195">
        <v>44823</v>
      </c>
      <c r="B450" s="176" t="s">
        <v>122</v>
      </c>
      <c r="C450" s="176" t="s">
        <v>122</v>
      </c>
      <c r="D450" s="188" t="s">
        <v>119</v>
      </c>
      <c r="E450" s="426">
        <v>5000</v>
      </c>
      <c r="F450" s="369">
        <v>3770</v>
      </c>
      <c r="G450" s="333">
        <f>E450/F450</f>
        <v>1.3262599469496021</v>
      </c>
      <c r="H450" s="545" t="s">
        <v>121</v>
      </c>
      <c r="I450" s="603" t="s">
        <v>18</v>
      </c>
      <c r="J450" s="453" t="s">
        <v>492</v>
      </c>
      <c r="K450" s="543" t="s">
        <v>64</v>
      </c>
      <c r="L450" s="543" t="s">
        <v>45</v>
      </c>
      <c r="M450" s="496"/>
      <c r="N450" s="497"/>
    </row>
    <row r="451" spans="1:14" x14ac:dyDescent="0.25">
      <c r="A451" s="535">
        <v>44823</v>
      </c>
      <c r="B451" s="206" t="s">
        <v>123</v>
      </c>
      <c r="C451" s="206" t="s">
        <v>124</v>
      </c>
      <c r="D451" s="602" t="s">
        <v>118</v>
      </c>
      <c r="E451" s="589">
        <v>10000</v>
      </c>
      <c r="F451" s="536">
        <v>3770</v>
      </c>
      <c r="G451" s="600">
        <f t="shared" si="6"/>
        <v>2.6525198938992043</v>
      </c>
      <c r="H451" s="545" t="s">
        <v>136</v>
      </c>
      <c r="I451" s="603" t="s">
        <v>18</v>
      </c>
      <c r="J451" s="453" t="s">
        <v>474</v>
      </c>
      <c r="K451" s="543" t="s">
        <v>64</v>
      </c>
      <c r="L451" s="543" t="s">
        <v>45</v>
      </c>
      <c r="M451" s="496"/>
      <c r="N451" s="497"/>
    </row>
    <row r="452" spans="1:14" x14ac:dyDescent="0.25">
      <c r="A452" s="535">
        <v>44823</v>
      </c>
      <c r="B452" s="206" t="s">
        <v>123</v>
      </c>
      <c r="C452" s="206" t="s">
        <v>124</v>
      </c>
      <c r="D452" s="602" t="s">
        <v>118</v>
      </c>
      <c r="E452" s="589">
        <v>9000</v>
      </c>
      <c r="F452" s="536">
        <v>3770</v>
      </c>
      <c r="G452" s="600">
        <f t="shared" si="6"/>
        <v>2.3872679045092839</v>
      </c>
      <c r="H452" s="545" t="s">
        <v>136</v>
      </c>
      <c r="I452" s="603" t="s">
        <v>18</v>
      </c>
      <c r="J452" s="453" t="s">
        <v>474</v>
      </c>
      <c r="K452" s="543" t="s">
        <v>64</v>
      </c>
      <c r="L452" s="543" t="s">
        <v>45</v>
      </c>
      <c r="M452" s="496"/>
      <c r="N452" s="497"/>
    </row>
    <row r="453" spans="1:14" x14ac:dyDescent="0.25">
      <c r="A453" s="535">
        <v>44823</v>
      </c>
      <c r="B453" s="206" t="s">
        <v>123</v>
      </c>
      <c r="C453" s="206" t="s">
        <v>124</v>
      </c>
      <c r="D453" s="602" t="s">
        <v>118</v>
      </c>
      <c r="E453" s="589">
        <v>20000</v>
      </c>
      <c r="F453" s="536">
        <v>3770</v>
      </c>
      <c r="G453" s="600">
        <f t="shared" si="6"/>
        <v>5.3050397877984086</v>
      </c>
      <c r="H453" s="545" t="s">
        <v>136</v>
      </c>
      <c r="I453" s="603" t="s">
        <v>18</v>
      </c>
      <c r="J453" s="453" t="s">
        <v>474</v>
      </c>
      <c r="K453" s="543" t="s">
        <v>64</v>
      </c>
      <c r="L453" s="543" t="s">
        <v>45</v>
      </c>
      <c r="M453" s="496"/>
      <c r="N453" s="497"/>
    </row>
    <row r="454" spans="1:14" x14ac:dyDescent="0.25">
      <c r="A454" s="535">
        <v>44823</v>
      </c>
      <c r="B454" s="206" t="s">
        <v>123</v>
      </c>
      <c r="C454" s="206" t="s">
        <v>124</v>
      </c>
      <c r="D454" s="602" t="s">
        <v>118</v>
      </c>
      <c r="E454" s="589">
        <v>20000</v>
      </c>
      <c r="F454" s="536">
        <v>3770</v>
      </c>
      <c r="G454" s="600">
        <f t="shared" si="6"/>
        <v>5.3050397877984086</v>
      </c>
      <c r="H454" s="545" t="s">
        <v>136</v>
      </c>
      <c r="I454" s="603" t="s">
        <v>18</v>
      </c>
      <c r="J454" s="453" t="s">
        <v>474</v>
      </c>
      <c r="K454" s="543" t="s">
        <v>64</v>
      </c>
      <c r="L454" s="543" t="s">
        <v>45</v>
      </c>
      <c r="M454" s="496"/>
      <c r="N454" s="497"/>
    </row>
    <row r="455" spans="1:14" x14ac:dyDescent="0.25">
      <c r="A455" s="535">
        <v>44823</v>
      </c>
      <c r="B455" s="206" t="s">
        <v>123</v>
      </c>
      <c r="C455" s="206" t="s">
        <v>124</v>
      </c>
      <c r="D455" s="602" t="s">
        <v>118</v>
      </c>
      <c r="E455" s="589">
        <v>10000</v>
      </c>
      <c r="F455" s="536">
        <v>3770</v>
      </c>
      <c r="G455" s="600">
        <f t="shared" si="6"/>
        <v>2.6525198938992043</v>
      </c>
      <c r="H455" s="545" t="s">
        <v>136</v>
      </c>
      <c r="I455" s="603" t="s">
        <v>18</v>
      </c>
      <c r="J455" s="453" t="s">
        <v>474</v>
      </c>
      <c r="K455" s="543" t="s">
        <v>64</v>
      </c>
      <c r="L455" s="543" t="s">
        <v>45</v>
      </c>
      <c r="M455" s="496"/>
      <c r="N455" s="497"/>
    </row>
    <row r="456" spans="1:14" x14ac:dyDescent="0.25">
      <c r="A456" s="195">
        <v>44823</v>
      </c>
      <c r="B456" s="178" t="s">
        <v>123</v>
      </c>
      <c r="C456" s="178" t="s">
        <v>124</v>
      </c>
      <c r="D456" s="204" t="s">
        <v>119</v>
      </c>
      <c r="E456" s="191">
        <v>8000</v>
      </c>
      <c r="F456" s="536">
        <v>3770</v>
      </c>
      <c r="G456" s="600">
        <f t="shared" si="6"/>
        <v>2.1220159151193636</v>
      </c>
      <c r="H456" s="545" t="s">
        <v>229</v>
      </c>
      <c r="I456" s="603" t="s">
        <v>18</v>
      </c>
      <c r="J456" s="26" t="s">
        <v>478</v>
      </c>
      <c r="K456" s="543" t="s">
        <v>64</v>
      </c>
      <c r="L456" s="543" t="s">
        <v>45</v>
      </c>
      <c r="M456" s="496"/>
      <c r="N456" s="497"/>
    </row>
    <row r="457" spans="1:14" x14ac:dyDescent="0.25">
      <c r="A457" s="195">
        <v>44823</v>
      </c>
      <c r="B457" s="178" t="s">
        <v>123</v>
      </c>
      <c r="C457" s="178" t="s">
        <v>124</v>
      </c>
      <c r="D457" s="204" t="s">
        <v>119</v>
      </c>
      <c r="E457" s="426">
        <v>7000</v>
      </c>
      <c r="F457" s="536">
        <v>3770</v>
      </c>
      <c r="G457" s="600">
        <f t="shared" si="6"/>
        <v>1.856763925729443</v>
      </c>
      <c r="H457" s="545" t="s">
        <v>229</v>
      </c>
      <c r="I457" s="603" t="s">
        <v>18</v>
      </c>
      <c r="J457" s="26" t="s">
        <v>478</v>
      </c>
      <c r="K457" s="543" t="s">
        <v>64</v>
      </c>
      <c r="L457" s="543" t="s">
        <v>45</v>
      </c>
      <c r="M457" s="496"/>
      <c r="N457" s="497"/>
    </row>
    <row r="458" spans="1:14" x14ac:dyDescent="0.25">
      <c r="A458" s="195">
        <v>44823</v>
      </c>
      <c r="B458" s="178" t="s">
        <v>123</v>
      </c>
      <c r="C458" s="178" t="s">
        <v>124</v>
      </c>
      <c r="D458" s="204" t="s">
        <v>119</v>
      </c>
      <c r="E458" s="546">
        <v>13000</v>
      </c>
      <c r="F458" s="536">
        <v>3770</v>
      </c>
      <c r="G458" s="600">
        <f t="shared" si="6"/>
        <v>3.4482758620689653</v>
      </c>
      <c r="H458" s="545" t="s">
        <v>229</v>
      </c>
      <c r="I458" s="603" t="s">
        <v>18</v>
      </c>
      <c r="J458" s="26" t="s">
        <v>478</v>
      </c>
      <c r="K458" s="543" t="s">
        <v>64</v>
      </c>
      <c r="L458" s="543" t="s">
        <v>45</v>
      </c>
      <c r="M458" s="496"/>
      <c r="N458" s="497"/>
    </row>
    <row r="459" spans="1:14" x14ac:dyDescent="0.25">
      <c r="A459" s="195">
        <v>44823</v>
      </c>
      <c r="B459" s="178" t="s">
        <v>123</v>
      </c>
      <c r="C459" s="178" t="s">
        <v>124</v>
      </c>
      <c r="D459" s="204" t="s">
        <v>119</v>
      </c>
      <c r="E459" s="546">
        <v>3000</v>
      </c>
      <c r="F459" s="536">
        <v>3770</v>
      </c>
      <c r="G459" s="600">
        <f t="shared" si="6"/>
        <v>0.79575596816976124</v>
      </c>
      <c r="H459" s="545" t="s">
        <v>229</v>
      </c>
      <c r="I459" s="603" t="s">
        <v>18</v>
      </c>
      <c r="J459" s="26" t="s">
        <v>478</v>
      </c>
      <c r="K459" s="543" t="s">
        <v>64</v>
      </c>
      <c r="L459" s="543" t="s">
        <v>45</v>
      </c>
      <c r="M459" s="496"/>
      <c r="N459" s="497"/>
    </row>
    <row r="460" spans="1:14" x14ac:dyDescent="0.25">
      <c r="A460" s="195">
        <v>44823</v>
      </c>
      <c r="B460" s="178" t="s">
        <v>123</v>
      </c>
      <c r="C460" s="178" t="s">
        <v>124</v>
      </c>
      <c r="D460" s="204" t="s">
        <v>119</v>
      </c>
      <c r="E460" s="426">
        <v>10000</v>
      </c>
      <c r="F460" s="536">
        <v>3770</v>
      </c>
      <c r="G460" s="600">
        <f t="shared" si="6"/>
        <v>2.6525198938992043</v>
      </c>
      <c r="H460" s="545" t="s">
        <v>229</v>
      </c>
      <c r="I460" s="603" t="s">
        <v>18</v>
      </c>
      <c r="J460" s="26" t="s">
        <v>478</v>
      </c>
      <c r="K460" s="543" t="s">
        <v>64</v>
      </c>
      <c r="L460" s="543" t="s">
        <v>45</v>
      </c>
      <c r="M460" s="496"/>
      <c r="N460" s="497"/>
    </row>
    <row r="461" spans="1:14" x14ac:dyDescent="0.25">
      <c r="A461" s="195">
        <v>44823</v>
      </c>
      <c r="B461" s="178" t="s">
        <v>123</v>
      </c>
      <c r="C461" s="178" t="s">
        <v>124</v>
      </c>
      <c r="D461" s="204" t="s">
        <v>119</v>
      </c>
      <c r="E461" s="426">
        <v>15000</v>
      </c>
      <c r="F461" s="536">
        <v>3770</v>
      </c>
      <c r="G461" s="600">
        <f t="shared" si="6"/>
        <v>3.9787798408488064</v>
      </c>
      <c r="H461" s="545" t="s">
        <v>229</v>
      </c>
      <c r="I461" s="603" t="s">
        <v>18</v>
      </c>
      <c r="J461" s="26" t="s">
        <v>478</v>
      </c>
      <c r="K461" s="543" t="s">
        <v>64</v>
      </c>
      <c r="L461" s="543" t="s">
        <v>45</v>
      </c>
      <c r="M461" s="496"/>
      <c r="N461" s="497"/>
    </row>
    <row r="462" spans="1:14" x14ac:dyDescent="0.25">
      <c r="A462" s="195">
        <v>44823</v>
      </c>
      <c r="B462" s="178" t="s">
        <v>123</v>
      </c>
      <c r="C462" s="178" t="s">
        <v>124</v>
      </c>
      <c r="D462" s="204" t="s">
        <v>119</v>
      </c>
      <c r="E462" s="426">
        <v>10000</v>
      </c>
      <c r="F462" s="536">
        <v>3770</v>
      </c>
      <c r="G462" s="600">
        <f t="shared" si="6"/>
        <v>2.6525198938992043</v>
      </c>
      <c r="H462" s="545" t="s">
        <v>229</v>
      </c>
      <c r="I462" s="603" t="s">
        <v>18</v>
      </c>
      <c r="J462" s="26" t="s">
        <v>478</v>
      </c>
      <c r="K462" s="543" t="s">
        <v>64</v>
      </c>
      <c r="L462" s="543" t="s">
        <v>45</v>
      </c>
      <c r="M462" s="496"/>
      <c r="N462" s="497"/>
    </row>
    <row r="463" spans="1:14" x14ac:dyDescent="0.25">
      <c r="A463" s="195">
        <v>44823</v>
      </c>
      <c r="B463" s="178" t="s">
        <v>123</v>
      </c>
      <c r="C463" s="178" t="s">
        <v>124</v>
      </c>
      <c r="D463" s="204" t="s">
        <v>119</v>
      </c>
      <c r="E463" s="426">
        <v>5000</v>
      </c>
      <c r="F463" s="536">
        <v>3770</v>
      </c>
      <c r="G463" s="600">
        <f t="shared" si="6"/>
        <v>1.3262599469496021</v>
      </c>
      <c r="H463" s="545" t="s">
        <v>229</v>
      </c>
      <c r="I463" s="603" t="s">
        <v>18</v>
      </c>
      <c r="J463" s="26" t="s">
        <v>478</v>
      </c>
      <c r="K463" s="543" t="s">
        <v>64</v>
      </c>
      <c r="L463" s="543" t="s">
        <v>45</v>
      </c>
      <c r="M463" s="496"/>
      <c r="N463" s="497"/>
    </row>
    <row r="464" spans="1:14" x14ac:dyDescent="0.25">
      <c r="A464" s="195">
        <v>44823</v>
      </c>
      <c r="B464" s="178" t="s">
        <v>123</v>
      </c>
      <c r="C464" s="178" t="s">
        <v>124</v>
      </c>
      <c r="D464" s="204" t="s">
        <v>119</v>
      </c>
      <c r="E464" s="426">
        <v>3000</v>
      </c>
      <c r="F464" s="536">
        <v>3770</v>
      </c>
      <c r="G464" s="600">
        <f t="shared" si="6"/>
        <v>0.79575596816976124</v>
      </c>
      <c r="H464" s="545" t="s">
        <v>229</v>
      </c>
      <c r="I464" s="603" t="s">
        <v>18</v>
      </c>
      <c r="J464" s="26" t="s">
        <v>478</v>
      </c>
      <c r="K464" s="543" t="s">
        <v>64</v>
      </c>
      <c r="L464" s="543" t="s">
        <v>45</v>
      </c>
      <c r="M464" s="496"/>
      <c r="N464" s="497"/>
    </row>
    <row r="465" spans="1:14" x14ac:dyDescent="0.25">
      <c r="A465" s="195">
        <v>44823</v>
      </c>
      <c r="B465" s="178" t="s">
        <v>123</v>
      </c>
      <c r="C465" s="178" t="s">
        <v>124</v>
      </c>
      <c r="D465" s="204" t="s">
        <v>118</v>
      </c>
      <c r="E465" s="589">
        <v>10000</v>
      </c>
      <c r="F465" s="536">
        <v>3770</v>
      </c>
      <c r="G465" s="600">
        <f t="shared" si="6"/>
        <v>2.6525198938992043</v>
      </c>
      <c r="H465" s="545" t="s">
        <v>120</v>
      </c>
      <c r="I465" s="603" t="s">
        <v>18</v>
      </c>
      <c r="J465" s="453" t="s">
        <v>485</v>
      </c>
      <c r="K465" s="543" t="s">
        <v>64</v>
      </c>
      <c r="L465" s="543" t="s">
        <v>45</v>
      </c>
      <c r="M465" s="496"/>
      <c r="N465" s="497"/>
    </row>
    <row r="466" spans="1:14" x14ac:dyDescent="0.25">
      <c r="A466" s="195">
        <v>44823</v>
      </c>
      <c r="B466" s="178" t="s">
        <v>123</v>
      </c>
      <c r="C466" s="178" t="s">
        <v>124</v>
      </c>
      <c r="D466" s="204" t="s">
        <v>118</v>
      </c>
      <c r="E466" s="589">
        <v>20000</v>
      </c>
      <c r="F466" s="536">
        <v>3770</v>
      </c>
      <c r="G466" s="600">
        <f t="shared" si="6"/>
        <v>5.3050397877984086</v>
      </c>
      <c r="H466" s="545" t="s">
        <v>120</v>
      </c>
      <c r="I466" s="603" t="s">
        <v>18</v>
      </c>
      <c r="J466" s="453" t="s">
        <v>485</v>
      </c>
      <c r="K466" s="543" t="s">
        <v>64</v>
      </c>
      <c r="L466" s="543" t="s">
        <v>45</v>
      </c>
      <c r="M466" s="496"/>
      <c r="N466" s="497"/>
    </row>
    <row r="467" spans="1:14" x14ac:dyDescent="0.25">
      <c r="A467" s="719">
        <v>44823</v>
      </c>
      <c r="B467" s="720" t="s">
        <v>123</v>
      </c>
      <c r="C467" s="720" t="s">
        <v>124</v>
      </c>
      <c r="D467" s="721" t="s">
        <v>118</v>
      </c>
      <c r="E467" s="722">
        <v>23000</v>
      </c>
      <c r="F467" s="536">
        <v>3770</v>
      </c>
      <c r="G467" s="600">
        <f t="shared" si="6"/>
        <v>6.1007957559681696</v>
      </c>
      <c r="H467" s="545" t="s">
        <v>120</v>
      </c>
      <c r="I467" s="603" t="s">
        <v>18</v>
      </c>
      <c r="J467" s="453" t="s">
        <v>485</v>
      </c>
      <c r="K467" s="543" t="s">
        <v>64</v>
      </c>
      <c r="L467" s="543" t="s">
        <v>45</v>
      </c>
      <c r="M467" s="496"/>
      <c r="N467" s="497"/>
    </row>
    <row r="468" spans="1:14" x14ac:dyDescent="0.25">
      <c r="A468" s="181">
        <v>44823</v>
      </c>
      <c r="B468" s="176" t="s">
        <v>123</v>
      </c>
      <c r="C468" s="176" t="s">
        <v>124</v>
      </c>
      <c r="D468" s="176" t="s">
        <v>119</v>
      </c>
      <c r="E468" s="426">
        <v>10000</v>
      </c>
      <c r="F468" s="536">
        <v>3770</v>
      </c>
      <c r="G468" s="600">
        <f t="shared" si="6"/>
        <v>2.6525198938992043</v>
      </c>
      <c r="H468" s="545" t="s">
        <v>236</v>
      </c>
      <c r="I468" s="603" t="s">
        <v>18</v>
      </c>
      <c r="J468" s="453" t="s">
        <v>502</v>
      </c>
      <c r="K468" s="543" t="s">
        <v>64</v>
      </c>
      <c r="L468" s="543" t="s">
        <v>45</v>
      </c>
      <c r="M468" s="496"/>
      <c r="N468" s="497"/>
    </row>
    <row r="469" spans="1:14" x14ac:dyDescent="0.25">
      <c r="A469" s="181">
        <v>44823</v>
      </c>
      <c r="B469" s="176" t="s">
        <v>123</v>
      </c>
      <c r="C469" s="176" t="s">
        <v>124</v>
      </c>
      <c r="D469" s="176" t="s">
        <v>119</v>
      </c>
      <c r="E469" s="426">
        <v>15000</v>
      </c>
      <c r="F469" s="536">
        <v>3770</v>
      </c>
      <c r="G469" s="600">
        <v>0.56000000000000005</v>
      </c>
      <c r="H469" s="545" t="s">
        <v>236</v>
      </c>
      <c r="I469" s="603" t="s">
        <v>18</v>
      </c>
      <c r="J469" s="453" t="s">
        <v>502</v>
      </c>
      <c r="K469" s="543" t="s">
        <v>64</v>
      </c>
      <c r="L469" s="543" t="s">
        <v>45</v>
      </c>
      <c r="M469" s="496"/>
      <c r="N469" s="497"/>
    </row>
    <row r="470" spans="1:14" x14ac:dyDescent="0.25">
      <c r="A470" s="181">
        <v>44823</v>
      </c>
      <c r="B470" s="176" t="s">
        <v>123</v>
      </c>
      <c r="C470" s="176" t="s">
        <v>124</v>
      </c>
      <c r="D470" s="176" t="s">
        <v>119</v>
      </c>
      <c r="E470" s="426">
        <v>13000</v>
      </c>
      <c r="F470" s="536">
        <v>3770</v>
      </c>
      <c r="G470" s="600">
        <f t="shared" si="6"/>
        <v>3.4482758620689653</v>
      </c>
      <c r="H470" s="545" t="s">
        <v>236</v>
      </c>
      <c r="I470" s="603" t="s">
        <v>18</v>
      </c>
      <c r="J470" s="453" t="s">
        <v>502</v>
      </c>
      <c r="K470" s="543" t="s">
        <v>64</v>
      </c>
      <c r="L470" s="543" t="s">
        <v>45</v>
      </c>
      <c r="M470" s="496"/>
      <c r="N470" s="497"/>
    </row>
    <row r="471" spans="1:14" x14ac:dyDescent="0.25">
      <c r="A471" s="181">
        <v>44823</v>
      </c>
      <c r="B471" s="176" t="s">
        <v>123</v>
      </c>
      <c r="C471" s="176" t="s">
        <v>124</v>
      </c>
      <c r="D471" s="176" t="s">
        <v>119</v>
      </c>
      <c r="E471" s="426">
        <v>8000</v>
      </c>
      <c r="F471" s="536">
        <v>3770</v>
      </c>
      <c r="G471" s="600">
        <f t="shared" si="6"/>
        <v>2.1220159151193636</v>
      </c>
      <c r="H471" s="545" t="s">
        <v>236</v>
      </c>
      <c r="I471" s="603" t="s">
        <v>18</v>
      </c>
      <c r="J471" s="453" t="s">
        <v>502</v>
      </c>
      <c r="K471" s="543" t="s">
        <v>64</v>
      </c>
      <c r="L471" s="543" t="s">
        <v>45</v>
      </c>
      <c r="M471" s="496"/>
      <c r="N471" s="497"/>
    </row>
    <row r="472" spans="1:14" x14ac:dyDescent="0.25">
      <c r="A472" s="181">
        <v>44823</v>
      </c>
      <c r="B472" s="176" t="s">
        <v>123</v>
      </c>
      <c r="C472" s="176" t="s">
        <v>124</v>
      </c>
      <c r="D472" s="176" t="s">
        <v>119</v>
      </c>
      <c r="E472" s="191">
        <v>10000</v>
      </c>
      <c r="F472" s="536">
        <v>3770</v>
      </c>
      <c r="G472" s="600">
        <f t="shared" si="6"/>
        <v>2.6525198938992043</v>
      </c>
      <c r="H472" s="545" t="s">
        <v>236</v>
      </c>
      <c r="I472" s="603" t="s">
        <v>18</v>
      </c>
      <c r="J472" s="453" t="s">
        <v>502</v>
      </c>
      <c r="K472" s="543" t="s">
        <v>64</v>
      </c>
      <c r="L472" s="543" t="s">
        <v>45</v>
      </c>
      <c r="M472" s="496"/>
      <c r="N472" s="497"/>
    </row>
    <row r="473" spans="1:14" x14ac:dyDescent="0.25">
      <c r="A473" s="181">
        <v>44823</v>
      </c>
      <c r="B473" s="176" t="s">
        <v>123</v>
      </c>
      <c r="C473" s="176" t="s">
        <v>124</v>
      </c>
      <c r="D473" s="176" t="s">
        <v>119</v>
      </c>
      <c r="E473" s="191">
        <v>10000</v>
      </c>
      <c r="F473" s="536">
        <v>3770</v>
      </c>
      <c r="G473" s="600">
        <f t="shared" si="6"/>
        <v>2.6525198938992043</v>
      </c>
      <c r="H473" s="545" t="s">
        <v>236</v>
      </c>
      <c r="I473" s="603" t="s">
        <v>18</v>
      </c>
      <c r="J473" s="453" t="s">
        <v>502</v>
      </c>
      <c r="K473" s="543" t="s">
        <v>64</v>
      </c>
      <c r="L473" s="543" t="s">
        <v>45</v>
      </c>
      <c r="M473" s="496"/>
      <c r="N473" s="497"/>
    </row>
    <row r="474" spans="1:14" x14ac:dyDescent="0.25">
      <c r="A474" s="181">
        <v>44823</v>
      </c>
      <c r="B474" s="176" t="s">
        <v>122</v>
      </c>
      <c r="C474" s="176" t="s">
        <v>122</v>
      </c>
      <c r="D474" s="176" t="s">
        <v>119</v>
      </c>
      <c r="E474" s="191">
        <v>5000</v>
      </c>
      <c r="F474" s="536">
        <v>3770</v>
      </c>
      <c r="G474" s="600">
        <f t="shared" si="6"/>
        <v>1.3262599469496021</v>
      </c>
      <c r="H474" s="545" t="s">
        <v>236</v>
      </c>
      <c r="I474" s="603" t="s">
        <v>18</v>
      </c>
      <c r="J474" s="453" t="s">
        <v>502</v>
      </c>
      <c r="K474" s="543" t="s">
        <v>64</v>
      </c>
      <c r="L474" s="543" t="s">
        <v>45</v>
      </c>
      <c r="M474" s="496"/>
      <c r="N474" s="497"/>
    </row>
    <row r="475" spans="1:14" x14ac:dyDescent="0.25">
      <c r="A475" s="181">
        <v>44823</v>
      </c>
      <c r="B475" s="176" t="s">
        <v>122</v>
      </c>
      <c r="C475" s="176" t="s">
        <v>122</v>
      </c>
      <c r="D475" s="176" t="s">
        <v>119</v>
      </c>
      <c r="E475" s="191">
        <v>5000</v>
      </c>
      <c r="F475" s="536">
        <v>3770</v>
      </c>
      <c r="G475" s="600">
        <f t="shared" si="6"/>
        <v>1.3262599469496021</v>
      </c>
      <c r="H475" s="545" t="s">
        <v>236</v>
      </c>
      <c r="I475" s="603" t="s">
        <v>18</v>
      </c>
      <c r="J475" s="453" t="s">
        <v>502</v>
      </c>
      <c r="K475" s="543" t="s">
        <v>64</v>
      </c>
      <c r="L475" s="543" t="s">
        <v>45</v>
      </c>
      <c r="M475" s="496"/>
      <c r="N475" s="497"/>
    </row>
    <row r="476" spans="1:14" x14ac:dyDescent="0.25">
      <c r="A476" s="195">
        <v>44824</v>
      </c>
      <c r="B476" s="176" t="s">
        <v>123</v>
      </c>
      <c r="C476" s="176" t="s">
        <v>124</v>
      </c>
      <c r="D476" s="188" t="s">
        <v>119</v>
      </c>
      <c r="E476" s="426">
        <v>25000</v>
      </c>
      <c r="F476" s="536">
        <v>3770</v>
      </c>
      <c r="G476" s="600">
        <f t="shared" si="6"/>
        <v>6.6312997347480103</v>
      </c>
      <c r="H476" s="545" t="s">
        <v>121</v>
      </c>
      <c r="I476" s="603" t="s">
        <v>18</v>
      </c>
      <c r="J476" s="453" t="s">
        <v>525</v>
      </c>
      <c r="K476" s="543" t="s">
        <v>64</v>
      </c>
      <c r="L476" s="543" t="s">
        <v>45</v>
      </c>
      <c r="M476" s="496"/>
      <c r="N476" s="497"/>
    </row>
    <row r="477" spans="1:14" x14ac:dyDescent="0.25">
      <c r="A477" s="195">
        <v>44824</v>
      </c>
      <c r="B477" s="176" t="s">
        <v>123</v>
      </c>
      <c r="C477" s="176" t="s">
        <v>124</v>
      </c>
      <c r="D477" s="188" t="s">
        <v>119</v>
      </c>
      <c r="E477" s="426">
        <v>25000</v>
      </c>
      <c r="F477" s="536">
        <v>3770</v>
      </c>
      <c r="G477" s="600">
        <f t="shared" si="6"/>
        <v>6.6312997347480103</v>
      </c>
      <c r="H477" s="545" t="s">
        <v>121</v>
      </c>
      <c r="I477" s="603" t="s">
        <v>18</v>
      </c>
      <c r="J477" s="453" t="s">
        <v>525</v>
      </c>
      <c r="K477" s="543" t="s">
        <v>64</v>
      </c>
      <c r="L477" s="543" t="s">
        <v>45</v>
      </c>
      <c r="M477" s="496"/>
      <c r="N477" s="497"/>
    </row>
    <row r="478" spans="1:14" x14ac:dyDescent="0.25">
      <c r="A478" s="195">
        <v>44824</v>
      </c>
      <c r="B478" s="176" t="s">
        <v>123</v>
      </c>
      <c r="C478" s="176" t="s">
        <v>124</v>
      </c>
      <c r="D478" s="188" t="s">
        <v>119</v>
      </c>
      <c r="E478" s="426">
        <v>8000</v>
      </c>
      <c r="F478" s="536">
        <v>3770</v>
      </c>
      <c r="G478" s="600">
        <f t="shared" si="6"/>
        <v>2.1220159151193636</v>
      </c>
      <c r="H478" s="545" t="s">
        <v>121</v>
      </c>
      <c r="I478" s="603" t="s">
        <v>18</v>
      </c>
      <c r="J478" s="453" t="s">
        <v>533</v>
      </c>
      <c r="K478" s="543" t="s">
        <v>64</v>
      </c>
      <c r="L478" s="543" t="s">
        <v>45</v>
      </c>
      <c r="M478" s="496"/>
      <c r="N478" s="497"/>
    </row>
    <row r="479" spans="1:14" x14ac:dyDescent="0.25">
      <c r="A479" s="195">
        <v>44824</v>
      </c>
      <c r="B479" s="176" t="s">
        <v>123</v>
      </c>
      <c r="C479" s="176" t="s">
        <v>124</v>
      </c>
      <c r="D479" s="188" t="s">
        <v>119</v>
      </c>
      <c r="E479" s="426">
        <v>10000</v>
      </c>
      <c r="F479" s="536">
        <v>3770</v>
      </c>
      <c r="G479" s="600">
        <f t="shared" si="6"/>
        <v>2.6525198938992043</v>
      </c>
      <c r="H479" s="545" t="s">
        <v>121</v>
      </c>
      <c r="I479" s="603" t="s">
        <v>18</v>
      </c>
      <c r="J479" s="453" t="s">
        <v>533</v>
      </c>
      <c r="K479" s="543" t="s">
        <v>64</v>
      </c>
      <c r="L479" s="543" t="s">
        <v>45</v>
      </c>
      <c r="M479" s="496"/>
      <c r="N479" s="497"/>
    </row>
    <row r="480" spans="1:14" x14ac:dyDescent="0.25">
      <c r="A480" s="195">
        <v>44824</v>
      </c>
      <c r="B480" s="176" t="s">
        <v>123</v>
      </c>
      <c r="C480" s="176" t="s">
        <v>124</v>
      </c>
      <c r="D480" s="188" t="s">
        <v>119</v>
      </c>
      <c r="E480" s="426">
        <v>18000</v>
      </c>
      <c r="F480" s="536">
        <v>3770</v>
      </c>
      <c r="G480" s="600">
        <f t="shared" si="6"/>
        <v>4.7745358090185679</v>
      </c>
      <c r="H480" s="545" t="s">
        <v>121</v>
      </c>
      <c r="I480" s="603" t="s">
        <v>18</v>
      </c>
      <c r="J480" s="453" t="s">
        <v>533</v>
      </c>
      <c r="K480" s="543" t="s">
        <v>64</v>
      </c>
      <c r="L480" s="543" t="s">
        <v>45</v>
      </c>
      <c r="M480" s="496"/>
      <c r="N480" s="497"/>
    </row>
    <row r="481" spans="1:14" x14ac:dyDescent="0.25">
      <c r="A481" s="195">
        <v>44824</v>
      </c>
      <c r="B481" s="176" t="s">
        <v>123</v>
      </c>
      <c r="C481" s="176" t="s">
        <v>124</v>
      </c>
      <c r="D481" s="188" t="s">
        <v>119</v>
      </c>
      <c r="E481" s="426">
        <v>19000</v>
      </c>
      <c r="F481" s="536">
        <v>3770</v>
      </c>
      <c r="G481" s="600">
        <f t="shared" si="6"/>
        <v>5.0397877984084882</v>
      </c>
      <c r="H481" s="545" t="s">
        <v>121</v>
      </c>
      <c r="I481" s="603" t="s">
        <v>18</v>
      </c>
      <c r="J481" s="453" t="s">
        <v>533</v>
      </c>
      <c r="K481" s="543" t="s">
        <v>64</v>
      </c>
      <c r="L481" s="543" t="s">
        <v>45</v>
      </c>
      <c r="M481" s="496"/>
      <c r="N481" s="497"/>
    </row>
    <row r="482" spans="1:14" x14ac:dyDescent="0.25">
      <c r="A482" s="195">
        <v>44824</v>
      </c>
      <c r="B482" s="176" t="s">
        <v>123</v>
      </c>
      <c r="C482" s="176" t="s">
        <v>124</v>
      </c>
      <c r="D482" s="188" t="s">
        <v>119</v>
      </c>
      <c r="E482" s="426">
        <v>9000</v>
      </c>
      <c r="F482" s="536">
        <v>3770</v>
      </c>
      <c r="G482" s="600">
        <f t="shared" si="6"/>
        <v>2.3872679045092839</v>
      </c>
      <c r="H482" s="545" t="s">
        <v>121</v>
      </c>
      <c r="I482" s="603" t="s">
        <v>18</v>
      </c>
      <c r="J482" s="453" t="s">
        <v>533</v>
      </c>
      <c r="K482" s="543" t="s">
        <v>64</v>
      </c>
      <c r="L482" s="543" t="s">
        <v>45</v>
      </c>
      <c r="M482" s="496"/>
      <c r="N482" s="497"/>
    </row>
    <row r="483" spans="1:14" x14ac:dyDescent="0.25">
      <c r="A483" s="195">
        <v>44824</v>
      </c>
      <c r="B483" s="176" t="s">
        <v>122</v>
      </c>
      <c r="C483" s="176" t="s">
        <v>122</v>
      </c>
      <c r="D483" s="188" t="s">
        <v>119</v>
      </c>
      <c r="E483" s="426">
        <v>5000</v>
      </c>
      <c r="F483" s="536">
        <v>3770</v>
      </c>
      <c r="G483" s="600">
        <f t="shared" si="6"/>
        <v>1.3262599469496021</v>
      </c>
      <c r="H483" s="545" t="s">
        <v>121</v>
      </c>
      <c r="I483" s="603" t="s">
        <v>18</v>
      </c>
      <c r="J483" s="453" t="s">
        <v>533</v>
      </c>
      <c r="K483" s="543" t="s">
        <v>64</v>
      </c>
      <c r="L483" s="543" t="s">
        <v>45</v>
      </c>
      <c r="M483" s="496"/>
      <c r="N483" s="497"/>
    </row>
    <row r="484" spans="1:14" x14ac:dyDescent="0.25">
      <c r="A484" s="195">
        <v>44824</v>
      </c>
      <c r="B484" s="176" t="s">
        <v>122</v>
      </c>
      <c r="C484" s="176" t="s">
        <v>122</v>
      </c>
      <c r="D484" s="188" t="s">
        <v>119</v>
      </c>
      <c r="E484" s="426">
        <v>5000</v>
      </c>
      <c r="F484" s="536">
        <v>3770</v>
      </c>
      <c r="G484" s="600">
        <f t="shared" si="6"/>
        <v>1.3262599469496021</v>
      </c>
      <c r="H484" s="545" t="s">
        <v>121</v>
      </c>
      <c r="I484" s="603" t="s">
        <v>18</v>
      </c>
      <c r="J484" s="453" t="s">
        <v>533</v>
      </c>
      <c r="K484" s="543" t="s">
        <v>64</v>
      </c>
      <c r="L484" s="543" t="s">
        <v>45</v>
      </c>
      <c r="M484" s="496"/>
      <c r="N484" s="497"/>
    </row>
    <row r="485" spans="1:14" x14ac:dyDescent="0.25">
      <c r="A485" s="535">
        <v>44824</v>
      </c>
      <c r="B485" s="176" t="s">
        <v>123</v>
      </c>
      <c r="C485" s="176" t="s">
        <v>124</v>
      </c>
      <c r="D485" s="188" t="s">
        <v>119</v>
      </c>
      <c r="E485" s="426">
        <v>8000</v>
      </c>
      <c r="F485" s="536">
        <v>3770</v>
      </c>
      <c r="G485" s="600">
        <f t="shared" si="6"/>
        <v>2.1220159151193636</v>
      </c>
      <c r="H485" s="545" t="s">
        <v>229</v>
      </c>
      <c r="I485" s="603" t="s">
        <v>18</v>
      </c>
      <c r="J485" s="25" t="s">
        <v>501</v>
      </c>
      <c r="K485" s="543" t="s">
        <v>64</v>
      </c>
      <c r="L485" s="543" t="s">
        <v>45</v>
      </c>
      <c r="M485" s="496"/>
      <c r="N485" s="497"/>
    </row>
    <row r="486" spans="1:14" x14ac:dyDescent="0.25">
      <c r="A486" s="535">
        <v>44824</v>
      </c>
      <c r="B486" s="176" t="s">
        <v>123</v>
      </c>
      <c r="C486" s="176" t="s">
        <v>124</v>
      </c>
      <c r="D486" s="188" t="s">
        <v>119</v>
      </c>
      <c r="E486" s="426">
        <v>16000</v>
      </c>
      <c r="F486" s="536">
        <v>3770</v>
      </c>
      <c r="G486" s="600">
        <f t="shared" si="6"/>
        <v>4.2440318302387272</v>
      </c>
      <c r="H486" s="545" t="s">
        <v>229</v>
      </c>
      <c r="I486" s="603" t="s">
        <v>18</v>
      </c>
      <c r="J486" s="25" t="s">
        <v>501</v>
      </c>
      <c r="K486" s="543" t="s">
        <v>64</v>
      </c>
      <c r="L486" s="543" t="s">
        <v>45</v>
      </c>
      <c r="M486" s="496"/>
      <c r="N486" s="497"/>
    </row>
    <row r="487" spans="1:14" x14ac:dyDescent="0.25">
      <c r="A487" s="535">
        <v>44824</v>
      </c>
      <c r="B487" s="176" t="s">
        <v>123</v>
      </c>
      <c r="C487" s="176" t="s">
        <v>124</v>
      </c>
      <c r="D487" s="188" t="s">
        <v>119</v>
      </c>
      <c r="E487" s="426">
        <v>4000</v>
      </c>
      <c r="F487" s="536">
        <v>3770</v>
      </c>
      <c r="G487" s="600">
        <f t="shared" si="6"/>
        <v>1.0610079575596818</v>
      </c>
      <c r="H487" s="545" t="s">
        <v>229</v>
      </c>
      <c r="I487" s="603" t="s">
        <v>18</v>
      </c>
      <c r="J487" s="25" t="s">
        <v>501</v>
      </c>
      <c r="K487" s="543" t="s">
        <v>64</v>
      </c>
      <c r="L487" s="543" t="s">
        <v>45</v>
      </c>
      <c r="M487" s="496"/>
      <c r="N487" s="497"/>
    </row>
    <row r="488" spans="1:14" ht="16.5" customHeight="1" x14ac:dyDescent="0.25">
      <c r="A488" s="535">
        <v>44824</v>
      </c>
      <c r="B488" s="176" t="s">
        <v>123</v>
      </c>
      <c r="C488" s="176" t="s">
        <v>124</v>
      </c>
      <c r="D488" s="188" t="s">
        <v>119</v>
      </c>
      <c r="E488" s="426">
        <v>8000</v>
      </c>
      <c r="F488" s="536">
        <v>3770</v>
      </c>
      <c r="G488" s="600">
        <f t="shared" si="6"/>
        <v>2.1220159151193636</v>
      </c>
      <c r="H488" s="545" t="s">
        <v>229</v>
      </c>
      <c r="I488" s="603" t="s">
        <v>18</v>
      </c>
      <c r="J488" s="25" t="s">
        <v>501</v>
      </c>
      <c r="K488" s="543" t="s">
        <v>64</v>
      </c>
      <c r="L488" s="543" t="s">
        <v>45</v>
      </c>
      <c r="M488" s="496"/>
      <c r="N488" s="497"/>
    </row>
    <row r="489" spans="1:14" x14ac:dyDescent="0.25">
      <c r="A489" s="535">
        <v>44824</v>
      </c>
      <c r="B489" s="176" t="s">
        <v>123</v>
      </c>
      <c r="C489" s="176" t="s">
        <v>124</v>
      </c>
      <c r="D489" s="188" t="s">
        <v>119</v>
      </c>
      <c r="E489" s="426">
        <v>18000</v>
      </c>
      <c r="F489" s="536">
        <v>3770</v>
      </c>
      <c r="G489" s="600">
        <f t="shared" si="6"/>
        <v>4.7745358090185679</v>
      </c>
      <c r="H489" s="545" t="s">
        <v>229</v>
      </c>
      <c r="I489" s="603" t="s">
        <v>18</v>
      </c>
      <c r="J489" s="25" t="s">
        <v>501</v>
      </c>
      <c r="K489" s="543" t="s">
        <v>64</v>
      </c>
      <c r="L489" s="543" t="s">
        <v>45</v>
      </c>
      <c r="M489" s="496"/>
      <c r="N489" s="497"/>
    </row>
    <row r="490" spans="1:14" x14ac:dyDescent="0.25">
      <c r="A490" s="535">
        <v>44824</v>
      </c>
      <c r="B490" s="176" t="s">
        <v>123</v>
      </c>
      <c r="C490" s="176" t="s">
        <v>124</v>
      </c>
      <c r="D490" s="188" t="s">
        <v>119</v>
      </c>
      <c r="E490" s="426">
        <v>12000</v>
      </c>
      <c r="F490" s="536">
        <v>3770</v>
      </c>
      <c r="G490" s="600">
        <f t="shared" si="6"/>
        <v>3.183023872679045</v>
      </c>
      <c r="H490" s="545" t="s">
        <v>229</v>
      </c>
      <c r="I490" s="603" t="s">
        <v>18</v>
      </c>
      <c r="J490" s="25" t="s">
        <v>501</v>
      </c>
      <c r="K490" s="543" t="s">
        <v>64</v>
      </c>
      <c r="L490" s="543" t="s">
        <v>45</v>
      </c>
      <c r="M490" s="496"/>
      <c r="N490" s="497"/>
    </row>
    <row r="491" spans="1:14" x14ac:dyDescent="0.25">
      <c r="A491" s="535">
        <v>44824</v>
      </c>
      <c r="B491" s="176" t="s">
        <v>122</v>
      </c>
      <c r="C491" s="176" t="s">
        <v>122</v>
      </c>
      <c r="D491" s="188" t="s">
        <v>119</v>
      </c>
      <c r="E491" s="426">
        <v>5000</v>
      </c>
      <c r="F491" s="536">
        <v>3770</v>
      </c>
      <c r="G491" s="600">
        <f t="shared" ref="G491:G558" si="7">E491/F491</f>
        <v>1.3262599469496021</v>
      </c>
      <c r="H491" s="545" t="s">
        <v>229</v>
      </c>
      <c r="I491" s="603" t="s">
        <v>18</v>
      </c>
      <c r="J491" s="25" t="s">
        <v>501</v>
      </c>
      <c r="K491" s="543" t="s">
        <v>64</v>
      </c>
      <c r="L491" s="543" t="s">
        <v>45</v>
      </c>
      <c r="M491" s="496"/>
      <c r="N491" s="497"/>
    </row>
    <row r="492" spans="1:14" x14ac:dyDescent="0.25">
      <c r="A492" s="535">
        <v>44824</v>
      </c>
      <c r="B492" s="176" t="s">
        <v>122</v>
      </c>
      <c r="C492" s="176" t="s">
        <v>122</v>
      </c>
      <c r="D492" s="188" t="s">
        <v>119</v>
      </c>
      <c r="E492" s="426">
        <v>5000</v>
      </c>
      <c r="F492" s="536">
        <v>3770</v>
      </c>
      <c r="G492" s="600">
        <f t="shared" si="7"/>
        <v>1.3262599469496021</v>
      </c>
      <c r="H492" s="545" t="s">
        <v>229</v>
      </c>
      <c r="I492" s="603" t="s">
        <v>18</v>
      </c>
      <c r="J492" s="25" t="s">
        <v>501</v>
      </c>
      <c r="K492" s="543" t="s">
        <v>64</v>
      </c>
      <c r="L492" s="543" t="s">
        <v>45</v>
      </c>
      <c r="M492" s="496"/>
      <c r="N492" s="497"/>
    </row>
    <row r="493" spans="1:14" x14ac:dyDescent="0.25">
      <c r="A493" s="181">
        <v>44824</v>
      </c>
      <c r="B493" s="178" t="s">
        <v>123</v>
      </c>
      <c r="C493" s="178" t="s">
        <v>124</v>
      </c>
      <c r="D493" s="204" t="s">
        <v>119</v>
      </c>
      <c r="E493" s="191">
        <v>10000</v>
      </c>
      <c r="F493" s="536">
        <v>3770</v>
      </c>
      <c r="G493" s="600">
        <f t="shared" si="7"/>
        <v>2.6525198938992043</v>
      </c>
      <c r="H493" s="545" t="s">
        <v>236</v>
      </c>
      <c r="I493" s="603" t="s">
        <v>18</v>
      </c>
      <c r="J493" s="453" t="s">
        <v>515</v>
      </c>
      <c r="K493" s="543" t="s">
        <v>64</v>
      </c>
      <c r="L493" s="543" t="s">
        <v>45</v>
      </c>
      <c r="M493" s="496"/>
      <c r="N493" s="497"/>
    </row>
    <row r="494" spans="1:14" x14ac:dyDescent="0.25">
      <c r="A494" s="181">
        <v>44824</v>
      </c>
      <c r="B494" s="178" t="s">
        <v>123</v>
      </c>
      <c r="C494" s="178" t="s">
        <v>124</v>
      </c>
      <c r="D494" s="204" t="s">
        <v>119</v>
      </c>
      <c r="E494" s="191">
        <v>8000</v>
      </c>
      <c r="F494" s="536">
        <v>3770</v>
      </c>
      <c r="G494" s="600">
        <f t="shared" si="7"/>
        <v>2.1220159151193636</v>
      </c>
      <c r="H494" s="545" t="s">
        <v>236</v>
      </c>
      <c r="I494" s="603" t="s">
        <v>18</v>
      </c>
      <c r="J494" s="453" t="s">
        <v>515</v>
      </c>
      <c r="K494" s="543" t="s">
        <v>64</v>
      </c>
      <c r="L494" s="543" t="s">
        <v>45</v>
      </c>
      <c r="M494" s="496"/>
      <c r="N494" s="497"/>
    </row>
    <row r="495" spans="1:14" x14ac:dyDescent="0.25">
      <c r="A495" s="181">
        <v>44824</v>
      </c>
      <c r="B495" s="178" t="s">
        <v>123</v>
      </c>
      <c r="C495" s="178" t="s">
        <v>124</v>
      </c>
      <c r="D495" s="204" t="s">
        <v>119</v>
      </c>
      <c r="E495" s="191">
        <v>12000</v>
      </c>
      <c r="F495" s="536">
        <v>3770</v>
      </c>
      <c r="G495" s="600">
        <f t="shared" si="7"/>
        <v>3.183023872679045</v>
      </c>
      <c r="H495" s="545" t="s">
        <v>236</v>
      </c>
      <c r="I495" s="603" t="s">
        <v>18</v>
      </c>
      <c r="J495" s="453" t="s">
        <v>515</v>
      </c>
      <c r="K495" s="543" t="s">
        <v>64</v>
      </c>
      <c r="L495" s="543" t="s">
        <v>45</v>
      </c>
      <c r="M495" s="496"/>
      <c r="N495" s="497"/>
    </row>
    <row r="496" spans="1:14" x14ac:dyDescent="0.25">
      <c r="A496" s="181">
        <v>44824</v>
      </c>
      <c r="B496" s="178" t="s">
        <v>123</v>
      </c>
      <c r="C496" s="178" t="s">
        <v>124</v>
      </c>
      <c r="D496" s="204" t="s">
        <v>119</v>
      </c>
      <c r="E496" s="191">
        <v>10000</v>
      </c>
      <c r="F496" s="536">
        <v>3770</v>
      </c>
      <c r="G496" s="600">
        <f t="shared" si="7"/>
        <v>2.6525198938992043</v>
      </c>
      <c r="H496" s="545" t="s">
        <v>236</v>
      </c>
      <c r="I496" s="603" t="s">
        <v>18</v>
      </c>
      <c r="J496" s="453" t="s">
        <v>515</v>
      </c>
      <c r="K496" s="543" t="s">
        <v>64</v>
      </c>
      <c r="L496" s="543" t="s">
        <v>45</v>
      </c>
      <c r="M496" s="496"/>
      <c r="N496" s="497"/>
    </row>
    <row r="497" spans="1:14" x14ac:dyDescent="0.25">
      <c r="A497" s="181">
        <v>44824</v>
      </c>
      <c r="B497" s="178" t="s">
        <v>123</v>
      </c>
      <c r="C497" s="178" t="s">
        <v>124</v>
      </c>
      <c r="D497" s="204" t="s">
        <v>119</v>
      </c>
      <c r="E497" s="191">
        <v>15000</v>
      </c>
      <c r="F497" s="536">
        <v>3770</v>
      </c>
      <c r="G497" s="600">
        <f t="shared" si="7"/>
        <v>3.9787798408488064</v>
      </c>
      <c r="H497" s="545" t="s">
        <v>236</v>
      </c>
      <c r="I497" s="603" t="s">
        <v>18</v>
      </c>
      <c r="J497" s="453" t="s">
        <v>515</v>
      </c>
      <c r="K497" s="543" t="s">
        <v>64</v>
      </c>
      <c r="L497" s="543" t="s">
        <v>45</v>
      </c>
      <c r="M497" s="496"/>
      <c r="N497" s="497"/>
    </row>
    <row r="498" spans="1:14" x14ac:dyDescent="0.25">
      <c r="A498" s="181">
        <v>44824</v>
      </c>
      <c r="B498" s="178" t="s">
        <v>122</v>
      </c>
      <c r="C498" s="178" t="s">
        <v>122</v>
      </c>
      <c r="D498" s="204" t="s">
        <v>119</v>
      </c>
      <c r="E498" s="191">
        <v>10000</v>
      </c>
      <c r="F498" s="536">
        <v>3770</v>
      </c>
      <c r="G498" s="600">
        <f t="shared" si="7"/>
        <v>2.6525198938992043</v>
      </c>
      <c r="H498" s="545" t="s">
        <v>236</v>
      </c>
      <c r="I498" s="603" t="s">
        <v>18</v>
      </c>
      <c r="J498" s="453" t="s">
        <v>515</v>
      </c>
      <c r="K498" s="543" t="s">
        <v>64</v>
      </c>
      <c r="L498" s="543" t="s">
        <v>45</v>
      </c>
      <c r="M498" s="496"/>
      <c r="N498" s="497"/>
    </row>
    <row r="499" spans="1:14" x14ac:dyDescent="0.25">
      <c r="A499" s="195">
        <v>44824</v>
      </c>
      <c r="B499" s="206" t="s">
        <v>123</v>
      </c>
      <c r="C499" s="206" t="s">
        <v>124</v>
      </c>
      <c r="D499" s="602" t="s">
        <v>118</v>
      </c>
      <c r="E499" s="589">
        <v>10000</v>
      </c>
      <c r="F499" s="536">
        <v>3770</v>
      </c>
      <c r="G499" s="600">
        <f t="shared" si="7"/>
        <v>2.6525198938992043</v>
      </c>
      <c r="H499" s="545" t="s">
        <v>136</v>
      </c>
      <c r="I499" s="603" t="s">
        <v>18</v>
      </c>
      <c r="J499" s="453" t="s">
        <v>507</v>
      </c>
      <c r="K499" s="543" t="s">
        <v>64</v>
      </c>
      <c r="L499" s="543" t="s">
        <v>45</v>
      </c>
      <c r="M499" s="496"/>
      <c r="N499" s="497"/>
    </row>
    <row r="500" spans="1:14" x14ac:dyDescent="0.25">
      <c r="A500" s="195">
        <v>44824</v>
      </c>
      <c r="B500" s="206" t="s">
        <v>123</v>
      </c>
      <c r="C500" s="206" t="s">
        <v>124</v>
      </c>
      <c r="D500" s="602" t="s">
        <v>118</v>
      </c>
      <c r="E500" s="589">
        <v>9000</v>
      </c>
      <c r="F500" s="536">
        <v>3770</v>
      </c>
      <c r="G500" s="600">
        <f t="shared" si="7"/>
        <v>2.3872679045092839</v>
      </c>
      <c r="H500" s="545" t="s">
        <v>136</v>
      </c>
      <c r="I500" s="603" t="s">
        <v>18</v>
      </c>
      <c r="J500" s="617" t="s">
        <v>507</v>
      </c>
      <c r="K500" s="543" t="s">
        <v>64</v>
      </c>
      <c r="L500" s="543" t="s">
        <v>45</v>
      </c>
      <c r="M500" s="496"/>
      <c r="N500" s="497"/>
    </row>
    <row r="501" spans="1:14" x14ac:dyDescent="0.25">
      <c r="A501" s="195">
        <v>44825</v>
      </c>
      <c r="B501" s="176" t="s">
        <v>123</v>
      </c>
      <c r="C501" s="176" t="s">
        <v>124</v>
      </c>
      <c r="D501" s="188" t="s">
        <v>119</v>
      </c>
      <c r="E501" s="426">
        <v>8000</v>
      </c>
      <c r="F501" s="536">
        <v>3770</v>
      </c>
      <c r="G501" s="600">
        <f t="shared" si="7"/>
        <v>2.1220159151193636</v>
      </c>
      <c r="H501" s="545" t="s">
        <v>229</v>
      </c>
      <c r="I501" s="603" t="s">
        <v>18</v>
      </c>
      <c r="J501" s="25" t="s">
        <v>509</v>
      </c>
      <c r="K501" s="543" t="s">
        <v>64</v>
      </c>
      <c r="L501" s="543" t="s">
        <v>45</v>
      </c>
      <c r="M501" s="496"/>
      <c r="N501" s="497"/>
    </row>
    <row r="502" spans="1:14" x14ac:dyDescent="0.25">
      <c r="A502" s="195">
        <v>44825</v>
      </c>
      <c r="B502" s="176" t="s">
        <v>123</v>
      </c>
      <c r="C502" s="176" t="s">
        <v>124</v>
      </c>
      <c r="D502" s="188" t="s">
        <v>119</v>
      </c>
      <c r="E502" s="426">
        <v>17000</v>
      </c>
      <c r="F502" s="536">
        <v>3770</v>
      </c>
      <c r="G502" s="600">
        <f t="shared" si="7"/>
        <v>4.5092838196286475</v>
      </c>
      <c r="H502" s="545" t="s">
        <v>229</v>
      </c>
      <c r="I502" s="603" t="s">
        <v>18</v>
      </c>
      <c r="J502" s="25" t="s">
        <v>509</v>
      </c>
      <c r="K502" s="543" t="s">
        <v>64</v>
      </c>
      <c r="L502" s="543" t="s">
        <v>45</v>
      </c>
      <c r="M502" s="496"/>
      <c r="N502" s="497"/>
    </row>
    <row r="503" spans="1:14" x14ac:dyDescent="0.25">
      <c r="A503" s="195">
        <v>44825</v>
      </c>
      <c r="B503" s="176" t="s">
        <v>123</v>
      </c>
      <c r="C503" s="176" t="s">
        <v>124</v>
      </c>
      <c r="D503" s="188" t="s">
        <v>119</v>
      </c>
      <c r="E503" s="426">
        <v>4000</v>
      </c>
      <c r="F503" s="536">
        <v>3770</v>
      </c>
      <c r="G503" s="600">
        <f t="shared" si="7"/>
        <v>1.0610079575596818</v>
      </c>
      <c r="H503" s="545" t="s">
        <v>229</v>
      </c>
      <c r="I503" s="603" t="s">
        <v>18</v>
      </c>
      <c r="J503" s="25" t="s">
        <v>509</v>
      </c>
      <c r="K503" s="543" t="s">
        <v>64</v>
      </c>
      <c r="L503" s="543" t="s">
        <v>45</v>
      </c>
      <c r="M503" s="496"/>
      <c r="N503" s="497"/>
    </row>
    <row r="504" spans="1:14" x14ac:dyDescent="0.25">
      <c r="A504" s="195">
        <v>44825</v>
      </c>
      <c r="B504" s="176" t="s">
        <v>123</v>
      </c>
      <c r="C504" s="176" t="s">
        <v>124</v>
      </c>
      <c r="D504" s="188" t="s">
        <v>119</v>
      </c>
      <c r="E504" s="426">
        <v>4000</v>
      </c>
      <c r="F504" s="536">
        <v>3770</v>
      </c>
      <c r="G504" s="600">
        <f t="shared" si="7"/>
        <v>1.0610079575596818</v>
      </c>
      <c r="H504" s="545" t="s">
        <v>229</v>
      </c>
      <c r="I504" s="603" t="s">
        <v>18</v>
      </c>
      <c r="J504" s="25" t="s">
        <v>509</v>
      </c>
      <c r="K504" s="543" t="s">
        <v>64</v>
      </c>
      <c r="L504" s="543" t="s">
        <v>45</v>
      </c>
      <c r="M504" s="496"/>
      <c r="N504" s="497"/>
    </row>
    <row r="505" spans="1:14" x14ac:dyDescent="0.25">
      <c r="A505" s="195">
        <v>44825</v>
      </c>
      <c r="B505" s="176" t="s">
        <v>123</v>
      </c>
      <c r="C505" s="176" t="s">
        <v>124</v>
      </c>
      <c r="D505" s="188" t="s">
        <v>119</v>
      </c>
      <c r="E505" s="426">
        <v>15000</v>
      </c>
      <c r="F505" s="536">
        <v>3770</v>
      </c>
      <c r="G505" s="600">
        <f t="shared" si="7"/>
        <v>3.9787798408488064</v>
      </c>
      <c r="H505" s="545" t="s">
        <v>229</v>
      </c>
      <c r="I505" s="603" t="s">
        <v>18</v>
      </c>
      <c r="J505" s="25" t="s">
        <v>509</v>
      </c>
      <c r="K505" s="543" t="s">
        <v>64</v>
      </c>
      <c r="L505" s="543" t="s">
        <v>45</v>
      </c>
      <c r="M505" s="496"/>
      <c r="N505" s="497"/>
    </row>
    <row r="506" spans="1:14" x14ac:dyDescent="0.25">
      <c r="A506" s="195">
        <v>44825</v>
      </c>
      <c r="B506" s="176" t="s">
        <v>123</v>
      </c>
      <c r="C506" s="176" t="s">
        <v>124</v>
      </c>
      <c r="D506" s="188" t="s">
        <v>119</v>
      </c>
      <c r="E506" s="426">
        <v>12000</v>
      </c>
      <c r="F506" s="536">
        <v>3770</v>
      </c>
      <c r="G506" s="600">
        <f t="shared" si="7"/>
        <v>3.183023872679045</v>
      </c>
      <c r="H506" s="545" t="s">
        <v>229</v>
      </c>
      <c r="I506" s="603" t="s">
        <v>18</v>
      </c>
      <c r="J506" s="25" t="s">
        <v>509</v>
      </c>
      <c r="K506" s="543" t="s">
        <v>64</v>
      </c>
      <c r="L506" s="543" t="s">
        <v>45</v>
      </c>
      <c r="M506" s="496"/>
      <c r="N506" s="497"/>
    </row>
    <row r="507" spans="1:14" x14ac:dyDescent="0.25">
      <c r="A507" s="195">
        <v>44825</v>
      </c>
      <c r="B507" s="176" t="s">
        <v>122</v>
      </c>
      <c r="C507" s="176" t="s">
        <v>122</v>
      </c>
      <c r="D507" s="188" t="s">
        <v>119</v>
      </c>
      <c r="E507" s="426">
        <v>5000</v>
      </c>
      <c r="F507" s="536">
        <v>3770</v>
      </c>
      <c r="G507" s="600">
        <f t="shared" si="7"/>
        <v>1.3262599469496021</v>
      </c>
      <c r="H507" s="545" t="s">
        <v>229</v>
      </c>
      <c r="I507" s="603" t="s">
        <v>18</v>
      </c>
      <c r="J507" s="25" t="s">
        <v>509</v>
      </c>
      <c r="K507" s="543" t="s">
        <v>64</v>
      </c>
      <c r="L507" s="543" t="s">
        <v>45</v>
      </c>
      <c r="M507" s="496"/>
      <c r="N507" s="497"/>
    </row>
    <row r="508" spans="1:14" x14ac:dyDescent="0.25">
      <c r="A508" s="195">
        <v>44825</v>
      </c>
      <c r="B508" s="176" t="s">
        <v>122</v>
      </c>
      <c r="C508" s="176" t="s">
        <v>122</v>
      </c>
      <c r="D508" s="188" t="s">
        <v>119</v>
      </c>
      <c r="E508" s="426">
        <v>4000</v>
      </c>
      <c r="F508" s="536">
        <v>3770</v>
      </c>
      <c r="G508" s="600">
        <f t="shared" si="7"/>
        <v>1.0610079575596818</v>
      </c>
      <c r="H508" s="545" t="s">
        <v>229</v>
      </c>
      <c r="I508" s="603" t="s">
        <v>18</v>
      </c>
      <c r="J508" s="25" t="s">
        <v>509</v>
      </c>
      <c r="K508" s="543" t="s">
        <v>64</v>
      </c>
      <c r="L508" s="543" t="s">
        <v>45</v>
      </c>
      <c r="M508" s="496"/>
      <c r="N508" s="497"/>
    </row>
    <row r="509" spans="1:14" x14ac:dyDescent="0.25">
      <c r="A509" s="195">
        <v>44825</v>
      </c>
      <c r="B509" s="176" t="s">
        <v>123</v>
      </c>
      <c r="C509" s="176" t="s">
        <v>124</v>
      </c>
      <c r="D509" s="176" t="s">
        <v>119</v>
      </c>
      <c r="E509" s="426">
        <v>8000</v>
      </c>
      <c r="F509" s="536">
        <v>3770</v>
      </c>
      <c r="G509" s="600">
        <f t="shared" si="7"/>
        <v>2.1220159151193636</v>
      </c>
      <c r="H509" s="545" t="s">
        <v>236</v>
      </c>
      <c r="I509" s="603" t="s">
        <v>18</v>
      </c>
      <c r="J509" s="453" t="s">
        <v>538</v>
      </c>
      <c r="K509" s="543" t="s">
        <v>64</v>
      </c>
      <c r="L509" s="543" t="s">
        <v>45</v>
      </c>
      <c r="M509" s="496"/>
      <c r="N509" s="497"/>
    </row>
    <row r="510" spans="1:14" x14ac:dyDescent="0.25">
      <c r="A510" s="195">
        <v>44825</v>
      </c>
      <c r="B510" s="176" t="s">
        <v>123</v>
      </c>
      <c r="C510" s="176" t="s">
        <v>124</v>
      </c>
      <c r="D510" s="176" t="s">
        <v>119</v>
      </c>
      <c r="E510" s="546">
        <v>10000</v>
      </c>
      <c r="F510" s="536">
        <v>3770</v>
      </c>
      <c r="G510" s="600">
        <f t="shared" si="7"/>
        <v>2.6525198938992043</v>
      </c>
      <c r="H510" s="545" t="s">
        <v>236</v>
      </c>
      <c r="I510" s="603" t="s">
        <v>18</v>
      </c>
      <c r="J510" s="453" t="s">
        <v>538</v>
      </c>
      <c r="K510" s="543" t="s">
        <v>64</v>
      </c>
      <c r="L510" s="543" t="s">
        <v>45</v>
      </c>
      <c r="M510" s="496"/>
      <c r="N510" s="497"/>
    </row>
    <row r="511" spans="1:14" x14ac:dyDescent="0.25">
      <c r="A511" s="195">
        <v>44825</v>
      </c>
      <c r="B511" s="176" t="s">
        <v>123</v>
      </c>
      <c r="C511" s="176" t="s">
        <v>124</v>
      </c>
      <c r="D511" s="176" t="s">
        <v>119</v>
      </c>
      <c r="E511" s="546">
        <v>8000</v>
      </c>
      <c r="F511" s="536">
        <v>3770</v>
      </c>
      <c r="G511" s="600">
        <f t="shared" si="7"/>
        <v>2.1220159151193636</v>
      </c>
      <c r="H511" s="545" t="s">
        <v>236</v>
      </c>
      <c r="I511" s="603" t="s">
        <v>18</v>
      </c>
      <c r="J511" s="453" t="s">
        <v>538</v>
      </c>
      <c r="K511" s="543" t="s">
        <v>64</v>
      </c>
      <c r="L511" s="543" t="s">
        <v>45</v>
      </c>
      <c r="M511" s="496"/>
      <c r="N511" s="497"/>
    </row>
    <row r="512" spans="1:14" x14ac:dyDescent="0.25">
      <c r="A512" s="195">
        <v>44825</v>
      </c>
      <c r="B512" s="176" t="s">
        <v>123</v>
      </c>
      <c r="C512" s="176" t="s">
        <v>124</v>
      </c>
      <c r="D512" s="176" t="s">
        <v>119</v>
      </c>
      <c r="E512" s="426">
        <v>9000</v>
      </c>
      <c r="F512" s="536">
        <v>3770</v>
      </c>
      <c r="G512" s="600">
        <f t="shared" si="7"/>
        <v>2.3872679045092839</v>
      </c>
      <c r="H512" s="545" t="s">
        <v>236</v>
      </c>
      <c r="I512" s="603" t="s">
        <v>18</v>
      </c>
      <c r="J512" s="453" t="s">
        <v>538</v>
      </c>
      <c r="K512" s="543" t="s">
        <v>64</v>
      </c>
      <c r="L512" s="543" t="s">
        <v>45</v>
      </c>
      <c r="M512" s="496"/>
      <c r="N512" s="497"/>
    </row>
    <row r="513" spans="1:14" x14ac:dyDescent="0.25">
      <c r="A513" s="195">
        <v>44825</v>
      </c>
      <c r="B513" s="176" t="s">
        <v>123</v>
      </c>
      <c r="C513" s="176" t="s">
        <v>124</v>
      </c>
      <c r="D513" s="176" t="s">
        <v>119</v>
      </c>
      <c r="E513" s="426">
        <v>10000</v>
      </c>
      <c r="F513" s="536">
        <v>3770</v>
      </c>
      <c r="G513" s="600">
        <f t="shared" si="7"/>
        <v>2.6525198938992043</v>
      </c>
      <c r="H513" s="545" t="s">
        <v>236</v>
      </c>
      <c r="I513" s="603" t="s">
        <v>18</v>
      </c>
      <c r="J513" s="453" t="s">
        <v>538</v>
      </c>
      <c r="K513" s="543" t="s">
        <v>64</v>
      </c>
      <c r="L513" s="543" t="s">
        <v>45</v>
      </c>
      <c r="M513" s="496"/>
      <c r="N513" s="497"/>
    </row>
    <row r="514" spans="1:14" x14ac:dyDescent="0.25">
      <c r="A514" s="195">
        <v>44825</v>
      </c>
      <c r="B514" s="176" t="s">
        <v>123</v>
      </c>
      <c r="C514" s="176" t="s">
        <v>124</v>
      </c>
      <c r="D514" s="176" t="s">
        <v>119</v>
      </c>
      <c r="E514" s="426">
        <v>5000</v>
      </c>
      <c r="F514" s="536">
        <v>3770</v>
      </c>
      <c r="G514" s="600">
        <f t="shared" si="7"/>
        <v>1.3262599469496021</v>
      </c>
      <c r="H514" s="545" t="s">
        <v>236</v>
      </c>
      <c r="I514" s="603" t="s">
        <v>18</v>
      </c>
      <c r="J514" s="453" t="s">
        <v>538</v>
      </c>
      <c r="K514" s="543" t="s">
        <v>64</v>
      </c>
      <c r="L514" s="543" t="s">
        <v>45</v>
      </c>
      <c r="M514" s="496"/>
      <c r="N514" s="497"/>
    </row>
    <row r="515" spans="1:14" x14ac:dyDescent="0.25">
      <c r="A515" s="195">
        <v>44825</v>
      </c>
      <c r="B515" s="176" t="s">
        <v>122</v>
      </c>
      <c r="C515" s="176" t="s">
        <v>122</v>
      </c>
      <c r="D515" s="176" t="s">
        <v>119</v>
      </c>
      <c r="E515" s="426">
        <v>5000</v>
      </c>
      <c r="F515" s="536">
        <v>3770</v>
      </c>
      <c r="G515" s="600">
        <f t="shared" si="7"/>
        <v>1.3262599469496021</v>
      </c>
      <c r="H515" s="545" t="s">
        <v>236</v>
      </c>
      <c r="I515" s="603" t="s">
        <v>18</v>
      </c>
      <c r="J515" s="453" t="s">
        <v>538</v>
      </c>
      <c r="K515" s="543" t="s">
        <v>64</v>
      </c>
      <c r="L515" s="543" t="s">
        <v>45</v>
      </c>
      <c r="M515" s="496"/>
      <c r="N515" s="497"/>
    </row>
    <row r="516" spans="1:14" x14ac:dyDescent="0.25">
      <c r="A516" s="195">
        <v>44825</v>
      </c>
      <c r="B516" s="176" t="s">
        <v>122</v>
      </c>
      <c r="C516" s="176" t="s">
        <v>122</v>
      </c>
      <c r="D516" s="176" t="s">
        <v>119</v>
      </c>
      <c r="E516" s="426">
        <v>5000</v>
      </c>
      <c r="F516" s="536">
        <v>3770</v>
      </c>
      <c r="G516" s="600">
        <f t="shared" si="7"/>
        <v>1.3262599469496021</v>
      </c>
      <c r="H516" s="545" t="s">
        <v>236</v>
      </c>
      <c r="I516" s="603" t="s">
        <v>18</v>
      </c>
      <c r="J516" s="453" t="s">
        <v>538</v>
      </c>
      <c r="K516" s="543" t="s">
        <v>64</v>
      </c>
      <c r="L516" s="543" t="s">
        <v>45</v>
      </c>
      <c r="M516" s="496"/>
      <c r="N516" s="497"/>
    </row>
    <row r="517" spans="1:14" x14ac:dyDescent="0.25">
      <c r="A517" s="195">
        <v>44825</v>
      </c>
      <c r="B517" s="178" t="s">
        <v>130</v>
      </c>
      <c r="C517" s="178" t="s">
        <v>347</v>
      </c>
      <c r="D517" s="178" t="s">
        <v>14</v>
      </c>
      <c r="E517" s="183">
        <v>30000</v>
      </c>
      <c r="F517" s="536">
        <v>3770</v>
      </c>
      <c r="G517" s="600">
        <f t="shared" si="7"/>
        <v>7.9575596816976129</v>
      </c>
      <c r="H517" s="545" t="s">
        <v>42</v>
      </c>
      <c r="I517" s="603" t="s">
        <v>18</v>
      </c>
      <c r="J517" s="603" t="s">
        <v>735</v>
      </c>
      <c r="K517" s="543" t="s">
        <v>64</v>
      </c>
      <c r="L517" s="543" t="s">
        <v>45</v>
      </c>
      <c r="M517" s="496"/>
      <c r="N517" s="497"/>
    </row>
    <row r="518" spans="1:14" x14ac:dyDescent="0.25">
      <c r="A518" s="195">
        <v>44825</v>
      </c>
      <c r="B518" s="178" t="s">
        <v>344</v>
      </c>
      <c r="C518" s="178" t="s">
        <v>347</v>
      </c>
      <c r="D518" s="188" t="s">
        <v>119</v>
      </c>
      <c r="E518" s="183">
        <v>25000</v>
      </c>
      <c r="F518" s="536">
        <v>3770</v>
      </c>
      <c r="G518" s="600">
        <f t="shared" si="7"/>
        <v>6.6312997347480103</v>
      </c>
      <c r="H518" s="545" t="s">
        <v>121</v>
      </c>
      <c r="I518" s="603" t="s">
        <v>18</v>
      </c>
      <c r="J518" s="603" t="s">
        <v>735</v>
      </c>
      <c r="K518" s="543" t="s">
        <v>64</v>
      </c>
      <c r="L518" s="543" t="s">
        <v>45</v>
      </c>
      <c r="M518" s="496"/>
      <c r="N518" s="497"/>
    </row>
    <row r="519" spans="1:14" x14ac:dyDescent="0.25">
      <c r="A519" s="195">
        <v>44825</v>
      </c>
      <c r="B519" s="178" t="s">
        <v>131</v>
      </c>
      <c r="C519" s="178" t="s">
        <v>347</v>
      </c>
      <c r="D519" s="188" t="s">
        <v>118</v>
      </c>
      <c r="E519" s="183">
        <v>20000</v>
      </c>
      <c r="F519" s="536">
        <v>3770</v>
      </c>
      <c r="G519" s="600">
        <f t="shared" si="7"/>
        <v>5.3050397877984086</v>
      </c>
      <c r="H519" s="545" t="s">
        <v>120</v>
      </c>
      <c r="I519" s="603" t="s">
        <v>18</v>
      </c>
      <c r="J519" s="603" t="s">
        <v>735</v>
      </c>
      <c r="K519" s="543" t="s">
        <v>64</v>
      </c>
      <c r="L519" s="543" t="s">
        <v>45</v>
      </c>
      <c r="M519" s="496"/>
      <c r="N519" s="497"/>
    </row>
    <row r="520" spans="1:14" x14ac:dyDescent="0.25">
      <c r="A520" s="195">
        <v>44825</v>
      </c>
      <c r="B520" s="176" t="s">
        <v>141</v>
      </c>
      <c r="C520" s="178" t="s">
        <v>347</v>
      </c>
      <c r="D520" s="188" t="s">
        <v>118</v>
      </c>
      <c r="E520" s="183">
        <v>20000</v>
      </c>
      <c r="F520" s="536">
        <v>3770</v>
      </c>
      <c r="G520" s="600">
        <f t="shared" si="7"/>
        <v>5.3050397877984086</v>
      </c>
      <c r="H520" s="545" t="s">
        <v>136</v>
      </c>
      <c r="I520" s="603" t="s">
        <v>18</v>
      </c>
      <c r="J520" s="603" t="s">
        <v>735</v>
      </c>
      <c r="K520" s="543" t="s">
        <v>64</v>
      </c>
      <c r="L520" s="543" t="s">
        <v>45</v>
      </c>
      <c r="M520" s="496"/>
      <c r="N520" s="497"/>
    </row>
    <row r="521" spans="1:14" x14ac:dyDescent="0.25">
      <c r="A521" s="195">
        <v>44825</v>
      </c>
      <c r="B521" s="178" t="s">
        <v>345</v>
      </c>
      <c r="C521" s="178" t="s">
        <v>347</v>
      </c>
      <c r="D521" s="188" t="s">
        <v>119</v>
      </c>
      <c r="E521" s="183">
        <v>25000</v>
      </c>
      <c r="F521" s="536">
        <v>3770</v>
      </c>
      <c r="G521" s="600">
        <f t="shared" si="7"/>
        <v>6.6312997347480103</v>
      </c>
      <c r="H521" s="545" t="s">
        <v>236</v>
      </c>
      <c r="I521" s="603" t="s">
        <v>18</v>
      </c>
      <c r="J521" s="603" t="s">
        <v>735</v>
      </c>
      <c r="K521" s="543" t="s">
        <v>64</v>
      </c>
      <c r="L521" s="543" t="s">
        <v>45</v>
      </c>
      <c r="M521" s="496"/>
      <c r="N521" s="497"/>
    </row>
    <row r="522" spans="1:14" x14ac:dyDescent="0.25">
      <c r="A522" s="195">
        <v>44825</v>
      </c>
      <c r="B522" s="178" t="s">
        <v>346</v>
      </c>
      <c r="C522" s="178" t="s">
        <v>347</v>
      </c>
      <c r="D522" s="188" t="s">
        <v>119</v>
      </c>
      <c r="E522" s="183">
        <v>25000</v>
      </c>
      <c r="F522" s="536">
        <v>3770</v>
      </c>
      <c r="G522" s="600">
        <f t="shared" si="7"/>
        <v>6.6312997347480103</v>
      </c>
      <c r="H522" s="545" t="s">
        <v>229</v>
      </c>
      <c r="I522" s="603" t="s">
        <v>18</v>
      </c>
      <c r="J522" s="603" t="s">
        <v>735</v>
      </c>
      <c r="K522" s="543" t="s">
        <v>64</v>
      </c>
      <c r="L522" s="543" t="s">
        <v>45</v>
      </c>
      <c r="M522" s="496"/>
      <c r="N522" s="497"/>
    </row>
    <row r="523" spans="1:14" x14ac:dyDescent="0.25">
      <c r="A523" s="195">
        <v>44825</v>
      </c>
      <c r="B523" s="196" t="s">
        <v>521</v>
      </c>
      <c r="C523" s="196" t="s">
        <v>145</v>
      </c>
      <c r="D523" s="197" t="s">
        <v>81</v>
      </c>
      <c r="E523" s="183">
        <v>35000</v>
      </c>
      <c r="F523" s="536">
        <v>3770</v>
      </c>
      <c r="G523" s="600">
        <f t="shared" si="7"/>
        <v>9.2838196286472154</v>
      </c>
      <c r="H523" s="545" t="s">
        <v>42</v>
      </c>
      <c r="I523" s="603" t="s">
        <v>18</v>
      </c>
      <c r="J523" s="603" t="s">
        <v>734</v>
      </c>
      <c r="K523" s="543" t="s">
        <v>64</v>
      </c>
      <c r="L523" s="543" t="s">
        <v>45</v>
      </c>
      <c r="M523" s="496"/>
      <c r="N523" s="497"/>
    </row>
    <row r="524" spans="1:14" x14ac:dyDescent="0.25">
      <c r="A524" s="195">
        <v>44825</v>
      </c>
      <c r="B524" s="196" t="s">
        <v>522</v>
      </c>
      <c r="C524" s="196" t="s">
        <v>145</v>
      </c>
      <c r="D524" s="197" t="s">
        <v>81</v>
      </c>
      <c r="E524" s="183">
        <v>11000</v>
      </c>
      <c r="F524" s="536">
        <v>3770</v>
      </c>
      <c r="G524" s="600">
        <f t="shared" si="7"/>
        <v>2.9177718832891246</v>
      </c>
      <c r="H524" s="545" t="s">
        <v>42</v>
      </c>
      <c r="I524" s="603" t="s">
        <v>18</v>
      </c>
      <c r="J524" s="603" t="s">
        <v>734</v>
      </c>
      <c r="K524" s="543" t="s">
        <v>64</v>
      </c>
      <c r="L524" s="543" t="s">
        <v>45</v>
      </c>
      <c r="M524" s="496"/>
      <c r="N524" s="497"/>
    </row>
    <row r="525" spans="1:14" x14ac:dyDescent="0.25">
      <c r="A525" s="195">
        <v>44825</v>
      </c>
      <c r="B525" s="196" t="s">
        <v>123</v>
      </c>
      <c r="C525" s="196" t="s">
        <v>124</v>
      </c>
      <c r="D525" s="197" t="s">
        <v>14</v>
      </c>
      <c r="E525" s="183">
        <v>7000</v>
      </c>
      <c r="F525" s="536">
        <v>3770</v>
      </c>
      <c r="G525" s="600">
        <f t="shared" si="7"/>
        <v>1.856763925729443</v>
      </c>
      <c r="H525" s="545" t="s">
        <v>42</v>
      </c>
      <c r="I525" s="603" t="s">
        <v>18</v>
      </c>
      <c r="J525" s="603" t="s">
        <v>731</v>
      </c>
      <c r="K525" s="543" t="s">
        <v>64</v>
      </c>
      <c r="L525" s="543" t="s">
        <v>45</v>
      </c>
      <c r="M525" s="496"/>
      <c r="N525" s="497"/>
    </row>
    <row r="526" spans="1:14" x14ac:dyDescent="0.25">
      <c r="A526" s="195">
        <v>44825</v>
      </c>
      <c r="B526" s="196" t="s">
        <v>123</v>
      </c>
      <c r="C526" s="196" t="s">
        <v>124</v>
      </c>
      <c r="D526" s="197" t="s">
        <v>14</v>
      </c>
      <c r="E526" s="183">
        <v>5000</v>
      </c>
      <c r="F526" s="536">
        <v>3770</v>
      </c>
      <c r="G526" s="600">
        <f t="shared" si="7"/>
        <v>1.3262599469496021</v>
      </c>
      <c r="H526" s="545" t="s">
        <v>42</v>
      </c>
      <c r="I526" s="603" t="s">
        <v>18</v>
      </c>
      <c r="J526" s="603" t="s">
        <v>731</v>
      </c>
      <c r="K526" s="543" t="s">
        <v>64</v>
      </c>
      <c r="L526" s="543" t="s">
        <v>45</v>
      </c>
      <c r="M526" s="496"/>
      <c r="N526" s="497"/>
    </row>
    <row r="527" spans="1:14" x14ac:dyDescent="0.25">
      <c r="A527" s="195">
        <v>44825</v>
      </c>
      <c r="B527" s="196" t="s">
        <v>123</v>
      </c>
      <c r="C527" s="196" t="s">
        <v>124</v>
      </c>
      <c r="D527" s="197" t="s">
        <v>14</v>
      </c>
      <c r="E527" s="183">
        <v>4000</v>
      </c>
      <c r="F527" s="536">
        <v>3770</v>
      </c>
      <c r="G527" s="600">
        <f t="shared" si="7"/>
        <v>1.0610079575596818</v>
      </c>
      <c r="H527" s="545" t="s">
        <v>42</v>
      </c>
      <c r="I527" s="603" t="s">
        <v>18</v>
      </c>
      <c r="J527" s="603" t="s">
        <v>731</v>
      </c>
      <c r="K527" s="543" t="s">
        <v>64</v>
      </c>
      <c r="L527" s="543" t="s">
        <v>45</v>
      </c>
      <c r="M527" s="496"/>
      <c r="N527" s="497"/>
    </row>
    <row r="528" spans="1:14" x14ac:dyDescent="0.25">
      <c r="A528" s="195">
        <v>44825</v>
      </c>
      <c r="B528" s="196" t="s">
        <v>123</v>
      </c>
      <c r="C528" s="196" t="s">
        <v>124</v>
      </c>
      <c r="D528" s="197" t="s">
        <v>14</v>
      </c>
      <c r="E528" s="191">
        <v>7000</v>
      </c>
      <c r="F528" s="536">
        <v>3770</v>
      </c>
      <c r="G528" s="600">
        <f t="shared" si="7"/>
        <v>1.856763925729443</v>
      </c>
      <c r="H528" s="545" t="s">
        <v>42</v>
      </c>
      <c r="I528" s="603" t="s">
        <v>18</v>
      </c>
      <c r="J528" s="603" t="s">
        <v>731</v>
      </c>
      <c r="K528" s="543" t="s">
        <v>64</v>
      </c>
      <c r="L528" s="543" t="s">
        <v>45</v>
      </c>
      <c r="M528" s="496"/>
      <c r="N528" s="497"/>
    </row>
    <row r="529" spans="1:14" x14ac:dyDescent="0.25">
      <c r="A529" s="195">
        <v>44825</v>
      </c>
      <c r="B529" s="196" t="s">
        <v>123</v>
      </c>
      <c r="C529" s="196" t="s">
        <v>124</v>
      </c>
      <c r="D529" s="197" t="s">
        <v>14</v>
      </c>
      <c r="E529" s="191">
        <v>12000</v>
      </c>
      <c r="F529" s="536">
        <v>3770</v>
      </c>
      <c r="G529" s="600">
        <f t="shared" si="7"/>
        <v>3.183023872679045</v>
      </c>
      <c r="H529" s="545" t="s">
        <v>42</v>
      </c>
      <c r="I529" s="603" t="s">
        <v>18</v>
      </c>
      <c r="J529" s="603" t="s">
        <v>731</v>
      </c>
      <c r="K529" s="543" t="s">
        <v>64</v>
      </c>
      <c r="L529" s="543" t="s">
        <v>45</v>
      </c>
      <c r="M529" s="496"/>
      <c r="N529" s="497"/>
    </row>
    <row r="530" spans="1:14" x14ac:dyDescent="0.25">
      <c r="A530" s="195">
        <v>44825</v>
      </c>
      <c r="B530" s="176" t="s">
        <v>123</v>
      </c>
      <c r="C530" s="176" t="s">
        <v>124</v>
      </c>
      <c r="D530" s="188" t="s">
        <v>119</v>
      </c>
      <c r="E530" s="426">
        <v>8000</v>
      </c>
      <c r="F530" s="536">
        <v>3770</v>
      </c>
      <c r="G530" s="600">
        <f t="shared" si="7"/>
        <v>2.1220159151193636</v>
      </c>
      <c r="H530" s="545" t="s">
        <v>121</v>
      </c>
      <c r="I530" s="603" t="s">
        <v>18</v>
      </c>
      <c r="J530" s="453" t="s">
        <v>546</v>
      </c>
      <c r="K530" s="543" t="s">
        <v>64</v>
      </c>
      <c r="L530" s="543" t="s">
        <v>45</v>
      </c>
      <c r="M530" s="496"/>
      <c r="N530" s="497"/>
    </row>
    <row r="531" spans="1:14" x14ac:dyDescent="0.25">
      <c r="A531" s="195">
        <v>44825</v>
      </c>
      <c r="B531" s="176" t="s">
        <v>123</v>
      </c>
      <c r="C531" s="176" t="s">
        <v>124</v>
      </c>
      <c r="D531" s="188" t="s">
        <v>119</v>
      </c>
      <c r="E531" s="426">
        <v>20000</v>
      </c>
      <c r="F531" s="536">
        <v>3770</v>
      </c>
      <c r="G531" s="600">
        <f t="shared" si="7"/>
        <v>5.3050397877984086</v>
      </c>
      <c r="H531" s="545" t="s">
        <v>121</v>
      </c>
      <c r="I531" s="603" t="s">
        <v>18</v>
      </c>
      <c r="J531" s="453" t="s">
        <v>546</v>
      </c>
      <c r="K531" s="543" t="s">
        <v>64</v>
      </c>
      <c r="L531" s="543" t="s">
        <v>45</v>
      </c>
      <c r="M531" s="496"/>
      <c r="N531" s="497"/>
    </row>
    <row r="532" spans="1:14" x14ac:dyDescent="0.25">
      <c r="A532" s="195">
        <v>44825</v>
      </c>
      <c r="B532" s="176" t="s">
        <v>123</v>
      </c>
      <c r="C532" s="176" t="s">
        <v>124</v>
      </c>
      <c r="D532" s="188" t="s">
        <v>119</v>
      </c>
      <c r="E532" s="426">
        <v>19000</v>
      </c>
      <c r="F532" s="536">
        <v>3770</v>
      </c>
      <c r="G532" s="600">
        <f t="shared" si="7"/>
        <v>5.0397877984084882</v>
      </c>
      <c r="H532" s="545" t="s">
        <v>121</v>
      </c>
      <c r="I532" s="603" t="s">
        <v>18</v>
      </c>
      <c r="J532" s="453" t="s">
        <v>546</v>
      </c>
      <c r="K532" s="543" t="s">
        <v>64</v>
      </c>
      <c r="L532" s="543" t="s">
        <v>45</v>
      </c>
      <c r="M532" s="496"/>
      <c r="N532" s="497"/>
    </row>
    <row r="533" spans="1:14" x14ac:dyDescent="0.25">
      <c r="A533" s="195">
        <v>44825</v>
      </c>
      <c r="B533" s="176" t="s">
        <v>123</v>
      </c>
      <c r="C533" s="176" t="s">
        <v>124</v>
      </c>
      <c r="D533" s="188" t="s">
        <v>119</v>
      </c>
      <c r="E533" s="426">
        <v>8000</v>
      </c>
      <c r="F533" s="536">
        <v>3770</v>
      </c>
      <c r="G533" s="600">
        <f t="shared" si="7"/>
        <v>2.1220159151193636</v>
      </c>
      <c r="H533" s="545" t="s">
        <v>121</v>
      </c>
      <c r="I533" s="603" t="s">
        <v>18</v>
      </c>
      <c r="J533" s="453" t="s">
        <v>546</v>
      </c>
      <c r="K533" s="543" t="s">
        <v>64</v>
      </c>
      <c r="L533" s="543" t="s">
        <v>45</v>
      </c>
      <c r="M533" s="496"/>
      <c r="N533" s="497"/>
    </row>
    <row r="534" spans="1:14" x14ac:dyDescent="0.25">
      <c r="A534" s="195">
        <v>44825</v>
      </c>
      <c r="B534" s="176" t="s">
        <v>122</v>
      </c>
      <c r="C534" s="176" t="s">
        <v>122</v>
      </c>
      <c r="D534" s="188" t="s">
        <v>119</v>
      </c>
      <c r="E534" s="426">
        <v>5000</v>
      </c>
      <c r="F534" s="536">
        <v>3770</v>
      </c>
      <c r="G534" s="600">
        <f t="shared" si="7"/>
        <v>1.3262599469496021</v>
      </c>
      <c r="H534" s="545" t="s">
        <v>121</v>
      </c>
      <c r="I534" s="603" t="s">
        <v>18</v>
      </c>
      <c r="J534" s="453" t="s">
        <v>546</v>
      </c>
      <c r="K534" s="543" t="s">
        <v>64</v>
      </c>
      <c r="L534" s="543" t="s">
        <v>45</v>
      </c>
      <c r="M534" s="496"/>
      <c r="N534" s="497"/>
    </row>
    <row r="535" spans="1:14" x14ac:dyDescent="0.25">
      <c r="A535" s="195">
        <v>44825</v>
      </c>
      <c r="B535" s="176" t="s">
        <v>122</v>
      </c>
      <c r="C535" s="176" t="s">
        <v>122</v>
      </c>
      <c r="D535" s="188" t="s">
        <v>119</v>
      </c>
      <c r="E535" s="426">
        <v>5000</v>
      </c>
      <c r="F535" s="536">
        <v>3770</v>
      </c>
      <c r="G535" s="600">
        <f t="shared" si="7"/>
        <v>1.3262599469496021</v>
      </c>
      <c r="H535" s="545" t="s">
        <v>121</v>
      </c>
      <c r="I535" s="603" t="s">
        <v>18</v>
      </c>
      <c r="J535" s="453" t="s">
        <v>546</v>
      </c>
      <c r="K535" s="543" t="s">
        <v>64</v>
      </c>
      <c r="L535" s="543" t="s">
        <v>45</v>
      </c>
      <c r="M535" s="496"/>
      <c r="N535" s="497"/>
    </row>
    <row r="536" spans="1:14" x14ac:dyDescent="0.25">
      <c r="A536" s="530">
        <v>44825</v>
      </c>
      <c r="B536" s="603" t="s">
        <v>241</v>
      </c>
      <c r="C536" s="603" t="s">
        <v>133</v>
      </c>
      <c r="D536" s="609" t="s">
        <v>81</v>
      </c>
      <c r="E536" s="748">
        <v>2000</v>
      </c>
      <c r="F536" s="747">
        <v>3770</v>
      </c>
      <c r="G536" s="600">
        <f t="shared" si="7"/>
        <v>0.5305039787798409</v>
      </c>
      <c r="H536" s="545" t="s">
        <v>135</v>
      </c>
      <c r="I536" s="603" t="s">
        <v>18</v>
      </c>
      <c r="J536" s="603" t="s">
        <v>702</v>
      </c>
      <c r="K536" s="543" t="s">
        <v>64</v>
      </c>
      <c r="L536" s="543" t="s">
        <v>45</v>
      </c>
      <c r="M536" s="496"/>
      <c r="N536" s="497"/>
    </row>
    <row r="537" spans="1:14" x14ac:dyDescent="0.25">
      <c r="A537" s="530">
        <v>44825</v>
      </c>
      <c r="B537" s="603" t="s">
        <v>241</v>
      </c>
      <c r="C537" s="603" t="s">
        <v>133</v>
      </c>
      <c r="D537" s="609" t="s">
        <v>81</v>
      </c>
      <c r="E537" s="748">
        <v>30000</v>
      </c>
      <c r="F537" s="747">
        <v>3770</v>
      </c>
      <c r="G537" s="600">
        <f t="shared" si="7"/>
        <v>7.9575596816976129</v>
      </c>
      <c r="H537" s="545" t="s">
        <v>256</v>
      </c>
      <c r="I537" s="603" t="s">
        <v>18</v>
      </c>
      <c r="J537" s="603" t="s">
        <v>703</v>
      </c>
      <c r="K537" s="543" t="s">
        <v>64</v>
      </c>
      <c r="L537" s="543" t="s">
        <v>45</v>
      </c>
      <c r="M537" s="496"/>
      <c r="N537" s="497"/>
    </row>
    <row r="538" spans="1:14" x14ac:dyDescent="0.25">
      <c r="A538" s="195">
        <v>44825</v>
      </c>
      <c r="B538" s="206" t="s">
        <v>123</v>
      </c>
      <c r="C538" s="206" t="s">
        <v>124</v>
      </c>
      <c r="D538" s="602" t="s">
        <v>118</v>
      </c>
      <c r="E538" s="589">
        <v>10000</v>
      </c>
      <c r="F538" s="747">
        <v>3770</v>
      </c>
      <c r="G538" s="600">
        <f t="shared" si="7"/>
        <v>2.6525198938992043</v>
      </c>
      <c r="H538" s="811" t="s">
        <v>136</v>
      </c>
      <c r="I538" s="603" t="s">
        <v>18</v>
      </c>
      <c r="J538" s="453" t="s">
        <v>545</v>
      </c>
      <c r="K538" s="543" t="s">
        <v>64</v>
      </c>
      <c r="L538" s="543" t="s">
        <v>45</v>
      </c>
      <c r="M538" s="496"/>
      <c r="N538" s="497"/>
    </row>
    <row r="539" spans="1:14" x14ac:dyDescent="0.25">
      <c r="A539" s="195">
        <v>44825</v>
      </c>
      <c r="B539" s="206" t="s">
        <v>123</v>
      </c>
      <c r="C539" s="206" t="s">
        <v>124</v>
      </c>
      <c r="D539" s="602" t="s">
        <v>118</v>
      </c>
      <c r="E539" s="589">
        <v>10000</v>
      </c>
      <c r="F539" s="747">
        <v>3770</v>
      </c>
      <c r="G539" s="600">
        <f t="shared" si="7"/>
        <v>2.6525198938992043</v>
      </c>
      <c r="H539" s="811" t="s">
        <v>136</v>
      </c>
      <c r="I539" s="603" t="s">
        <v>18</v>
      </c>
      <c r="J539" s="453" t="s">
        <v>545</v>
      </c>
      <c r="K539" s="543" t="s">
        <v>64</v>
      </c>
      <c r="L539" s="543" t="s">
        <v>45</v>
      </c>
      <c r="M539" s="496"/>
      <c r="N539" s="497"/>
    </row>
    <row r="540" spans="1:14" x14ac:dyDescent="0.25">
      <c r="A540" s="195">
        <v>44825</v>
      </c>
      <c r="B540" s="206" t="s">
        <v>567</v>
      </c>
      <c r="C540" s="206" t="s">
        <v>324</v>
      </c>
      <c r="D540" s="602" t="s">
        <v>14</v>
      </c>
      <c r="E540" s="589">
        <v>654720</v>
      </c>
      <c r="F540" s="747">
        <v>3770</v>
      </c>
      <c r="G540" s="600">
        <f t="shared" si="7"/>
        <v>173.66578249336871</v>
      </c>
      <c r="H540" s="545" t="s">
        <v>256</v>
      </c>
      <c r="I540" s="603" t="s">
        <v>18</v>
      </c>
      <c r="J540" s="617" t="s">
        <v>737</v>
      </c>
      <c r="K540" s="543" t="s">
        <v>64</v>
      </c>
      <c r="L540" s="543" t="s">
        <v>45</v>
      </c>
      <c r="M540" s="496"/>
      <c r="N540" s="497"/>
    </row>
    <row r="541" spans="1:14" x14ac:dyDescent="0.25">
      <c r="A541" s="195">
        <v>44825</v>
      </c>
      <c r="B541" s="206" t="s">
        <v>132</v>
      </c>
      <c r="C541" s="206" t="s">
        <v>133</v>
      </c>
      <c r="D541" s="602" t="s">
        <v>81</v>
      </c>
      <c r="E541" s="589">
        <v>2000</v>
      </c>
      <c r="F541" s="747">
        <v>3770</v>
      </c>
      <c r="G541" s="600">
        <f t="shared" si="7"/>
        <v>0.5305039787798409</v>
      </c>
      <c r="H541" s="545" t="s">
        <v>256</v>
      </c>
      <c r="I541" s="603" t="s">
        <v>18</v>
      </c>
      <c r="J541" s="617" t="s">
        <v>701</v>
      </c>
      <c r="K541" s="543" t="s">
        <v>64</v>
      </c>
      <c r="L541" s="543" t="s">
        <v>45</v>
      </c>
      <c r="M541" s="496"/>
      <c r="N541" s="497"/>
    </row>
    <row r="542" spans="1:14" x14ac:dyDescent="0.25">
      <c r="A542" s="195">
        <v>44826</v>
      </c>
      <c r="B542" s="176" t="s">
        <v>123</v>
      </c>
      <c r="C542" s="176" t="s">
        <v>124</v>
      </c>
      <c r="D542" s="188" t="s">
        <v>119</v>
      </c>
      <c r="E542" s="426">
        <v>8000</v>
      </c>
      <c r="F542" s="369">
        <v>3770</v>
      </c>
      <c r="G542" s="333">
        <f t="shared" si="7"/>
        <v>2.1220159151193636</v>
      </c>
      <c r="H542" s="545" t="s">
        <v>229</v>
      </c>
      <c r="I542" s="603" t="s">
        <v>18</v>
      </c>
      <c r="J542" s="25" t="s">
        <v>529</v>
      </c>
      <c r="K542" s="543" t="s">
        <v>64</v>
      </c>
      <c r="L542" s="543" t="s">
        <v>45</v>
      </c>
      <c r="M542" s="496"/>
      <c r="N542" s="497"/>
    </row>
    <row r="543" spans="1:14" x14ac:dyDescent="0.25">
      <c r="A543" s="195">
        <v>44826</v>
      </c>
      <c r="B543" s="176" t="s">
        <v>123</v>
      </c>
      <c r="C543" s="176" t="s">
        <v>124</v>
      </c>
      <c r="D543" s="188" t="s">
        <v>119</v>
      </c>
      <c r="E543" s="426">
        <v>15000</v>
      </c>
      <c r="F543" s="369">
        <v>3770</v>
      </c>
      <c r="G543" s="333">
        <f t="shared" si="7"/>
        <v>3.9787798408488064</v>
      </c>
      <c r="H543" s="545" t="s">
        <v>229</v>
      </c>
      <c r="I543" s="603" t="s">
        <v>18</v>
      </c>
      <c r="J543" s="25" t="s">
        <v>529</v>
      </c>
      <c r="K543" s="543" t="s">
        <v>64</v>
      </c>
      <c r="L543" s="543" t="s">
        <v>45</v>
      </c>
      <c r="M543" s="496"/>
      <c r="N543" s="497"/>
    </row>
    <row r="544" spans="1:14" x14ac:dyDescent="0.25">
      <c r="A544" s="195">
        <v>44826</v>
      </c>
      <c r="B544" s="176" t="s">
        <v>123</v>
      </c>
      <c r="C544" s="176" t="s">
        <v>124</v>
      </c>
      <c r="D544" s="188" t="s">
        <v>119</v>
      </c>
      <c r="E544" s="426">
        <v>13000</v>
      </c>
      <c r="F544" s="369">
        <v>3770</v>
      </c>
      <c r="G544" s="333">
        <f t="shared" si="7"/>
        <v>3.4482758620689653</v>
      </c>
      <c r="H544" s="545" t="s">
        <v>229</v>
      </c>
      <c r="I544" s="603" t="s">
        <v>18</v>
      </c>
      <c r="J544" s="25" t="s">
        <v>529</v>
      </c>
      <c r="K544" s="543" t="s">
        <v>64</v>
      </c>
      <c r="L544" s="543" t="s">
        <v>45</v>
      </c>
      <c r="M544" s="496"/>
      <c r="N544" s="497"/>
    </row>
    <row r="545" spans="1:14" x14ac:dyDescent="0.25">
      <c r="A545" s="195">
        <v>44826</v>
      </c>
      <c r="B545" s="176" t="s">
        <v>123</v>
      </c>
      <c r="C545" s="176" t="s">
        <v>124</v>
      </c>
      <c r="D545" s="188" t="s">
        <v>119</v>
      </c>
      <c r="E545" s="426">
        <v>15000</v>
      </c>
      <c r="F545" s="369">
        <v>3770</v>
      </c>
      <c r="G545" s="333">
        <f t="shared" si="7"/>
        <v>3.9787798408488064</v>
      </c>
      <c r="H545" s="545" t="s">
        <v>229</v>
      </c>
      <c r="I545" s="603" t="s">
        <v>18</v>
      </c>
      <c r="J545" s="25" t="s">
        <v>529</v>
      </c>
      <c r="K545" s="543" t="s">
        <v>64</v>
      </c>
      <c r="L545" s="543" t="s">
        <v>45</v>
      </c>
      <c r="M545" s="496"/>
      <c r="N545" s="497"/>
    </row>
    <row r="546" spans="1:14" x14ac:dyDescent="0.25">
      <c r="A546" s="195">
        <v>44826</v>
      </c>
      <c r="B546" s="176" t="s">
        <v>123</v>
      </c>
      <c r="C546" s="176" t="s">
        <v>124</v>
      </c>
      <c r="D546" s="188" t="s">
        <v>119</v>
      </c>
      <c r="E546" s="426">
        <v>12000</v>
      </c>
      <c r="F546" s="369">
        <v>3770</v>
      </c>
      <c r="G546" s="333">
        <f t="shared" si="7"/>
        <v>3.183023872679045</v>
      </c>
      <c r="H546" s="545" t="s">
        <v>229</v>
      </c>
      <c r="I546" s="603" t="s">
        <v>18</v>
      </c>
      <c r="J546" s="25" t="s">
        <v>529</v>
      </c>
      <c r="K546" s="543" t="s">
        <v>64</v>
      </c>
      <c r="L546" s="543" t="s">
        <v>45</v>
      </c>
      <c r="M546" s="496"/>
      <c r="N546" s="497"/>
    </row>
    <row r="547" spans="1:14" x14ac:dyDescent="0.25">
      <c r="A547" s="195">
        <v>44826</v>
      </c>
      <c r="B547" s="176" t="s">
        <v>122</v>
      </c>
      <c r="C547" s="176" t="s">
        <v>122</v>
      </c>
      <c r="D547" s="188" t="s">
        <v>119</v>
      </c>
      <c r="E547" s="426">
        <v>4000</v>
      </c>
      <c r="F547" s="369">
        <v>3770</v>
      </c>
      <c r="G547" s="333">
        <f t="shared" si="7"/>
        <v>1.0610079575596818</v>
      </c>
      <c r="H547" s="545" t="s">
        <v>229</v>
      </c>
      <c r="I547" s="603" t="s">
        <v>18</v>
      </c>
      <c r="J547" s="25" t="s">
        <v>529</v>
      </c>
      <c r="K547" s="543" t="s">
        <v>64</v>
      </c>
      <c r="L547" s="543" t="s">
        <v>45</v>
      </c>
      <c r="M547" s="496"/>
      <c r="N547" s="497"/>
    </row>
    <row r="548" spans="1:14" x14ac:dyDescent="0.25">
      <c r="A548" s="195">
        <v>44826</v>
      </c>
      <c r="B548" s="176" t="s">
        <v>122</v>
      </c>
      <c r="C548" s="176" t="s">
        <v>122</v>
      </c>
      <c r="D548" s="188" t="s">
        <v>119</v>
      </c>
      <c r="E548" s="426">
        <v>3000</v>
      </c>
      <c r="F548" s="369">
        <v>3770</v>
      </c>
      <c r="G548" s="333">
        <f t="shared" si="7"/>
        <v>0.79575596816976124</v>
      </c>
      <c r="H548" s="545" t="s">
        <v>229</v>
      </c>
      <c r="I548" s="603" t="s">
        <v>18</v>
      </c>
      <c r="J548" s="25" t="s">
        <v>529</v>
      </c>
      <c r="K548" s="543" t="s">
        <v>64</v>
      </c>
      <c r="L548" s="543" t="s">
        <v>45</v>
      </c>
      <c r="M548" s="496"/>
      <c r="N548" s="497"/>
    </row>
    <row r="549" spans="1:14" x14ac:dyDescent="0.25">
      <c r="A549" s="195">
        <v>44826</v>
      </c>
      <c r="B549" s="176" t="s">
        <v>123</v>
      </c>
      <c r="C549" s="176" t="s">
        <v>124</v>
      </c>
      <c r="D549" s="188" t="s">
        <v>119</v>
      </c>
      <c r="E549" s="426">
        <v>8000</v>
      </c>
      <c r="F549" s="369">
        <v>3770</v>
      </c>
      <c r="G549" s="333">
        <f t="shared" si="7"/>
        <v>2.1220159151193636</v>
      </c>
      <c r="H549" s="545" t="s">
        <v>121</v>
      </c>
      <c r="I549" s="603" t="s">
        <v>18</v>
      </c>
      <c r="J549" s="617" t="s">
        <v>547</v>
      </c>
      <c r="K549" s="543" t="s">
        <v>64</v>
      </c>
      <c r="L549" s="543" t="s">
        <v>45</v>
      </c>
      <c r="M549" s="496"/>
      <c r="N549" s="497"/>
    </row>
    <row r="550" spans="1:14" x14ac:dyDescent="0.25">
      <c r="A550" s="195">
        <v>44826</v>
      </c>
      <c r="B550" s="176" t="s">
        <v>123</v>
      </c>
      <c r="C550" s="176" t="s">
        <v>124</v>
      </c>
      <c r="D550" s="188" t="s">
        <v>119</v>
      </c>
      <c r="E550" s="426">
        <v>20000</v>
      </c>
      <c r="F550" s="369">
        <v>3770</v>
      </c>
      <c r="G550" s="333">
        <f t="shared" si="7"/>
        <v>5.3050397877984086</v>
      </c>
      <c r="H550" s="545" t="s">
        <v>121</v>
      </c>
      <c r="I550" s="603" t="s">
        <v>18</v>
      </c>
      <c r="J550" s="617" t="s">
        <v>547</v>
      </c>
      <c r="K550" s="543" t="s">
        <v>64</v>
      </c>
      <c r="L550" s="543" t="s">
        <v>45</v>
      </c>
      <c r="M550" s="496"/>
      <c r="N550" s="497"/>
    </row>
    <row r="551" spans="1:14" x14ac:dyDescent="0.25">
      <c r="A551" s="195">
        <v>44826</v>
      </c>
      <c r="B551" s="176" t="s">
        <v>123</v>
      </c>
      <c r="C551" s="176" t="s">
        <v>124</v>
      </c>
      <c r="D551" s="188" t="s">
        <v>119</v>
      </c>
      <c r="E551" s="426">
        <v>22000</v>
      </c>
      <c r="F551" s="369">
        <v>3770</v>
      </c>
      <c r="G551" s="333">
        <f t="shared" si="7"/>
        <v>5.8355437665782492</v>
      </c>
      <c r="H551" s="545" t="s">
        <v>121</v>
      </c>
      <c r="I551" s="603" t="s">
        <v>18</v>
      </c>
      <c r="J551" s="617" t="s">
        <v>547</v>
      </c>
      <c r="K551" s="543" t="s">
        <v>64</v>
      </c>
      <c r="L551" s="543" t="s">
        <v>45</v>
      </c>
      <c r="M551" s="496"/>
      <c r="N551" s="497"/>
    </row>
    <row r="552" spans="1:14" x14ac:dyDescent="0.25">
      <c r="A552" s="195">
        <v>44826</v>
      </c>
      <c r="B552" s="176" t="s">
        <v>123</v>
      </c>
      <c r="C552" s="176" t="s">
        <v>124</v>
      </c>
      <c r="D552" s="188" t="s">
        <v>119</v>
      </c>
      <c r="E552" s="426">
        <v>10000</v>
      </c>
      <c r="F552" s="369">
        <v>3770</v>
      </c>
      <c r="G552" s="333">
        <f t="shared" si="7"/>
        <v>2.6525198938992043</v>
      </c>
      <c r="H552" s="545" t="s">
        <v>121</v>
      </c>
      <c r="I552" s="603" t="s">
        <v>18</v>
      </c>
      <c r="J552" s="617" t="s">
        <v>547</v>
      </c>
      <c r="K552" s="543" t="s">
        <v>64</v>
      </c>
      <c r="L552" s="543" t="s">
        <v>45</v>
      </c>
      <c r="M552" s="496"/>
      <c r="N552" s="497"/>
    </row>
    <row r="553" spans="1:14" x14ac:dyDescent="0.25">
      <c r="A553" s="195">
        <v>44826</v>
      </c>
      <c r="B553" s="176" t="s">
        <v>123</v>
      </c>
      <c r="C553" s="176" t="s">
        <v>124</v>
      </c>
      <c r="D553" s="188" t="s">
        <v>119</v>
      </c>
      <c r="E553" s="426">
        <v>8000</v>
      </c>
      <c r="F553" s="369">
        <v>3770</v>
      </c>
      <c r="G553" s="333">
        <f t="shared" si="7"/>
        <v>2.1220159151193636</v>
      </c>
      <c r="H553" s="545" t="s">
        <v>121</v>
      </c>
      <c r="I553" s="603" t="s">
        <v>18</v>
      </c>
      <c r="J553" s="617" t="s">
        <v>547</v>
      </c>
      <c r="K553" s="543" t="s">
        <v>64</v>
      </c>
      <c r="L553" s="543" t="s">
        <v>45</v>
      </c>
      <c r="M553" s="496"/>
      <c r="N553" s="497"/>
    </row>
    <row r="554" spans="1:14" x14ac:dyDescent="0.25">
      <c r="A554" s="195">
        <v>44826</v>
      </c>
      <c r="B554" s="176" t="s">
        <v>122</v>
      </c>
      <c r="C554" s="176" t="s">
        <v>124</v>
      </c>
      <c r="D554" s="188" t="s">
        <v>119</v>
      </c>
      <c r="E554" s="426">
        <v>5000</v>
      </c>
      <c r="F554" s="369">
        <v>3770</v>
      </c>
      <c r="G554" s="333">
        <f t="shared" si="7"/>
        <v>1.3262599469496021</v>
      </c>
      <c r="H554" s="545" t="s">
        <v>121</v>
      </c>
      <c r="I554" s="603" t="s">
        <v>18</v>
      </c>
      <c r="J554" s="617" t="s">
        <v>547</v>
      </c>
      <c r="K554" s="543" t="s">
        <v>64</v>
      </c>
      <c r="L554" s="543" t="s">
        <v>45</v>
      </c>
      <c r="M554" s="496"/>
      <c r="N554" s="497"/>
    </row>
    <row r="555" spans="1:14" x14ac:dyDescent="0.25">
      <c r="A555" s="195">
        <v>44826</v>
      </c>
      <c r="B555" s="176" t="s">
        <v>122</v>
      </c>
      <c r="C555" s="176" t="s">
        <v>124</v>
      </c>
      <c r="D555" s="188" t="s">
        <v>119</v>
      </c>
      <c r="E555" s="426">
        <v>5000</v>
      </c>
      <c r="F555" s="369">
        <v>3770</v>
      </c>
      <c r="G555" s="333">
        <f t="shared" si="7"/>
        <v>1.3262599469496021</v>
      </c>
      <c r="H555" s="545" t="s">
        <v>121</v>
      </c>
      <c r="I555" s="603" t="s">
        <v>18</v>
      </c>
      <c r="J555" s="617" t="s">
        <v>547</v>
      </c>
      <c r="K555" s="543" t="s">
        <v>64</v>
      </c>
      <c r="L555" s="543" t="s">
        <v>45</v>
      </c>
      <c r="M555" s="496"/>
      <c r="N555" s="497"/>
    </row>
    <row r="556" spans="1:14" x14ac:dyDescent="0.25">
      <c r="A556" s="535">
        <v>44826</v>
      </c>
      <c r="B556" s="176" t="s">
        <v>123</v>
      </c>
      <c r="C556" s="176" t="s">
        <v>124</v>
      </c>
      <c r="D556" s="188" t="s">
        <v>119</v>
      </c>
      <c r="E556" s="426">
        <v>8000</v>
      </c>
      <c r="F556" s="369">
        <v>3770</v>
      </c>
      <c r="G556" s="333">
        <f t="shared" si="7"/>
        <v>2.1220159151193636</v>
      </c>
      <c r="H556" s="545" t="s">
        <v>236</v>
      </c>
      <c r="I556" s="603" t="s">
        <v>18</v>
      </c>
      <c r="J556" s="453" t="s">
        <v>555</v>
      </c>
      <c r="K556" s="543" t="s">
        <v>64</v>
      </c>
      <c r="L556" s="543" t="s">
        <v>45</v>
      </c>
      <c r="M556" s="496"/>
      <c r="N556" s="497"/>
    </row>
    <row r="557" spans="1:14" x14ac:dyDescent="0.25">
      <c r="A557" s="535">
        <v>44826</v>
      </c>
      <c r="B557" s="176" t="s">
        <v>123</v>
      </c>
      <c r="C557" s="176" t="s">
        <v>124</v>
      </c>
      <c r="D557" s="188" t="s">
        <v>119</v>
      </c>
      <c r="E557" s="426">
        <v>13000</v>
      </c>
      <c r="F557" s="369">
        <v>3770</v>
      </c>
      <c r="G557" s="333">
        <f t="shared" si="7"/>
        <v>3.4482758620689653</v>
      </c>
      <c r="H557" s="545" t="s">
        <v>236</v>
      </c>
      <c r="I557" s="603" t="s">
        <v>18</v>
      </c>
      <c r="J557" s="453" t="s">
        <v>555</v>
      </c>
      <c r="K557" s="543" t="s">
        <v>64</v>
      </c>
      <c r="L557" s="543" t="s">
        <v>45</v>
      </c>
      <c r="M557" s="496"/>
      <c r="N557" s="497"/>
    </row>
    <row r="558" spans="1:14" x14ac:dyDescent="0.25">
      <c r="A558" s="535">
        <v>44826</v>
      </c>
      <c r="B558" s="176" t="s">
        <v>123</v>
      </c>
      <c r="C558" s="176" t="s">
        <v>124</v>
      </c>
      <c r="D558" s="188" t="s">
        <v>119</v>
      </c>
      <c r="E558" s="426">
        <v>5000</v>
      </c>
      <c r="F558" s="369">
        <v>3770</v>
      </c>
      <c r="G558" s="333">
        <f t="shared" si="7"/>
        <v>1.3262599469496021</v>
      </c>
      <c r="H558" s="545" t="s">
        <v>236</v>
      </c>
      <c r="I558" s="603" t="s">
        <v>18</v>
      </c>
      <c r="J558" s="453" t="s">
        <v>555</v>
      </c>
      <c r="K558" s="543" t="s">
        <v>64</v>
      </c>
      <c r="L558" s="543" t="s">
        <v>45</v>
      </c>
      <c r="M558" s="496"/>
      <c r="N558" s="497"/>
    </row>
    <row r="559" spans="1:14" x14ac:dyDescent="0.25">
      <c r="A559" s="535">
        <v>44826</v>
      </c>
      <c r="B559" s="176" t="s">
        <v>123</v>
      </c>
      <c r="C559" s="176" t="s">
        <v>124</v>
      </c>
      <c r="D559" s="188" t="s">
        <v>119</v>
      </c>
      <c r="E559" s="426">
        <v>5000</v>
      </c>
      <c r="F559" s="369">
        <v>3770</v>
      </c>
      <c r="G559" s="333">
        <f t="shared" ref="G559:G622" si="8">E559/F559</f>
        <v>1.3262599469496021</v>
      </c>
      <c r="H559" s="545" t="s">
        <v>236</v>
      </c>
      <c r="I559" s="603" t="s">
        <v>18</v>
      </c>
      <c r="J559" s="453" t="s">
        <v>555</v>
      </c>
      <c r="K559" s="543" t="s">
        <v>64</v>
      </c>
      <c r="L559" s="543" t="s">
        <v>45</v>
      </c>
      <c r="M559" s="496"/>
      <c r="N559" s="497"/>
    </row>
    <row r="560" spans="1:14" x14ac:dyDescent="0.25">
      <c r="A560" s="535">
        <v>44826</v>
      </c>
      <c r="B560" s="176" t="s">
        <v>123</v>
      </c>
      <c r="C560" s="176" t="s">
        <v>124</v>
      </c>
      <c r="D560" s="188" t="s">
        <v>119</v>
      </c>
      <c r="E560" s="426">
        <v>20000</v>
      </c>
      <c r="F560" s="369">
        <v>3770</v>
      </c>
      <c r="G560" s="333">
        <f t="shared" si="8"/>
        <v>5.3050397877984086</v>
      </c>
      <c r="H560" s="545" t="s">
        <v>236</v>
      </c>
      <c r="I560" s="603" t="s">
        <v>18</v>
      </c>
      <c r="J560" s="453" t="s">
        <v>555</v>
      </c>
      <c r="K560" s="543" t="s">
        <v>64</v>
      </c>
      <c r="L560" s="543" t="s">
        <v>45</v>
      </c>
      <c r="M560" s="496"/>
      <c r="N560" s="497"/>
    </row>
    <row r="561" spans="1:14" x14ac:dyDescent="0.25">
      <c r="A561" s="535">
        <v>44826</v>
      </c>
      <c r="B561" s="176" t="s">
        <v>122</v>
      </c>
      <c r="C561" s="176" t="s">
        <v>122</v>
      </c>
      <c r="D561" s="188" t="s">
        <v>119</v>
      </c>
      <c r="E561" s="426">
        <v>12000</v>
      </c>
      <c r="F561" s="369">
        <v>3770</v>
      </c>
      <c r="G561" s="333">
        <f t="shared" si="8"/>
        <v>3.183023872679045</v>
      </c>
      <c r="H561" s="545" t="s">
        <v>236</v>
      </c>
      <c r="I561" s="603" t="s">
        <v>18</v>
      </c>
      <c r="J561" s="453" t="s">
        <v>555</v>
      </c>
      <c r="K561" s="543" t="s">
        <v>64</v>
      </c>
      <c r="L561" s="543" t="s">
        <v>45</v>
      </c>
      <c r="M561" s="496"/>
      <c r="N561" s="497"/>
    </row>
    <row r="562" spans="1:14" x14ac:dyDescent="0.25">
      <c r="A562" s="535">
        <v>44826</v>
      </c>
      <c r="B562" s="176" t="s">
        <v>122</v>
      </c>
      <c r="C562" s="176" t="s">
        <v>122</v>
      </c>
      <c r="D562" s="188" t="s">
        <v>119</v>
      </c>
      <c r="E562" s="426">
        <v>10000</v>
      </c>
      <c r="F562" s="369">
        <v>3770</v>
      </c>
      <c r="G562" s="333">
        <f t="shared" si="8"/>
        <v>2.6525198938992043</v>
      </c>
      <c r="H562" s="545" t="s">
        <v>236</v>
      </c>
      <c r="I562" s="603" t="s">
        <v>18</v>
      </c>
      <c r="J562" s="453" t="s">
        <v>555</v>
      </c>
      <c r="K562" s="543" t="s">
        <v>64</v>
      </c>
      <c r="L562" s="543" t="s">
        <v>45</v>
      </c>
      <c r="M562" s="496"/>
      <c r="N562" s="497"/>
    </row>
    <row r="563" spans="1:14" x14ac:dyDescent="0.25">
      <c r="A563" s="195">
        <v>44826</v>
      </c>
      <c r="B563" s="206" t="s">
        <v>123</v>
      </c>
      <c r="C563" s="206" t="s">
        <v>124</v>
      </c>
      <c r="D563" s="602" t="s">
        <v>118</v>
      </c>
      <c r="E563" s="589">
        <v>10000</v>
      </c>
      <c r="F563" s="369">
        <v>3770</v>
      </c>
      <c r="G563" s="333">
        <f t="shared" si="8"/>
        <v>2.6525198938992043</v>
      </c>
      <c r="H563" s="545" t="s">
        <v>136</v>
      </c>
      <c r="I563" s="603" t="s">
        <v>18</v>
      </c>
      <c r="J563" s="453" t="s">
        <v>545</v>
      </c>
      <c r="K563" s="543" t="s">
        <v>64</v>
      </c>
      <c r="L563" s="543" t="s">
        <v>45</v>
      </c>
      <c r="M563" s="496"/>
      <c r="N563" s="497"/>
    </row>
    <row r="564" spans="1:14" x14ac:dyDescent="0.25">
      <c r="A564" s="195">
        <v>44826</v>
      </c>
      <c r="B564" s="206" t="s">
        <v>123</v>
      </c>
      <c r="C564" s="206" t="s">
        <v>124</v>
      </c>
      <c r="D564" s="602" t="s">
        <v>118</v>
      </c>
      <c r="E564" s="589">
        <v>10000</v>
      </c>
      <c r="F564" s="369">
        <v>3770</v>
      </c>
      <c r="G564" s="333">
        <f t="shared" si="8"/>
        <v>2.6525198938992043</v>
      </c>
      <c r="H564" s="545" t="s">
        <v>136</v>
      </c>
      <c r="I564" s="603" t="s">
        <v>18</v>
      </c>
      <c r="J564" s="453" t="s">
        <v>545</v>
      </c>
      <c r="K564" s="543" t="s">
        <v>64</v>
      </c>
      <c r="L564" s="543" t="s">
        <v>45</v>
      </c>
      <c r="M564" s="496"/>
      <c r="N564" s="497"/>
    </row>
    <row r="565" spans="1:14" x14ac:dyDescent="0.25">
      <c r="A565" s="195">
        <v>44827</v>
      </c>
      <c r="B565" s="176" t="s">
        <v>123</v>
      </c>
      <c r="C565" s="176" t="s">
        <v>124</v>
      </c>
      <c r="D565" s="188" t="s">
        <v>119</v>
      </c>
      <c r="E565" s="426">
        <v>8000</v>
      </c>
      <c r="F565" s="369">
        <v>3770</v>
      </c>
      <c r="G565" s="333">
        <f t="shared" si="8"/>
        <v>2.1220159151193636</v>
      </c>
      <c r="H565" s="545" t="s">
        <v>121</v>
      </c>
      <c r="I565" s="603" t="s">
        <v>18</v>
      </c>
      <c r="J565" s="453" t="s">
        <v>599</v>
      </c>
      <c r="K565" s="543" t="s">
        <v>64</v>
      </c>
      <c r="L565" s="543" t="s">
        <v>45</v>
      </c>
      <c r="M565" s="496"/>
      <c r="N565" s="497"/>
    </row>
    <row r="566" spans="1:14" x14ac:dyDescent="0.25">
      <c r="A566" s="195">
        <v>44827</v>
      </c>
      <c r="B566" s="176" t="s">
        <v>123</v>
      </c>
      <c r="C566" s="176" t="s">
        <v>124</v>
      </c>
      <c r="D566" s="188" t="s">
        <v>119</v>
      </c>
      <c r="E566" s="426">
        <v>18000</v>
      </c>
      <c r="F566" s="369">
        <v>3770</v>
      </c>
      <c r="G566" s="333">
        <f t="shared" si="8"/>
        <v>4.7745358090185679</v>
      </c>
      <c r="H566" s="545" t="s">
        <v>121</v>
      </c>
      <c r="I566" s="603" t="s">
        <v>18</v>
      </c>
      <c r="J566" s="453" t="s">
        <v>599</v>
      </c>
      <c r="K566" s="543" t="s">
        <v>64</v>
      </c>
      <c r="L566" s="543" t="s">
        <v>45</v>
      </c>
      <c r="M566" s="496"/>
      <c r="N566" s="497"/>
    </row>
    <row r="567" spans="1:14" x14ac:dyDescent="0.25">
      <c r="A567" s="195">
        <v>44827</v>
      </c>
      <c r="B567" s="176" t="s">
        <v>123</v>
      </c>
      <c r="C567" s="176" t="s">
        <v>124</v>
      </c>
      <c r="D567" s="188" t="s">
        <v>119</v>
      </c>
      <c r="E567" s="426">
        <v>19000</v>
      </c>
      <c r="F567" s="369">
        <v>3770</v>
      </c>
      <c r="G567" s="333">
        <f t="shared" si="8"/>
        <v>5.0397877984084882</v>
      </c>
      <c r="H567" s="545" t="s">
        <v>121</v>
      </c>
      <c r="I567" s="603" t="s">
        <v>18</v>
      </c>
      <c r="J567" s="453" t="s">
        <v>599</v>
      </c>
      <c r="K567" s="543" t="s">
        <v>64</v>
      </c>
      <c r="L567" s="543" t="s">
        <v>45</v>
      </c>
      <c r="M567" s="496"/>
      <c r="N567" s="497"/>
    </row>
    <row r="568" spans="1:14" x14ac:dyDescent="0.25">
      <c r="A568" s="195">
        <v>44827</v>
      </c>
      <c r="B568" s="176" t="s">
        <v>123</v>
      </c>
      <c r="C568" s="176" t="s">
        <v>124</v>
      </c>
      <c r="D568" s="188" t="s">
        <v>119</v>
      </c>
      <c r="E568" s="426">
        <v>10000</v>
      </c>
      <c r="F568" s="369">
        <v>3770</v>
      </c>
      <c r="G568" s="333">
        <f t="shared" si="8"/>
        <v>2.6525198938992043</v>
      </c>
      <c r="H568" s="545" t="s">
        <v>121</v>
      </c>
      <c r="I568" s="603" t="s">
        <v>18</v>
      </c>
      <c r="J568" s="453" t="s">
        <v>599</v>
      </c>
      <c r="K568" s="543" t="s">
        <v>64</v>
      </c>
      <c r="L568" s="543" t="s">
        <v>45</v>
      </c>
      <c r="M568" s="496"/>
      <c r="N568" s="497"/>
    </row>
    <row r="569" spans="1:14" x14ac:dyDescent="0.25">
      <c r="A569" s="195">
        <v>44827</v>
      </c>
      <c r="B569" s="176" t="s">
        <v>123</v>
      </c>
      <c r="C569" s="176" t="s">
        <v>124</v>
      </c>
      <c r="D569" s="188" t="s">
        <v>119</v>
      </c>
      <c r="E569" s="426">
        <v>8000</v>
      </c>
      <c r="F569" s="369">
        <v>3770</v>
      </c>
      <c r="G569" s="333">
        <f t="shared" si="8"/>
        <v>2.1220159151193636</v>
      </c>
      <c r="H569" s="545" t="s">
        <v>121</v>
      </c>
      <c r="I569" s="603" t="s">
        <v>18</v>
      </c>
      <c r="J569" s="453" t="s">
        <v>599</v>
      </c>
      <c r="K569" s="543" t="s">
        <v>64</v>
      </c>
      <c r="L569" s="543" t="s">
        <v>45</v>
      </c>
      <c r="M569" s="496"/>
      <c r="N569" s="497"/>
    </row>
    <row r="570" spans="1:14" x14ac:dyDescent="0.25">
      <c r="A570" s="195">
        <v>44827</v>
      </c>
      <c r="B570" s="176" t="s">
        <v>122</v>
      </c>
      <c r="C570" s="176" t="s">
        <v>122</v>
      </c>
      <c r="D570" s="188" t="s">
        <v>119</v>
      </c>
      <c r="E570" s="426">
        <v>5000</v>
      </c>
      <c r="F570" s="369">
        <v>3770</v>
      </c>
      <c r="G570" s="333">
        <f t="shared" si="8"/>
        <v>1.3262599469496021</v>
      </c>
      <c r="H570" s="545" t="s">
        <v>121</v>
      </c>
      <c r="I570" s="603" t="s">
        <v>18</v>
      </c>
      <c r="J570" s="453" t="s">
        <v>599</v>
      </c>
      <c r="K570" s="543" t="s">
        <v>64</v>
      </c>
      <c r="L570" s="543" t="s">
        <v>45</v>
      </c>
      <c r="M570" s="496"/>
      <c r="N570" s="497"/>
    </row>
    <row r="571" spans="1:14" x14ac:dyDescent="0.25">
      <c r="A571" s="195">
        <v>44827</v>
      </c>
      <c r="B571" s="176" t="s">
        <v>122</v>
      </c>
      <c r="C571" s="176" t="s">
        <v>122</v>
      </c>
      <c r="D571" s="188" t="s">
        <v>119</v>
      </c>
      <c r="E571" s="426">
        <v>5000</v>
      </c>
      <c r="F571" s="369">
        <v>3770</v>
      </c>
      <c r="G571" s="333">
        <f t="shared" si="8"/>
        <v>1.3262599469496021</v>
      </c>
      <c r="H571" s="545" t="s">
        <v>121</v>
      </c>
      <c r="I571" s="603" t="s">
        <v>18</v>
      </c>
      <c r="J571" s="453" t="s">
        <v>599</v>
      </c>
      <c r="K571" s="543" t="s">
        <v>64</v>
      </c>
      <c r="L571" s="543" t="s">
        <v>45</v>
      </c>
      <c r="M571" s="496"/>
      <c r="N571" s="497"/>
    </row>
    <row r="572" spans="1:14" x14ac:dyDescent="0.25">
      <c r="A572" s="195">
        <v>44828</v>
      </c>
      <c r="B572" s="176" t="s">
        <v>123</v>
      </c>
      <c r="C572" s="176" t="s">
        <v>124</v>
      </c>
      <c r="D572" s="188" t="s">
        <v>119</v>
      </c>
      <c r="E572" s="426">
        <v>25000</v>
      </c>
      <c r="F572" s="369">
        <v>3770</v>
      </c>
      <c r="G572" s="333">
        <f t="shared" si="8"/>
        <v>6.6312997347480103</v>
      </c>
      <c r="H572" s="545" t="s">
        <v>121</v>
      </c>
      <c r="I572" s="603" t="s">
        <v>18</v>
      </c>
      <c r="J572" s="453" t="s">
        <v>738</v>
      </c>
      <c r="K572" s="543" t="s">
        <v>64</v>
      </c>
      <c r="L572" s="543" t="s">
        <v>45</v>
      </c>
      <c r="M572" s="496"/>
      <c r="N572" s="497"/>
    </row>
    <row r="573" spans="1:14" x14ac:dyDescent="0.25">
      <c r="A573" s="195">
        <v>44828</v>
      </c>
      <c r="B573" s="176" t="s">
        <v>123</v>
      </c>
      <c r="C573" s="176" t="s">
        <v>124</v>
      </c>
      <c r="D573" s="188" t="s">
        <v>119</v>
      </c>
      <c r="E573" s="426">
        <v>25000</v>
      </c>
      <c r="F573" s="369">
        <v>3770</v>
      </c>
      <c r="G573" s="333">
        <f t="shared" si="8"/>
        <v>6.6312997347480103</v>
      </c>
      <c r="H573" s="545" t="s">
        <v>121</v>
      </c>
      <c r="I573" s="603" t="s">
        <v>18</v>
      </c>
      <c r="J573" s="453" t="s">
        <v>738</v>
      </c>
      <c r="K573" s="543" t="s">
        <v>64</v>
      </c>
      <c r="L573" s="543" t="s">
        <v>45</v>
      </c>
      <c r="M573" s="496"/>
      <c r="N573" s="497"/>
    </row>
    <row r="574" spans="1:14" x14ac:dyDescent="0.25">
      <c r="A574" s="195">
        <v>44828</v>
      </c>
      <c r="B574" s="176" t="s">
        <v>122</v>
      </c>
      <c r="C574" s="176" t="s">
        <v>122</v>
      </c>
      <c r="D574" s="188" t="s">
        <v>119</v>
      </c>
      <c r="E574" s="426">
        <v>5000</v>
      </c>
      <c r="F574" s="369">
        <v>3770</v>
      </c>
      <c r="G574" s="333">
        <f t="shared" si="8"/>
        <v>1.3262599469496021</v>
      </c>
      <c r="H574" s="545" t="s">
        <v>121</v>
      </c>
      <c r="I574" s="603" t="s">
        <v>18</v>
      </c>
      <c r="J574" s="453" t="s">
        <v>738</v>
      </c>
      <c r="K574" s="543" t="s">
        <v>64</v>
      </c>
      <c r="L574" s="543" t="s">
        <v>45</v>
      </c>
      <c r="M574" s="496"/>
      <c r="N574" s="497"/>
    </row>
    <row r="575" spans="1:14" x14ac:dyDescent="0.25">
      <c r="A575" s="195">
        <v>44828</v>
      </c>
      <c r="B575" s="176" t="s">
        <v>122</v>
      </c>
      <c r="C575" s="176" t="s">
        <v>122</v>
      </c>
      <c r="D575" s="176" t="s">
        <v>119</v>
      </c>
      <c r="E575" s="531">
        <v>5000</v>
      </c>
      <c r="F575" s="369">
        <v>3770</v>
      </c>
      <c r="G575" s="333">
        <f t="shared" si="8"/>
        <v>1.3262599469496021</v>
      </c>
      <c r="H575" s="545" t="s">
        <v>121</v>
      </c>
      <c r="I575" s="603" t="s">
        <v>18</v>
      </c>
      <c r="J575" s="453" t="s">
        <v>738</v>
      </c>
      <c r="K575" s="543" t="s">
        <v>64</v>
      </c>
      <c r="L575" s="543" t="s">
        <v>45</v>
      </c>
      <c r="M575" s="496"/>
      <c r="N575" s="497"/>
    </row>
    <row r="576" spans="1:14" x14ac:dyDescent="0.25">
      <c r="A576" s="195">
        <v>44827</v>
      </c>
      <c r="B576" s="176" t="s">
        <v>123</v>
      </c>
      <c r="C576" s="176" t="s">
        <v>124</v>
      </c>
      <c r="D576" s="188" t="s">
        <v>119</v>
      </c>
      <c r="E576" s="426">
        <v>9000</v>
      </c>
      <c r="F576" s="369">
        <v>3770</v>
      </c>
      <c r="G576" s="333">
        <f t="shared" si="8"/>
        <v>2.3872679045092839</v>
      </c>
      <c r="H576" s="545" t="s">
        <v>229</v>
      </c>
      <c r="I576" s="603" t="s">
        <v>18</v>
      </c>
      <c r="J576" s="25" t="s">
        <v>551</v>
      </c>
      <c r="K576" s="543" t="s">
        <v>64</v>
      </c>
      <c r="L576" s="543" t="s">
        <v>45</v>
      </c>
      <c r="M576" s="496"/>
      <c r="N576" s="497"/>
    </row>
    <row r="577" spans="1:14" x14ac:dyDescent="0.25">
      <c r="A577" s="195">
        <v>44827</v>
      </c>
      <c r="B577" s="176" t="s">
        <v>123</v>
      </c>
      <c r="C577" s="176" t="s">
        <v>124</v>
      </c>
      <c r="D577" s="188" t="s">
        <v>119</v>
      </c>
      <c r="E577" s="426">
        <v>8000</v>
      </c>
      <c r="F577" s="369">
        <v>3770</v>
      </c>
      <c r="G577" s="333">
        <f t="shared" si="8"/>
        <v>2.1220159151193636</v>
      </c>
      <c r="H577" s="545" t="s">
        <v>229</v>
      </c>
      <c r="I577" s="603" t="s">
        <v>18</v>
      </c>
      <c r="J577" s="25" t="s">
        <v>551</v>
      </c>
      <c r="K577" s="543" t="s">
        <v>64</v>
      </c>
      <c r="L577" s="543" t="s">
        <v>45</v>
      </c>
      <c r="M577" s="496"/>
      <c r="N577" s="497"/>
    </row>
    <row r="578" spans="1:14" x14ac:dyDescent="0.25">
      <c r="A578" s="195">
        <v>44827</v>
      </c>
      <c r="B578" s="176" t="s">
        <v>123</v>
      </c>
      <c r="C578" s="176" t="s">
        <v>124</v>
      </c>
      <c r="D578" s="188" t="s">
        <v>119</v>
      </c>
      <c r="E578" s="426">
        <v>15000</v>
      </c>
      <c r="F578" s="369">
        <v>3770</v>
      </c>
      <c r="G578" s="333">
        <f t="shared" si="8"/>
        <v>3.9787798408488064</v>
      </c>
      <c r="H578" s="545" t="s">
        <v>229</v>
      </c>
      <c r="I578" s="603" t="s">
        <v>18</v>
      </c>
      <c r="J578" s="25" t="s">
        <v>551</v>
      </c>
      <c r="K578" s="543" t="s">
        <v>64</v>
      </c>
      <c r="L578" s="543" t="s">
        <v>45</v>
      </c>
      <c r="M578" s="496"/>
      <c r="N578" s="497"/>
    </row>
    <row r="579" spans="1:14" x14ac:dyDescent="0.25">
      <c r="A579" s="195">
        <v>44827</v>
      </c>
      <c r="B579" s="176" t="s">
        <v>123</v>
      </c>
      <c r="C579" s="176" t="s">
        <v>124</v>
      </c>
      <c r="D579" s="188" t="s">
        <v>119</v>
      </c>
      <c r="E579" s="426">
        <v>15000</v>
      </c>
      <c r="F579" s="369">
        <v>3770</v>
      </c>
      <c r="G579" s="333">
        <f t="shared" si="8"/>
        <v>3.9787798408488064</v>
      </c>
      <c r="H579" s="545" t="s">
        <v>229</v>
      </c>
      <c r="I579" s="603" t="s">
        <v>18</v>
      </c>
      <c r="J579" s="25" t="s">
        <v>551</v>
      </c>
      <c r="K579" s="543" t="s">
        <v>64</v>
      </c>
      <c r="L579" s="543" t="s">
        <v>45</v>
      </c>
      <c r="M579" s="496"/>
      <c r="N579" s="497"/>
    </row>
    <row r="580" spans="1:14" x14ac:dyDescent="0.25">
      <c r="A580" s="195">
        <v>44827</v>
      </c>
      <c r="B580" s="176" t="s">
        <v>123</v>
      </c>
      <c r="C580" s="176" t="s">
        <v>124</v>
      </c>
      <c r="D580" s="188" t="s">
        <v>119</v>
      </c>
      <c r="E580" s="426">
        <v>7000</v>
      </c>
      <c r="F580" s="369">
        <v>3770</v>
      </c>
      <c r="G580" s="333">
        <f t="shared" si="8"/>
        <v>1.856763925729443</v>
      </c>
      <c r="H580" s="545" t="s">
        <v>229</v>
      </c>
      <c r="I580" s="603" t="s">
        <v>18</v>
      </c>
      <c r="J580" s="25" t="s">
        <v>551</v>
      </c>
      <c r="K580" s="543" t="s">
        <v>64</v>
      </c>
      <c r="L580" s="543" t="s">
        <v>45</v>
      </c>
      <c r="M580" s="496"/>
      <c r="N580" s="497"/>
    </row>
    <row r="581" spans="1:14" x14ac:dyDescent="0.25">
      <c r="A581" s="195">
        <v>44827</v>
      </c>
      <c r="B581" s="176" t="s">
        <v>122</v>
      </c>
      <c r="C581" s="176" t="s">
        <v>122</v>
      </c>
      <c r="D581" s="188" t="s">
        <v>119</v>
      </c>
      <c r="E581" s="426">
        <v>5000</v>
      </c>
      <c r="F581" s="369">
        <v>3770</v>
      </c>
      <c r="G581" s="333">
        <f t="shared" si="8"/>
        <v>1.3262599469496021</v>
      </c>
      <c r="H581" s="545" t="s">
        <v>229</v>
      </c>
      <c r="I581" s="603" t="s">
        <v>18</v>
      </c>
      <c r="J581" s="25" t="s">
        <v>551</v>
      </c>
      <c r="K581" s="543" t="s">
        <v>64</v>
      </c>
      <c r="L581" s="543" t="s">
        <v>45</v>
      </c>
      <c r="M581" s="496"/>
      <c r="N581" s="497"/>
    </row>
    <row r="582" spans="1:14" x14ac:dyDescent="0.25">
      <c r="A582" s="195">
        <v>44827</v>
      </c>
      <c r="B582" s="176" t="s">
        <v>122</v>
      </c>
      <c r="C582" s="176" t="s">
        <v>122</v>
      </c>
      <c r="D582" s="188" t="s">
        <v>119</v>
      </c>
      <c r="E582" s="426">
        <v>5000</v>
      </c>
      <c r="F582" s="369">
        <v>3770</v>
      </c>
      <c r="G582" s="333">
        <f t="shared" si="8"/>
        <v>1.3262599469496021</v>
      </c>
      <c r="H582" s="545" t="s">
        <v>229</v>
      </c>
      <c r="I582" s="603" t="s">
        <v>18</v>
      </c>
      <c r="J582" s="25" t="s">
        <v>551</v>
      </c>
      <c r="K582" s="543" t="s">
        <v>64</v>
      </c>
      <c r="L582" s="543" t="s">
        <v>45</v>
      </c>
      <c r="M582" s="496"/>
      <c r="N582" s="497"/>
    </row>
    <row r="583" spans="1:14" x14ac:dyDescent="0.25">
      <c r="A583" s="535">
        <v>44827</v>
      </c>
      <c r="B583" s="176" t="s">
        <v>123</v>
      </c>
      <c r="C583" s="176" t="s">
        <v>124</v>
      </c>
      <c r="D583" s="188" t="s">
        <v>119</v>
      </c>
      <c r="E583" s="426">
        <v>10000</v>
      </c>
      <c r="F583" s="369">
        <v>3770</v>
      </c>
      <c r="G583" s="333">
        <f t="shared" si="8"/>
        <v>2.6525198938992043</v>
      </c>
      <c r="H583" s="545" t="s">
        <v>236</v>
      </c>
      <c r="I583" s="603" t="s">
        <v>18</v>
      </c>
      <c r="J583" s="453" t="s">
        <v>577</v>
      </c>
      <c r="K583" s="543" t="s">
        <v>64</v>
      </c>
      <c r="L583" s="543" t="s">
        <v>45</v>
      </c>
      <c r="M583" s="496"/>
      <c r="N583" s="497"/>
    </row>
    <row r="584" spans="1:14" x14ac:dyDescent="0.25">
      <c r="A584" s="535">
        <v>44827</v>
      </c>
      <c r="B584" s="176" t="s">
        <v>123</v>
      </c>
      <c r="C584" s="176" t="s">
        <v>124</v>
      </c>
      <c r="D584" s="188" t="s">
        <v>119</v>
      </c>
      <c r="E584" s="426">
        <v>16000</v>
      </c>
      <c r="F584" s="369">
        <v>3770</v>
      </c>
      <c r="G584" s="333">
        <f t="shared" si="8"/>
        <v>4.2440318302387272</v>
      </c>
      <c r="H584" s="545" t="s">
        <v>236</v>
      </c>
      <c r="I584" s="603" t="s">
        <v>18</v>
      </c>
      <c r="J584" s="453" t="s">
        <v>577</v>
      </c>
      <c r="K584" s="543" t="s">
        <v>64</v>
      </c>
      <c r="L584" s="543" t="s">
        <v>45</v>
      </c>
      <c r="M584" s="496"/>
      <c r="N584" s="497"/>
    </row>
    <row r="585" spans="1:14" x14ac:dyDescent="0.25">
      <c r="A585" s="535">
        <v>44827</v>
      </c>
      <c r="B585" s="176" t="s">
        <v>123</v>
      </c>
      <c r="C585" s="176" t="s">
        <v>124</v>
      </c>
      <c r="D585" s="188" t="s">
        <v>119</v>
      </c>
      <c r="E585" s="426">
        <v>8000</v>
      </c>
      <c r="F585" s="369">
        <v>3770</v>
      </c>
      <c r="G585" s="333">
        <f t="shared" si="8"/>
        <v>2.1220159151193636</v>
      </c>
      <c r="H585" s="545" t="s">
        <v>236</v>
      </c>
      <c r="I585" s="603" t="s">
        <v>18</v>
      </c>
      <c r="J585" s="453" t="s">
        <v>577</v>
      </c>
      <c r="K585" s="543" t="s">
        <v>64</v>
      </c>
      <c r="L585" s="543" t="s">
        <v>45</v>
      </c>
      <c r="M585" s="496"/>
      <c r="N585" s="497"/>
    </row>
    <row r="586" spans="1:14" x14ac:dyDescent="0.25">
      <c r="A586" s="535">
        <v>44827</v>
      </c>
      <c r="B586" s="176" t="s">
        <v>123</v>
      </c>
      <c r="C586" s="176" t="s">
        <v>124</v>
      </c>
      <c r="D586" s="188" t="s">
        <v>119</v>
      </c>
      <c r="E586" s="426">
        <v>10000</v>
      </c>
      <c r="F586" s="369">
        <v>3770</v>
      </c>
      <c r="G586" s="333">
        <f t="shared" si="8"/>
        <v>2.6525198938992043</v>
      </c>
      <c r="H586" s="545" t="s">
        <v>236</v>
      </c>
      <c r="I586" s="603" t="s">
        <v>18</v>
      </c>
      <c r="J586" s="453" t="s">
        <v>577</v>
      </c>
      <c r="K586" s="543" t="s">
        <v>64</v>
      </c>
      <c r="L586" s="543" t="s">
        <v>45</v>
      </c>
      <c r="M586" s="496"/>
      <c r="N586" s="497"/>
    </row>
    <row r="587" spans="1:14" x14ac:dyDescent="0.25">
      <c r="A587" s="535">
        <v>44827</v>
      </c>
      <c r="B587" s="176" t="s">
        <v>123</v>
      </c>
      <c r="C587" s="176" t="s">
        <v>124</v>
      </c>
      <c r="D587" s="188" t="s">
        <v>119</v>
      </c>
      <c r="E587" s="426">
        <v>14000</v>
      </c>
      <c r="F587" s="369">
        <v>3770</v>
      </c>
      <c r="G587" s="333">
        <f t="shared" si="8"/>
        <v>3.7135278514588861</v>
      </c>
      <c r="H587" s="545" t="s">
        <v>236</v>
      </c>
      <c r="I587" s="603" t="s">
        <v>18</v>
      </c>
      <c r="J587" s="453" t="s">
        <v>577</v>
      </c>
      <c r="K587" s="543" t="s">
        <v>64</v>
      </c>
      <c r="L587" s="543" t="s">
        <v>45</v>
      </c>
      <c r="M587" s="496"/>
      <c r="N587" s="497"/>
    </row>
    <row r="588" spans="1:14" x14ac:dyDescent="0.25">
      <c r="A588" s="535">
        <v>44827</v>
      </c>
      <c r="B588" s="176" t="s">
        <v>122</v>
      </c>
      <c r="C588" s="176" t="s">
        <v>122</v>
      </c>
      <c r="D588" s="188" t="s">
        <v>119</v>
      </c>
      <c r="E588" s="426">
        <v>5000</v>
      </c>
      <c r="F588" s="369">
        <v>3770</v>
      </c>
      <c r="G588" s="333">
        <f t="shared" si="8"/>
        <v>1.3262599469496021</v>
      </c>
      <c r="H588" s="545" t="s">
        <v>236</v>
      </c>
      <c r="I588" s="603" t="s">
        <v>18</v>
      </c>
      <c r="J588" s="453" t="s">
        <v>577</v>
      </c>
      <c r="K588" s="543" t="s">
        <v>64</v>
      </c>
      <c r="L588" s="543" t="s">
        <v>45</v>
      </c>
      <c r="M588" s="496"/>
      <c r="N588" s="497"/>
    </row>
    <row r="589" spans="1:14" x14ac:dyDescent="0.25">
      <c r="A589" s="535">
        <v>44827</v>
      </c>
      <c r="B589" s="176" t="s">
        <v>122</v>
      </c>
      <c r="C589" s="176" t="s">
        <v>122</v>
      </c>
      <c r="D589" s="188" t="s">
        <v>119</v>
      </c>
      <c r="E589" s="426">
        <v>5000</v>
      </c>
      <c r="F589" s="369">
        <v>3770</v>
      </c>
      <c r="G589" s="333">
        <f t="shared" si="8"/>
        <v>1.3262599469496021</v>
      </c>
      <c r="H589" s="545" t="s">
        <v>236</v>
      </c>
      <c r="I589" s="603" t="s">
        <v>18</v>
      </c>
      <c r="J589" s="453" t="s">
        <v>577</v>
      </c>
      <c r="K589" s="543" t="s">
        <v>64</v>
      </c>
      <c r="L589" s="543" t="s">
        <v>45</v>
      </c>
      <c r="M589" s="496"/>
      <c r="N589" s="497"/>
    </row>
    <row r="590" spans="1:14" x14ac:dyDescent="0.25">
      <c r="A590" s="195">
        <v>44827</v>
      </c>
      <c r="B590" s="196" t="s">
        <v>123</v>
      </c>
      <c r="C590" s="196" t="s">
        <v>124</v>
      </c>
      <c r="D590" s="197" t="s">
        <v>14</v>
      </c>
      <c r="E590" s="183">
        <v>5000</v>
      </c>
      <c r="F590" s="369">
        <v>3770</v>
      </c>
      <c r="G590" s="333">
        <f t="shared" si="8"/>
        <v>1.3262599469496021</v>
      </c>
      <c r="H590" s="545" t="s">
        <v>42</v>
      </c>
      <c r="I590" s="603" t="s">
        <v>18</v>
      </c>
      <c r="J590" s="603" t="s">
        <v>739</v>
      </c>
      <c r="K590" s="543" t="s">
        <v>64</v>
      </c>
      <c r="L590" s="543" t="s">
        <v>45</v>
      </c>
      <c r="M590" s="496"/>
      <c r="N590" s="497"/>
    </row>
    <row r="591" spans="1:14" x14ac:dyDescent="0.25">
      <c r="A591" s="195">
        <v>44827</v>
      </c>
      <c r="B591" s="196" t="s">
        <v>123</v>
      </c>
      <c r="C591" s="196" t="s">
        <v>124</v>
      </c>
      <c r="D591" s="197" t="s">
        <v>14</v>
      </c>
      <c r="E591" s="183">
        <v>15000</v>
      </c>
      <c r="F591" s="369">
        <v>3770</v>
      </c>
      <c r="G591" s="333">
        <f t="shared" si="8"/>
        <v>3.9787798408488064</v>
      </c>
      <c r="H591" s="545" t="s">
        <v>42</v>
      </c>
      <c r="I591" s="603" t="s">
        <v>18</v>
      </c>
      <c r="J591" s="603" t="s">
        <v>739</v>
      </c>
      <c r="K591" s="543" t="s">
        <v>64</v>
      </c>
      <c r="L591" s="543" t="s">
        <v>45</v>
      </c>
      <c r="M591" s="496"/>
      <c r="N591" s="497"/>
    </row>
    <row r="592" spans="1:14" x14ac:dyDescent="0.25">
      <c r="A592" s="195">
        <v>44827</v>
      </c>
      <c r="B592" s="196" t="s">
        <v>123</v>
      </c>
      <c r="C592" s="196" t="s">
        <v>124</v>
      </c>
      <c r="D592" s="197" t="s">
        <v>14</v>
      </c>
      <c r="E592" s="183">
        <v>18000</v>
      </c>
      <c r="F592" s="369">
        <v>3770</v>
      </c>
      <c r="G592" s="333">
        <f t="shared" si="8"/>
        <v>4.7745358090185679</v>
      </c>
      <c r="H592" s="545" t="s">
        <v>42</v>
      </c>
      <c r="I592" s="603" t="s">
        <v>18</v>
      </c>
      <c r="J592" s="603" t="s">
        <v>739</v>
      </c>
      <c r="K592" s="543" t="s">
        <v>64</v>
      </c>
      <c r="L592" s="543" t="s">
        <v>45</v>
      </c>
      <c r="M592" s="496"/>
      <c r="N592" s="497"/>
    </row>
    <row r="593" spans="1:14" x14ac:dyDescent="0.25">
      <c r="A593" s="535">
        <v>44827</v>
      </c>
      <c r="B593" s="196" t="s">
        <v>562</v>
      </c>
      <c r="C593" s="196" t="s">
        <v>563</v>
      </c>
      <c r="D593" s="197" t="s">
        <v>81</v>
      </c>
      <c r="E593" s="183">
        <v>200000</v>
      </c>
      <c r="F593" s="369">
        <v>3770</v>
      </c>
      <c r="G593" s="333">
        <f t="shared" si="8"/>
        <v>53.050397877984082</v>
      </c>
      <c r="H593" s="545" t="s">
        <v>42</v>
      </c>
      <c r="I593" s="603" t="s">
        <v>18</v>
      </c>
      <c r="J593" s="603" t="s">
        <v>741</v>
      </c>
      <c r="K593" s="543" t="s">
        <v>64</v>
      </c>
      <c r="L593" s="543" t="s">
        <v>45</v>
      </c>
      <c r="M593" s="496"/>
      <c r="N593" s="497"/>
    </row>
    <row r="594" spans="1:14" x14ac:dyDescent="0.25">
      <c r="A594" s="195">
        <v>44830</v>
      </c>
      <c r="B594" s="196" t="s">
        <v>564</v>
      </c>
      <c r="C594" s="196" t="s">
        <v>409</v>
      </c>
      <c r="D594" s="197" t="s">
        <v>81</v>
      </c>
      <c r="E594" s="183">
        <v>33800</v>
      </c>
      <c r="F594" s="369">
        <v>3770</v>
      </c>
      <c r="G594" s="333">
        <f t="shared" si="8"/>
        <v>8.9655172413793096</v>
      </c>
      <c r="H594" s="545" t="s">
        <v>42</v>
      </c>
      <c r="I594" s="603" t="s">
        <v>18</v>
      </c>
      <c r="J594" s="603" t="s">
        <v>742</v>
      </c>
      <c r="K594" s="543" t="s">
        <v>64</v>
      </c>
      <c r="L594" s="543" t="s">
        <v>45</v>
      </c>
      <c r="M594" s="496"/>
      <c r="N594" s="497"/>
    </row>
    <row r="595" spans="1:14" x14ac:dyDescent="0.25">
      <c r="A595" s="195">
        <v>44830</v>
      </c>
      <c r="B595" s="196" t="s">
        <v>241</v>
      </c>
      <c r="C595" s="196" t="s">
        <v>565</v>
      </c>
      <c r="D595" s="197" t="s">
        <v>81</v>
      </c>
      <c r="E595" s="183">
        <v>1900</v>
      </c>
      <c r="F595" s="369">
        <v>3770</v>
      </c>
      <c r="G595" s="333">
        <f t="shared" si="8"/>
        <v>0.50397877984084882</v>
      </c>
      <c r="H595" s="545" t="s">
        <v>42</v>
      </c>
      <c r="I595" s="603" t="s">
        <v>18</v>
      </c>
      <c r="J595" s="603" t="s">
        <v>742</v>
      </c>
      <c r="K595" s="543" t="s">
        <v>64</v>
      </c>
      <c r="L595" s="543" t="s">
        <v>45</v>
      </c>
      <c r="M595" s="496"/>
      <c r="N595" s="497"/>
    </row>
    <row r="596" spans="1:14" x14ac:dyDescent="0.25">
      <c r="A596" s="719">
        <v>44830</v>
      </c>
      <c r="B596" s="720" t="s">
        <v>123</v>
      </c>
      <c r="C596" s="720" t="s">
        <v>124</v>
      </c>
      <c r="D596" s="721" t="s">
        <v>118</v>
      </c>
      <c r="E596" s="722">
        <v>10000</v>
      </c>
      <c r="F596" s="369">
        <v>3770</v>
      </c>
      <c r="G596" s="333">
        <f t="shared" si="8"/>
        <v>2.6525198938992043</v>
      </c>
      <c r="H596" s="545" t="s">
        <v>120</v>
      </c>
      <c r="I596" s="603" t="s">
        <v>18</v>
      </c>
      <c r="J596" s="453" t="s">
        <v>568</v>
      </c>
      <c r="K596" s="543" t="s">
        <v>64</v>
      </c>
      <c r="L596" s="543" t="s">
        <v>45</v>
      </c>
      <c r="M596" s="496"/>
      <c r="N596" s="497"/>
    </row>
    <row r="597" spans="1:14" x14ac:dyDescent="0.25">
      <c r="A597" s="719">
        <v>44830</v>
      </c>
      <c r="B597" s="720" t="s">
        <v>123</v>
      </c>
      <c r="C597" s="720" t="s">
        <v>124</v>
      </c>
      <c r="D597" s="721" t="s">
        <v>118</v>
      </c>
      <c r="E597" s="722">
        <v>7000</v>
      </c>
      <c r="F597" s="369">
        <v>3770</v>
      </c>
      <c r="G597" s="333">
        <f t="shared" si="8"/>
        <v>1.856763925729443</v>
      </c>
      <c r="H597" s="545" t="s">
        <v>120</v>
      </c>
      <c r="I597" s="603" t="s">
        <v>18</v>
      </c>
      <c r="J597" s="453" t="s">
        <v>568</v>
      </c>
      <c r="K597" s="543" t="s">
        <v>64</v>
      </c>
      <c r="L597" s="543" t="s">
        <v>45</v>
      </c>
      <c r="M597" s="496"/>
      <c r="N597" s="497"/>
    </row>
    <row r="598" spans="1:14" x14ac:dyDescent="0.25">
      <c r="A598" s="719">
        <v>44830</v>
      </c>
      <c r="B598" s="720" t="s">
        <v>123</v>
      </c>
      <c r="C598" s="720" t="s">
        <v>124</v>
      </c>
      <c r="D598" s="721" t="s">
        <v>118</v>
      </c>
      <c r="E598" s="722">
        <v>10000</v>
      </c>
      <c r="F598" s="369">
        <v>3770</v>
      </c>
      <c r="G598" s="333">
        <f t="shared" si="8"/>
        <v>2.6525198938992043</v>
      </c>
      <c r="H598" s="545" t="s">
        <v>120</v>
      </c>
      <c r="I598" s="603" t="s">
        <v>18</v>
      </c>
      <c r="J598" s="453" t="s">
        <v>568</v>
      </c>
      <c r="K598" s="543" t="s">
        <v>64</v>
      </c>
      <c r="L598" s="543" t="s">
        <v>45</v>
      </c>
      <c r="M598" s="496"/>
      <c r="N598" s="497"/>
    </row>
    <row r="599" spans="1:14" x14ac:dyDescent="0.25">
      <c r="A599" s="195">
        <v>44830</v>
      </c>
      <c r="B599" s="206" t="s">
        <v>123</v>
      </c>
      <c r="C599" s="206" t="s">
        <v>124</v>
      </c>
      <c r="D599" s="602" t="s">
        <v>118</v>
      </c>
      <c r="E599" s="589">
        <v>10000</v>
      </c>
      <c r="F599" s="369">
        <v>3770</v>
      </c>
      <c r="G599" s="333">
        <f t="shared" si="8"/>
        <v>2.6525198938992043</v>
      </c>
      <c r="H599" s="545" t="s">
        <v>136</v>
      </c>
      <c r="I599" s="603" t="s">
        <v>18</v>
      </c>
      <c r="J599" s="453" t="s">
        <v>571</v>
      </c>
      <c r="K599" s="543" t="s">
        <v>64</v>
      </c>
      <c r="L599" s="543" t="s">
        <v>45</v>
      </c>
      <c r="M599" s="496"/>
      <c r="N599" s="497"/>
    </row>
    <row r="600" spans="1:14" x14ac:dyDescent="0.25">
      <c r="A600" s="195">
        <v>44830</v>
      </c>
      <c r="B600" s="206" t="s">
        <v>123</v>
      </c>
      <c r="C600" s="206" t="s">
        <v>124</v>
      </c>
      <c r="D600" s="602" t="s">
        <v>118</v>
      </c>
      <c r="E600" s="589">
        <v>10000</v>
      </c>
      <c r="F600" s="369">
        <v>3770</v>
      </c>
      <c r="G600" s="333">
        <f t="shared" si="8"/>
        <v>2.6525198938992043</v>
      </c>
      <c r="H600" s="545" t="s">
        <v>136</v>
      </c>
      <c r="I600" s="603" t="s">
        <v>18</v>
      </c>
      <c r="J600" s="453" t="s">
        <v>571</v>
      </c>
      <c r="K600" s="543" t="s">
        <v>64</v>
      </c>
      <c r="L600" s="543" t="s">
        <v>45</v>
      </c>
      <c r="M600" s="496"/>
      <c r="N600" s="497"/>
    </row>
    <row r="601" spans="1:14" x14ac:dyDescent="0.25">
      <c r="A601" s="195">
        <v>44830</v>
      </c>
      <c r="B601" s="206" t="s">
        <v>123</v>
      </c>
      <c r="C601" s="206" t="s">
        <v>124</v>
      </c>
      <c r="D601" s="602" t="s">
        <v>118</v>
      </c>
      <c r="E601" s="589">
        <v>7000</v>
      </c>
      <c r="F601" s="369">
        <v>3770</v>
      </c>
      <c r="G601" s="333">
        <f t="shared" si="8"/>
        <v>1.856763925729443</v>
      </c>
      <c r="H601" s="545" t="s">
        <v>136</v>
      </c>
      <c r="I601" s="603" t="s">
        <v>18</v>
      </c>
      <c r="J601" s="453" t="s">
        <v>571</v>
      </c>
      <c r="K601" s="543" t="s">
        <v>64</v>
      </c>
      <c r="L601" s="543" t="s">
        <v>45</v>
      </c>
      <c r="M601" s="496"/>
      <c r="N601" s="497"/>
    </row>
    <row r="602" spans="1:14" x14ac:dyDescent="0.25">
      <c r="A602" s="195">
        <v>44830</v>
      </c>
      <c r="B602" s="206" t="s">
        <v>123</v>
      </c>
      <c r="C602" s="206" t="s">
        <v>124</v>
      </c>
      <c r="D602" s="602" t="s">
        <v>118</v>
      </c>
      <c r="E602" s="589">
        <v>10000</v>
      </c>
      <c r="F602" s="369">
        <v>3770</v>
      </c>
      <c r="G602" s="333">
        <f t="shared" si="8"/>
        <v>2.6525198938992043</v>
      </c>
      <c r="H602" s="545" t="s">
        <v>136</v>
      </c>
      <c r="I602" s="603" t="s">
        <v>18</v>
      </c>
      <c r="J602" s="453" t="s">
        <v>571</v>
      </c>
      <c r="K602" s="543" t="s">
        <v>64</v>
      </c>
      <c r="L602" s="543" t="s">
        <v>45</v>
      </c>
      <c r="M602" s="496"/>
      <c r="N602" s="497"/>
    </row>
    <row r="603" spans="1:14" x14ac:dyDescent="0.25">
      <c r="A603" s="195">
        <v>44830</v>
      </c>
      <c r="B603" s="206" t="s">
        <v>123</v>
      </c>
      <c r="C603" s="206" t="s">
        <v>124</v>
      </c>
      <c r="D603" s="602" t="s">
        <v>118</v>
      </c>
      <c r="E603" s="589">
        <v>9000</v>
      </c>
      <c r="F603" s="369">
        <v>3770</v>
      </c>
      <c r="G603" s="333">
        <f t="shared" si="8"/>
        <v>2.3872679045092839</v>
      </c>
      <c r="H603" s="545" t="s">
        <v>136</v>
      </c>
      <c r="I603" s="603" t="s">
        <v>18</v>
      </c>
      <c r="J603" s="453" t="s">
        <v>571</v>
      </c>
      <c r="K603" s="543" t="s">
        <v>64</v>
      </c>
      <c r="L603" s="543" t="s">
        <v>45</v>
      </c>
      <c r="M603" s="496"/>
      <c r="N603" s="497"/>
    </row>
    <row r="604" spans="1:14" x14ac:dyDescent="0.25">
      <c r="A604" s="195">
        <v>44830</v>
      </c>
      <c r="B604" s="176" t="s">
        <v>123</v>
      </c>
      <c r="C604" s="176" t="s">
        <v>124</v>
      </c>
      <c r="D604" s="176" t="s">
        <v>119</v>
      </c>
      <c r="E604" s="426">
        <v>8000</v>
      </c>
      <c r="F604" s="369">
        <v>3770</v>
      </c>
      <c r="G604" s="333">
        <f t="shared" si="8"/>
        <v>2.1220159151193636</v>
      </c>
      <c r="H604" s="545" t="s">
        <v>121</v>
      </c>
      <c r="I604" s="603" t="s">
        <v>18</v>
      </c>
      <c r="J604" s="453" t="s">
        <v>650</v>
      </c>
      <c r="K604" s="543" t="s">
        <v>64</v>
      </c>
      <c r="L604" s="543" t="s">
        <v>45</v>
      </c>
      <c r="M604" s="496"/>
      <c r="N604" s="497"/>
    </row>
    <row r="605" spans="1:14" x14ac:dyDescent="0.25">
      <c r="A605" s="195">
        <v>44830</v>
      </c>
      <c r="B605" s="176" t="s">
        <v>123</v>
      </c>
      <c r="C605" s="176" t="s">
        <v>124</v>
      </c>
      <c r="D605" s="176" t="s">
        <v>119</v>
      </c>
      <c r="E605" s="426">
        <v>8000</v>
      </c>
      <c r="F605" s="369">
        <v>3770</v>
      </c>
      <c r="G605" s="333">
        <f t="shared" si="8"/>
        <v>2.1220159151193636</v>
      </c>
      <c r="H605" s="545" t="s">
        <v>121</v>
      </c>
      <c r="I605" s="603" t="s">
        <v>18</v>
      </c>
      <c r="J605" s="453" t="s">
        <v>650</v>
      </c>
      <c r="K605" s="543" t="s">
        <v>64</v>
      </c>
      <c r="L605" s="543" t="s">
        <v>45</v>
      </c>
      <c r="M605" s="496"/>
      <c r="N605" s="497"/>
    </row>
    <row r="606" spans="1:14" x14ac:dyDescent="0.25">
      <c r="A606" s="195">
        <v>44830</v>
      </c>
      <c r="B606" s="176" t="s">
        <v>123</v>
      </c>
      <c r="C606" s="176" t="s">
        <v>124</v>
      </c>
      <c r="D606" s="176" t="s">
        <v>119</v>
      </c>
      <c r="E606" s="426">
        <v>20000</v>
      </c>
      <c r="F606" s="369">
        <v>3770</v>
      </c>
      <c r="G606" s="333">
        <f t="shared" si="8"/>
        <v>5.3050397877984086</v>
      </c>
      <c r="H606" s="545" t="s">
        <v>121</v>
      </c>
      <c r="I606" s="603" t="s">
        <v>18</v>
      </c>
      <c r="J606" s="453" t="s">
        <v>650</v>
      </c>
      <c r="K606" s="543" t="s">
        <v>64</v>
      </c>
      <c r="L606" s="543" t="s">
        <v>45</v>
      </c>
      <c r="M606" s="496"/>
      <c r="N606" s="497"/>
    </row>
    <row r="607" spans="1:14" x14ac:dyDescent="0.25">
      <c r="A607" s="195">
        <v>44830</v>
      </c>
      <c r="B607" s="176" t="s">
        <v>123</v>
      </c>
      <c r="C607" s="176" t="s">
        <v>124</v>
      </c>
      <c r="D607" s="176" t="s">
        <v>119</v>
      </c>
      <c r="E607" s="426">
        <v>20000</v>
      </c>
      <c r="F607" s="369">
        <v>3770</v>
      </c>
      <c r="G607" s="333">
        <f t="shared" si="8"/>
        <v>5.3050397877984086</v>
      </c>
      <c r="H607" s="545" t="s">
        <v>121</v>
      </c>
      <c r="I607" s="603" t="s">
        <v>18</v>
      </c>
      <c r="J607" s="453" t="s">
        <v>650</v>
      </c>
      <c r="K607" s="543" t="s">
        <v>64</v>
      </c>
      <c r="L607" s="543" t="s">
        <v>45</v>
      </c>
      <c r="M607" s="496"/>
      <c r="N607" s="497"/>
    </row>
    <row r="608" spans="1:14" x14ac:dyDescent="0.25">
      <c r="A608" s="195">
        <v>44830</v>
      </c>
      <c r="B608" s="176" t="s">
        <v>123</v>
      </c>
      <c r="C608" s="176" t="s">
        <v>124</v>
      </c>
      <c r="D608" s="176" t="s">
        <v>119</v>
      </c>
      <c r="E608" s="604">
        <v>8000</v>
      </c>
      <c r="F608" s="369">
        <v>3770</v>
      </c>
      <c r="G608" s="333">
        <f t="shared" si="8"/>
        <v>2.1220159151193636</v>
      </c>
      <c r="H608" s="545" t="s">
        <v>121</v>
      </c>
      <c r="I608" s="603" t="s">
        <v>18</v>
      </c>
      <c r="J608" s="453" t="s">
        <v>650</v>
      </c>
      <c r="K608" s="543" t="s">
        <v>64</v>
      </c>
      <c r="L608" s="543" t="s">
        <v>45</v>
      </c>
      <c r="M608" s="496"/>
      <c r="N608" s="497"/>
    </row>
    <row r="609" spans="1:14" x14ac:dyDescent="0.25">
      <c r="A609" s="195">
        <v>44830</v>
      </c>
      <c r="B609" s="176" t="s">
        <v>123</v>
      </c>
      <c r="C609" s="176" t="s">
        <v>124</v>
      </c>
      <c r="D609" s="176" t="s">
        <v>119</v>
      </c>
      <c r="E609" s="668">
        <v>8000</v>
      </c>
      <c r="F609" s="369">
        <v>3770</v>
      </c>
      <c r="G609" s="333">
        <f t="shared" si="8"/>
        <v>2.1220159151193636</v>
      </c>
      <c r="H609" s="545" t="s">
        <v>121</v>
      </c>
      <c r="I609" s="603" t="s">
        <v>18</v>
      </c>
      <c r="J609" s="453" t="s">
        <v>650</v>
      </c>
      <c r="K609" s="543" t="s">
        <v>64</v>
      </c>
      <c r="L609" s="543" t="s">
        <v>45</v>
      </c>
      <c r="M609" s="496"/>
      <c r="N609" s="497"/>
    </row>
    <row r="610" spans="1:14" x14ac:dyDescent="0.25">
      <c r="A610" s="195">
        <v>44830</v>
      </c>
      <c r="B610" s="25" t="s">
        <v>122</v>
      </c>
      <c r="C610" s="25" t="s">
        <v>122</v>
      </c>
      <c r="D610" s="176" t="s">
        <v>119</v>
      </c>
      <c r="E610" s="608">
        <v>5000</v>
      </c>
      <c r="F610" s="369">
        <v>3770</v>
      </c>
      <c r="G610" s="333">
        <f t="shared" si="8"/>
        <v>1.3262599469496021</v>
      </c>
      <c r="H610" s="545" t="s">
        <v>121</v>
      </c>
      <c r="I610" s="603" t="s">
        <v>18</v>
      </c>
      <c r="J610" s="453" t="s">
        <v>650</v>
      </c>
      <c r="K610" s="543" t="s">
        <v>64</v>
      </c>
      <c r="L610" s="543" t="s">
        <v>45</v>
      </c>
      <c r="M610" s="496"/>
      <c r="N610" s="497"/>
    </row>
    <row r="611" spans="1:14" x14ac:dyDescent="0.25">
      <c r="A611" s="195">
        <v>44830</v>
      </c>
      <c r="B611" s="25" t="s">
        <v>122</v>
      </c>
      <c r="C611" s="25" t="s">
        <v>122</v>
      </c>
      <c r="D611" s="176" t="s">
        <v>119</v>
      </c>
      <c r="E611" s="608">
        <v>5000</v>
      </c>
      <c r="F611" s="369">
        <v>3770</v>
      </c>
      <c r="G611" s="333">
        <f t="shared" si="8"/>
        <v>1.3262599469496021</v>
      </c>
      <c r="H611" s="545" t="s">
        <v>121</v>
      </c>
      <c r="I611" s="603" t="s">
        <v>18</v>
      </c>
      <c r="J611" s="453" t="s">
        <v>650</v>
      </c>
      <c r="K611" s="543" t="s">
        <v>64</v>
      </c>
      <c r="L611" s="543" t="s">
        <v>45</v>
      </c>
      <c r="M611" s="496"/>
      <c r="N611" s="497"/>
    </row>
    <row r="612" spans="1:14" x14ac:dyDescent="0.25">
      <c r="A612" s="195">
        <v>44830</v>
      </c>
      <c r="B612" s="176" t="s">
        <v>123</v>
      </c>
      <c r="C612" s="176" t="s">
        <v>124</v>
      </c>
      <c r="D612" s="188" t="s">
        <v>119</v>
      </c>
      <c r="E612" s="426">
        <v>10000</v>
      </c>
      <c r="F612" s="369">
        <v>3770</v>
      </c>
      <c r="G612" s="333">
        <f t="shared" si="8"/>
        <v>2.6525198938992043</v>
      </c>
      <c r="H612" s="545" t="s">
        <v>236</v>
      </c>
      <c r="I612" s="603" t="s">
        <v>18</v>
      </c>
      <c r="J612" s="453" t="s">
        <v>593</v>
      </c>
      <c r="K612" s="543" t="s">
        <v>64</v>
      </c>
      <c r="L612" s="543" t="s">
        <v>45</v>
      </c>
      <c r="M612" s="496"/>
      <c r="N612" s="497"/>
    </row>
    <row r="613" spans="1:14" x14ac:dyDescent="0.25">
      <c r="A613" s="195">
        <v>44830</v>
      </c>
      <c r="B613" s="176" t="s">
        <v>123</v>
      </c>
      <c r="C613" s="176" t="s">
        <v>124</v>
      </c>
      <c r="D613" s="188" t="s">
        <v>119</v>
      </c>
      <c r="E613" s="426">
        <v>16000</v>
      </c>
      <c r="F613" s="369">
        <v>3770</v>
      </c>
      <c r="G613" s="333">
        <f t="shared" si="8"/>
        <v>4.2440318302387272</v>
      </c>
      <c r="H613" s="545" t="s">
        <v>236</v>
      </c>
      <c r="I613" s="603" t="s">
        <v>18</v>
      </c>
      <c r="J613" s="453" t="s">
        <v>593</v>
      </c>
      <c r="K613" s="543" t="s">
        <v>64</v>
      </c>
      <c r="L613" s="543" t="s">
        <v>45</v>
      </c>
      <c r="M613" s="496"/>
      <c r="N613" s="497"/>
    </row>
    <row r="614" spans="1:14" x14ac:dyDescent="0.25">
      <c r="A614" s="195">
        <v>44830</v>
      </c>
      <c r="B614" s="176" t="s">
        <v>123</v>
      </c>
      <c r="C614" s="176" t="s">
        <v>124</v>
      </c>
      <c r="D614" s="188" t="s">
        <v>119</v>
      </c>
      <c r="E614" s="426">
        <v>7000</v>
      </c>
      <c r="F614" s="369">
        <v>3770</v>
      </c>
      <c r="G614" s="333">
        <f t="shared" si="8"/>
        <v>1.856763925729443</v>
      </c>
      <c r="H614" s="545" t="s">
        <v>236</v>
      </c>
      <c r="I614" s="603" t="s">
        <v>18</v>
      </c>
      <c r="J614" s="453" t="s">
        <v>593</v>
      </c>
      <c r="K614" s="543" t="s">
        <v>64</v>
      </c>
      <c r="L614" s="543" t="s">
        <v>45</v>
      </c>
      <c r="M614" s="496"/>
      <c r="N614" s="497"/>
    </row>
    <row r="615" spans="1:14" x14ac:dyDescent="0.25">
      <c r="A615" s="195">
        <v>44830</v>
      </c>
      <c r="B615" s="176" t="s">
        <v>123</v>
      </c>
      <c r="C615" s="176" t="s">
        <v>124</v>
      </c>
      <c r="D615" s="188" t="s">
        <v>119</v>
      </c>
      <c r="E615" s="426">
        <v>15000</v>
      </c>
      <c r="F615" s="369">
        <v>3770</v>
      </c>
      <c r="G615" s="333">
        <f t="shared" si="8"/>
        <v>3.9787798408488064</v>
      </c>
      <c r="H615" s="545" t="s">
        <v>236</v>
      </c>
      <c r="I615" s="603" t="s">
        <v>18</v>
      </c>
      <c r="J615" s="453" t="s">
        <v>593</v>
      </c>
      <c r="K615" s="543" t="s">
        <v>64</v>
      </c>
      <c r="L615" s="543" t="s">
        <v>45</v>
      </c>
      <c r="M615" s="496"/>
      <c r="N615" s="497"/>
    </row>
    <row r="616" spans="1:14" x14ac:dyDescent="0.25">
      <c r="A616" s="195">
        <v>44830</v>
      </c>
      <c r="B616" s="176" t="s">
        <v>123</v>
      </c>
      <c r="C616" s="176" t="s">
        <v>124</v>
      </c>
      <c r="D616" s="188" t="s">
        <v>119</v>
      </c>
      <c r="E616" s="426">
        <v>12000</v>
      </c>
      <c r="F616" s="369">
        <v>3770</v>
      </c>
      <c r="G616" s="333">
        <f t="shared" si="8"/>
        <v>3.183023872679045</v>
      </c>
      <c r="H616" s="545" t="s">
        <v>236</v>
      </c>
      <c r="I616" s="603" t="s">
        <v>18</v>
      </c>
      <c r="J616" s="453" t="s">
        <v>593</v>
      </c>
      <c r="K616" s="543" t="s">
        <v>64</v>
      </c>
      <c r="L616" s="543" t="s">
        <v>45</v>
      </c>
      <c r="M616" s="496"/>
      <c r="N616" s="497"/>
    </row>
    <row r="617" spans="1:14" x14ac:dyDescent="0.25">
      <c r="A617" s="195">
        <v>44830</v>
      </c>
      <c r="B617" s="176" t="s">
        <v>122</v>
      </c>
      <c r="C617" s="176" t="s">
        <v>122</v>
      </c>
      <c r="D617" s="188" t="s">
        <v>119</v>
      </c>
      <c r="E617" s="426">
        <v>10000</v>
      </c>
      <c r="F617" s="369">
        <v>3770</v>
      </c>
      <c r="G617" s="333">
        <f t="shared" si="8"/>
        <v>2.6525198938992043</v>
      </c>
      <c r="H617" s="545" t="s">
        <v>236</v>
      </c>
      <c r="I617" s="603" t="s">
        <v>18</v>
      </c>
      <c r="J617" s="453" t="s">
        <v>593</v>
      </c>
      <c r="K617" s="543" t="s">
        <v>64</v>
      </c>
      <c r="L617" s="543" t="s">
        <v>45</v>
      </c>
      <c r="M617" s="496"/>
      <c r="N617" s="497"/>
    </row>
    <row r="618" spans="1:14" x14ac:dyDescent="0.25">
      <c r="A618" s="195">
        <v>44830</v>
      </c>
      <c r="B618" s="176" t="s">
        <v>123</v>
      </c>
      <c r="C618" s="176" t="s">
        <v>124</v>
      </c>
      <c r="D618" s="188" t="s">
        <v>119</v>
      </c>
      <c r="E618" s="426">
        <v>8000</v>
      </c>
      <c r="F618" s="369">
        <v>3770</v>
      </c>
      <c r="G618" s="333">
        <f t="shared" si="8"/>
        <v>2.1220159151193636</v>
      </c>
      <c r="H618" s="545" t="s">
        <v>229</v>
      </c>
      <c r="I618" s="603" t="s">
        <v>18</v>
      </c>
      <c r="J618" s="25" t="s">
        <v>581</v>
      </c>
      <c r="K618" s="543" t="s">
        <v>64</v>
      </c>
      <c r="L618" s="543" t="s">
        <v>45</v>
      </c>
      <c r="M618" s="496"/>
      <c r="N618" s="497"/>
    </row>
    <row r="619" spans="1:14" x14ac:dyDescent="0.25">
      <c r="A619" s="195">
        <v>44830</v>
      </c>
      <c r="B619" s="176" t="s">
        <v>123</v>
      </c>
      <c r="C619" s="176" t="s">
        <v>124</v>
      </c>
      <c r="D619" s="188" t="s">
        <v>119</v>
      </c>
      <c r="E619" s="426">
        <v>8000</v>
      </c>
      <c r="F619" s="369">
        <v>3770</v>
      </c>
      <c r="G619" s="333">
        <f t="shared" si="8"/>
        <v>2.1220159151193636</v>
      </c>
      <c r="H619" s="545" t="s">
        <v>229</v>
      </c>
      <c r="I619" s="603" t="s">
        <v>18</v>
      </c>
      <c r="J619" s="25" t="s">
        <v>581</v>
      </c>
      <c r="K619" s="543" t="s">
        <v>64</v>
      </c>
      <c r="L619" s="543" t="s">
        <v>45</v>
      </c>
      <c r="M619" s="496"/>
      <c r="N619" s="497"/>
    </row>
    <row r="620" spans="1:14" x14ac:dyDescent="0.25">
      <c r="A620" s="195">
        <v>44830</v>
      </c>
      <c r="B620" s="176" t="s">
        <v>123</v>
      </c>
      <c r="C620" s="176" t="s">
        <v>124</v>
      </c>
      <c r="D620" s="188" t="s">
        <v>119</v>
      </c>
      <c r="E620" s="426">
        <v>15000</v>
      </c>
      <c r="F620" s="369">
        <v>3770</v>
      </c>
      <c r="G620" s="333">
        <f t="shared" si="8"/>
        <v>3.9787798408488064</v>
      </c>
      <c r="H620" s="545" t="s">
        <v>229</v>
      </c>
      <c r="I620" s="603" t="s">
        <v>18</v>
      </c>
      <c r="J620" s="25" t="s">
        <v>581</v>
      </c>
      <c r="K620" s="543" t="s">
        <v>64</v>
      </c>
      <c r="L620" s="543" t="s">
        <v>45</v>
      </c>
      <c r="M620" s="496"/>
      <c r="N620" s="497"/>
    </row>
    <row r="621" spans="1:14" x14ac:dyDescent="0.25">
      <c r="A621" s="195">
        <v>44830</v>
      </c>
      <c r="B621" s="176" t="s">
        <v>123</v>
      </c>
      <c r="C621" s="176" t="s">
        <v>124</v>
      </c>
      <c r="D621" s="188" t="s">
        <v>119</v>
      </c>
      <c r="E621" s="426">
        <v>14000</v>
      </c>
      <c r="F621" s="369">
        <v>3770</v>
      </c>
      <c r="G621" s="333">
        <f t="shared" si="8"/>
        <v>3.7135278514588861</v>
      </c>
      <c r="H621" s="545" t="s">
        <v>229</v>
      </c>
      <c r="I621" s="603" t="s">
        <v>18</v>
      </c>
      <c r="J621" s="25" t="s">
        <v>581</v>
      </c>
      <c r="K621" s="543" t="s">
        <v>64</v>
      </c>
      <c r="L621" s="543" t="s">
        <v>45</v>
      </c>
      <c r="M621" s="496"/>
      <c r="N621" s="497"/>
    </row>
    <row r="622" spans="1:14" x14ac:dyDescent="0.25">
      <c r="A622" s="195">
        <v>44830</v>
      </c>
      <c r="B622" s="176" t="s">
        <v>123</v>
      </c>
      <c r="C622" s="176" t="s">
        <v>124</v>
      </c>
      <c r="D622" s="188" t="s">
        <v>119</v>
      </c>
      <c r="E622" s="426">
        <v>7000</v>
      </c>
      <c r="F622" s="369">
        <v>3770</v>
      </c>
      <c r="G622" s="333">
        <f t="shared" si="8"/>
        <v>1.856763925729443</v>
      </c>
      <c r="H622" s="545" t="s">
        <v>229</v>
      </c>
      <c r="I622" s="603" t="s">
        <v>18</v>
      </c>
      <c r="J622" s="25" t="s">
        <v>581</v>
      </c>
      <c r="K622" s="543" t="s">
        <v>64</v>
      </c>
      <c r="L622" s="543" t="s">
        <v>45</v>
      </c>
      <c r="M622" s="496"/>
      <c r="N622" s="497"/>
    </row>
    <row r="623" spans="1:14" x14ac:dyDescent="0.25">
      <c r="A623" s="195">
        <v>44830</v>
      </c>
      <c r="B623" s="176" t="s">
        <v>123</v>
      </c>
      <c r="C623" s="176" t="s">
        <v>124</v>
      </c>
      <c r="D623" s="188" t="s">
        <v>119</v>
      </c>
      <c r="E623" s="426">
        <v>6000</v>
      </c>
      <c r="F623" s="369">
        <v>3770</v>
      </c>
      <c r="G623" s="333">
        <f t="shared" ref="G623:G699" si="9">E623/F623</f>
        <v>1.5915119363395225</v>
      </c>
      <c r="H623" s="545" t="s">
        <v>229</v>
      </c>
      <c r="I623" s="603" t="s">
        <v>18</v>
      </c>
      <c r="J623" s="25" t="s">
        <v>581</v>
      </c>
      <c r="K623" s="543" t="s">
        <v>64</v>
      </c>
      <c r="L623" s="543" t="s">
        <v>45</v>
      </c>
      <c r="M623" s="496"/>
      <c r="N623" s="497"/>
    </row>
    <row r="624" spans="1:14" x14ac:dyDescent="0.25">
      <c r="A624" s="195">
        <v>44830</v>
      </c>
      <c r="B624" s="176" t="s">
        <v>122</v>
      </c>
      <c r="C624" s="176" t="s">
        <v>124</v>
      </c>
      <c r="D624" s="188" t="s">
        <v>119</v>
      </c>
      <c r="E624" s="426">
        <v>5000</v>
      </c>
      <c r="F624" s="369">
        <v>3770</v>
      </c>
      <c r="G624" s="333">
        <f t="shared" si="9"/>
        <v>1.3262599469496021</v>
      </c>
      <c r="H624" s="545" t="s">
        <v>229</v>
      </c>
      <c r="I624" s="603" t="s">
        <v>18</v>
      </c>
      <c r="J624" s="25" t="s">
        <v>581</v>
      </c>
      <c r="K624" s="543" t="s">
        <v>64</v>
      </c>
      <c r="L624" s="543" t="s">
        <v>45</v>
      </c>
      <c r="M624" s="496"/>
      <c r="N624" s="497"/>
    </row>
    <row r="625" spans="1:14" x14ac:dyDescent="0.25">
      <c r="A625" s="195">
        <v>44830</v>
      </c>
      <c r="B625" s="176" t="s">
        <v>122</v>
      </c>
      <c r="C625" s="176" t="s">
        <v>124</v>
      </c>
      <c r="D625" s="188" t="s">
        <v>119</v>
      </c>
      <c r="E625" s="426">
        <v>5000</v>
      </c>
      <c r="F625" s="369">
        <v>3770</v>
      </c>
      <c r="G625" s="333">
        <f t="shared" si="9"/>
        <v>1.3262599469496021</v>
      </c>
      <c r="H625" s="545" t="s">
        <v>229</v>
      </c>
      <c r="I625" s="603" t="s">
        <v>18</v>
      </c>
      <c r="J625" s="26" t="s">
        <v>581</v>
      </c>
      <c r="K625" s="543" t="s">
        <v>64</v>
      </c>
      <c r="L625" s="543" t="s">
        <v>45</v>
      </c>
      <c r="M625" s="496"/>
      <c r="N625" s="497"/>
    </row>
    <row r="626" spans="1:14" x14ac:dyDescent="0.25">
      <c r="A626" s="719">
        <v>44830</v>
      </c>
      <c r="B626" s="720" t="s">
        <v>123</v>
      </c>
      <c r="C626" s="720" t="s">
        <v>124</v>
      </c>
      <c r="D626" s="721" t="s">
        <v>118</v>
      </c>
      <c r="E626" s="722">
        <v>20000</v>
      </c>
      <c r="F626" s="369">
        <v>3770</v>
      </c>
      <c r="G626" s="333">
        <f t="shared" si="9"/>
        <v>5.3050397877984086</v>
      </c>
      <c r="H626" s="545" t="s">
        <v>120</v>
      </c>
      <c r="I626" s="603" t="s">
        <v>18</v>
      </c>
      <c r="J626" s="453" t="s">
        <v>582</v>
      </c>
      <c r="K626" s="543" t="s">
        <v>64</v>
      </c>
      <c r="L626" s="543" t="s">
        <v>45</v>
      </c>
      <c r="M626" s="496"/>
      <c r="N626" s="497"/>
    </row>
    <row r="627" spans="1:14" x14ac:dyDescent="0.25">
      <c r="A627" s="719">
        <v>44830</v>
      </c>
      <c r="B627" s="720" t="s">
        <v>123</v>
      </c>
      <c r="C627" s="720" t="s">
        <v>124</v>
      </c>
      <c r="D627" s="721" t="s">
        <v>118</v>
      </c>
      <c r="E627" s="722">
        <v>20000</v>
      </c>
      <c r="F627" s="369">
        <v>3770</v>
      </c>
      <c r="G627" s="333">
        <f t="shared" si="9"/>
        <v>5.3050397877984086</v>
      </c>
      <c r="H627" s="545" t="s">
        <v>120</v>
      </c>
      <c r="I627" s="603" t="s">
        <v>18</v>
      </c>
      <c r="J627" s="453" t="s">
        <v>582</v>
      </c>
      <c r="K627" s="543" t="s">
        <v>64</v>
      </c>
      <c r="L627" s="543" t="s">
        <v>45</v>
      </c>
      <c r="M627" s="496"/>
      <c r="N627" s="497"/>
    </row>
    <row r="628" spans="1:14" x14ac:dyDescent="0.25">
      <c r="A628" s="719">
        <v>44830</v>
      </c>
      <c r="B628" s="720" t="s">
        <v>123</v>
      </c>
      <c r="C628" s="720" t="s">
        <v>124</v>
      </c>
      <c r="D628" s="721" t="s">
        <v>118</v>
      </c>
      <c r="E628" s="722">
        <v>25000</v>
      </c>
      <c r="F628" s="369">
        <v>3770</v>
      </c>
      <c r="G628" s="333">
        <f t="shared" si="9"/>
        <v>6.6312997347480103</v>
      </c>
      <c r="H628" s="545" t="s">
        <v>120</v>
      </c>
      <c r="I628" s="603" t="s">
        <v>18</v>
      </c>
      <c r="J628" s="453" t="s">
        <v>582</v>
      </c>
      <c r="K628" s="543" t="s">
        <v>64</v>
      </c>
      <c r="L628" s="543" t="s">
        <v>45</v>
      </c>
      <c r="M628" s="496"/>
      <c r="N628" s="497"/>
    </row>
    <row r="629" spans="1:14" x14ac:dyDescent="0.25">
      <c r="A629" s="719">
        <v>44830</v>
      </c>
      <c r="B629" s="720" t="s">
        <v>123</v>
      </c>
      <c r="C629" s="720" t="s">
        <v>124</v>
      </c>
      <c r="D629" s="721" t="s">
        <v>118</v>
      </c>
      <c r="E629" s="722">
        <v>10000</v>
      </c>
      <c r="F629" s="369">
        <v>3770</v>
      </c>
      <c r="G629" s="333">
        <f t="shared" si="9"/>
        <v>2.6525198938992043</v>
      </c>
      <c r="H629" s="545" t="s">
        <v>120</v>
      </c>
      <c r="I629" s="603" t="s">
        <v>18</v>
      </c>
      <c r="J629" s="453" t="s">
        <v>582</v>
      </c>
      <c r="K629" s="543" t="s">
        <v>64</v>
      </c>
      <c r="L629" s="543" t="s">
        <v>45</v>
      </c>
      <c r="M629" s="496"/>
      <c r="N629" s="497"/>
    </row>
    <row r="630" spans="1:14" x14ac:dyDescent="0.25">
      <c r="A630" s="195">
        <v>44830</v>
      </c>
      <c r="B630" s="206" t="s">
        <v>123</v>
      </c>
      <c r="C630" s="206" t="s">
        <v>124</v>
      </c>
      <c r="D630" s="602" t="s">
        <v>118</v>
      </c>
      <c r="E630" s="589">
        <v>10000</v>
      </c>
      <c r="F630" s="369">
        <v>3770</v>
      </c>
      <c r="G630" s="333">
        <f t="shared" si="9"/>
        <v>2.6525198938992043</v>
      </c>
      <c r="H630" s="545" t="s">
        <v>136</v>
      </c>
      <c r="I630" s="603" t="s">
        <v>18</v>
      </c>
      <c r="J630" s="453" t="s">
        <v>585</v>
      </c>
      <c r="K630" s="543" t="s">
        <v>64</v>
      </c>
      <c r="L630" s="543" t="s">
        <v>45</v>
      </c>
      <c r="M630" s="496"/>
      <c r="N630" s="497"/>
    </row>
    <row r="631" spans="1:14" x14ac:dyDescent="0.25">
      <c r="A631" s="195">
        <v>44830</v>
      </c>
      <c r="B631" s="206" t="s">
        <v>123</v>
      </c>
      <c r="C631" s="206" t="s">
        <v>124</v>
      </c>
      <c r="D631" s="602" t="s">
        <v>118</v>
      </c>
      <c r="E631" s="589">
        <v>20000</v>
      </c>
      <c r="F631" s="369">
        <v>3770</v>
      </c>
      <c r="G631" s="333">
        <f t="shared" si="9"/>
        <v>5.3050397877984086</v>
      </c>
      <c r="H631" s="545" t="s">
        <v>136</v>
      </c>
      <c r="I631" s="603" t="s">
        <v>18</v>
      </c>
      <c r="J631" s="453" t="s">
        <v>585</v>
      </c>
      <c r="K631" s="543" t="s">
        <v>64</v>
      </c>
      <c r="L631" s="543" t="s">
        <v>45</v>
      </c>
      <c r="M631" s="496"/>
      <c r="N631" s="497"/>
    </row>
    <row r="632" spans="1:14" x14ac:dyDescent="0.25">
      <c r="A632" s="195">
        <v>44830</v>
      </c>
      <c r="B632" s="206" t="s">
        <v>123</v>
      </c>
      <c r="C632" s="206" t="s">
        <v>124</v>
      </c>
      <c r="D632" s="602" t="s">
        <v>118</v>
      </c>
      <c r="E632" s="589">
        <v>25000</v>
      </c>
      <c r="F632" s="369">
        <v>3770</v>
      </c>
      <c r="G632" s="333">
        <f t="shared" si="9"/>
        <v>6.6312997347480103</v>
      </c>
      <c r="H632" s="545" t="s">
        <v>136</v>
      </c>
      <c r="I632" s="603" t="s">
        <v>18</v>
      </c>
      <c r="J632" s="617" t="s">
        <v>585</v>
      </c>
      <c r="K632" s="543" t="s">
        <v>64</v>
      </c>
      <c r="L632" s="543" t="s">
        <v>45</v>
      </c>
      <c r="M632" s="496"/>
      <c r="N632" s="497"/>
    </row>
    <row r="633" spans="1:14" x14ac:dyDescent="0.25">
      <c r="A633" s="195">
        <v>44830</v>
      </c>
      <c r="B633" s="176" t="s">
        <v>123</v>
      </c>
      <c r="C633" s="176" t="s">
        <v>124</v>
      </c>
      <c r="D633" s="188" t="s">
        <v>119</v>
      </c>
      <c r="E633" s="426">
        <v>15000</v>
      </c>
      <c r="F633" s="369">
        <v>3770</v>
      </c>
      <c r="G633" s="333">
        <f t="shared" si="9"/>
        <v>3.9787798408488064</v>
      </c>
      <c r="H633" s="545" t="s">
        <v>229</v>
      </c>
      <c r="I633" s="603" t="s">
        <v>18</v>
      </c>
      <c r="J633" s="25" t="s">
        <v>589</v>
      </c>
      <c r="K633" s="543" t="s">
        <v>64</v>
      </c>
      <c r="L633" s="543" t="s">
        <v>45</v>
      </c>
      <c r="M633" s="453"/>
      <c r="N633" s="497"/>
    </row>
    <row r="634" spans="1:14" x14ac:dyDescent="0.25">
      <c r="A634" s="195">
        <v>44830</v>
      </c>
      <c r="B634" s="176" t="s">
        <v>130</v>
      </c>
      <c r="C634" s="178" t="s">
        <v>347</v>
      </c>
      <c r="D634" s="595" t="s">
        <v>14</v>
      </c>
      <c r="E634" s="183">
        <v>30000</v>
      </c>
      <c r="F634" s="369">
        <v>3770</v>
      </c>
      <c r="G634" s="333">
        <f t="shared" si="9"/>
        <v>7.9575596816976129</v>
      </c>
      <c r="H634" s="545" t="s">
        <v>42</v>
      </c>
      <c r="I634" s="603" t="s">
        <v>18</v>
      </c>
      <c r="J634" s="603" t="s">
        <v>735</v>
      </c>
      <c r="K634" s="543" t="s">
        <v>64</v>
      </c>
      <c r="L634" s="543" t="s">
        <v>45</v>
      </c>
      <c r="M634" s="453"/>
      <c r="N634" s="497"/>
    </row>
    <row r="635" spans="1:14" x14ac:dyDescent="0.25">
      <c r="A635" s="195">
        <v>44830</v>
      </c>
      <c r="B635" s="176" t="s">
        <v>131</v>
      </c>
      <c r="C635" s="178" t="s">
        <v>347</v>
      </c>
      <c r="D635" s="595" t="s">
        <v>118</v>
      </c>
      <c r="E635" s="183">
        <v>20000</v>
      </c>
      <c r="F635" s="369">
        <v>3770</v>
      </c>
      <c r="G635" s="333">
        <f t="shared" si="9"/>
        <v>5.3050397877984086</v>
      </c>
      <c r="H635" s="545" t="s">
        <v>120</v>
      </c>
      <c r="I635" s="603" t="s">
        <v>18</v>
      </c>
      <c r="J635" s="603" t="s">
        <v>735</v>
      </c>
      <c r="K635" s="543" t="s">
        <v>64</v>
      </c>
      <c r="L635" s="543" t="s">
        <v>45</v>
      </c>
      <c r="M635" s="453"/>
      <c r="N635" s="497"/>
    </row>
    <row r="636" spans="1:14" x14ac:dyDescent="0.25">
      <c r="A636" s="195">
        <v>44830</v>
      </c>
      <c r="B636" s="176" t="s">
        <v>141</v>
      </c>
      <c r="C636" s="178" t="s">
        <v>347</v>
      </c>
      <c r="D636" s="595" t="s">
        <v>118</v>
      </c>
      <c r="E636" s="183">
        <v>20000</v>
      </c>
      <c r="F636" s="369">
        <v>3770</v>
      </c>
      <c r="G636" s="333">
        <f t="shared" si="9"/>
        <v>5.3050397877984086</v>
      </c>
      <c r="H636" s="545" t="s">
        <v>136</v>
      </c>
      <c r="I636" s="603" t="s">
        <v>18</v>
      </c>
      <c r="J636" s="603" t="s">
        <v>735</v>
      </c>
      <c r="K636" s="543" t="s">
        <v>64</v>
      </c>
      <c r="L636" s="543" t="s">
        <v>45</v>
      </c>
      <c r="M636" s="453"/>
      <c r="N636" s="497"/>
    </row>
    <row r="637" spans="1:14" x14ac:dyDescent="0.25">
      <c r="A637" s="195">
        <v>44830</v>
      </c>
      <c r="B637" s="176" t="s">
        <v>681</v>
      </c>
      <c r="C637" s="178" t="s">
        <v>347</v>
      </c>
      <c r="D637" s="595" t="s">
        <v>119</v>
      </c>
      <c r="E637" s="183">
        <v>25000</v>
      </c>
      <c r="F637" s="369">
        <v>3770</v>
      </c>
      <c r="G637" s="333">
        <f t="shared" si="9"/>
        <v>6.6312997347480103</v>
      </c>
      <c r="H637" s="545" t="s">
        <v>121</v>
      </c>
      <c r="I637" s="603" t="s">
        <v>18</v>
      </c>
      <c r="J637" s="603" t="s">
        <v>735</v>
      </c>
      <c r="K637" s="543" t="s">
        <v>64</v>
      </c>
      <c r="L637" s="543" t="s">
        <v>45</v>
      </c>
      <c r="M637" s="453"/>
      <c r="N637" s="497"/>
    </row>
    <row r="638" spans="1:14" x14ac:dyDescent="0.25">
      <c r="A638" s="195">
        <v>44830</v>
      </c>
      <c r="B638" s="176" t="s">
        <v>345</v>
      </c>
      <c r="C638" s="178" t="s">
        <v>347</v>
      </c>
      <c r="D638" s="595" t="s">
        <v>119</v>
      </c>
      <c r="E638" s="183">
        <v>25000</v>
      </c>
      <c r="F638" s="369">
        <v>3770</v>
      </c>
      <c r="G638" s="333">
        <f t="shared" si="9"/>
        <v>6.6312997347480103</v>
      </c>
      <c r="H638" s="545" t="s">
        <v>236</v>
      </c>
      <c r="I638" s="603" t="s">
        <v>18</v>
      </c>
      <c r="J638" s="603" t="s">
        <v>735</v>
      </c>
      <c r="K638" s="543" t="s">
        <v>64</v>
      </c>
      <c r="L638" s="543" t="s">
        <v>45</v>
      </c>
      <c r="M638" s="453"/>
      <c r="N638" s="497"/>
    </row>
    <row r="639" spans="1:14" x14ac:dyDescent="0.25">
      <c r="A639" s="195">
        <v>44830</v>
      </c>
      <c r="B639" s="176" t="s">
        <v>346</v>
      </c>
      <c r="C639" s="178" t="s">
        <v>347</v>
      </c>
      <c r="D639" s="595" t="s">
        <v>119</v>
      </c>
      <c r="E639" s="183">
        <v>25000</v>
      </c>
      <c r="F639" s="369">
        <v>3770</v>
      </c>
      <c r="G639" s="333">
        <f t="shared" si="9"/>
        <v>6.6312997347480103</v>
      </c>
      <c r="H639" s="545" t="s">
        <v>229</v>
      </c>
      <c r="I639" s="603" t="s">
        <v>18</v>
      </c>
      <c r="J639" s="603" t="s">
        <v>735</v>
      </c>
      <c r="K639" s="543" t="s">
        <v>64</v>
      </c>
      <c r="L639" s="543" t="s">
        <v>45</v>
      </c>
      <c r="M639" s="453"/>
      <c r="N639" s="497"/>
    </row>
    <row r="640" spans="1:14" x14ac:dyDescent="0.25">
      <c r="A640" s="195">
        <v>44831</v>
      </c>
      <c r="B640" s="176" t="s">
        <v>123</v>
      </c>
      <c r="C640" s="176" t="s">
        <v>124</v>
      </c>
      <c r="D640" s="188" t="s">
        <v>119</v>
      </c>
      <c r="E640" s="426">
        <v>10000</v>
      </c>
      <c r="F640" s="369">
        <v>3770</v>
      </c>
      <c r="G640" s="333">
        <f t="shared" si="9"/>
        <v>2.6525198938992043</v>
      </c>
      <c r="H640" s="545" t="s">
        <v>236</v>
      </c>
      <c r="I640" s="603" t="s">
        <v>18</v>
      </c>
      <c r="J640" s="453" t="s">
        <v>593</v>
      </c>
      <c r="K640" s="543" t="s">
        <v>64</v>
      </c>
      <c r="L640" s="543" t="s">
        <v>45</v>
      </c>
      <c r="M640" s="453"/>
      <c r="N640" s="497"/>
    </row>
    <row r="641" spans="1:14" x14ac:dyDescent="0.25">
      <c r="A641" s="195">
        <v>44831</v>
      </c>
      <c r="B641" s="176" t="s">
        <v>123</v>
      </c>
      <c r="C641" s="176" t="s">
        <v>124</v>
      </c>
      <c r="D641" s="188" t="s">
        <v>119</v>
      </c>
      <c r="E641" s="426">
        <v>20000</v>
      </c>
      <c r="F641" s="369">
        <v>3770</v>
      </c>
      <c r="G641" s="333">
        <f t="shared" si="9"/>
        <v>5.3050397877984086</v>
      </c>
      <c r="H641" s="545" t="s">
        <v>236</v>
      </c>
      <c r="I641" s="603" t="s">
        <v>18</v>
      </c>
      <c r="J641" s="453" t="s">
        <v>593</v>
      </c>
      <c r="K641" s="543" t="s">
        <v>64</v>
      </c>
      <c r="L641" s="543" t="s">
        <v>45</v>
      </c>
      <c r="M641" s="453"/>
      <c r="N641" s="497"/>
    </row>
    <row r="642" spans="1:14" x14ac:dyDescent="0.25">
      <c r="A642" s="195">
        <v>44831</v>
      </c>
      <c r="B642" s="176" t="s">
        <v>123</v>
      </c>
      <c r="C642" s="176" t="s">
        <v>124</v>
      </c>
      <c r="D642" s="188" t="s">
        <v>119</v>
      </c>
      <c r="E642" s="426">
        <v>12000</v>
      </c>
      <c r="F642" s="369">
        <v>3770</v>
      </c>
      <c r="G642" s="333">
        <f t="shared" si="9"/>
        <v>3.183023872679045</v>
      </c>
      <c r="H642" s="545" t="s">
        <v>236</v>
      </c>
      <c r="I642" s="603" t="s">
        <v>18</v>
      </c>
      <c r="J642" s="453" t="s">
        <v>593</v>
      </c>
      <c r="K642" s="543" t="s">
        <v>64</v>
      </c>
      <c r="L642" s="543" t="s">
        <v>45</v>
      </c>
      <c r="M642" s="453"/>
      <c r="N642" s="497"/>
    </row>
    <row r="643" spans="1:14" x14ac:dyDescent="0.25">
      <c r="A643" s="195">
        <v>44831</v>
      </c>
      <c r="B643" s="176" t="s">
        <v>123</v>
      </c>
      <c r="C643" s="176" t="s">
        <v>124</v>
      </c>
      <c r="D643" s="188" t="s">
        <v>119</v>
      </c>
      <c r="E643" s="426">
        <v>15000</v>
      </c>
      <c r="F643" s="369">
        <v>3770</v>
      </c>
      <c r="G643" s="333">
        <f t="shared" si="9"/>
        <v>3.9787798408488064</v>
      </c>
      <c r="H643" s="545" t="s">
        <v>236</v>
      </c>
      <c r="I643" s="603" t="s">
        <v>18</v>
      </c>
      <c r="J643" s="453" t="s">
        <v>593</v>
      </c>
      <c r="K643" s="543" t="s">
        <v>64</v>
      </c>
      <c r="L643" s="543" t="s">
        <v>45</v>
      </c>
      <c r="M643" s="453"/>
      <c r="N643" s="497"/>
    </row>
    <row r="644" spans="1:14" x14ac:dyDescent="0.25">
      <c r="A644" s="195">
        <v>44831</v>
      </c>
      <c r="B644" s="176" t="s">
        <v>123</v>
      </c>
      <c r="C644" s="176" t="s">
        <v>124</v>
      </c>
      <c r="D644" s="188" t="s">
        <v>119</v>
      </c>
      <c r="E644" s="426">
        <v>8000</v>
      </c>
      <c r="F644" s="369">
        <v>3770</v>
      </c>
      <c r="G644" s="333">
        <f t="shared" si="9"/>
        <v>2.1220159151193636</v>
      </c>
      <c r="H644" s="545" t="s">
        <v>236</v>
      </c>
      <c r="I644" s="603" t="s">
        <v>18</v>
      </c>
      <c r="J644" s="453" t="s">
        <v>593</v>
      </c>
      <c r="K644" s="543" t="s">
        <v>64</v>
      </c>
      <c r="L644" s="543" t="s">
        <v>45</v>
      </c>
      <c r="M644" s="453"/>
      <c r="N644" s="497"/>
    </row>
    <row r="645" spans="1:14" x14ac:dyDescent="0.25">
      <c r="A645" s="195">
        <v>44831</v>
      </c>
      <c r="B645" s="176" t="s">
        <v>122</v>
      </c>
      <c r="C645" s="176" t="s">
        <v>122</v>
      </c>
      <c r="D645" s="188" t="s">
        <v>119</v>
      </c>
      <c r="E645" s="426">
        <v>5000</v>
      </c>
      <c r="F645" s="369">
        <v>3770</v>
      </c>
      <c r="G645" s="333">
        <f t="shared" si="9"/>
        <v>1.3262599469496021</v>
      </c>
      <c r="H645" s="545" t="s">
        <v>236</v>
      </c>
      <c r="I645" s="603" t="s">
        <v>18</v>
      </c>
      <c r="J645" s="453" t="s">
        <v>593</v>
      </c>
      <c r="K645" s="543" t="s">
        <v>64</v>
      </c>
      <c r="L645" s="543" t="s">
        <v>45</v>
      </c>
      <c r="M645" s="453"/>
      <c r="N645" s="497"/>
    </row>
    <row r="646" spans="1:14" x14ac:dyDescent="0.25">
      <c r="A646" s="195">
        <v>44831</v>
      </c>
      <c r="B646" s="176" t="s">
        <v>122</v>
      </c>
      <c r="C646" s="176" t="s">
        <v>122</v>
      </c>
      <c r="D646" s="188" t="s">
        <v>119</v>
      </c>
      <c r="E646" s="426">
        <v>4000</v>
      </c>
      <c r="F646" s="369">
        <v>3770</v>
      </c>
      <c r="G646" s="333">
        <f t="shared" si="9"/>
        <v>1.0610079575596818</v>
      </c>
      <c r="H646" s="545" t="s">
        <v>236</v>
      </c>
      <c r="I646" s="603" t="s">
        <v>18</v>
      </c>
      <c r="J646" s="617" t="s">
        <v>593</v>
      </c>
      <c r="K646" s="543" t="s">
        <v>64</v>
      </c>
      <c r="L646" s="543" t="s">
        <v>45</v>
      </c>
      <c r="M646" s="453"/>
      <c r="N646" s="497"/>
    </row>
    <row r="647" spans="1:14" x14ac:dyDescent="0.25">
      <c r="A647" s="195">
        <v>44831</v>
      </c>
      <c r="B647" s="176" t="s">
        <v>123</v>
      </c>
      <c r="C647" s="176" t="s">
        <v>124</v>
      </c>
      <c r="D647" s="188" t="s">
        <v>119</v>
      </c>
      <c r="E647" s="426">
        <v>8000</v>
      </c>
      <c r="F647" s="369">
        <v>3770</v>
      </c>
      <c r="G647" s="333">
        <f t="shared" si="9"/>
        <v>2.1220159151193636</v>
      </c>
      <c r="H647" s="545" t="s">
        <v>229</v>
      </c>
      <c r="I647" s="603" t="s">
        <v>18</v>
      </c>
      <c r="J647" s="25" t="s">
        <v>590</v>
      </c>
      <c r="K647" s="543" t="s">
        <v>64</v>
      </c>
      <c r="L647" s="543" t="s">
        <v>45</v>
      </c>
      <c r="M647" s="453"/>
      <c r="N647" s="497"/>
    </row>
    <row r="648" spans="1:14" x14ac:dyDescent="0.25">
      <c r="A648" s="195">
        <v>44831</v>
      </c>
      <c r="B648" s="176" t="s">
        <v>123</v>
      </c>
      <c r="C648" s="176" t="s">
        <v>124</v>
      </c>
      <c r="D648" s="188" t="s">
        <v>119</v>
      </c>
      <c r="E648" s="426">
        <v>16000</v>
      </c>
      <c r="F648" s="369">
        <v>3770</v>
      </c>
      <c r="G648" s="333">
        <f t="shared" si="9"/>
        <v>4.2440318302387272</v>
      </c>
      <c r="H648" s="545" t="s">
        <v>229</v>
      </c>
      <c r="I648" s="603" t="s">
        <v>18</v>
      </c>
      <c r="J648" s="25" t="s">
        <v>590</v>
      </c>
      <c r="K648" s="543" t="s">
        <v>64</v>
      </c>
      <c r="L648" s="543" t="s">
        <v>45</v>
      </c>
      <c r="M648" s="453"/>
      <c r="N648" s="497"/>
    </row>
    <row r="649" spans="1:14" x14ac:dyDescent="0.25">
      <c r="A649" s="195">
        <v>44831</v>
      </c>
      <c r="B649" s="176" t="s">
        <v>123</v>
      </c>
      <c r="C649" s="176" t="s">
        <v>124</v>
      </c>
      <c r="D649" s="188" t="s">
        <v>119</v>
      </c>
      <c r="E649" s="426">
        <v>8000</v>
      </c>
      <c r="F649" s="369">
        <v>3770</v>
      </c>
      <c r="G649" s="333">
        <f t="shared" si="9"/>
        <v>2.1220159151193636</v>
      </c>
      <c r="H649" s="545" t="s">
        <v>229</v>
      </c>
      <c r="I649" s="603" t="s">
        <v>18</v>
      </c>
      <c r="J649" s="25" t="s">
        <v>590</v>
      </c>
      <c r="K649" s="543" t="s">
        <v>64</v>
      </c>
      <c r="L649" s="543" t="s">
        <v>45</v>
      </c>
      <c r="M649" s="453"/>
      <c r="N649" s="497"/>
    </row>
    <row r="650" spans="1:14" x14ac:dyDescent="0.25">
      <c r="A650" s="195">
        <v>44831</v>
      </c>
      <c r="B650" s="176" t="s">
        <v>123</v>
      </c>
      <c r="C650" s="176" t="s">
        <v>124</v>
      </c>
      <c r="D650" s="188" t="s">
        <v>119</v>
      </c>
      <c r="E650" s="426">
        <v>15000</v>
      </c>
      <c r="F650" s="369">
        <v>3770</v>
      </c>
      <c r="G650" s="333">
        <f t="shared" si="9"/>
        <v>3.9787798408488064</v>
      </c>
      <c r="H650" s="545" t="s">
        <v>229</v>
      </c>
      <c r="I650" s="603" t="s">
        <v>18</v>
      </c>
      <c r="J650" s="25" t="s">
        <v>590</v>
      </c>
      <c r="K650" s="543" t="s">
        <v>64</v>
      </c>
      <c r="L650" s="543" t="s">
        <v>45</v>
      </c>
      <c r="M650" s="453"/>
      <c r="N650" s="497"/>
    </row>
    <row r="651" spans="1:14" x14ac:dyDescent="0.25">
      <c r="A651" s="195">
        <v>44831</v>
      </c>
      <c r="B651" s="176" t="s">
        <v>123</v>
      </c>
      <c r="C651" s="176" t="s">
        <v>124</v>
      </c>
      <c r="D651" s="188" t="s">
        <v>119</v>
      </c>
      <c r="E651" s="426">
        <v>6000</v>
      </c>
      <c r="F651" s="369">
        <v>3770</v>
      </c>
      <c r="G651" s="333">
        <f t="shared" si="9"/>
        <v>1.5915119363395225</v>
      </c>
      <c r="H651" s="545" t="s">
        <v>229</v>
      </c>
      <c r="I651" s="603" t="s">
        <v>18</v>
      </c>
      <c r="J651" s="25" t="s">
        <v>590</v>
      </c>
      <c r="K651" s="543" t="s">
        <v>64</v>
      </c>
      <c r="L651" s="543" t="s">
        <v>45</v>
      </c>
      <c r="M651" s="453"/>
      <c r="N651" s="497"/>
    </row>
    <row r="652" spans="1:14" x14ac:dyDescent="0.25">
      <c r="A652" s="195">
        <v>44831</v>
      </c>
      <c r="B652" s="176" t="s">
        <v>122</v>
      </c>
      <c r="C652" s="176" t="s">
        <v>122</v>
      </c>
      <c r="D652" s="188" t="s">
        <v>119</v>
      </c>
      <c r="E652" s="426">
        <v>5000</v>
      </c>
      <c r="F652" s="369">
        <v>3770</v>
      </c>
      <c r="G652" s="333">
        <f t="shared" si="9"/>
        <v>1.3262599469496021</v>
      </c>
      <c r="H652" s="545" t="s">
        <v>229</v>
      </c>
      <c r="I652" s="603" t="s">
        <v>18</v>
      </c>
      <c r="J652" s="25" t="s">
        <v>590</v>
      </c>
      <c r="K652" s="543" t="s">
        <v>64</v>
      </c>
      <c r="L652" s="543" t="s">
        <v>45</v>
      </c>
      <c r="M652" s="453"/>
      <c r="N652" s="497"/>
    </row>
    <row r="653" spans="1:14" x14ac:dyDescent="0.25">
      <c r="A653" s="195">
        <v>44831</v>
      </c>
      <c r="B653" s="176" t="s">
        <v>122</v>
      </c>
      <c r="C653" s="176" t="s">
        <v>122</v>
      </c>
      <c r="D653" s="188" t="s">
        <v>119</v>
      </c>
      <c r="E653" s="426">
        <v>4000</v>
      </c>
      <c r="F653" s="369">
        <v>3770</v>
      </c>
      <c r="G653" s="333">
        <f t="shared" si="9"/>
        <v>1.0610079575596818</v>
      </c>
      <c r="H653" s="545" t="s">
        <v>229</v>
      </c>
      <c r="I653" s="603" t="s">
        <v>18</v>
      </c>
      <c r="J653" s="25" t="s">
        <v>590</v>
      </c>
      <c r="K653" s="543" t="s">
        <v>64</v>
      </c>
      <c r="L653" s="543" t="s">
        <v>45</v>
      </c>
      <c r="M653" s="453"/>
      <c r="N653" s="497"/>
    </row>
    <row r="654" spans="1:14" x14ac:dyDescent="0.25">
      <c r="A654" s="195">
        <v>44831</v>
      </c>
      <c r="B654" s="206" t="s">
        <v>123</v>
      </c>
      <c r="C654" s="206" t="s">
        <v>124</v>
      </c>
      <c r="D654" s="602" t="s">
        <v>118</v>
      </c>
      <c r="E654" s="589">
        <v>10000</v>
      </c>
      <c r="F654" s="369">
        <v>3770</v>
      </c>
      <c r="G654" s="333">
        <f t="shared" si="9"/>
        <v>2.6525198938992043</v>
      </c>
      <c r="H654" s="545" t="s">
        <v>136</v>
      </c>
      <c r="I654" s="603" t="s">
        <v>18</v>
      </c>
      <c r="J654" s="453" t="s">
        <v>600</v>
      </c>
      <c r="K654" s="543" t="s">
        <v>64</v>
      </c>
      <c r="L654" s="543" t="s">
        <v>45</v>
      </c>
      <c r="M654" s="496"/>
      <c r="N654" s="497"/>
    </row>
    <row r="655" spans="1:14" x14ac:dyDescent="0.25">
      <c r="A655" s="195">
        <v>44831</v>
      </c>
      <c r="B655" s="206" t="s">
        <v>123</v>
      </c>
      <c r="C655" s="206" t="s">
        <v>124</v>
      </c>
      <c r="D655" s="602" t="s">
        <v>118</v>
      </c>
      <c r="E655" s="589">
        <v>2000</v>
      </c>
      <c r="F655" s="369">
        <v>3770</v>
      </c>
      <c r="G655" s="333">
        <f t="shared" si="9"/>
        <v>0.5305039787798409</v>
      </c>
      <c r="H655" s="545" t="s">
        <v>136</v>
      </c>
      <c r="I655" s="603" t="s">
        <v>18</v>
      </c>
      <c r="J655" s="453" t="s">
        <v>600</v>
      </c>
      <c r="K655" s="543" t="s">
        <v>64</v>
      </c>
      <c r="L655" s="543" t="s">
        <v>45</v>
      </c>
      <c r="M655" s="496"/>
      <c r="N655" s="497"/>
    </row>
    <row r="656" spans="1:14" x14ac:dyDescent="0.25">
      <c r="A656" s="195">
        <v>44831</v>
      </c>
      <c r="B656" s="206" t="s">
        <v>123</v>
      </c>
      <c r="C656" s="206" t="s">
        <v>124</v>
      </c>
      <c r="D656" s="602" t="s">
        <v>118</v>
      </c>
      <c r="E656" s="589">
        <v>10000</v>
      </c>
      <c r="F656" s="369">
        <v>3770</v>
      </c>
      <c r="G656" s="333">
        <f t="shared" si="9"/>
        <v>2.6525198938992043</v>
      </c>
      <c r="H656" s="545" t="s">
        <v>136</v>
      </c>
      <c r="I656" s="603" t="s">
        <v>18</v>
      </c>
      <c r="J656" s="453" t="s">
        <v>600</v>
      </c>
      <c r="K656" s="543" t="s">
        <v>64</v>
      </c>
      <c r="L656" s="543" t="s">
        <v>45</v>
      </c>
      <c r="M656" s="496"/>
      <c r="N656" s="497"/>
    </row>
    <row r="657" spans="1:14" x14ac:dyDescent="0.25">
      <c r="A657" s="195">
        <v>44831</v>
      </c>
      <c r="B657" s="206" t="s">
        <v>123</v>
      </c>
      <c r="C657" s="206" t="s">
        <v>124</v>
      </c>
      <c r="D657" s="602" t="s">
        <v>118</v>
      </c>
      <c r="E657" s="589">
        <v>12000</v>
      </c>
      <c r="F657" s="369">
        <v>3770</v>
      </c>
      <c r="G657" s="333">
        <f t="shared" si="9"/>
        <v>3.183023872679045</v>
      </c>
      <c r="H657" s="545" t="s">
        <v>136</v>
      </c>
      <c r="I657" s="603" t="s">
        <v>18</v>
      </c>
      <c r="J657" s="453" t="s">
        <v>600</v>
      </c>
      <c r="K657" s="543" t="s">
        <v>64</v>
      </c>
      <c r="L657" s="543" t="s">
        <v>45</v>
      </c>
      <c r="M657" s="496"/>
      <c r="N657" s="497"/>
    </row>
    <row r="658" spans="1:14" x14ac:dyDescent="0.25">
      <c r="A658" s="195">
        <v>44831</v>
      </c>
      <c r="B658" s="206" t="s">
        <v>123</v>
      </c>
      <c r="C658" s="206" t="s">
        <v>124</v>
      </c>
      <c r="D658" s="602" t="s">
        <v>118</v>
      </c>
      <c r="E658" s="589">
        <v>8000</v>
      </c>
      <c r="F658" s="369">
        <v>3770</v>
      </c>
      <c r="G658" s="333">
        <f t="shared" si="9"/>
        <v>2.1220159151193636</v>
      </c>
      <c r="H658" s="545" t="s">
        <v>136</v>
      </c>
      <c r="I658" s="603" t="s">
        <v>18</v>
      </c>
      <c r="J658" s="453" t="s">
        <v>600</v>
      </c>
      <c r="K658" s="543" t="s">
        <v>64</v>
      </c>
      <c r="L658" s="543" t="s">
        <v>45</v>
      </c>
      <c r="M658" s="496"/>
      <c r="N658" s="497"/>
    </row>
    <row r="659" spans="1:14" x14ac:dyDescent="0.25">
      <c r="A659" s="195">
        <v>44831</v>
      </c>
      <c r="B659" s="206" t="s">
        <v>123</v>
      </c>
      <c r="C659" s="206" t="s">
        <v>124</v>
      </c>
      <c r="D659" s="602" t="s">
        <v>118</v>
      </c>
      <c r="E659" s="589">
        <v>13000</v>
      </c>
      <c r="F659" s="369">
        <v>3770</v>
      </c>
      <c r="G659" s="333">
        <f t="shared" si="9"/>
        <v>3.4482758620689653</v>
      </c>
      <c r="H659" s="545" t="s">
        <v>136</v>
      </c>
      <c r="I659" s="603" t="s">
        <v>18</v>
      </c>
      <c r="J659" s="453" t="s">
        <v>600</v>
      </c>
      <c r="K659" s="543" t="s">
        <v>64</v>
      </c>
      <c r="L659" s="543" t="s">
        <v>45</v>
      </c>
      <c r="M659" s="496"/>
      <c r="N659" s="497"/>
    </row>
    <row r="660" spans="1:14" x14ac:dyDescent="0.25">
      <c r="A660" s="195">
        <v>44831</v>
      </c>
      <c r="B660" s="206" t="s">
        <v>123</v>
      </c>
      <c r="C660" s="206" t="s">
        <v>124</v>
      </c>
      <c r="D660" s="602" t="s">
        <v>118</v>
      </c>
      <c r="E660" s="589">
        <v>15000</v>
      </c>
      <c r="F660" s="369">
        <v>3770</v>
      </c>
      <c r="G660" s="333">
        <f t="shared" si="9"/>
        <v>3.9787798408488064</v>
      </c>
      <c r="H660" s="545" t="s">
        <v>136</v>
      </c>
      <c r="I660" s="603" t="s">
        <v>18</v>
      </c>
      <c r="J660" s="453" t="s">
        <v>600</v>
      </c>
      <c r="K660" s="543" t="s">
        <v>64</v>
      </c>
      <c r="L660" s="543" t="s">
        <v>45</v>
      </c>
      <c r="M660" s="496"/>
      <c r="N660" s="497"/>
    </row>
    <row r="661" spans="1:14" x14ac:dyDescent="0.25">
      <c r="A661" s="195">
        <v>44831</v>
      </c>
      <c r="B661" s="206" t="s">
        <v>123</v>
      </c>
      <c r="C661" s="206" t="s">
        <v>124</v>
      </c>
      <c r="D661" s="602" t="s">
        <v>118</v>
      </c>
      <c r="E661" s="589">
        <v>8000</v>
      </c>
      <c r="F661" s="369">
        <v>3770</v>
      </c>
      <c r="G661" s="333">
        <f t="shared" si="9"/>
        <v>2.1220159151193636</v>
      </c>
      <c r="H661" s="545" t="s">
        <v>136</v>
      </c>
      <c r="I661" s="603" t="s">
        <v>18</v>
      </c>
      <c r="J661" s="453" t="s">
        <v>600</v>
      </c>
      <c r="K661" s="543" t="s">
        <v>64</v>
      </c>
      <c r="L661" s="543" t="s">
        <v>45</v>
      </c>
      <c r="M661" s="496"/>
      <c r="N661" s="497"/>
    </row>
    <row r="662" spans="1:14" x14ac:dyDescent="0.25">
      <c r="A662" s="195">
        <v>44831</v>
      </c>
      <c r="B662" s="206" t="s">
        <v>123</v>
      </c>
      <c r="C662" s="206" t="s">
        <v>124</v>
      </c>
      <c r="D662" s="602" t="s">
        <v>118</v>
      </c>
      <c r="E662" s="589">
        <v>7000</v>
      </c>
      <c r="F662" s="369">
        <v>3770</v>
      </c>
      <c r="G662" s="333">
        <f t="shared" si="9"/>
        <v>1.856763925729443</v>
      </c>
      <c r="H662" s="545" t="s">
        <v>136</v>
      </c>
      <c r="I662" s="603" t="s">
        <v>18</v>
      </c>
      <c r="J662" s="453" t="s">
        <v>600</v>
      </c>
      <c r="K662" s="543" t="s">
        <v>64</v>
      </c>
      <c r="L662" s="543" t="s">
        <v>45</v>
      </c>
      <c r="M662" s="496"/>
      <c r="N662" s="497"/>
    </row>
    <row r="663" spans="1:14" x14ac:dyDescent="0.25">
      <c r="A663" s="719">
        <v>44831</v>
      </c>
      <c r="B663" s="720" t="s">
        <v>123</v>
      </c>
      <c r="C663" s="720" t="s">
        <v>124</v>
      </c>
      <c r="D663" s="721" t="s">
        <v>118</v>
      </c>
      <c r="E663" s="722">
        <v>2000</v>
      </c>
      <c r="F663" s="369">
        <v>3770</v>
      </c>
      <c r="G663" s="333">
        <f t="shared" si="9"/>
        <v>0.5305039787798409</v>
      </c>
      <c r="H663" s="545" t="s">
        <v>120</v>
      </c>
      <c r="I663" s="603" t="s">
        <v>18</v>
      </c>
      <c r="J663" s="453" t="s">
        <v>607</v>
      </c>
      <c r="K663" s="543" t="s">
        <v>64</v>
      </c>
      <c r="L663" s="543" t="s">
        <v>45</v>
      </c>
      <c r="M663" s="496"/>
      <c r="N663" s="497"/>
    </row>
    <row r="664" spans="1:14" x14ac:dyDescent="0.25">
      <c r="A664" s="719">
        <v>44831</v>
      </c>
      <c r="B664" s="720" t="s">
        <v>123</v>
      </c>
      <c r="C664" s="720" t="s">
        <v>124</v>
      </c>
      <c r="D664" s="721" t="s">
        <v>118</v>
      </c>
      <c r="E664" s="722">
        <v>10000</v>
      </c>
      <c r="F664" s="369">
        <v>3770</v>
      </c>
      <c r="G664" s="333">
        <f t="shared" si="9"/>
        <v>2.6525198938992043</v>
      </c>
      <c r="H664" s="545" t="s">
        <v>120</v>
      </c>
      <c r="I664" s="603" t="s">
        <v>18</v>
      </c>
      <c r="J664" s="453" t="s">
        <v>607</v>
      </c>
      <c r="K664" s="543" t="s">
        <v>64</v>
      </c>
      <c r="L664" s="543" t="s">
        <v>45</v>
      </c>
      <c r="M664" s="496"/>
      <c r="N664" s="497"/>
    </row>
    <row r="665" spans="1:14" x14ac:dyDescent="0.25">
      <c r="A665" s="719">
        <v>44831</v>
      </c>
      <c r="B665" s="720" t="s">
        <v>123</v>
      </c>
      <c r="C665" s="720" t="s">
        <v>124</v>
      </c>
      <c r="D665" s="721" t="s">
        <v>118</v>
      </c>
      <c r="E665" s="722">
        <v>12000</v>
      </c>
      <c r="F665" s="369">
        <v>3770</v>
      </c>
      <c r="G665" s="333">
        <f t="shared" si="9"/>
        <v>3.183023872679045</v>
      </c>
      <c r="H665" s="545" t="s">
        <v>120</v>
      </c>
      <c r="I665" s="603" t="s">
        <v>18</v>
      </c>
      <c r="J665" s="453" t="s">
        <v>607</v>
      </c>
      <c r="K665" s="543" t="s">
        <v>64</v>
      </c>
      <c r="L665" s="543" t="s">
        <v>45</v>
      </c>
      <c r="M665" s="496"/>
      <c r="N665" s="497"/>
    </row>
    <row r="666" spans="1:14" x14ac:dyDescent="0.25">
      <c r="A666" s="719">
        <v>44831</v>
      </c>
      <c r="B666" s="720" t="s">
        <v>123</v>
      </c>
      <c r="C666" s="720" t="s">
        <v>124</v>
      </c>
      <c r="D666" s="721" t="s">
        <v>118</v>
      </c>
      <c r="E666" s="722">
        <v>8000</v>
      </c>
      <c r="F666" s="369">
        <v>3770</v>
      </c>
      <c r="G666" s="333">
        <f t="shared" si="9"/>
        <v>2.1220159151193636</v>
      </c>
      <c r="H666" s="545" t="s">
        <v>120</v>
      </c>
      <c r="I666" s="603" t="s">
        <v>18</v>
      </c>
      <c r="J666" s="453" t="s">
        <v>607</v>
      </c>
      <c r="K666" s="543" t="s">
        <v>64</v>
      </c>
      <c r="L666" s="543" t="s">
        <v>45</v>
      </c>
      <c r="M666" s="496"/>
      <c r="N666" s="497"/>
    </row>
    <row r="667" spans="1:14" x14ac:dyDescent="0.25">
      <c r="A667" s="719">
        <v>44831</v>
      </c>
      <c r="B667" s="720" t="s">
        <v>123</v>
      </c>
      <c r="C667" s="720" t="s">
        <v>124</v>
      </c>
      <c r="D667" s="721" t="s">
        <v>118</v>
      </c>
      <c r="E667" s="722">
        <v>13000</v>
      </c>
      <c r="F667" s="369">
        <v>3770</v>
      </c>
      <c r="G667" s="333">
        <f t="shared" si="9"/>
        <v>3.4482758620689653</v>
      </c>
      <c r="H667" s="545" t="s">
        <v>120</v>
      </c>
      <c r="I667" s="603" t="s">
        <v>18</v>
      </c>
      <c r="J667" s="453" t="s">
        <v>607</v>
      </c>
      <c r="K667" s="543" t="s">
        <v>64</v>
      </c>
      <c r="L667" s="543" t="s">
        <v>45</v>
      </c>
      <c r="M667" s="496"/>
      <c r="N667" s="497"/>
    </row>
    <row r="668" spans="1:14" x14ac:dyDescent="0.25">
      <c r="A668" s="719">
        <v>44831</v>
      </c>
      <c r="B668" s="720" t="s">
        <v>123</v>
      </c>
      <c r="C668" s="720" t="s">
        <v>124</v>
      </c>
      <c r="D668" s="721" t="s">
        <v>118</v>
      </c>
      <c r="E668" s="722">
        <v>15000</v>
      </c>
      <c r="F668" s="369">
        <v>3770</v>
      </c>
      <c r="G668" s="333">
        <f t="shared" si="9"/>
        <v>3.9787798408488064</v>
      </c>
      <c r="H668" s="545" t="s">
        <v>120</v>
      </c>
      <c r="I668" s="603" t="s">
        <v>18</v>
      </c>
      <c r="J668" s="453" t="s">
        <v>607</v>
      </c>
      <c r="K668" s="543" t="s">
        <v>64</v>
      </c>
      <c r="L668" s="543" t="s">
        <v>45</v>
      </c>
      <c r="M668" s="496"/>
      <c r="N668" s="497"/>
    </row>
    <row r="669" spans="1:14" x14ac:dyDescent="0.25">
      <c r="A669" s="719">
        <v>44831</v>
      </c>
      <c r="B669" s="720" t="s">
        <v>123</v>
      </c>
      <c r="C669" s="720" t="s">
        <v>124</v>
      </c>
      <c r="D669" s="721" t="s">
        <v>118</v>
      </c>
      <c r="E669" s="722">
        <v>8000</v>
      </c>
      <c r="F669" s="369">
        <v>3770</v>
      </c>
      <c r="G669" s="333">
        <f t="shared" si="9"/>
        <v>2.1220159151193636</v>
      </c>
      <c r="H669" s="545" t="s">
        <v>120</v>
      </c>
      <c r="I669" s="603" t="s">
        <v>18</v>
      </c>
      <c r="J669" s="453" t="s">
        <v>607</v>
      </c>
      <c r="K669" s="543" t="s">
        <v>64</v>
      </c>
      <c r="L669" s="543" t="s">
        <v>45</v>
      </c>
      <c r="M669" s="496"/>
      <c r="N669" s="497"/>
    </row>
    <row r="670" spans="1:14" x14ac:dyDescent="0.25">
      <c r="A670" s="530">
        <v>44831</v>
      </c>
      <c r="B670" s="603" t="s">
        <v>612</v>
      </c>
      <c r="C670" s="603" t="s">
        <v>324</v>
      </c>
      <c r="D670" s="545" t="s">
        <v>14</v>
      </c>
      <c r="E670" s="748">
        <v>2935000</v>
      </c>
      <c r="F670" s="369">
        <v>3770</v>
      </c>
      <c r="G670" s="333">
        <f t="shared" si="9"/>
        <v>778.51458885941645</v>
      </c>
      <c r="H670" s="545" t="s">
        <v>256</v>
      </c>
      <c r="I670" s="603" t="s">
        <v>18</v>
      </c>
      <c r="J670" s="603" t="s">
        <v>743</v>
      </c>
      <c r="K670" s="543" t="s">
        <v>64</v>
      </c>
      <c r="L670" s="543" t="s">
        <v>45</v>
      </c>
      <c r="M670" s="496"/>
      <c r="N670" s="497"/>
    </row>
    <row r="671" spans="1:14" x14ac:dyDescent="0.25">
      <c r="A671" s="530">
        <v>44831</v>
      </c>
      <c r="B671" s="603" t="s">
        <v>132</v>
      </c>
      <c r="C671" s="603" t="s">
        <v>133</v>
      </c>
      <c r="D671" s="545" t="s">
        <v>81</v>
      </c>
      <c r="E671" s="748">
        <v>3000</v>
      </c>
      <c r="F671" s="369">
        <v>3770</v>
      </c>
      <c r="G671" s="333">
        <f t="shared" si="9"/>
        <v>0.79575596816976124</v>
      </c>
      <c r="H671" s="545" t="s">
        <v>256</v>
      </c>
      <c r="I671" s="603" t="s">
        <v>18</v>
      </c>
      <c r="J671" s="603" t="s">
        <v>704</v>
      </c>
      <c r="K671" s="543" t="s">
        <v>64</v>
      </c>
      <c r="L671" s="543" t="s">
        <v>45</v>
      </c>
      <c r="M671" s="496"/>
      <c r="N671" s="497"/>
    </row>
    <row r="672" spans="1:14" x14ac:dyDescent="0.25">
      <c r="A672" s="195">
        <v>44831</v>
      </c>
      <c r="B672" s="25" t="s">
        <v>123</v>
      </c>
      <c r="C672" s="25" t="s">
        <v>124</v>
      </c>
      <c r="D672" s="176" t="s">
        <v>119</v>
      </c>
      <c r="E672" s="608">
        <v>8000</v>
      </c>
      <c r="F672" s="369">
        <v>3770</v>
      </c>
      <c r="G672" s="333">
        <f t="shared" si="9"/>
        <v>2.1220159151193636</v>
      </c>
      <c r="H672" s="545" t="s">
        <v>121</v>
      </c>
      <c r="I672" s="603" t="s">
        <v>18</v>
      </c>
      <c r="J672" s="453" t="s">
        <v>662</v>
      </c>
      <c r="K672" s="543" t="s">
        <v>64</v>
      </c>
      <c r="L672" s="543" t="s">
        <v>45</v>
      </c>
      <c r="M672" s="496"/>
      <c r="N672" s="497"/>
    </row>
    <row r="673" spans="1:14" x14ac:dyDescent="0.25">
      <c r="A673" s="195">
        <v>44831</v>
      </c>
      <c r="B673" s="25" t="s">
        <v>123</v>
      </c>
      <c r="C673" s="25" t="s">
        <v>124</v>
      </c>
      <c r="D673" s="176" t="s">
        <v>119</v>
      </c>
      <c r="E673" s="608">
        <v>8000</v>
      </c>
      <c r="F673" s="369">
        <v>3770</v>
      </c>
      <c r="G673" s="333">
        <f t="shared" si="9"/>
        <v>2.1220159151193636</v>
      </c>
      <c r="H673" s="545" t="s">
        <v>121</v>
      </c>
      <c r="I673" s="603" t="s">
        <v>18</v>
      </c>
      <c r="J673" s="453" t="s">
        <v>662</v>
      </c>
      <c r="K673" s="543" t="s">
        <v>64</v>
      </c>
      <c r="L673" s="543" t="s">
        <v>45</v>
      </c>
      <c r="M673" s="496"/>
      <c r="N673" s="497"/>
    </row>
    <row r="674" spans="1:14" x14ac:dyDescent="0.25">
      <c r="A674" s="195">
        <v>44831</v>
      </c>
      <c r="B674" s="25" t="s">
        <v>123</v>
      </c>
      <c r="C674" s="25" t="s">
        <v>124</v>
      </c>
      <c r="D674" s="176" t="s">
        <v>119</v>
      </c>
      <c r="E674" s="608">
        <v>20000</v>
      </c>
      <c r="F674" s="369">
        <v>3770</v>
      </c>
      <c r="G674" s="333">
        <f t="shared" si="9"/>
        <v>5.3050397877984086</v>
      </c>
      <c r="H674" s="545" t="s">
        <v>121</v>
      </c>
      <c r="I674" s="603" t="s">
        <v>18</v>
      </c>
      <c r="J674" s="453" t="s">
        <v>662</v>
      </c>
      <c r="K674" s="543" t="s">
        <v>64</v>
      </c>
      <c r="L674" s="543" t="s">
        <v>45</v>
      </c>
      <c r="M674" s="496"/>
      <c r="N674" s="497"/>
    </row>
    <row r="675" spans="1:14" x14ac:dyDescent="0.25">
      <c r="A675" s="195">
        <v>44831</v>
      </c>
      <c r="B675" s="25" t="s">
        <v>123</v>
      </c>
      <c r="C675" s="25" t="s">
        <v>124</v>
      </c>
      <c r="D675" s="176" t="s">
        <v>119</v>
      </c>
      <c r="E675" s="608">
        <v>20000</v>
      </c>
      <c r="F675" s="369">
        <v>3770</v>
      </c>
      <c r="G675" s="333">
        <f t="shared" si="9"/>
        <v>5.3050397877984086</v>
      </c>
      <c r="H675" s="545" t="s">
        <v>121</v>
      </c>
      <c r="I675" s="603" t="s">
        <v>18</v>
      </c>
      <c r="J675" s="453" t="s">
        <v>662</v>
      </c>
      <c r="K675" s="543" t="s">
        <v>64</v>
      </c>
      <c r="L675" s="543" t="s">
        <v>45</v>
      </c>
      <c r="M675" s="496"/>
      <c r="N675" s="497"/>
    </row>
    <row r="676" spans="1:14" x14ac:dyDescent="0.25">
      <c r="A676" s="195">
        <v>44831</v>
      </c>
      <c r="B676" s="25" t="s">
        <v>123</v>
      </c>
      <c r="C676" s="25" t="s">
        <v>124</v>
      </c>
      <c r="D676" s="176" t="s">
        <v>119</v>
      </c>
      <c r="E676" s="608">
        <v>8000</v>
      </c>
      <c r="F676" s="369">
        <v>3770</v>
      </c>
      <c r="G676" s="333">
        <f t="shared" si="9"/>
        <v>2.1220159151193636</v>
      </c>
      <c r="H676" s="545" t="s">
        <v>121</v>
      </c>
      <c r="I676" s="603" t="s">
        <v>18</v>
      </c>
      <c r="J676" s="453" t="s">
        <v>662</v>
      </c>
      <c r="K676" s="543" t="s">
        <v>64</v>
      </c>
      <c r="L676" s="543" t="s">
        <v>45</v>
      </c>
      <c r="M676" s="496"/>
      <c r="N676" s="497"/>
    </row>
    <row r="677" spans="1:14" x14ac:dyDescent="0.25">
      <c r="A677" s="195">
        <v>44831</v>
      </c>
      <c r="B677" s="25" t="s">
        <v>123</v>
      </c>
      <c r="C677" s="25" t="s">
        <v>124</v>
      </c>
      <c r="D677" s="176" t="s">
        <v>119</v>
      </c>
      <c r="E677" s="608">
        <v>5000</v>
      </c>
      <c r="F677" s="369">
        <v>3770</v>
      </c>
      <c r="G677" s="333">
        <f t="shared" si="9"/>
        <v>1.3262599469496021</v>
      </c>
      <c r="H677" s="545" t="s">
        <v>121</v>
      </c>
      <c r="I677" s="603" t="s">
        <v>18</v>
      </c>
      <c r="J677" s="453" t="s">
        <v>662</v>
      </c>
      <c r="K677" s="543" t="s">
        <v>64</v>
      </c>
      <c r="L677" s="543" t="s">
        <v>45</v>
      </c>
      <c r="M677" s="496"/>
      <c r="N677" s="497"/>
    </row>
    <row r="678" spans="1:14" x14ac:dyDescent="0.25">
      <c r="A678" s="195">
        <v>44831</v>
      </c>
      <c r="B678" s="25" t="s">
        <v>123</v>
      </c>
      <c r="C678" s="25" t="s">
        <v>124</v>
      </c>
      <c r="D678" s="176" t="s">
        <v>119</v>
      </c>
      <c r="E678" s="608">
        <v>5000</v>
      </c>
      <c r="F678" s="369">
        <v>3770</v>
      </c>
      <c r="G678" s="333">
        <f t="shared" si="9"/>
        <v>1.3262599469496021</v>
      </c>
      <c r="H678" s="545" t="s">
        <v>121</v>
      </c>
      <c r="I678" s="603" t="s">
        <v>18</v>
      </c>
      <c r="J678" s="453" t="s">
        <v>662</v>
      </c>
      <c r="K678" s="543" t="s">
        <v>64</v>
      </c>
      <c r="L678" s="543" t="s">
        <v>45</v>
      </c>
      <c r="M678" s="496"/>
      <c r="N678" s="497"/>
    </row>
    <row r="679" spans="1:14" x14ac:dyDescent="0.25">
      <c r="A679" s="719">
        <v>44832</v>
      </c>
      <c r="B679" s="720" t="s">
        <v>123</v>
      </c>
      <c r="C679" s="720" t="s">
        <v>124</v>
      </c>
      <c r="D679" s="721" t="s">
        <v>118</v>
      </c>
      <c r="E679" s="722">
        <v>10000</v>
      </c>
      <c r="F679" s="369">
        <v>3770</v>
      </c>
      <c r="G679" s="333">
        <f t="shared" si="9"/>
        <v>2.6525198938992043</v>
      </c>
      <c r="H679" s="545" t="s">
        <v>120</v>
      </c>
      <c r="I679" s="603" t="s">
        <v>18</v>
      </c>
      <c r="J679" s="453" t="s">
        <v>613</v>
      </c>
      <c r="K679" s="543" t="s">
        <v>64</v>
      </c>
      <c r="L679" s="543" t="s">
        <v>45</v>
      </c>
      <c r="M679" s="496"/>
      <c r="N679" s="497"/>
    </row>
    <row r="680" spans="1:14" x14ac:dyDescent="0.25">
      <c r="A680" s="719">
        <v>44832</v>
      </c>
      <c r="B680" s="720" t="s">
        <v>123</v>
      </c>
      <c r="C680" s="720" t="s">
        <v>124</v>
      </c>
      <c r="D680" s="721" t="s">
        <v>118</v>
      </c>
      <c r="E680" s="722">
        <v>8000</v>
      </c>
      <c r="F680" s="369">
        <v>3770</v>
      </c>
      <c r="G680" s="333">
        <f t="shared" si="9"/>
        <v>2.1220159151193636</v>
      </c>
      <c r="H680" s="545" t="s">
        <v>120</v>
      </c>
      <c r="I680" s="603" t="s">
        <v>18</v>
      </c>
      <c r="J680" s="453" t="s">
        <v>613</v>
      </c>
      <c r="K680" s="543" t="s">
        <v>64</v>
      </c>
      <c r="L680" s="543" t="s">
        <v>45</v>
      </c>
      <c r="M680" s="496"/>
      <c r="N680" s="497"/>
    </row>
    <row r="681" spans="1:14" x14ac:dyDescent="0.25">
      <c r="A681" s="719">
        <v>44832</v>
      </c>
      <c r="B681" s="720" t="s">
        <v>123</v>
      </c>
      <c r="C681" s="720" t="s">
        <v>124</v>
      </c>
      <c r="D681" s="721" t="s">
        <v>118</v>
      </c>
      <c r="E681" s="722">
        <v>10000</v>
      </c>
      <c r="F681" s="369">
        <v>3770</v>
      </c>
      <c r="G681" s="333">
        <f t="shared" si="9"/>
        <v>2.6525198938992043</v>
      </c>
      <c r="H681" s="545" t="s">
        <v>120</v>
      </c>
      <c r="I681" s="603" t="s">
        <v>18</v>
      </c>
      <c r="J681" s="453" t="s">
        <v>613</v>
      </c>
      <c r="K681" s="543" t="s">
        <v>64</v>
      </c>
      <c r="L681" s="543" t="s">
        <v>45</v>
      </c>
      <c r="M681" s="496"/>
      <c r="N681" s="497"/>
    </row>
    <row r="682" spans="1:14" x14ac:dyDescent="0.25">
      <c r="A682" s="195">
        <v>44832</v>
      </c>
      <c r="B682" s="206" t="s">
        <v>123</v>
      </c>
      <c r="C682" s="206" t="s">
        <v>124</v>
      </c>
      <c r="D682" s="602" t="s">
        <v>118</v>
      </c>
      <c r="E682" s="589">
        <v>10000</v>
      </c>
      <c r="F682" s="369">
        <v>3770</v>
      </c>
      <c r="G682" s="333">
        <f t="shared" si="9"/>
        <v>2.6525198938992043</v>
      </c>
      <c r="H682" s="545" t="s">
        <v>136</v>
      </c>
      <c r="I682" s="603" t="s">
        <v>18</v>
      </c>
      <c r="J682" s="453" t="s">
        <v>619</v>
      </c>
      <c r="K682" s="543" t="s">
        <v>64</v>
      </c>
      <c r="L682" s="543" t="s">
        <v>45</v>
      </c>
      <c r="M682" s="496"/>
      <c r="N682" s="497"/>
    </row>
    <row r="683" spans="1:14" x14ac:dyDescent="0.25">
      <c r="A683" s="195">
        <v>44832</v>
      </c>
      <c r="B683" s="206" t="s">
        <v>123</v>
      </c>
      <c r="C683" s="206" t="s">
        <v>124</v>
      </c>
      <c r="D683" s="602" t="s">
        <v>118</v>
      </c>
      <c r="E683" s="589">
        <v>10000</v>
      </c>
      <c r="F683" s="369">
        <v>3770</v>
      </c>
      <c r="G683" s="333">
        <f t="shared" si="9"/>
        <v>2.6525198938992043</v>
      </c>
      <c r="H683" s="545" t="s">
        <v>136</v>
      </c>
      <c r="I683" s="603" t="s">
        <v>18</v>
      </c>
      <c r="J683" s="453" t="s">
        <v>619</v>
      </c>
      <c r="K683" s="543" t="s">
        <v>64</v>
      </c>
      <c r="L683" s="543" t="s">
        <v>45</v>
      </c>
      <c r="M683" s="496"/>
      <c r="N683" s="497"/>
    </row>
    <row r="684" spans="1:14" x14ac:dyDescent="0.25">
      <c r="A684" s="195">
        <v>44832</v>
      </c>
      <c r="B684" s="206" t="s">
        <v>123</v>
      </c>
      <c r="C684" s="206" t="s">
        <v>124</v>
      </c>
      <c r="D684" s="602" t="s">
        <v>118</v>
      </c>
      <c r="E684" s="589">
        <v>8000</v>
      </c>
      <c r="F684" s="369">
        <v>3770</v>
      </c>
      <c r="G684" s="333">
        <f t="shared" si="9"/>
        <v>2.1220159151193636</v>
      </c>
      <c r="H684" s="545" t="s">
        <v>136</v>
      </c>
      <c r="I684" s="603" t="s">
        <v>18</v>
      </c>
      <c r="J684" s="453" t="s">
        <v>619</v>
      </c>
      <c r="K684" s="543" t="s">
        <v>64</v>
      </c>
      <c r="L684" s="543" t="s">
        <v>45</v>
      </c>
      <c r="M684" s="496"/>
      <c r="N684" s="497"/>
    </row>
    <row r="685" spans="1:14" x14ac:dyDescent="0.25">
      <c r="A685" s="195">
        <v>44832</v>
      </c>
      <c r="B685" s="206" t="s">
        <v>123</v>
      </c>
      <c r="C685" s="206" t="s">
        <v>124</v>
      </c>
      <c r="D685" s="602" t="s">
        <v>118</v>
      </c>
      <c r="E685" s="589">
        <v>10000</v>
      </c>
      <c r="F685" s="369">
        <v>3770</v>
      </c>
      <c r="G685" s="333">
        <f t="shared" si="9"/>
        <v>2.6525198938992043</v>
      </c>
      <c r="H685" s="545" t="s">
        <v>136</v>
      </c>
      <c r="I685" s="603" t="s">
        <v>18</v>
      </c>
      <c r="J685" s="453" t="s">
        <v>619</v>
      </c>
      <c r="K685" s="543" t="s">
        <v>64</v>
      </c>
      <c r="L685" s="543" t="s">
        <v>45</v>
      </c>
      <c r="M685" s="496"/>
      <c r="N685" s="497"/>
    </row>
    <row r="686" spans="1:14" x14ac:dyDescent="0.25">
      <c r="A686" s="195">
        <v>44832</v>
      </c>
      <c r="B686" s="206" t="s">
        <v>123</v>
      </c>
      <c r="C686" s="206" t="s">
        <v>124</v>
      </c>
      <c r="D686" s="602" t="s">
        <v>118</v>
      </c>
      <c r="E686" s="589">
        <v>10000</v>
      </c>
      <c r="F686" s="369">
        <v>3770</v>
      </c>
      <c r="G686" s="333">
        <f t="shared" si="9"/>
        <v>2.6525198938992043</v>
      </c>
      <c r="H686" s="545" t="s">
        <v>136</v>
      </c>
      <c r="I686" s="603" t="s">
        <v>18</v>
      </c>
      <c r="J686" s="453" t="s">
        <v>619</v>
      </c>
      <c r="K686" s="543" t="s">
        <v>64</v>
      </c>
      <c r="L686" s="543" t="s">
        <v>45</v>
      </c>
      <c r="M686" s="496"/>
      <c r="N686" s="497"/>
    </row>
    <row r="687" spans="1:14" x14ac:dyDescent="0.25">
      <c r="A687" s="535">
        <v>44832</v>
      </c>
      <c r="B687" s="176" t="s">
        <v>123</v>
      </c>
      <c r="C687" s="176" t="s">
        <v>124</v>
      </c>
      <c r="D687" s="188" t="s">
        <v>119</v>
      </c>
      <c r="E687" s="426">
        <v>8000</v>
      </c>
      <c r="F687" s="369">
        <v>3770</v>
      </c>
      <c r="G687" s="333">
        <f t="shared" si="9"/>
        <v>2.1220159151193636</v>
      </c>
      <c r="H687" s="545" t="s">
        <v>229</v>
      </c>
      <c r="I687" s="603" t="s">
        <v>18</v>
      </c>
      <c r="J687" s="25" t="s">
        <v>635</v>
      </c>
      <c r="K687" s="543" t="s">
        <v>64</v>
      </c>
      <c r="L687" s="543" t="s">
        <v>45</v>
      </c>
      <c r="M687" s="496"/>
      <c r="N687" s="497"/>
    </row>
    <row r="688" spans="1:14" x14ac:dyDescent="0.25">
      <c r="A688" s="535">
        <v>44832</v>
      </c>
      <c r="B688" s="176" t="s">
        <v>123</v>
      </c>
      <c r="C688" s="176" t="s">
        <v>124</v>
      </c>
      <c r="D688" s="188" t="s">
        <v>119</v>
      </c>
      <c r="E688" s="426">
        <v>13000</v>
      </c>
      <c r="F688" s="369">
        <v>3770</v>
      </c>
      <c r="G688" s="333">
        <f t="shared" si="9"/>
        <v>3.4482758620689653</v>
      </c>
      <c r="H688" s="545" t="s">
        <v>229</v>
      </c>
      <c r="I688" s="603" t="s">
        <v>18</v>
      </c>
      <c r="J688" s="25" t="s">
        <v>635</v>
      </c>
      <c r="K688" s="543" t="s">
        <v>64</v>
      </c>
      <c r="L688" s="543" t="s">
        <v>45</v>
      </c>
      <c r="M688" s="496"/>
      <c r="N688" s="497"/>
    </row>
    <row r="689" spans="1:14" x14ac:dyDescent="0.25">
      <c r="A689" s="535">
        <v>44832</v>
      </c>
      <c r="B689" s="176" t="s">
        <v>123</v>
      </c>
      <c r="C689" s="176" t="s">
        <v>124</v>
      </c>
      <c r="D689" s="188" t="s">
        <v>119</v>
      </c>
      <c r="E689" s="426">
        <v>14000</v>
      </c>
      <c r="F689" s="369">
        <v>3770</v>
      </c>
      <c r="G689" s="333">
        <f t="shared" si="9"/>
        <v>3.7135278514588861</v>
      </c>
      <c r="H689" s="545" t="s">
        <v>229</v>
      </c>
      <c r="I689" s="603" t="s">
        <v>18</v>
      </c>
      <c r="J689" s="25" t="s">
        <v>635</v>
      </c>
      <c r="K689" s="543" t="s">
        <v>64</v>
      </c>
      <c r="L689" s="543" t="s">
        <v>45</v>
      </c>
      <c r="M689" s="496"/>
      <c r="N689" s="497"/>
    </row>
    <row r="690" spans="1:14" x14ac:dyDescent="0.25">
      <c r="A690" s="535">
        <v>44832</v>
      </c>
      <c r="B690" s="176" t="s">
        <v>123</v>
      </c>
      <c r="C690" s="176" t="s">
        <v>124</v>
      </c>
      <c r="D690" s="188" t="s">
        <v>119</v>
      </c>
      <c r="E690" s="426">
        <v>15000</v>
      </c>
      <c r="F690" s="369">
        <v>3770</v>
      </c>
      <c r="G690" s="333">
        <f t="shared" si="9"/>
        <v>3.9787798408488064</v>
      </c>
      <c r="H690" s="545" t="s">
        <v>229</v>
      </c>
      <c r="I690" s="603" t="s">
        <v>18</v>
      </c>
      <c r="J690" s="25" t="s">
        <v>635</v>
      </c>
      <c r="K690" s="543" t="s">
        <v>64</v>
      </c>
      <c r="L690" s="543" t="s">
        <v>45</v>
      </c>
      <c r="M690" s="496"/>
      <c r="N690" s="497"/>
    </row>
    <row r="691" spans="1:14" x14ac:dyDescent="0.25">
      <c r="A691" s="535">
        <v>44832</v>
      </c>
      <c r="B691" s="176" t="s">
        <v>123</v>
      </c>
      <c r="C691" s="176" t="s">
        <v>124</v>
      </c>
      <c r="D691" s="188" t="s">
        <v>119</v>
      </c>
      <c r="E691" s="426">
        <v>7000</v>
      </c>
      <c r="F691" s="369">
        <v>3770</v>
      </c>
      <c r="G691" s="333">
        <f t="shared" si="9"/>
        <v>1.856763925729443</v>
      </c>
      <c r="H691" s="545" t="s">
        <v>229</v>
      </c>
      <c r="I691" s="603" t="s">
        <v>18</v>
      </c>
      <c r="J691" s="25" t="s">
        <v>635</v>
      </c>
      <c r="K691" s="543" t="s">
        <v>64</v>
      </c>
      <c r="L691" s="543" t="s">
        <v>45</v>
      </c>
      <c r="M691" s="496"/>
      <c r="N691" s="497"/>
    </row>
    <row r="692" spans="1:14" x14ac:dyDescent="0.25">
      <c r="A692" s="535">
        <v>44832</v>
      </c>
      <c r="B692" s="176" t="s">
        <v>122</v>
      </c>
      <c r="C692" s="176" t="s">
        <v>122</v>
      </c>
      <c r="D692" s="188" t="s">
        <v>119</v>
      </c>
      <c r="E692" s="426">
        <v>5000</v>
      </c>
      <c r="F692" s="369">
        <v>3770</v>
      </c>
      <c r="G692" s="333">
        <f t="shared" si="9"/>
        <v>1.3262599469496021</v>
      </c>
      <c r="H692" s="545" t="s">
        <v>229</v>
      </c>
      <c r="I692" s="603" t="s">
        <v>18</v>
      </c>
      <c r="J692" s="25" t="s">
        <v>635</v>
      </c>
      <c r="K692" s="543" t="s">
        <v>64</v>
      </c>
      <c r="L692" s="543" t="s">
        <v>45</v>
      </c>
      <c r="M692" s="496"/>
      <c r="N692" s="497"/>
    </row>
    <row r="693" spans="1:14" x14ac:dyDescent="0.25">
      <c r="A693" s="535">
        <v>44832</v>
      </c>
      <c r="B693" s="176" t="s">
        <v>122</v>
      </c>
      <c r="C693" s="176" t="s">
        <v>122</v>
      </c>
      <c r="D693" s="188" t="s">
        <v>119</v>
      </c>
      <c r="E693" s="426">
        <v>5000</v>
      </c>
      <c r="F693" s="369">
        <v>3770</v>
      </c>
      <c r="G693" s="333">
        <f t="shared" si="9"/>
        <v>1.3262599469496021</v>
      </c>
      <c r="H693" s="545" t="s">
        <v>229</v>
      </c>
      <c r="I693" s="603" t="s">
        <v>18</v>
      </c>
      <c r="J693" s="25" t="s">
        <v>635</v>
      </c>
      <c r="K693" s="543" t="s">
        <v>64</v>
      </c>
      <c r="L693" s="543" t="s">
        <v>45</v>
      </c>
      <c r="M693" s="496"/>
      <c r="N693" s="497"/>
    </row>
    <row r="694" spans="1:14" x14ac:dyDescent="0.25">
      <c r="A694" s="195">
        <v>44832</v>
      </c>
      <c r="B694" s="176" t="s">
        <v>123</v>
      </c>
      <c r="C694" s="176" t="s">
        <v>124</v>
      </c>
      <c r="D694" s="188" t="s">
        <v>119</v>
      </c>
      <c r="E694" s="426">
        <v>10000</v>
      </c>
      <c r="F694" s="369">
        <v>3770</v>
      </c>
      <c r="G694" s="333">
        <f t="shared" si="9"/>
        <v>2.6525198938992043</v>
      </c>
      <c r="H694" s="545" t="s">
        <v>236</v>
      </c>
      <c r="I694" s="603" t="s">
        <v>18</v>
      </c>
      <c r="J694" s="453" t="s">
        <v>645</v>
      </c>
      <c r="K694" s="543" t="s">
        <v>64</v>
      </c>
      <c r="L694" s="543" t="s">
        <v>45</v>
      </c>
      <c r="M694" s="496"/>
      <c r="N694" s="497"/>
    </row>
    <row r="695" spans="1:14" x14ac:dyDescent="0.25">
      <c r="A695" s="195">
        <v>44832</v>
      </c>
      <c r="B695" s="176" t="s">
        <v>123</v>
      </c>
      <c r="C695" s="176" t="s">
        <v>124</v>
      </c>
      <c r="D695" s="188" t="s">
        <v>119</v>
      </c>
      <c r="E695" s="426">
        <v>12000</v>
      </c>
      <c r="F695" s="369">
        <v>3770</v>
      </c>
      <c r="G695" s="333">
        <f t="shared" si="9"/>
        <v>3.183023872679045</v>
      </c>
      <c r="H695" s="545" t="s">
        <v>236</v>
      </c>
      <c r="I695" s="603" t="s">
        <v>18</v>
      </c>
      <c r="J695" s="453" t="s">
        <v>645</v>
      </c>
      <c r="K695" s="543" t="s">
        <v>64</v>
      </c>
      <c r="L695" s="543" t="s">
        <v>45</v>
      </c>
      <c r="M695" s="496"/>
      <c r="N695" s="497"/>
    </row>
    <row r="696" spans="1:14" x14ac:dyDescent="0.25">
      <c r="A696" s="195">
        <v>44832</v>
      </c>
      <c r="B696" s="176" t="s">
        <v>123</v>
      </c>
      <c r="C696" s="176" t="s">
        <v>124</v>
      </c>
      <c r="D696" s="188" t="s">
        <v>119</v>
      </c>
      <c r="E696" s="426">
        <v>8000</v>
      </c>
      <c r="F696" s="369">
        <v>3770</v>
      </c>
      <c r="G696" s="333">
        <f t="shared" si="9"/>
        <v>2.1220159151193636</v>
      </c>
      <c r="H696" s="545" t="s">
        <v>236</v>
      </c>
      <c r="I696" s="603" t="s">
        <v>18</v>
      </c>
      <c r="J696" s="453" t="s">
        <v>645</v>
      </c>
      <c r="K696" s="543" t="s">
        <v>64</v>
      </c>
      <c r="L696" s="543" t="s">
        <v>45</v>
      </c>
      <c r="M696" s="496"/>
      <c r="N696" s="497"/>
    </row>
    <row r="697" spans="1:14" x14ac:dyDescent="0.25">
      <c r="A697" s="195">
        <v>44832</v>
      </c>
      <c r="B697" s="176" t="s">
        <v>123</v>
      </c>
      <c r="C697" s="176" t="s">
        <v>124</v>
      </c>
      <c r="D697" s="188" t="s">
        <v>119</v>
      </c>
      <c r="E697" s="426">
        <v>15000</v>
      </c>
      <c r="F697" s="369">
        <v>3770</v>
      </c>
      <c r="G697" s="333">
        <f t="shared" si="9"/>
        <v>3.9787798408488064</v>
      </c>
      <c r="H697" s="545" t="s">
        <v>236</v>
      </c>
      <c r="I697" s="603" t="s">
        <v>18</v>
      </c>
      <c r="J697" s="453" t="s">
        <v>645</v>
      </c>
      <c r="K697" s="543" t="s">
        <v>64</v>
      </c>
      <c r="L697" s="543" t="s">
        <v>45</v>
      </c>
      <c r="M697" s="496"/>
      <c r="N697" s="497"/>
    </row>
    <row r="698" spans="1:14" x14ac:dyDescent="0.25">
      <c r="A698" s="195">
        <v>44832</v>
      </c>
      <c r="B698" s="176" t="s">
        <v>123</v>
      </c>
      <c r="C698" s="176" t="s">
        <v>124</v>
      </c>
      <c r="D698" s="188" t="s">
        <v>119</v>
      </c>
      <c r="E698" s="426">
        <v>10000</v>
      </c>
      <c r="F698" s="369">
        <v>3770</v>
      </c>
      <c r="G698" s="333">
        <f t="shared" si="9"/>
        <v>2.6525198938992043</v>
      </c>
      <c r="H698" s="545" t="s">
        <v>236</v>
      </c>
      <c r="I698" s="603" t="s">
        <v>18</v>
      </c>
      <c r="J698" s="453" t="s">
        <v>645</v>
      </c>
      <c r="K698" s="543" t="s">
        <v>64</v>
      </c>
      <c r="L698" s="543" t="s">
        <v>45</v>
      </c>
      <c r="M698" s="496"/>
      <c r="N698" s="497"/>
    </row>
    <row r="699" spans="1:14" x14ac:dyDescent="0.25">
      <c r="A699" s="195">
        <v>44832</v>
      </c>
      <c r="B699" s="176" t="s">
        <v>122</v>
      </c>
      <c r="C699" s="176" t="s">
        <v>122</v>
      </c>
      <c r="D699" s="188" t="s">
        <v>119</v>
      </c>
      <c r="E699" s="426">
        <v>6000</v>
      </c>
      <c r="F699" s="369">
        <v>3770</v>
      </c>
      <c r="G699" s="333">
        <f t="shared" si="9"/>
        <v>1.5915119363395225</v>
      </c>
      <c r="H699" s="545" t="s">
        <v>236</v>
      </c>
      <c r="I699" s="603" t="s">
        <v>18</v>
      </c>
      <c r="J699" s="453" t="s">
        <v>645</v>
      </c>
      <c r="K699" s="543" t="s">
        <v>64</v>
      </c>
      <c r="L699" s="543" t="s">
        <v>45</v>
      </c>
      <c r="M699" s="496"/>
      <c r="N699" s="497"/>
    </row>
    <row r="700" spans="1:14" x14ac:dyDescent="0.25">
      <c r="A700" s="195">
        <v>44832</v>
      </c>
      <c r="B700" s="176" t="s">
        <v>122</v>
      </c>
      <c r="C700" s="176" t="s">
        <v>122</v>
      </c>
      <c r="D700" s="188" t="s">
        <v>119</v>
      </c>
      <c r="E700" s="426">
        <v>4000</v>
      </c>
      <c r="F700" s="369">
        <v>3770</v>
      </c>
      <c r="G700" s="333">
        <f t="shared" ref="G700:G764" si="10">E700/F700</f>
        <v>1.0610079575596818</v>
      </c>
      <c r="H700" s="545" t="s">
        <v>236</v>
      </c>
      <c r="I700" s="603" t="s">
        <v>18</v>
      </c>
      <c r="J700" s="453" t="s">
        <v>645</v>
      </c>
      <c r="K700" s="543" t="s">
        <v>64</v>
      </c>
      <c r="L700" s="543" t="s">
        <v>45</v>
      </c>
      <c r="M700" s="496"/>
      <c r="N700" s="497"/>
    </row>
    <row r="701" spans="1:14" ht="19.5" customHeight="1" x14ac:dyDescent="0.25">
      <c r="A701" s="601">
        <v>44832</v>
      </c>
      <c r="B701" s="206" t="s">
        <v>628</v>
      </c>
      <c r="C701" s="206" t="s">
        <v>629</v>
      </c>
      <c r="D701" s="533" t="s">
        <v>14</v>
      </c>
      <c r="E701" s="183">
        <v>29500</v>
      </c>
      <c r="F701" s="369">
        <v>3770</v>
      </c>
      <c r="G701" s="333">
        <f t="shared" si="10"/>
        <v>7.8249336870026527</v>
      </c>
      <c r="H701" s="555" t="s">
        <v>42</v>
      </c>
      <c r="I701" s="796" t="s">
        <v>18</v>
      </c>
      <c r="J701" s="453" t="s">
        <v>745</v>
      </c>
      <c r="K701" s="543" t="s">
        <v>64</v>
      </c>
      <c r="L701" s="543" t="s">
        <v>45</v>
      </c>
      <c r="M701" s="554"/>
      <c r="N701" s="544"/>
    </row>
    <row r="702" spans="1:14" x14ac:dyDescent="0.25">
      <c r="A702" s="195">
        <v>44832</v>
      </c>
      <c r="B702" s="196" t="s">
        <v>630</v>
      </c>
      <c r="C702" s="206" t="s">
        <v>145</v>
      </c>
      <c r="D702" s="197" t="s">
        <v>81</v>
      </c>
      <c r="E702" s="183">
        <v>72000</v>
      </c>
      <c r="F702" s="369">
        <v>3770</v>
      </c>
      <c r="G702" s="333">
        <f t="shared" si="10"/>
        <v>19.098143236074272</v>
      </c>
      <c r="H702" s="545" t="s">
        <v>42</v>
      </c>
      <c r="I702" s="603" t="s">
        <v>18</v>
      </c>
      <c r="J702" s="453" t="s">
        <v>746</v>
      </c>
      <c r="K702" s="543" t="s">
        <v>64</v>
      </c>
      <c r="L702" s="543" t="s">
        <v>45</v>
      </c>
      <c r="M702" s="496"/>
      <c r="N702" s="497"/>
    </row>
    <row r="703" spans="1:14" x14ac:dyDescent="0.25">
      <c r="A703" s="195">
        <v>44832</v>
      </c>
      <c r="B703" s="196" t="s">
        <v>631</v>
      </c>
      <c r="C703" s="196" t="s">
        <v>145</v>
      </c>
      <c r="D703" s="197" t="s">
        <v>81</v>
      </c>
      <c r="E703" s="183">
        <v>13000</v>
      </c>
      <c r="F703" s="369">
        <v>3770</v>
      </c>
      <c r="G703" s="333">
        <f t="shared" si="10"/>
        <v>3.4482758620689653</v>
      </c>
      <c r="H703" s="545" t="s">
        <v>42</v>
      </c>
      <c r="I703" s="603" t="s">
        <v>18</v>
      </c>
      <c r="J703" s="603" t="s">
        <v>747</v>
      </c>
      <c r="K703" s="543" t="s">
        <v>64</v>
      </c>
      <c r="L703" s="543" t="s">
        <v>45</v>
      </c>
      <c r="M703" s="496"/>
      <c r="N703" s="497"/>
    </row>
    <row r="704" spans="1:14" x14ac:dyDescent="0.25">
      <c r="A704" s="195">
        <v>44833</v>
      </c>
      <c r="B704" s="196" t="s">
        <v>689</v>
      </c>
      <c r="C704" s="196" t="s">
        <v>133</v>
      </c>
      <c r="D704" s="197" t="s">
        <v>81</v>
      </c>
      <c r="E704" s="183">
        <f>F704*G704</f>
        <v>56550</v>
      </c>
      <c r="F704" s="369">
        <v>3770</v>
      </c>
      <c r="G704" s="333">
        <v>15</v>
      </c>
      <c r="H704" s="545" t="s">
        <v>634</v>
      </c>
      <c r="I704" s="603" t="s">
        <v>18</v>
      </c>
      <c r="J704" s="603" t="s">
        <v>705</v>
      </c>
      <c r="K704" s="543" t="s">
        <v>64</v>
      </c>
      <c r="L704" s="543" t="s">
        <v>45</v>
      </c>
      <c r="M704" s="496"/>
      <c r="N704" s="497"/>
    </row>
    <row r="705" spans="1:14" x14ac:dyDescent="0.25">
      <c r="A705" s="530">
        <v>44833</v>
      </c>
      <c r="B705" s="603" t="s">
        <v>633</v>
      </c>
      <c r="C705" s="603" t="s">
        <v>133</v>
      </c>
      <c r="D705" s="545" t="s">
        <v>81</v>
      </c>
      <c r="E705" s="748">
        <f>F705*G705</f>
        <v>31404.1</v>
      </c>
      <c r="F705" s="369">
        <v>3770</v>
      </c>
      <c r="G705" s="333">
        <v>8.33</v>
      </c>
      <c r="H705" s="545" t="s">
        <v>634</v>
      </c>
      <c r="I705" s="603" t="s">
        <v>18</v>
      </c>
      <c r="J705" s="603" t="s">
        <v>706</v>
      </c>
      <c r="K705" s="543" t="s">
        <v>64</v>
      </c>
      <c r="L705" s="543" t="s">
        <v>45</v>
      </c>
      <c r="M705" s="496"/>
      <c r="N705" s="497"/>
    </row>
    <row r="706" spans="1:14" x14ac:dyDescent="0.25">
      <c r="A706" s="195">
        <v>44833</v>
      </c>
      <c r="B706" s="176" t="s">
        <v>123</v>
      </c>
      <c r="C706" s="176" t="s">
        <v>124</v>
      </c>
      <c r="D706" s="188" t="s">
        <v>119</v>
      </c>
      <c r="E706" s="426">
        <v>8000</v>
      </c>
      <c r="F706" s="369">
        <v>3770</v>
      </c>
      <c r="G706" s="333">
        <f t="shared" si="10"/>
        <v>2.1220159151193636</v>
      </c>
      <c r="H706" s="545" t="s">
        <v>229</v>
      </c>
      <c r="I706" s="603" t="s">
        <v>18</v>
      </c>
      <c r="J706" s="25" t="s">
        <v>669</v>
      </c>
      <c r="K706" s="543" t="s">
        <v>64</v>
      </c>
      <c r="L706" s="543" t="s">
        <v>45</v>
      </c>
      <c r="M706" s="496"/>
      <c r="N706" s="497"/>
    </row>
    <row r="707" spans="1:14" x14ac:dyDescent="0.25">
      <c r="A707" s="195">
        <v>44833</v>
      </c>
      <c r="B707" s="176" t="s">
        <v>123</v>
      </c>
      <c r="C707" s="176" t="s">
        <v>124</v>
      </c>
      <c r="D707" s="188" t="s">
        <v>119</v>
      </c>
      <c r="E707" s="426">
        <v>15000</v>
      </c>
      <c r="F707" s="369">
        <v>3770</v>
      </c>
      <c r="G707" s="333">
        <f t="shared" si="10"/>
        <v>3.9787798408488064</v>
      </c>
      <c r="H707" s="545" t="s">
        <v>229</v>
      </c>
      <c r="I707" s="603" t="s">
        <v>18</v>
      </c>
      <c r="J707" s="25" t="s">
        <v>669</v>
      </c>
      <c r="K707" s="543" t="s">
        <v>64</v>
      </c>
      <c r="L707" s="543" t="s">
        <v>45</v>
      </c>
      <c r="M707" s="496"/>
      <c r="N707" s="497"/>
    </row>
    <row r="708" spans="1:14" x14ac:dyDescent="0.25">
      <c r="A708" s="195">
        <v>44833</v>
      </c>
      <c r="B708" s="176" t="s">
        <v>123</v>
      </c>
      <c r="C708" s="176" t="s">
        <v>124</v>
      </c>
      <c r="D708" s="188" t="s">
        <v>119</v>
      </c>
      <c r="E708" s="426">
        <v>7000</v>
      </c>
      <c r="F708" s="369">
        <v>3770</v>
      </c>
      <c r="G708" s="333">
        <f t="shared" si="10"/>
        <v>1.856763925729443</v>
      </c>
      <c r="H708" s="545" t="s">
        <v>229</v>
      </c>
      <c r="I708" s="603" t="s">
        <v>18</v>
      </c>
      <c r="J708" s="25" t="s">
        <v>669</v>
      </c>
      <c r="K708" s="543" t="s">
        <v>64</v>
      </c>
      <c r="L708" s="543" t="s">
        <v>45</v>
      </c>
      <c r="M708" s="496"/>
      <c r="N708" s="497"/>
    </row>
    <row r="709" spans="1:14" x14ac:dyDescent="0.25">
      <c r="A709" s="195">
        <v>44833</v>
      </c>
      <c r="B709" s="176" t="s">
        <v>123</v>
      </c>
      <c r="C709" s="176" t="s">
        <v>124</v>
      </c>
      <c r="D709" s="188" t="s">
        <v>119</v>
      </c>
      <c r="E709" s="531">
        <v>5000</v>
      </c>
      <c r="F709" s="369">
        <v>3770</v>
      </c>
      <c r="G709" s="333">
        <f t="shared" si="10"/>
        <v>1.3262599469496021</v>
      </c>
      <c r="H709" s="545" t="s">
        <v>229</v>
      </c>
      <c r="I709" s="603" t="s">
        <v>18</v>
      </c>
      <c r="J709" s="25" t="s">
        <v>669</v>
      </c>
      <c r="K709" s="543" t="s">
        <v>64</v>
      </c>
      <c r="L709" s="543" t="s">
        <v>45</v>
      </c>
      <c r="M709" s="496"/>
      <c r="N709" s="497"/>
    </row>
    <row r="710" spans="1:14" x14ac:dyDescent="0.25">
      <c r="A710" s="195">
        <v>44833</v>
      </c>
      <c r="B710" s="176" t="s">
        <v>123</v>
      </c>
      <c r="C710" s="176" t="s">
        <v>124</v>
      </c>
      <c r="D710" s="188" t="s">
        <v>119</v>
      </c>
      <c r="E710" s="426">
        <v>13000</v>
      </c>
      <c r="F710" s="369">
        <v>3770</v>
      </c>
      <c r="G710" s="333">
        <f t="shared" si="10"/>
        <v>3.4482758620689653</v>
      </c>
      <c r="H710" s="545" t="s">
        <v>229</v>
      </c>
      <c r="I710" s="603" t="s">
        <v>18</v>
      </c>
      <c r="J710" s="25" t="s">
        <v>669</v>
      </c>
      <c r="K710" s="543" t="s">
        <v>64</v>
      </c>
      <c r="L710" s="543" t="s">
        <v>45</v>
      </c>
      <c r="M710" s="496"/>
      <c r="N710" s="497"/>
    </row>
    <row r="711" spans="1:14" x14ac:dyDescent="0.25">
      <c r="A711" s="195">
        <v>44833</v>
      </c>
      <c r="B711" s="176" t="s">
        <v>123</v>
      </c>
      <c r="C711" s="176" t="s">
        <v>124</v>
      </c>
      <c r="D711" s="188" t="s">
        <v>119</v>
      </c>
      <c r="E711" s="426">
        <v>7000</v>
      </c>
      <c r="F711" s="369">
        <v>3770</v>
      </c>
      <c r="G711" s="333">
        <f t="shared" si="10"/>
        <v>1.856763925729443</v>
      </c>
      <c r="H711" s="545" t="s">
        <v>229</v>
      </c>
      <c r="I711" s="603" t="s">
        <v>18</v>
      </c>
      <c r="J711" s="25" t="s">
        <v>669</v>
      </c>
      <c r="K711" s="543" t="s">
        <v>64</v>
      </c>
      <c r="L711" s="543" t="s">
        <v>45</v>
      </c>
      <c r="M711" s="496"/>
      <c r="N711" s="497"/>
    </row>
    <row r="712" spans="1:14" x14ac:dyDescent="0.25">
      <c r="A712" s="195">
        <v>44833</v>
      </c>
      <c r="B712" s="176" t="s">
        <v>122</v>
      </c>
      <c r="C712" s="176" t="s">
        <v>122</v>
      </c>
      <c r="D712" s="176" t="s">
        <v>119</v>
      </c>
      <c r="E712" s="426">
        <v>5000</v>
      </c>
      <c r="F712" s="369">
        <v>3770</v>
      </c>
      <c r="G712" s="333">
        <f t="shared" si="10"/>
        <v>1.3262599469496021</v>
      </c>
      <c r="H712" s="545" t="s">
        <v>229</v>
      </c>
      <c r="I712" s="603" t="s">
        <v>18</v>
      </c>
      <c r="J712" s="25" t="s">
        <v>669</v>
      </c>
      <c r="K712" s="543" t="s">
        <v>64</v>
      </c>
      <c r="L712" s="543" t="s">
        <v>45</v>
      </c>
      <c r="M712" s="496"/>
      <c r="N712" s="497"/>
    </row>
    <row r="713" spans="1:14" x14ac:dyDescent="0.25">
      <c r="A713" s="195">
        <v>44833</v>
      </c>
      <c r="B713" s="176" t="s">
        <v>122</v>
      </c>
      <c r="C713" s="176" t="s">
        <v>122</v>
      </c>
      <c r="D713" s="176" t="s">
        <v>119</v>
      </c>
      <c r="E713" s="426">
        <v>2000</v>
      </c>
      <c r="F713" s="369">
        <v>3770</v>
      </c>
      <c r="G713" s="333">
        <f t="shared" si="10"/>
        <v>0.5305039787798409</v>
      </c>
      <c r="H713" s="545" t="s">
        <v>229</v>
      </c>
      <c r="I713" s="603" t="s">
        <v>18</v>
      </c>
      <c r="J713" s="25" t="s">
        <v>669</v>
      </c>
      <c r="K713" s="543" t="s">
        <v>64</v>
      </c>
      <c r="L713" s="543" t="s">
        <v>45</v>
      </c>
      <c r="M713" s="496"/>
      <c r="N713" s="497"/>
    </row>
    <row r="714" spans="1:14" x14ac:dyDescent="0.25">
      <c r="A714" s="195">
        <v>44833</v>
      </c>
      <c r="B714" s="176" t="s">
        <v>122</v>
      </c>
      <c r="C714" s="176" t="s">
        <v>122</v>
      </c>
      <c r="D714" s="176" t="s">
        <v>119</v>
      </c>
      <c r="E714" s="426">
        <v>3000</v>
      </c>
      <c r="F714" s="369">
        <v>3770</v>
      </c>
      <c r="G714" s="333">
        <f t="shared" si="10"/>
        <v>0.79575596816976124</v>
      </c>
      <c r="H714" s="545" t="s">
        <v>229</v>
      </c>
      <c r="I714" s="603" t="s">
        <v>18</v>
      </c>
      <c r="J714" s="25" t="s">
        <v>669</v>
      </c>
      <c r="K714" s="543" t="s">
        <v>64</v>
      </c>
      <c r="L714" s="543" t="s">
        <v>45</v>
      </c>
      <c r="M714" s="496"/>
      <c r="N714" s="497"/>
    </row>
    <row r="715" spans="1:14" x14ac:dyDescent="0.25">
      <c r="A715" s="719">
        <v>44833</v>
      </c>
      <c r="B715" s="720" t="s">
        <v>123</v>
      </c>
      <c r="C715" s="720" t="s">
        <v>124</v>
      </c>
      <c r="D715" s="721" t="s">
        <v>118</v>
      </c>
      <c r="E715" s="722">
        <v>10000</v>
      </c>
      <c r="F715" s="369">
        <v>3770</v>
      </c>
      <c r="G715" s="333">
        <f t="shared" si="10"/>
        <v>2.6525198938992043</v>
      </c>
      <c r="H715" s="545" t="s">
        <v>120</v>
      </c>
      <c r="I715" s="603" t="s">
        <v>18</v>
      </c>
      <c r="J715" s="453" t="s">
        <v>614</v>
      </c>
      <c r="K715" s="543" t="s">
        <v>64</v>
      </c>
      <c r="L715" s="543" t="s">
        <v>45</v>
      </c>
      <c r="M715" s="496"/>
      <c r="N715" s="497"/>
    </row>
    <row r="716" spans="1:14" x14ac:dyDescent="0.25">
      <c r="A716" s="719">
        <v>44833</v>
      </c>
      <c r="B716" s="720" t="s">
        <v>123</v>
      </c>
      <c r="C716" s="720" t="s">
        <v>124</v>
      </c>
      <c r="D716" s="721" t="s">
        <v>118</v>
      </c>
      <c r="E716" s="722">
        <v>15000</v>
      </c>
      <c r="F716" s="369">
        <v>3770</v>
      </c>
      <c r="G716" s="333">
        <f t="shared" si="10"/>
        <v>3.9787798408488064</v>
      </c>
      <c r="H716" s="545" t="s">
        <v>120</v>
      </c>
      <c r="I716" s="603" t="s">
        <v>18</v>
      </c>
      <c r="J716" s="453" t="s">
        <v>614</v>
      </c>
      <c r="K716" s="543" t="s">
        <v>64</v>
      </c>
      <c r="L716" s="543" t="s">
        <v>45</v>
      </c>
      <c r="M716" s="496"/>
      <c r="N716" s="497"/>
    </row>
    <row r="717" spans="1:14" x14ac:dyDescent="0.25">
      <c r="A717" s="719">
        <v>44833</v>
      </c>
      <c r="B717" s="720" t="s">
        <v>123</v>
      </c>
      <c r="C717" s="720" t="s">
        <v>124</v>
      </c>
      <c r="D717" s="721" t="s">
        <v>118</v>
      </c>
      <c r="E717" s="722">
        <v>25000</v>
      </c>
      <c r="F717" s="369">
        <v>3770</v>
      </c>
      <c r="G717" s="333">
        <f t="shared" si="10"/>
        <v>6.6312997347480103</v>
      </c>
      <c r="H717" s="545" t="s">
        <v>120</v>
      </c>
      <c r="I717" s="603" t="s">
        <v>18</v>
      </c>
      <c r="J717" s="453" t="s">
        <v>614</v>
      </c>
      <c r="K717" s="543" t="s">
        <v>64</v>
      </c>
      <c r="L717" s="543" t="s">
        <v>45</v>
      </c>
      <c r="M717" s="496"/>
      <c r="N717" s="497"/>
    </row>
    <row r="718" spans="1:14" x14ac:dyDescent="0.25">
      <c r="A718" s="195">
        <v>44833</v>
      </c>
      <c r="B718" s="206" t="s">
        <v>123</v>
      </c>
      <c r="C718" s="206" t="s">
        <v>124</v>
      </c>
      <c r="D718" s="602" t="s">
        <v>118</v>
      </c>
      <c r="E718" s="589">
        <v>10000</v>
      </c>
      <c r="F718" s="369">
        <v>3770</v>
      </c>
      <c r="G718" s="333">
        <f t="shared" si="10"/>
        <v>2.6525198938992043</v>
      </c>
      <c r="H718" s="545" t="s">
        <v>136</v>
      </c>
      <c r="I718" s="603" t="s">
        <v>18</v>
      </c>
      <c r="J718" s="453" t="s">
        <v>643</v>
      </c>
      <c r="K718" s="543" t="s">
        <v>64</v>
      </c>
      <c r="L718" s="543" t="s">
        <v>45</v>
      </c>
      <c r="M718" s="496"/>
      <c r="N718" s="497"/>
    </row>
    <row r="719" spans="1:14" x14ac:dyDescent="0.25">
      <c r="A719" s="195">
        <v>44833</v>
      </c>
      <c r="B719" s="206" t="s">
        <v>123</v>
      </c>
      <c r="C719" s="206" t="s">
        <v>124</v>
      </c>
      <c r="D719" s="602" t="s">
        <v>118</v>
      </c>
      <c r="E719" s="589">
        <v>10000</v>
      </c>
      <c r="F719" s="369">
        <v>3770</v>
      </c>
      <c r="G719" s="333">
        <f t="shared" si="10"/>
        <v>2.6525198938992043</v>
      </c>
      <c r="H719" s="545" t="s">
        <v>136</v>
      </c>
      <c r="I719" s="603" t="s">
        <v>18</v>
      </c>
      <c r="J719" s="453" t="s">
        <v>643</v>
      </c>
      <c r="K719" s="543" t="s">
        <v>64</v>
      </c>
      <c r="L719" s="543" t="s">
        <v>45</v>
      </c>
      <c r="M719" s="496"/>
      <c r="N719" s="497"/>
    </row>
    <row r="720" spans="1:14" x14ac:dyDescent="0.25">
      <c r="A720" s="195">
        <v>44833</v>
      </c>
      <c r="B720" s="206" t="s">
        <v>123</v>
      </c>
      <c r="C720" s="206" t="s">
        <v>124</v>
      </c>
      <c r="D720" s="602" t="s">
        <v>118</v>
      </c>
      <c r="E720" s="589">
        <v>15000</v>
      </c>
      <c r="F720" s="369">
        <v>3770</v>
      </c>
      <c r="G720" s="333">
        <f t="shared" si="10"/>
        <v>3.9787798408488064</v>
      </c>
      <c r="H720" s="545" t="s">
        <v>136</v>
      </c>
      <c r="I720" s="603" t="s">
        <v>18</v>
      </c>
      <c r="J720" s="453" t="s">
        <v>643</v>
      </c>
      <c r="K720" s="543" t="s">
        <v>64</v>
      </c>
      <c r="L720" s="543" t="s">
        <v>45</v>
      </c>
      <c r="M720" s="496"/>
      <c r="N720" s="497"/>
    </row>
    <row r="721" spans="1:14" x14ac:dyDescent="0.25">
      <c r="A721" s="195">
        <v>44833</v>
      </c>
      <c r="B721" s="206" t="s">
        <v>123</v>
      </c>
      <c r="C721" s="206" t="s">
        <v>124</v>
      </c>
      <c r="D721" s="602" t="s">
        <v>118</v>
      </c>
      <c r="E721" s="589">
        <v>25000</v>
      </c>
      <c r="F721" s="369">
        <v>3770</v>
      </c>
      <c r="G721" s="333">
        <f t="shared" si="10"/>
        <v>6.6312997347480103</v>
      </c>
      <c r="H721" s="545" t="s">
        <v>136</v>
      </c>
      <c r="I721" s="603" t="s">
        <v>18</v>
      </c>
      <c r="J721" s="453" t="s">
        <v>643</v>
      </c>
      <c r="K721" s="543" t="s">
        <v>64</v>
      </c>
      <c r="L721" s="543" t="s">
        <v>45</v>
      </c>
      <c r="M721" s="496"/>
      <c r="N721" s="497"/>
    </row>
    <row r="722" spans="1:14" x14ac:dyDescent="0.25">
      <c r="A722" s="195">
        <v>44833</v>
      </c>
      <c r="B722" s="206" t="s">
        <v>123</v>
      </c>
      <c r="C722" s="206" t="s">
        <v>124</v>
      </c>
      <c r="D722" s="602" t="s">
        <v>118</v>
      </c>
      <c r="E722" s="589">
        <v>9000</v>
      </c>
      <c r="F722" s="369">
        <v>3770</v>
      </c>
      <c r="G722" s="333">
        <f t="shared" si="10"/>
        <v>2.3872679045092839</v>
      </c>
      <c r="H722" s="545" t="s">
        <v>136</v>
      </c>
      <c r="I722" s="603" t="s">
        <v>18</v>
      </c>
      <c r="J722" s="453" t="s">
        <v>643</v>
      </c>
      <c r="K722" s="543" t="s">
        <v>64</v>
      </c>
      <c r="L722" s="543" t="s">
        <v>45</v>
      </c>
      <c r="M722" s="496"/>
      <c r="N722" s="497"/>
    </row>
    <row r="723" spans="1:14" x14ac:dyDescent="0.25">
      <c r="A723" s="195">
        <v>44833</v>
      </c>
      <c r="B723" s="176" t="s">
        <v>123</v>
      </c>
      <c r="C723" s="176" t="s">
        <v>124</v>
      </c>
      <c r="D723" s="188" t="s">
        <v>119</v>
      </c>
      <c r="E723" s="426">
        <v>10000</v>
      </c>
      <c r="F723" s="369">
        <v>3770</v>
      </c>
      <c r="G723" s="333">
        <f t="shared" si="10"/>
        <v>2.6525198938992043</v>
      </c>
      <c r="H723" s="545" t="s">
        <v>236</v>
      </c>
      <c r="I723" s="603" t="s">
        <v>18</v>
      </c>
      <c r="J723" s="453" t="s">
        <v>672</v>
      </c>
      <c r="K723" s="543" t="s">
        <v>64</v>
      </c>
      <c r="L723" s="543" t="s">
        <v>45</v>
      </c>
      <c r="M723" s="496"/>
      <c r="N723" s="497"/>
    </row>
    <row r="724" spans="1:14" x14ac:dyDescent="0.25">
      <c r="A724" s="195">
        <v>44833</v>
      </c>
      <c r="B724" s="176" t="s">
        <v>123</v>
      </c>
      <c r="C724" s="176" t="s">
        <v>124</v>
      </c>
      <c r="D724" s="188" t="s">
        <v>119</v>
      </c>
      <c r="E724" s="426">
        <v>12000</v>
      </c>
      <c r="F724" s="369">
        <v>3770</v>
      </c>
      <c r="G724" s="333">
        <f t="shared" si="10"/>
        <v>3.183023872679045</v>
      </c>
      <c r="H724" s="545" t="s">
        <v>236</v>
      </c>
      <c r="I724" s="603" t="s">
        <v>18</v>
      </c>
      <c r="J724" s="453" t="s">
        <v>672</v>
      </c>
      <c r="K724" s="543" t="s">
        <v>64</v>
      </c>
      <c r="L724" s="543" t="s">
        <v>45</v>
      </c>
      <c r="M724" s="496"/>
      <c r="N724" s="497"/>
    </row>
    <row r="725" spans="1:14" x14ac:dyDescent="0.25">
      <c r="A725" s="195">
        <v>44833</v>
      </c>
      <c r="B725" s="176" t="s">
        <v>123</v>
      </c>
      <c r="C725" s="176" t="s">
        <v>124</v>
      </c>
      <c r="D725" s="188" t="s">
        <v>119</v>
      </c>
      <c r="E725" s="426">
        <v>8000</v>
      </c>
      <c r="F725" s="369">
        <v>3770</v>
      </c>
      <c r="G725" s="333">
        <f t="shared" si="10"/>
        <v>2.1220159151193636</v>
      </c>
      <c r="H725" s="545" t="s">
        <v>236</v>
      </c>
      <c r="I725" s="603" t="s">
        <v>18</v>
      </c>
      <c r="J725" s="453" t="s">
        <v>672</v>
      </c>
      <c r="K725" s="543" t="s">
        <v>64</v>
      </c>
      <c r="L725" s="543" t="s">
        <v>45</v>
      </c>
      <c r="M725" s="496"/>
      <c r="N725" s="497"/>
    </row>
    <row r="726" spans="1:14" x14ac:dyDescent="0.25">
      <c r="A726" s="195">
        <v>44833</v>
      </c>
      <c r="B726" s="176" t="s">
        <v>123</v>
      </c>
      <c r="C726" s="176" t="s">
        <v>124</v>
      </c>
      <c r="D726" s="188" t="s">
        <v>119</v>
      </c>
      <c r="E726" s="426">
        <v>14000</v>
      </c>
      <c r="F726" s="369">
        <v>3770</v>
      </c>
      <c r="G726" s="333">
        <f t="shared" si="10"/>
        <v>3.7135278514588861</v>
      </c>
      <c r="H726" s="545" t="s">
        <v>236</v>
      </c>
      <c r="I726" s="603" t="s">
        <v>18</v>
      </c>
      <c r="J726" s="453" t="s">
        <v>672</v>
      </c>
      <c r="K726" s="543" t="s">
        <v>64</v>
      </c>
      <c r="L726" s="543" t="s">
        <v>45</v>
      </c>
      <c r="M726" s="496"/>
      <c r="N726" s="497"/>
    </row>
    <row r="727" spans="1:14" x14ac:dyDescent="0.25">
      <c r="A727" s="195">
        <v>44833</v>
      </c>
      <c r="B727" s="176" t="s">
        <v>123</v>
      </c>
      <c r="C727" s="176" t="s">
        <v>124</v>
      </c>
      <c r="D727" s="188" t="s">
        <v>119</v>
      </c>
      <c r="E727" s="426">
        <v>11000</v>
      </c>
      <c r="F727" s="369">
        <v>3770</v>
      </c>
      <c r="G727" s="333">
        <f t="shared" si="10"/>
        <v>2.9177718832891246</v>
      </c>
      <c r="H727" s="545" t="s">
        <v>236</v>
      </c>
      <c r="I727" s="603" t="s">
        <v>18</v>
      </c>
      <c r="J727" s="453" t="s">
        <v>672</v>
      </c>
      <c r="K727" s="543" t="s">
        <v>64</v>
      </c>
      <c r="L727" s="543" t="s">
        <v>45</v>
      </c>
      <c r="M727" s="496"/>
      <c r="N727" s="497"/>
    </row>
    <row r="728" spans="1:14" x14ac:dyDescent="0.25">
      <c r="A728" s="195">
        <v>44833</v>
      </c>
      <c r="B728" s="176" t="s">
        <v>122</v>
      </c>
      <c r="C728" s="176" t="s">
        <v>122</v>
      </c>
      <c r="D728" s="188" t="s">
        <v>119</v>
      </c>
      <c r="E728" s="426">
        <v>5000</v>
      </c>
      <c r="F728" s="369">
        <v>3770</v>
      </c>
      <c r="G728" s="333">
        <f t="shared" si="10"/>
        <v>1.3262599469496021</v>
      </c>
      <c r="H728" s="545" t="s">
        <v>236</v>
      </c>
      <c r="I728" s="603" t="s">
        <v>18</v>
      </c>
      <c r="J728" s="453" t="s">
        <v>672</v>
      </c>
      <c r="K728" s="543" t="s">
        <v>64</v>
      </c>
      <c r="L728" s="543" t="s">
        <v>45</v>
      </c>
      <c r="M728" s="496"/>
      <c r="N728" s="497"/>
    </row>
    <row r="729" spans="1:14" x14ac:dyDescent="0.25">
      <c r="A729" s="195">
        <v>44833</v>
      </c>
      <c r="B729" s="176" t="s">
        <v>122</v>
      </c>
      <c r="C729" s="176" t="s">
        <v>122</v>
      </c>
      <c r="D729" s="188" t="s">
        <v>119</v>
      </c>
      <c r="E729" s="426">
        <v>4000</v>
      </c>
      <c r="F729" s="369">
        <v>3770</v>
      </c>
      <c r="G729" s="333">
        <f t="shared" si="10"/>
        <v>1.0610079575596818</v>
      </c>
      <c r="H729" s="545" t="s">
        <v>236</v>
      </c>
      <c r="I729" s="603" t="s">
        <v>18</v>
      </c>
      <c r="J729" s="453" t="s">
        <v>672</v>
      </c>
      <c r="K729" s="543" t="s">
        <v>64</v>
      </c>
      <c r="L729" s="543" t="s">
        <v>45</v>
      </c>
      <c r="M729" s="496"/>
      <c r="N729" s="497"/>
    </row>
    <row r="730" spans="1:14" x14ac:dyDescent="0.25">
      <c r="A730" s="195">
        <v>44833</v>
      </c>
      <c r="B730" s="176" t="s">
        <v>122</v>
      </c>
      <c r="C730" s="176" t="s">
        <v>122</v>
      </c>
      <c r="D730" s="188" t="s">
        <v>119</v>
      </c>
      <c r="E730" s="426">
        <v>1000</v>
      </c>
      <c r="F730" s="369">
        <v>3770</v>
      </c>
      <c r="G730" s="333">
        <f t="shared" si="10"/>
        <v>0.26525198938992045</v>
      </c>
      <c r="H730" s="545" t="s">
        <v>236</v>
      </c>
      <c r="I730" s="603" t="s">
        <v>18</v>
      </c>
      <c r="J730" s="453" t="s">
        <v>672</v>
      </c>
      <c r="K730" s="543" t="s">
        <v>64</v>
      </c>
      <c r="L730" s="543" t="s">
        <v>45</v>
      </c>
      <c r="M730" s="496"/>
      <c r="N730" s="497"/>
    </row>
    <row r="731" spans="1:14" x14ac:dyDescent="0.25">
      <c r="A731" s="195">
        <v>44833</v>
      </c>
      <c r="B731" s="25" t="s">
        <v>123</v>
      </c>
      <c r="C731" s="25" t="s">
        <v>124</v>
      </c>
      <c r="D731" s="176" t="s">
        <v>119</v>
      </c>
      <c r="E731" s="608">
        <v>8000</v>
      </c>
      <c r="F731" s="369">
        <v>3770</v>
      </c>
      <c r="G731" s="333">
        <f t="shared" si="10"/>
        <v>2.1220159151193636</v>
      </c>
      <c r="H731" s="545" t="s">
        <v>121</v>
      </c>
      <c r="I731" s="603" t="s">
        <v>18</v>
      </c>
      <c r="J731" s="453" t="s">
        <v>663</v>
      </c>
      <c r="K731" s="543" t="s">
        <v>64</v>
      </c>
      <c r="L731" s="543" t="s">
        <v>45</v>
      </c>
      <c r="M731" s="496"/>
      <c r="N731" s="497"/>
    </row>
    <row r="732" spans="1:14" x14ac:dyDescent="0.25">
      <c r="A732" s="195">
        <v>44833</v>
      </c>
      <c r="B732" s="25" t="s">
        <v>123</v>
      </c>
      <c r="C732" s="25" t="s">
        <v>124</v>
      </c>
      <c r="D732" s="176" t="s">
        <v>119</v>
      </c>
      <c r="E732" s="608">
        <v>7000</v>
      </c>
      <c r="F732" s="369">
        <v>3770</v>
      </c>
      <c r="G732" s="333">
        <f t="shared" si="10"/>
        <v>1.856763925729443</v>
      </c>
      <c r="H732" s="545" t="s">
        <v>121</v>
      </c>
      <c r="I732" s="603" t="s">
        <v>18</v>
      </c>
      <c r="J732" s="453" t="s">
        <v>663</v>
      </c>
      <c r="K732" s="543" t="s">
        <v>64</v>
      </c>
      <c r="L732" s="543" t="s">
        <v>45</v>
      </c>
      <c r="M732" s="496"/>
      <c r="N732" s="497"/>
    </row>
    <row r="733" spans="1:14" x14ac:dyDescent="0.25">
      <c r="A733" s="195">
        <v>44833</v>
      </c>
      <c r="B733" s="25" t="s">
        <v>123</v>
      </c>
      <c r="C733" s="25" t="s">
        <v>124</v>
      </c>
      <c r="D733" s="176" t="s">
        <v>119</v>
      </c>
      <c r="E733" s="608">
        <v>23000</v>
      </c>
      <c r="F733" s="369">
        <v>3770</v>
      </c>
      <c r="G733" s="333">
        <f t="shared" si="10"/>
        <v>6.1007957559681696</v>
      </c>
      <c r="H733" s="545" t="s">
        <v>121</v>
      </c>
      <c r="I733" s="603" t="s">
        <v>18</v>
      </c>
      <c r="J733" s="453" t="s">
        <v>663</v>
      </c>
      <c r="K733" s="543" t="s">
        <v>64</v>
      </c>
      <c r="L733" s="543" t="s">
        <v>45</v>
      </c>
      <c r="M733" s="496"/>
      <c r="N733" s="497"/>
    </row>
    <row r="734" spans="1:14" x14ac:dyDescent="0.25">
      <c r="A734" s="195">
        <v>44833</v>
      </c>
      <c r="B734" s="25" t="s">
        <v>123</v>
      </c>
      <c r="C734" s="25" t="s">
        <v>124</v>
      </c>
      <c r="D734" s="176" t="s">
        <v>119</v>
      </c>
      <c r="E734" s="608">
        <v>20000</v>
      </c>
      <c r="F734" s="369">
        <v>3770</v>
      </c>
      <c r="G734" s="333">
        <f t="shared" si="10"/>
        <v>5.3050397877984086</v>
      </c>
      <c r="H734" s="545" t="s">
        <v>121</v>
      </c>
      <c r="I734" s="603" t="s">
        <v>18</v>
      </c>
      <c r="J734" s="453" t="s">
        <v>663</v>
      </c>
      <c r="K734" s="543" t="s">
        <v>64</v>
      </c>
      <c r="L734" s="543" t="s">
        <v>45</v>
      </c>
      <c r="M734" s="496"/>
      <c r="N734" s="497"/>
    </row>
    <row r="735" spans="1:14" x14ac:dyDescent="0.25">
      <c r="A735" s="195">
        <v>44833</v>
      </c>
      <c r="B735" s="25" t="s">
        <v>123</v>
      </c>
      <c r="C735" s="25" t="s">
        <v>124</v>
      </c>
      <c r="D735" s="176" t="s">
        <v>119</v>
      </c>
      <c r="E735" s="608">
        <v>8000</v>
      </c>
      <c r="F735" s="369">
        <v>3770</v>
      </c>
      <c r="G735" s="333">
        <f t="shared" si="10"/>
        <v>2.1220159151193636</v>
      </c>
      <c r="H735" s="545" t="s">
        <v>121</v>
      </c>
      <c r="I735" s="603" t="s">
        <v>18</v>
      </c>
      <c r="J735" s="453" t="s">
        <v>663</v>
      </c>
      <c r="K735" s="543" t="s">
        <v>64</v>
      </c>
      <c r="L735" s="543" t="s">
        <v>45</v>
      </c>
      <c r="M735" s="496"/>
      <c r="N735" s="497"/>
    </row>
    <row r="736" spans="1:14" x14ac:dyDescent="0.25">
      <c r="A736" s="195">
        <v>44833</v>
      </c>
      <c r="B736" s="25" t="s">
        <v>122</v>
      </c>
      <c r="C736" s="25" t="s">
        <v>124</v>
      </c>
      <c r="D736" s="176" t="s">
        <v>119</v>
      </c>
      <c r="E736" s="608">
        <v>5000</v>
      </c>
      <c r="F736" s="369">
        <v>3770</v>
      </c>
      <c r="G736" s="333">
        <f t="shared" si="10"/>
        <v>1.3262599469496021</v>
      </c>
      <c r="H736" s="545" t="s">
        <v>121</v>
      </c>
      <c r="I736" s="603" t="s">
        <v>18</v>
      </c>
      <c r="J736" s="453" t="s">
        <v>663</v>
      </c>
      <c r="K736" s="543" t="s">
        <v>64</v>
      </c>
      <c r="L736" s="543" t="s">
        <v>45</v>
      </c>
      <c r="M736" s="496"/>
      <c r="N736" s="497"/>
    </row>
    <row r="737" spans="1:14" x14ac:dyDescent="0.25">
      <c r="A737" s="195">
        <v>44833</v>
      </c>
      <c r="B737" s="25" t="s">
        <v>122</v>
      </c>
      <c r="C737" s="25" t="s">
        <v>124</v>
      </c>
      <c r="D737" s="176" t="s">
        <v>119</v>
      </c>
      <c r="E737" s="608">
        <v>5000</v>
      </c>
      <c r="F737" s="369">
        <v>3770</v>
      </c>
      <c r="G737" s="333">
        <f t="shared" si="10"/>
        <v>1.3262599469496021</v>
      </c>
      <c r="H737" s="545" t="s">
        <v>121</v>
      </c>
      <c r="I737" s="603" t="s">
        <v>18</v>
      </c>
      <c r="J737" s="453" t="s">
        <v>663</v>
      </c>
      <c r="K737" s="543" t="s">
        <v>64</v>
      </c>
      <c r="L737" s="543" t="s">
        <v>45</v>
      </c>
      <c r="M737" s="496"/>
      <c r="N737" s="497"/>
    </row>
    <row r="738" spans="1:14" ht="30" x14ac:dyDescent="0.25">
      <c r="A738" s="601">
        <v>44833</v>
      </c>
      <c r="B738" s="206" t="s">
        <v>654</v>
      </c>
      <c r="C738" s="206" t="s">
        <v>146</v>
      </c>
      <c r="D738" s="533" t="s">
        <v>81</v>
      </c>
      <c r="E738" s="183">
        <v>50000</v>
      </c>
      <c r="F738" s="369">
        <v>3770</v>
      </c>
      <c r="G738" s="333">
        <f t="shared" si="10"/>
        <v>13.262599469496021</v>
      </c>
      <c r="H738" s="555" t="s">
        <v>42</v>
      </c>
      <c r="I738" s="603" t="s">
        <v>18</v>
      </c>
      <c r="J738" s="603" t="s">
        <v>751</v>
      </c>
      <c r="K738" s="543" t="s">
        <v>64</v>
      </c>
      <c r="L738" s="543" t="s">
        <v>45</v>
      </c>
      <c r="M738" s="496"/>
      <c r="N738" s="497"/>
    </row>
    <row r="739" spans="1:14" x14ac:dyDescent="0.25">
      <c r="A739" s="530">
        <v>44834</v>
      </c>
      <c r="B739" s="603" t="s">
        <v>655</v>
      </c>
      <c r="C739" s="603" t="s">
        <v>324</v>
      </c>
      <c r="D739" s="545" t="s">
        <v>118</v>
      </c>
      <c r="E739" s="748">
        <v>1209675</v>
      </c>
      <c r="F739" s="369">
        <v>3770</v>
      </c>
      <c r="G739" s="333">
        <f t="shared" si="10"/>
        <v>320.86870026525202</v>
      </c>
      <c r="H739" s="545" t="s">
        <v>256</v>
      </c>
      <c r="I739" s="603" t="s">
        <v>18</v>
      </c>
      <c r="J739" s="603" t="s">
        <v>753</v>
      </c>
      <c r="K739" s="543" t="s">
        <v>64</v>
      </c>
      <c r="L739" s="543" t="s">
        <v>45</v>
      </c>
      <c r="M739" s="496"/>
      <c r="N739" s="497"/>
    </row>
    <row r="740" spans="1:14" x14ac:dyDescent="0.25">
      <c r="A740" s="530">
        <v>44834</v>
      </c>
      <c r="B740" s="603" t="s">
        <v>132</v>
      </c>
      <c r="C740" s="603" t="s">
        <v>133</v>
      </c>
      <c r="D740" s="545" t="s">
        <v>81</v>
      </c>
      <c r="E740" s="748">
        <v>3000</v>
      </c>
      <c r="F740" s="369">
        <v>3770</v>
      </c>
      <c r="G740" s="333">
        <f t="shared" si="10"/>
        <v>0.79575596816976124</v>
      </c>
      <c r="H740" s="545" t="s">
        <v>256</v>
      </c>
      <c r="I740" s="603" t="s">
        <v>18</v>
      </c>
      <c r="J740" s="603" t="s">
        <v>754</v>
      </c>
      <c r="K740" s="543" t="s">
        <v>64</v>
      </c>
      <c r="L740" s="543" t="s">
        <v>45</v>
      </c>
      <c r="M740" s="496"/>
      <c r="N740" s="497"/>
    </row>
    <row r="741" spans="1:14" x14ac:dyDescent="0.25">
      <c r="A741" s="719">
        <v>44834</v>
      </c>
      <c r="B741" s="720" t="s">
        <v>123</v>
      </c>
      <c r="C741" s="720" t="s">
        <v>124</v>
      </c>
      <c r="D741" s="721" t="s">
        <v>118</v>
      </c>
      <c r="E741" s="722">
        <v>7000</v>
      </c>
      <c r="F741" s="369">
        <v>3770</v>
      </c>
      <c r="G741" s="333">
        <f t="shared" si="10"/>
        <v>1.856763925729443</v>
      </c>
      <c r="H741" s="545" t="s">
        <v>120</v>
      </c>
      <c r="I741" s="603" t="s">
        <v>18</v>
      </c>
      <c r="J741" s="453" t="s">
        <v>615</v>
      </c>
      <c r="K741" s="543" t="s">
        <v>64</v>
      </c>
      <c r="L741" s="543" t="s">
        <v>45</v>
      </c>
      <c r="M741" s="496"/>
      <c r="N741" s="497"/>
    </row>
    <row r="742" spans="1:14" x14ac:dyDescent="0.25">
      <c r="A742" s="719">
        <v>44834</v>
      </c>
      <c r="B742" s="720" t="s">
        <v>123</v>
      </c>
      <c r="C742" s="720" t="s">
        <v>124</v>
      </c>
      <c r="D742" s="721" t="s">
        <v>118</v>
      </c>
      <c r="E742" s="722">
        <v>15000</v>
      </c>
      <c r="F742" s="369">
        <v>3770</v>
      </c>
      <c r="G742" s="333">
        <f t="shared" si="10"/>
        <v>3.9787798408488064</v>
      </c>
      <c r="H742" s="545" t="s">
        <v>120</v>
      </c>
      <c r="I742" s="603" t="s">
        <v>18</v>
      </c>
      <c r="J742" s="453" t="s">
        <v>615</v>
      </c>
      <c r="K742" s="543" t="s">
        <v>64</v>
      </c>
      <c r="L742" s="543" t="s">
        <v>45</v>
      </c>
      <c r="M742" s="496"/>
      <c r="N742" s="497"/>
    </row>
    <row r="743" spans="1:14" x14ac:dyDescent="0.25">
      <c r="A743" s="719">
        <v>44834</v>
      </c>
      <c r="B743" s="720" t="s">
        <v>123</v>
      </c>
      <c r="C743" s="720" t="s">
        <v>124</v>
      </c>
      <c r="D743" s="721" t="s">
        <v>118</v>
      </c>
      <c r="E743" s="722">
        <v>17000</v>
      </c>
      <c r="F743" s="369">
        <v>3770</v>
      </c>
      <c r="G743" s="333">
        <f t="shared" si="10"/>
        <v>4.5092838196286475</v>
      </c>
      <c r="H743" s="545" t="s">
        <v>120</v>
      </c>
      <c r="I743" s="603" t="s">
        <v>18</v>
      </c>
      <c r="J743" s="453" t="s">
        <v>615</v>
      </c>
      <c r="K743" s="543" t="s">
        <v>64</v>
      </c>
      <c r="L743" s="543" t="s">
        <v>45</v>
      </c>
      <c r="M743" s="496"/>
      <c r="N743" s="497"/>
    </row>
    <row r="744" spans="1:14" x14ac:dyDescent="0.25">
      <c r="A744" s="195">
        <v>44834</v>
      </c>
      <c r="B744" s="206" t="s">
        <v>123</v>
      </c>
      <c r="C744" s="206" t="s">
        <v>124</v>
      </c>
      <c r="D744" s="602" t="s">
        <v>118</v>
      </c>
      <c r="E744" s="589">
        <v>10000</v>
      </c>
      <c r="F744" s="369">
        <v>3770</v>
      </c>
      <c r="G744" s="333">
        <f t="shared" si="10"/>
        <v>2.6525198938992043</v>
      </c>
      <c r="H744" s="545" t="s">
        <v>136</v>
      </c>
      <c r="I744" s="603" t="s">
        <v>18</v>
      </c>
      <c r="J744" s="453" t="s">
        <v>659</v>
      </c>
      <c r="K744" s="543" t="s">
        <v>64</v>
      </c>
      <c r="L744" s="543" t="s">
        <v>45</v>
      </c>
      <c r="M744" s="496"/>
      <c r="N744" s="497"/>
    </row>
    <row r="745" spans="1:14" x14ac:dyDescent="0.25">
      <c r="A745" s="195">
        <v>44834</v>
      </c>
      <c r="B745" s="206" t="s">
        <v>123</v>
      </c>
      <c r="C745" s="206" t="s">
        <v>124</v>
      </c>
      <c r="D745" s="602" t="s">
        <v>118</v>
      </c>
      <c r="E745" s="589">
        <v>10000</v>
      </c>
      <c r="F745" s="369">
        <v>3770</v>
      </c>
      <c r="G745" s="333">
        <f t="shared" si="10"/>
        <v>2.6525198938992043</v>
      </c>
      <c r="H745" s="545" t="s">
        <v>136</v>
      </c>
      <c r="I745" s="603" t="s">
        <v>18</v>
      </c>
      <c r="J745" s="453" t="s">
        <v>659</v>
      </c>
      <c r="K745" s="543" t="s">
        <v>64</v>
      </c>
      <c r="L745" s="543" t="s">
        <v>45</v>
      </c>
      <c r="M745" s="496"/>
      <c r="N745" s="497"/>
    </row>
    <row r="746" spans="1:14" x14ac:dyDescent="0.25">
      <c r="A746" s="195">
        <v>44834</v>
      </c>
      <c r="B746" s="206" t="s">
        <v>123</v>
      </c>
      <c r="C746" s="206" t="s">
        <v>124</v>
      </c>
      <c r="D746" s="602" t="s">
        <v>118</v>
      </c>
      <c r="E746" s="589">
        <v>15000</v>
      </c>
      <c r="F746" s="369">
        <v>3770</v>
      </c>
      <c r="G746" s="333">
        <f t="shared" si="10"/>
        <v>3.9787798408488064</v>
      </c>
      <c r="H746" s="545" t="s">
        <v>136</v>
      </c>
      <c r="I746" s="603" t="s">
        <v>18</v>
      </c>
      <c r="J746" s="453" t="s">
        <v>659</v>
      </c>
      <c r="K746" s="543" t="s">
        <v>64</v>
      </c>
      <c r="L746" s="543" t="s">
        <v>45</v>
      </c>
      <c r="M746" s="496"/>
      <c r="N746" s="497"/>
    </row>
    <row r="747" spans="1:14" x14ac:dyDescent="0.25">
      <c r="A747" s="195">
        <v>44834</v>
      </c>
      <c r="B747" s="206" t="s">
        <v>123</v>
      </c>
      <c r="C747" s="206" t="s">
        <v>124</v>
      </c>
      <c r="D747" s="602" t="s">
        <v>118</v>
      </c>
      <c r="E747" s="589">
        <v>15000</v>
      </c>
      <c r="F747" s="369">
        <v>3770</v>
      </c>
      <c r="G747" s="333">
        <f t="shared" si="10"/>
        <v>3.9787798408488064</v>
      </c>
      <c r="H747" s="545" t="s">
        <v>136</v>
      </c>
      <c r="I747" s="603" t="s">
        <v>18</v>
      </c>
      <c r="J747" s="453" t="s">
        <v>659</v>
      </c>
      <c r="K747" s="543" t="s">
        <v>64</v>
      </c>
      <c r="L747" s="543" t="s">
        <v>45</v>
      </c>
      <c r="M747" s="496"/>
      <c r="N747" s="497"/>
    </row>
    <row r="748" spans="1:14" x14ac:dyDescent="0.25">
      <c r="A748" s="195">
        <v>44834</v>
      </c>
      <c r="B748" s="206" t="s">
        <v>123</v>
      </c>
      <c r="C748" s="206" t="s">
        <v>124</v>
      </c>
      <c r="D748" s="602" t="s">
        <v>118</v>
      </c>
      <c r="E748" s="182">
        <v>9000</v>
      </c>
      <c r="F748" s="369">
        <v>3770</v>
      </c>
      <c r="G748" s="333">
        <f t="shared" si="10"/>
        <v>2.3872679045092839</v>
      </c>
      <c r="H748" s="545" t="s">
        <v>136</v>
      </c>
      <c r="I748" s="603" t="s">
        <v>18</v>
      </c>
      <c r="J748" s="453" t="s">
        <v>659</v>
      </c>
      <c r="K748" s="543" t="s">
        <v>64</v>
      </c>
      <c r="L748" s="543" t="s">
        <v>45</v>
      </c>
      <c r="M748" s="496"/>
      <c r="N748" s="497"/>
    </row>
    <row r="749" spans="1:14" x14ac:dyDescent="0.25">
      <c r="A749" s="195">
        <v>44834</v>
      </c>
      <c r="B749" s="25" t="s">
        <v>123</v>
      </c>
      <c r="C749" s="25" t="s">
        <v>124</v>
      </c>
      <c r="D749" s="176" t="s">
        <v>119</v>
      </c>
      <c r="E749" s="608">
        <v>8000</v>
      </c>
      <c r="F749" s="369">
        <v>3770</v>
      </c>
      <c r="G749" s="333">
        <f t="shared" si="10"/>
        <v>2.1220159151193636</v>
      </c>
      <c r="H749" s="545" t="s">
        <v>121</v>
      </c>
      <c r="I749" s="603" t="s">
        <v>18</v>
      </c>
      <c r="J749" s="453" t="s">
        <v>755</v>
      </c>
      <c r="K749" s="543" t="s">
        <v>64</v>
      </c>
      <c r="L749" s="543" t="s">
        <v>45</v>
      </c>
      <c r="M749" s="496"/>
      <c r="N749" s="497"/>
    </row>
    <row r="750" spans="1:14" x14ac:dyDescent="0.25">
      <c r="A750" s="195">
        <v>44834</v>
      </c>
      <c r="B750" s="25" t="s">
        <v>123</v>
      </c>
      <c r="C750" s="25" t="s">
        <v>124</v>
      </c>
      <c r="D750" s="176" t="s">
        <v>119</v>
      </c>
      <c r="E750" s="608">
        <v>15000</v>
      </c>
      <c r="F750" s="369">
        <v>3770</v>
      </c>
      <c r="G750" s="333">
        <f t="shared" si="10"/>
        <v>3.9787798408488064</v>
      </c>
      <c r="H750" s="545" t="s">
        <v>121</v>
      </c>
      <c r="I750" s="603" t="s">
        <v>18</v>
      </c>
      <c r="J750" s="453" t="s">
        <v>755</v>
      </c>
      <c r="K750" s="543" t="s">
        <v>64</v>
      </c>
      <c r="L750" s="543" t="s">
        <v>45</v>
      </c>
      <c r="M750" s="496"/>
      <c r="N750" s="497"/>
    </row>
    <row r="751" spans="1:14" x14ac:dyDescent="0.25">
      <c r="A751" s="195">
        <v>44834</v>
      </c>
      <c r="B751" s="25" t="s">
        <v>123</v>
      </c>
      <c r="C751" s="25" t="s">
        <v>124</v>
      </c>
      <c r="D751" s="176" t="s">
        <v>119</v>
      </c>
      <c r="E751" s="608">
        <v>15000</v>
      </c>
      <c r="F751" s="369">
        <v>3770</v>
      </c>
      <c r="G751" s="333">
        <f t="shared" si="10"/>
        <v>3.9787798408488064</v>
      </c>
      <c r="H751" s="545" t="s">
        <v>121</v>
      </c>
      <c r="I751" s="603" t="s">
        <v>18</v>
      </c>
      <c r="J751" s="453" t="s">
        <v>755</v>
      </c>
      <c r="K751" s="543" t="s">
        <v>64</v>
      </c>
      <c r="L751" s="543" t="s">
        <v>45</v>
      </c>
      <c r="M751" s="496"/>
      <c r="N751" s="497"/>
    </row>
    <row r="752" spans="1:14" x14ac:dyDescent="0.25">
      <c r="A752" s="195">
        <v>44834</v>
      </c>
      <c r="B752" s="25" t="s">
        <v>123</v>
      </c>
      <c r="C752" s="25" t="s">
        <v>124</v>
      </c>
      <c r="D752" s="176" t="s">
        <v>119</v>
      </c>
      <c r="E752" s="608">
        <v>18000</v>
      </c>
      <c r="F752" s="369">
        <v>3770</v>
      </c>
      <c r="G752" s="333">
        <f t="shared" si="10"/>
        <v>4.7745358090185679</v>
      </c>
      <c r="H752" s="545" t="s">
        <v>121</v>
      </c>
      <c r="I752" s="603" t="s">
        <v>18</v>
      </c>
      <c r="J752" s="453" t="s">
        <v>755</v>
      </c>
      <c r="K752" s="543" t="s">
        <v>64</v>
      </c>
      <c r="L752" s="543" t="s">
        <v>45</v>
      </c>
      <c r="M752" s="496"/>
      <c r="N752" s="497"/>
    </row>
    <row r="753" spans="1:14" x14ac:dyDescent="0.25">
      <c r="A753" s="195">
        <v>44834</v>
      </c>
      <c r="B753" s="25" t="s">
        <v>123</v>
      </c>
      <c r="C753" s="25" t="s">
        <v>124</v>
      </c>
      <c r="D753" s="176" t="s">
        <v>119</v>
      </c>
      <c r="E753" s="608">
        <v>8000</v>
      </c>
      <c r="F753" s="369">
        <v>3770</v>
      </c>
      <c r="G753" s="333">
        <f t="shared" si="10"/>
        <v>2.1220159151193636</v>
      </c>
      <c r="H753" s="545" t="s">
        <v>121</v>
      </c>
      <c r="I753" s="603" t="s">
        <v>18</v>
      </c>
      <c r="J753" s="453" t="s">
        <v>755</v>
      </c>
      <c r="K753" s="543" t="s">
        <v>64</v>
      </c>
      <c r="L753" s="543" t="s">
        <v>45</v>
      </c>
      <c r="M753" s="496"/>
      <c r="N753" s="497"/>
    </row>
    <row r="754" spans="1:14" x14ac:dyDescent="0.25">
      <c r="A754" s="195">
        <v>44834</v>
      </c>
      <c r="B754" s="25" t="s">
        <v>122</v>
      </c>
      <c r="C754" s="25" t="s">
        <v>122</v>
      </c>
      <c r="D754" s="176" t="s">
        <v>119</v>
      </c>
      <c r="E754" s="608">
        <v>5000</v>
      </c>
      <c r="F754" s="369">
        <v>3770</v>
      </c>
      <c r="G754" s="333">
        <f t="shared" si="10"/>
        <v>1.3262599469496021</v>
      </c>
      <c r="H754" s="545" t="s">
        <v>121</v>
      </c>
      <c r="I754" s="603" t="s">
        <v>18</v>
      </c>
      <c r="J754" s="453" t="s">
        <v>755</v>
      </c>
      <c r="K754" s="543" t="s">
        <v>64</v>
      </c>
      <c r="L754" s="543" t="s">
        <v>45</v>
      </c>
      <c r="M754" s="496"/>
      <c r="N754" s="497"/>
    </row>
    <row r="755" spans="1:14" x14ac:dyDescent="0.25">
      <c r="A755" s="195">
        <v>44834</v>
      </c>
      <c r="B755" s="25" t="s">
        <v>122</v>
      </c>
      <c r="C755" s="25" t="s">
        <v>122</v>
      </c>
      <c r="D755" s="176" t="s">
        <v>119</v>
      </c>
      <c r="E755" s="608">
        <v>5000</v>
      </c>
      <c r="F755" s="369">
        <v>3770</v>
      </c>
      <c r="G755" s="333">
        <f t="shared" si="10"/>
        <v>1.3262599469496021</v>
      </c>
      <c r="H755" s="545" t="s">
        <v>121</v>
      </c>
      <c r="I755" s="603" t="s">
        <v>18</v>
      </c>
      <c r="J755" s="453" t="s">
        <v>755</v>
      </c>
      <c r="K755" s="543" t="s">
        <v>64</v>
      </c>
      <c r="L755" s="543" t="s">
        <v>45</v>
      </c>
      <c r="M755" s="496"/>
      <c r="N755" s="497"/>
    </row>
    <row r="756" spans="1:14" x14ac:dyDescent="0.25">
      <c r="A756" s="195">
        <v>44834</v>
      </c>
      <c r="B756" s="25" t="s">
        <v>123</v>
      </c>
      <c r="C756" s="25" t="s">
        <v>124</v>
      </c>
      <c r="D756" s="176" t="s">
        <v>119</v>
      </c>
      <c r="E756" s="608">
        <v>25000</v>
      </c>
      <c r="F756" s="369">
        <v>3770</v>
      </c>
      <c r="G756" s="333">
        <f t="shared" si="10"/>
        <v>6.6312997347480103</v>
      </c>
      <c r="H756" s="545" t="s">
        <v>121</v>
      </c>
      <c r="I756" s="603" t="s">
        <v>18</v>
      </c>
      <c r="J756" s="453" t="s">
        <v>756</v>
      </c>
      <c r="K756" s="543" t="s">
        <v>64</v>
      </c>
      <c r="L756" s="543" t="s">
        <v>45</v>
      </c>
      <c r="M756" s="496"/>
      <c r="N756" s="497"/>
    </row>
    <row r="757" spans="1:14" x14ac:dyDescent="0.25">
      <c r="A757" s="195">
        <v>44834</v>
      </c>
      <c r="B757" s="25" t="s">
        <v>123</v>
      </c>
      <c r="C757" s="25" t="s">
        <v>124</v>
      </c>
      <c r="D757" s="176" t="s">
        <v>119</v>
      </c>
      <c r="E757" s="608">
        <v>25000</v>
      </c>
      <c r="F757" s="369">
        <v>3770</v>
      </c>
      <c r="G757" s="333">
        <f t="shared" si="10"/>
        <v>6.6312997347480103</v>
      </c>
      <c r="H757" s="545" t="s">
        <v>121</v>
      </c>
      <c r="I757" s="603" t="s">
        <v>18</v>
      </c>
      <c r="J757" s="453" t="s">
        <v>756</v>
      </c>
      <c r="K757" s="543" t="s">
        <v>64</v>
      </c>
      <c r="L757" s="543" t="s">
        <v>45</v>
      </c>
      <c r="M757" s="496"/>
      <c r="N757" s="497"/>
    </row>
    <row r="758" spans="1:14" x14ac:dyDescent="0.25">
      <c r="A758" s="181">
        <v>44834</v>
      </c>
      <c r="B758" s="25" t="s">
        <v>123</v>
      </c>
      <c r="C758" s="25" t="s">
        <v>124</v>
      </c>
      <c r="D758" s="176" t="s">
        <v>119</v>
      </c>
      <c r="E758" s="668">
        <v>7000</v>
      </c>
      <c r="F758" s="369">
        <v>3770</v>
      </c>
      <c r="G758" s="333">
        <f t="shared" si="10"/>
        <v>1.856763925729443</v>
      </c>
      <c r="H758" s="545" t="s">
        <v>229</v>
      </c>
      <c r="I758" s="603" t="s">
        <v>18</v>
      </c>
      <c r="J758" s="25" t="s">
        <v>669</v>
      </c>
      <c r="K758" s="543" t="s">
        <v>64</v>
      </c>
      <c r="L758" s="543" t="s">
        <v>45</v>
      </c>
      <c r="M758" s="496"/>
      <c r="N758" s="497"/>
    </row>
    <row r="759" spans="1:14" x14ac:dyDescent="0.25">
      <c r="A759" s="181">
        <v>44834</v>
      </c>
      <c r="B759" s="25" t="s">
        <v>123</v>
      </c>
      <c r="C759" s="25" t="s">
        <v>124</v>
      </c>
      <c r="D759" s="176" t="s">
        <v>119</v>
      </c>
      <c r="E759" s="608">
        <v>13000</v>
      </c>
      <c r="F759" s="369">
        <v>3770</v>
      </c>
      <c r="G759" s="333">
        <f t="shared" si="10"/>
        <v>3.4482758620689653</v>
      </c>
      <c r="H759" s="545" t="s">
        <v>229</v>
      </c>
      <c r="I759" s="603" t="s">
        <v>18</v>
      </c>
      <c r="J759" s="25" t="s">
        <v>757</v>
      </c>
      <c r="K759" s="543" t="s">
        <v>64</v>
      </c>
      <c r="L759" s="543" t="s">
        <v>45</v>
      </c>
      <c r="M759" s="496"/>
      <c r="N759" s="497"/>
    </row>
    <row r="760" spans="1:14" x14ac:dyDescent="0.25">
      <c r="A760" s="181">
        <v>44834</v>
      </c>
      <c r="B760" s="25" t="s">
        <v>123</v>
      </c>
      <c r="C760" s="25" t="s">
        <v>124</v>
      </c>
      <c r="D760" s="176" t="s">
        <v>119</v>
      </c>
      <c r="E760" s="608">
        <v>8000</v>
      </c>
      <c r="F760" s="369">
        <v>3770</v>
      </c>
      <c r="G760" s="333">
        <f t="shared" si="10"/>
        <v>2.1220159151193636</v>
      </c>
      <c r="H760" s="545" t="s">
        <v>229</v>
      </c>
      <c r="I760" s="603" t="s">
        <v>18</v>
      </c>
      <c r="J760" s="25" t="s">
        <v>757</v>
      </c>
      <c r="K760" s="543" t="s">
        <v>64</v>
      </c>
      <c r="L760" s="543" t="s">
        <v>45</v>
      </c>
      <c r="M760" s="496"/>
      <c r="N760" s="497"/>
    </row>
    <row r="761" spans="1:14" x14ac:dyDescent="0.25">
      <c r="A761" s="181">
        <v>44834</v>
      </c>
      <c r="B761" s="25" t="s">
        <v>123</v>
      </c>
      <c r="C761" s="25" t="s">
        <v>124</v>
      </c>
      <c r="D761" s="176" t="s">
        <v>119</v>
      </c>
      <c r="E761" s="608">
        <v>9000</v>
      </c>
      <c r="F761" s="369">
        <v>3770</v>
      </c>
      <c r="G761" s="333">
        <f t="shared" si="10"/>
        <v>2.3872679045092839</v>
      </c>
      <c r="H761" s="545" t="s">
        <v>229</v>
      </c>
      <c r="I761" s="603" t="s">
        <v>18</v>
      </c>
      <c r="J761" s="25" t="s">
        <v>757</v>
      </c>
      <c r="K761" s="543" t="s">
        <v>64</v>
      </c>
      <c r="L761" s="543" t="s">
        <v>45</v>
      </c>
      <c r="M761" s="496"/>
      <c r="N761" s="497"/>
    </row>
    <row r="762" spans="1:14" x14ac:dyDescent="0.25">
      <c r="A762" s="181">
        <v>44834</v>
      </c>
      <c r="B762" s="25" t="s">
        <v>123</v>
      </c>
      <c r="C762" s="25" t="s">
        <v>124</v>
      </c>
      <c r="D762" s="176" t="s">
        <v>119</v>
      </c>
      <c r="E762" s="608">
        <v>8000</v>
      </c>
      <c r="F762" s="369">
        <v>3770</v>
      </c>
      <c r="G762" s="333">
        <f t="shared" si="10"/>
        <v>2.1220159151193636</v>
      </c>
      <c r="H762" s="545" t="s">
        <v>229</v>
      </c>
      <c r="I762" s="603" t="s">
        <v>18</v>
      </c>
      <c r="J762" s="25" t="s">
        <v>757</v>
      </c>
      <c r="K762" s="543" t="s">
        <v>64</v>
      </c>
      <c r="L762" s="543" t="s">
        <v>45</v>
      </c>
      <c r="M762" s="496"/>
      <c r="N762" s="497"/>
    </row>
    <row r="763" spans="1:14" x14ac:dyDescent="0.25">
      <c r="A763" s="181">
        <v>44834</v>
      </c>
      <c r="B763" s="25" t="s">
        <v>123</v>
      </c>
      <c r="C763" s="25" t="s">
        <v>124</v>
      </c>
      <c r="D763" s="176" t="s">
        <v>119</v>
      </c>
      <c r="E763" s="608">
        <v>8000</v>
      </c>
      <c r="F763" s="369">
        <v>3770</v>
      </c>
      <c r="G763" s="333">
        <f t="shared" si="10"/>
        <v>2.1220159151193636</v>
      </c>
      <c r="H763" s="545" t="s">
        <v>229</v>
      </c>
      <c r="I763" s="603" t="s">
        <v>18</v>
      </c>
      <c r="J763" s="25" t="s">
        <v>757</v>
      </c>
      <c r="K763" s="543" t="s">
        <v>64</v>
      </c>
      <c r="L763" s="543" t="s">
        <v>45</v>
      </c>
      <c r="M763" s="496"/>
      <c r="N763" s="497"/>
    </row>
    <row r="764" spans="1:14" x14ac:dyDescent="0.25">
      <c r="A764" s="181">
        <v>44834</v>
      </c>
      <c r="B764" s="25" t="s">
        <v>122</v>
      </c>
      <c r="C764" s="25" t="s">
        <v>122</v>
      </c>
      <c r="D764" s="25" t="s">
        <v>119</v>
      </c>
      <c r="E764" s="608">
        <v>5000</v>
      </c>
      <c r="F764" s="369">
        <v>3770</v>
      </c>
      <c r="G764" s="333">
        <f t="shared" si="10"/>
        <v>1.3262599469496021</v>
      </c>
      <c r="H764" s="545" t="s">
        <v>229</v>
      </c>
      <c r="I764" s="603" t="s">
        <v>18</v>
      </c>
      <c r="J764" s="25" t="s">
        <v>757</v>
      </c>
      <c r="K764" s="543" t="s">
        <v>64</v>
      </c>
      <c r="L764" s="543" t="s">
        <v>45</v>
      </c>
      <c r="M764" s="496"/>
      <c r="N764" s="497"/>
    </row>
    <row r="765" spans="1:14" x14ac:dyDescent="0.25">
      <c r="A765" s="181">
        <v>44834</v>
      </c>
      <c r="B765" s="25" t="s">
        <v>122</v>
      </c>
      <c r="C765" s="25" t="s">
        <v>122</v>
      </c>
      <c r="D765" s="25" t="s">
        <v>119</v>
      </c>
      <c r="E765" s="608">
        <v>1000</v>
      </c>
      <c r="F765" s="369">
        <v>3770</v>
      </c>
      <c r="G765" s="333">
        <f t="shared" ref="G765:G778" si="11">E765/F765</f>
        <v>0.26525198938992045</v>
      </c>
      <c r="H765" s="545" t="s">
        <v>229</v>
      </c>
      <c r="I765" s="603" t="s">
        <v>18</v>
      </c>
      <c r="J765" s="25" t="s">
        <v>757</v>
      </c>
      <c r="K765" s="543" t="s">
        <v>64</v>
      </c>
      <c r="L765" s="543" t="s">
        <v>45</v>
      </c>
      <c r="M765" s="496"/>
      <c r="N765" s="497"/>
    </row>
    <row r="766" spans="1:14" x14ac:dyDescent="0.25">
      <c r="A766" s="181">
        <v>44834</v>
      </c>
      <c r="B766" s="25" t="s">
        <v>122</v>
      </c>
      <c r="C766" s="25" t="s">
        <v>122</v>
      </c>
      <c r="D766" s="25" t="s">
        <v>119</v>
      </c>
      <c r="E766" s="608">
        <v>4000</v>
      </c>
      <c r="F766" s="369">
        <v>3770</v>
      </c>
      <c r="G766" s="333">
        <f t="shared" si="11"/>
        <v>1.0610079575596818</v>
      </c>
      <c r="H766" s="545" t="s">
        <v>229</v>
      </c>
      <c r="I766" s="603" t="s">
        <v>18</v>
      </c>
      <c r="J766" s="25" t="s">
        <v>757</v>
      </c>
      <c r="K766" s="543" t="s">
        <v>64</v>
      </c>
      <c r="L766" s="543" t="s">
        <v>45</v>
      </c>
      <c r="M766" s="496"/>
      <c r="N766" s="497"/>
    </row>
    <row r="767" spans="1:14" x14ac:dyDescent="0.25">
      <c r="A767" s="195">
        <v>44834</v>
      </c>
      <c r="B767" s="176" t="s">
        <v>123</v>
      </c>
      <c r="C767" s="176" t="s">
        <v>124</v>
      </c>
      <c r="D767" s="188" t="s">
        <v>119</v>
      </c>
      <c r="E767" s="426">
        <v>10000</v>
      </c>
      <c r="F767" s="369">
        <v>3770</v>
      </c>
      <c r="G767" s="333">
        <f t="shared" si="11"/>
        <v>2.6525198938992043</v>
      </c>
      <c r="H767" s="545" t="s">
        <v>236</v>
      </c>
      <c r="I767" s="603" t="s">
        <v>18</v>
      </c>
      <c r="J767" s="453" t="s">
        <v>758</v>
      </c>
      <c r="K767" s="543" t="s">
        <v>64</v>
      </c>
      <c r="L767" s="543" t="s">
        <v>45</v>
      </c>
      <c r="M767" s="496"/>
      <c r="N767" s="497"/>
    </row>
    <row r="768" spans="1:14" x14ac:dyDescent="0.25">
      <c r="A768" s="195">
        <v>44834</v>
      </c>
      <c r="B768" s="176" t="s">
        <v>123</v>
      </c>
      <c r="C768" s="176" t="s">
        <v>124</v>
      </c>
      <c r="D768" s="188" t="s">
        <v>119</v>
      </c>
      <c r="E768" s="426">
        <v>16000</v>
      </c>
      <c r="F768" s="369">
        <v>3770</v>
      </c>
      <c r="G768" s="333">
        <f t="shared" si="11"/>
        <v>4.2440318302387272</v>
      </c>
      <c r="H768" s="545" t="s">
        <v>236</v>
      </c>
      <c r="I768" s="603" t="s">
        <v>18</v>
      </c>
      <c r="J768" s="453" t="s">
        <v>758</v>
      </c>
      <c r="K768" s="543" t="s">
        <v>64</v>
      </c>
      <c r="L768" s="543" t="s">
        <v>45</v>
      </c>
      <c r="M768" s="496"/>
      <c r="N768" s="497"/>
    </row>
    <row r="769" spans="1:14" x14ac:dyDescent="0.25">
      <c r="A769" s="195">
        <v>44834</v>
      </c>
      <c r="B769" s="176" t="s">
        <v>123</v>
      </c>
      <c r="C769" s="176" t="s">
        <v>124</v>
      </c>
      <c r="D769" s="188" t="s">
        <v>119</v>
      </c>
      <c r="E769" s="426">
        <v>17000</v>
      </c>
      <c r="F769" s="369">
        <v>3770</v>
      </c>
      <c r="G769" s="333">
        <f t="shared" si="11"/>
        <v>4.5092838196286475</v>
      </c>
      <c r="H769" s="545" t="s">
        <v>236</v>
      </c>
      <c r="I769" s="603" t="s">
        <v>18</v>
      </c>
      <c r="J769" s="453" t="s">
        <v>758</v>
      </c>
      <c r="K769" s="543" t="s">
        <v>64</v>
      </c>
      <c r="L769" s="543" t="s">
        <v>45</v>
      </c>
      <c r="M769" s="496"/>
      <c r="N769" s="497"/>
    </row>
    <row r="770" spans="1:14" x14ac:dyDescent="0.25">
      <c r="A770" s="195">
        <v>44834</v>
      </c>
      <c r="B770" s="176" t="s">
        <v>123</v>
      </c>
      <c r="C770" s="176" t="s">
        <v>124</v>
      </c>
      <c r="D770" s="188" t="s">
        <v>119</v>
      </c>
      <c r="E770" s="426">
        <v>7000</v>
      </c>
      <c r="F770" s="369">
        <v>3770</v>
      </c>
      <c r="G770" s="333">
        <f t="shared" si="11"/>
        <v>1.856763925729443</v>
      </c>
      <c r="H770" s="545" t="s">
        <v>236</v>
      </c>
      <c r="I770" s="603" t="s">
        <v>18</v>
      </c>
      <c r="J770" s="453" t="s">
        <v>758</v>
      </c>
      <c r="K770" s="543" t="s">
        <v>64</v>
      </c>
      <c r="L770" s="543" t="s">
        <v>45</v>
      </c>
      <c r="M770" s="496"/>
      <c r="N770" s="497"/>
    </row>
    <row r="771" spans="1:14" x14ac:dyDescent="0.25">
      <c r="A771" s="195">
        <v>44834</v>
      </c>
      <c r="B771" s="176" t="s">
        <v>123</v>
      </c>
      <c r="C771" s="176" t="s">
        <v>124</v>
      </c>
      <c r="D771" s="188" t="s">
        <v>119</v>
      </c>
      <c r="E771" s="426">
        <v>10000</v>
      </c>
      <c r="F771" s="369">
        <v>3770</v>
      </c>
      <c r="G771" s="333">
        <f t="shared" si="11"/>
        <v>2.6525198938992043</v>
      </c>
      <c r="H771" s="545" t="s">
        <v>236</v>
      </c>
      <c r="I771" s="603" t="s">
        <v>18</v>
      </c>
      <c r="J771" s="453" t="s">
        <v>758</v>
      </c>
      <c r="K771" s="543" t="s">
        <v>64</v>
      </c>
      <c r="L771" s="543" t="s">
        <v>45</v>
      </c>
      <c r="M771" s="496"/>
      <c r="N771" s="497"/>
    </row>
    <row r="772" spans="1:14" x14ac:dyDescent="0.25">
      <c r="A772" s="195">
        <v>44834</v>
      </c>
      <c r="B772" s="176" t="s">
        <v>122</v>
      </c>
      <c r="C772" s="176" t="s">
        <v>122</v>
      </c>
      <c r="D772" s="188" t="s">
        <v>119</v>
      </c>
      <c r="E772" s="426">
        <v>5000</v>
      </c>
      <c r="F772" s="369">
        <v>3770</v>
      </c>
      <c r="G772" s="333">
        <f t="shared" si="11"/>
        <v>1.3262599469496021</v>
      </c>
      <c r="H772" s="545" t="s">
        <v>236</v>
      </c>
      <c r="I772" s="603" t="s">
        <v>18</v>
      </c>
      <c r="J772" s="453" t="s">
        <v>758</v>
      </c>
      <c r="K772" s="543" t="s">
        <v>64</v>
      </c>
      <c r="L772" s="543" t="s">
        <v>45</v>
      </c>
      <c r="M772" s="496"/>
      <c r="N772" s="497"/>
    </row>
    <row r="773" spans="1:14" x14ac:dyDescent="0.25">
      <c r="A773" s="195">
        <v>44834</v>
      </c>
      <c r="B773" s="176" t="s">
        <v>122</v>
      </c>
      <c r="C773" s="176" t="s">
        <v>122</v>
      </c>
      <c r="D773" s="188" t="s">
        <v>119</v>
      </c>
      <c r="E773" s="426">
        <v>5000</v>
      </c>
      <c r="F773" s="369">
        <v>3770</v>
      </c>
      <c r="G773" s="333">
        <f t="shared" si="11"/>
        <v>1.3262599469496021</v>
      </c>
      <c r="H773" s="545" t="s">
        <v>236</v>
      </c>
      <c r="I773" s="603" t="s">
        <v>18</v>
      </c>
      <c r="J773" s="453" t="s">
        <v>758</v>
      </c>
      <c r="K773" s="543" t="s">
        <v>64</v>
      </c>
      <c r="L773" s="543" t="s">
        <v>45</v>
      </c>
      <c r="M773" s="496"/>
      <c r="N773" s="497"/>
    </row>
    <row r="774" spans="1:14" x14ac:dyDescent="0.25">
      <c r="A774" s="195">
        <v>44834</v>
      </c>
      <c r="B774" s="196" t="s">
        <v>676</v>
      </c>
      <c r="C774" s="196" t="s">
        <v>146</v>
      </c>
      <c r="D774" s="197" t="s">
        <v>81</v>
      </c>
      <c r="E774" s="183">
        <v>70000</v>
      </c>
      <c r="F774" s="369">
        <v>3770</v>
      </c>
      <c r="G774" s="333">
        <f t="shared" si="11"/>
        <v>18.567639257294431</v>
      </c>
      <c r="H774" s="545" t="s">
        <v>42</v>
      </c>
      <c r="I774" s="603" t="s">
        <v>18</v>
      </c>
      <c r="J774" s="603" t="s">
        <v>750</v>
      </c>
      <c r="K774" s="543" t="s">
        <v>64</v>
      </c>
      <c r="L774" s="543" t="s">
        <v>45</v>
      </c>
      <c r="M774" s="496"/>
      <c r="N774" s="497"/>
    </row>
    <row r="775" spans="1:14" ht="30" x14ac:dyDescent="0.25">
      <c r="A775" s="195">
        <v>44834</v>
      </c>
      <c r="B775" s="196" t="s">
        <v>677</v>
      </c>
      <c r="C775" s="196" t="s">
        <v>146</v>
      </c>
      <c r="D775" s="197" t="s">
        <v>81</v>
      </c>
      <c r="E775" s="182">
        <v>200000</v>
      </c>
      <c r="F775" s="369">
        <v>3770</v>
      </c>
      <c r="G775" s="333">
        <f t="shared" si="11"/>
        <v>53.050397877984082</v>
      </c>
      <c r="H775" s="545" t="s">
        <v>42</v>
      </c>
      <c r="I775" s="603" t="s">
        <v>18</v>
      </c>
      <c r="J775" s="603" t="s">
        <v>759</v>
      </c>
      <c r="K775" s="543" t="s">
        <v>64</v>
      </c>
      <c r="L775" s="543" t="s">
        <v>45</v>
      </c>
      <c r="M775" s="496"/>
      <c r="N775" s="497"/>
    </row>
    <row r="776" spans="1:14" x14ac:dyDescent="0.25">
      <c r="A776" s="195">
        <v>44834</v>
      </c>
      <c r="B776" s="196" t="s">
        <v>678</v>
      </c>
      <c r="C776" s="196" t="s">
        <v>137</v>
      </c>
      <c r="D776" s="197" t="s">
        <v>139</v>
      </c>
      <c r="E776" s="182">
        <v>84000</v>
      </c>
      <c r="F776" s="369">
        <v>3770</v>
      </c>
      <c r="G776" s="333">
        <f t="shared" si="11"/>
        <v>22.281167108753316</v>
      </c>
      <c r="H776" s="545" t="s">
        <v>42</v>
      </c>
      <c r="I776" s="603" t="s">
        <v>18</v>
      </c>
      <c r="J776" s="603" t="s">
        <v>760</v>
      </c>
      <c r="K776" s="543" t="s">
        <v>64</v>
      </c>
      <c r="L776" s="543" t="s">
        <v>45</v>
      </c>
      <c r="M776" s="496"/>
      <c r="N776" s="497"/>
    </row>
    <row r="777" spans="1:14" x14ac:dyDescent="0.25">
      <c r="A777" s="195">
        <v>44834</v>
      </c>
      <c r="B777" s="196" t="s">
        <v>679</v>
      </c>
      <c r="C777" s="196" t="s">
        <v>137</v>
      </c>
      <c r="D777" s="197" t="s">
        <v>139</v>
      </c>
      <c r="E777" s="182">
        <v>70000</v>
      </c>
      <c r="F777" s="369">
        <v>3770</v>
      </c>
      <c r="G777" s="333">
        <f t="shared" si="11"/>
        <v>18.567639257294431</v>
      </c>
      <c r="H777" s="545" t="s">
        <v>42</v>
      </c>
      <c r="I777" s="603" t="s">
        <v>18</v>
      </c>
      <c r="J777" s="603" t="s">
        <v>760</v>
      </c>
      <c r="K777" s="543" t="s">
        <v>64</v>
      </c>
      <c r="L777" s="543" t="s">
        <v>45</v>
      </c>
      <c r="M777" s="496"/>
      <c r="N777" s="497"/>
    </row>
    <row r="778" spans="1:14" x14ac:dyDescent="0.25">
      <c r="A778" s="195">
        <v>44834</v>
      </c>
      <c r="B778" s="196" t="s">
        <v>680</v>
      </c>
      <c r="C778" s="196" t="s">
        <v>137</v>
      </c>
      <c r="D778" s="197" t="s">
        <v>139</v>
      </c>
      <c r="E778" s="182">
        <v>8000</v>
      </c>
      <c r="F778" s="536">
        <v>3770</v>
      </c>
      <c r="G778" s="600">
        <f t="shared" si="11"/>
        <v>2.1220159151193636</v>
      </c>
      <c r="H778" s="545" t="s">
        <v>42</v>
      </c>
      <c r="I778" s="603" t="s">
        <v>18</v>
      </c>
      <c r="J778" s="603" t="s">
        <v>760</v>
      </c>
      <c r="K778" s="543" t="s">
        <v>64</v>
      </c>
      <c r="L778" s="543" t="s">
        <v>45</v>
      </c>
      <c r="M778" s="496"/>
      <c r="N778" s="497"/>
    </row>
    <row r="779" spans="1:14" ht="22.5" hidden="1" customHeight="1" thickBot="1" x14ac:dyDescent="0.3">
      <c r="A779" s="530"/>
      <c r="B779" s="496"/>
      <c r="C779" s="496"/>
      <c r="D779" s="746"/>
      <c r="E779" s="591">
        <f>SUM(E3:E778)</f>
        <v>21497289.100000001</v>
      </c>
      <c r="F779" s="548"/>
      <c r="G779" s="807">
        <f>SUM(G3:G778)</f>
        <v>5711.1774801060901</v>
      </c>
      <c r="H779" s="806" t="s">
        <v>42</v>
      </c>
      <c r="I779" s="603" t="s">
        <v>18</v>
      </c>
      <c r="J779" s="496"/>
      <c r="K779" s="543" t="s">
        <v>64</v>
      </c>
      <c r="L779" s="543" t="s">
        <v>45</v>
      </c>
      <c r="M779" s="496"/>
      <c r="N779" s="497"/>
    </row>
  </sheetData>
  <autoFilter ref="A2:N779">
    <filterColumn colId="0">
      <customFilters>
        <customFilter operator="notEqual" val=" "/>
      </customFilters>
    </filterColumn>
  </autoFilter>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6"/>
  <sheetViews>
    <sheetView workbookViewId="0">
      <pane xSplit="1" ySplit="2" topLeftCell="C182" activePane="bottomRight" state="frozen"/>
      <selection pane="topRight" activeCell="B1" sqref="B1"/>
      <selection pane="bottomLeft" activeCell="A4" sqref="A4"/>
      <selection pane="bottomRight" activeCell="J175" sqref="J175"/>
    </sheetView>
  </sheetViews>
  <sheetFormatPr defaultColWidth="10.85546875" defaultRowHeight="15" x14ac:dyDescent="0.25"/>
  <cols>
    <col min="1" max="1" width="17.7109375" style="41" customWidth="1"/>
    <col min="2" max="2" width="39.140625" style="41" bestFit="1" customWidth="1"/>
    <col min="3" max="3" width="18.42578125" style="41" bestFit="1" customWidth="1"/>
    <col min="4" max="4" width="14.7109375" style="41" customWidth="1"/>
    <col min="5" max="5" width="14.42578125" style="78" customWidth="1"/>
    <col min="6" max="6" width="15.140625" style="78" customWidth="1"/>
    <col min="7" max="7" width="21.140625" style="78" customWidth="1"/>
    <col min="8" max="9" width="21.140625" style="41" customWidth="1"/>
    <col min="10" max="10" width="26.140625" style="41" customWidth="1"/>
    <col min="11" max="11" width="10.85546875" style="41"/>
    <col min="12" max="12" width="13.42578125" style="41" customWidth="1"/>
    <col min="13" max="13" width="14.85546875" style="41" customWidth="1"/>
    <col min="14" max="14" width="28" style="41" customWidth="1"/>
    <col min="15" max="16384" width="10.85546875" style="41"/>
  </cols>
  <sheetData>
    <row r="1" spans="1:15" s="2" customFormat="1" ht="21" customHeight="1" x14ac:dyDescent="0.25">
      <c r="A1" s="816" t="s">
        <v>149</v>
      </c>
      <c r="B1" s="816"/>
      <c r="C1" s="816"/>
      <c r="D1" s="816"/>
      <c r="E1" s="816"/>
      <c r="F1" s="816"/>
      <c r="G1" s="816"/>
      <c r="H1" s="816"/>
      <c r="I1" s="816"/>
      <c r="J1" s="816"/>
      <c r="K1" s="816"/>
      <c r="L1" s="816"/>
      <c r="M1" s="816"/>
      <c r="N1" s="816"/>
    </row>
    <row r="2" spans="1:15" s="2" customFormat="1" ht="45.75" customHeight="1" x14ac:dyDescent="0.25">
      <c r="A2" s="42" t="s">
        <v>0</v>
      </c>
      <c r="B2" s="34" t="s">
        <v>5</v>
      </c>
      <c r="C2" s="34" t="s">
        <v>10</v>
      </c>
      <c r="D2" s="35" t="s">
        <v>8</v>
      </c>
      <c r="E2" s="35" t="s">
        <v>56</v>
      </c>
      <c r="F2" s="35" t="s">
        <v>34</v>
      </c>
      <c r="G2" s="36" t="s">
        <v>41</v>
      </c>
      <c r="H2" s="36" t="s">
        <v>2</v>
      </c>
      <c r="I2" s="36" t="s">
        <v>3</v>
      </c>
      <c r="J2" s="34" t="s">
        <v>9</v>
      </c>
      <c r="K2" s="34" t="s">
        <v>1</v>
      </c>
      <c r="L2" s="34" t="s">
        <v>4</v>
      </c>
      <c r="M2" s="37" t="s">
        <v>12</v>
      </c>
      <c r="N2" s="38" t="s">
        <v>11</v>
      </c>
      <c r="O2" s="318"/>
    </row>
    <row r="3" spans="1:15" s="22" customFormat="1" x14ac:dyDescent="0.25">
      <c r="A3" s="123">
        <v>44805</v>
      </c>
      <c r="B3" s="122" t="s">
        <v>148</v>
      </c>
      <c r="C3" s="427"/>
      <c r="D3" s="427"/>
      <c r="E3" s="428"/>
      <c r="F3" s="194"/>
      <c r="G3" s="194">
        <v>920986</v>
      </c>
      <c r="H3" s="33"/>
      <c r="I3" s="337" t="s">
        <v>18</v>
      </c>
      <c r="J3" s="457"/>
      <c r="K3" s="337" t="s">
        <v>64</v>
      </c>
      <c r="L3" s="337" t="s">
        <v>58</v>
      </c>
      <c r="M3" s="45"/>
      <c r="N3" s="45"/>
      <c r="O3" s="319"/>
    </row>
    <row r="4" spans="1:15" s="22" customFormat="1" x14ac:dyDescent="0.25">
      <c r="A4" s="195">
        <v>44805</v>
      </c>
      <c r="B4" s="196" t="s">
        <v>115</v>
      </c>
      <c r="C4" s="196" t="s">
        <v>49</v>
      </c>
      <c r="D4" s="197" t="s">
        <v>119</v>
      </c>
      <c r="E4" s="173">
        <v>78000</v>
      </c>
      <c r="F4" s="173"/>
      <c r="G4" s="180">
        <f>G3-E4+F4</f>
        <v>842986</v>
      </c>
      <c r="H4" s="198" t="s">
        <v>121</v>
      </c>
      <c r="I4" s="198" t="s">
        <v>18</v>
      </c>
      <c r="J4" s="453" t="s">
        <v>152</v>
      </c>
      <c r="K4" s="198" t="s">
        <v>64</v>
      </c>
      <c r="L4" s="198" t="s">
        <v>58</v>
      </c>
      <c r="M4" s="198"/>
      <c r="N4" s="198"/>
      <c r="O4" s="319"/>
    </row>
    <row r="5" spans="1:15" s="22" customFormat="1" x14ac:dyDescent="0.25">
      <c r="A5" s="195">
        <v>44805</v>
      </c>
      <c r="B5" s="196" t="s">
        <v>115</v>
      </c>
      <c r="C5" s="196" t="s">
        <v>49</v>
      </c>
      <c r="D5" s="197" t="s">
        <v>118</v>
      </c>
      <c r="E5" s="179">
        <v>75000</v>
      </c>
      <c r="F5" s="185"/>
      <c r="G5" s="180">
        <f>G4-E5+F5</f>
        <v>767986</v>
      </c>
      <c r="H5" s="214" t="s">
        <v>120</v>
      </c>
      <c r="I5" s="337" t="s">
        <v>18</v>
      </c>
      <c r="J5" s="453" t="s">
        <v>158</v>
      </c>
      <c r="K5" s="337" t="s">
        <v>64</v>
      </c>
      <c r="L5" s="337" t="s">
        <v>58</v>
      </c>
      <c r="M5" s="215"/>
      <c r="N5" s="337"/>
      <c r="O5" s="319"/>
    </row>
    <row r="6" spans="1:15" s="22" customFormat="1" x14ac:dyDescent="0.25">
      <c r="A6" s="195">
        <v>44805</v>
      </c>
      <c r="B6" s="196" t="s">
        <v>115</v>
      </c>
      <c r="C6" s="196" t="s">
        <v>49</v>
      </c>
      <c r="D6" s="197" t="s">
        <v>118</v>
      </c>
      <c r="E6" s="179">
        <v>75000</v>
      </c>
      <c r="F6" s="185"/>
      <c r="G6" s="180">
        <f t="shared" ref="G6:G15" si="0">G5-E6+F6</f>
        <v>692986</v>
      </c>
      <c r="H6" s="292" t="s">
        <v>136</v>
      </c>
      <c r="I6" s="337" t="s">
        <v>18</v>
      </c>
      <c r="J6" s="453" t="s">
        <v>162</v>
      </c>
      <c r="K6" s="337" t="s">
        <v>64</v>
      </c>
      <c r="L6" s="337" t="s">
        <v>58</v>
      </c>
      <c r="M6" s="215"/>
      <c r="N6" s="337"/>
      <c r="O6" s="319"/>
    </row>
    <row r="7" spans="1:15" s="22" customFormat="1" x14ac:dyDescent="0.25">
      <c r="A7" s="195">
        <v>44805</v>
      </c>
      <c r="B7" s="196" t="s">
        <v>115</v>
      </c>
      <c r="C7" s="196" t="s">
        <v>49</v>
      </c>
      <c r="D7" s="197" t="s">
        <v>118</v>
      </c>
      <c r="E7" s="179">
        <v>40000</v>
      </c>
      <c r="F7" s="185"/>
      <c r="G7" s="180">
        <f t="shared" si="0"/>
        <v>652986</v>
      </c>
      <c r="H7" s="292" t="s">
        <v>120</v>
      </c>
      <c r="I7" s="337" t="s">
        <v>18</v>
      </c>
      <c r="J7" s="453" t="s">
        <v>163</v>
      </c>
      <c r="K7" s="337" t="s">
        <v>64</v>
      </c>
      <c r="L7" s="337" t="s">
        <v>58</v>
      </c>
      <c r="M7" s="215"/>
      <c r="N7" s="337"/>
      <c r="O7" s="319"/>
    </row>
    <row r="8" spans="1:15" s="22" customFormat="1" x14ac:dyDescent="0.25">
      <c r="A8" s="195">
        <v>44805</v>
      </c>
      <c r="B8" s="196" t="s">
        <v>115</v>
      </c>
      <c r="C8" s="196" t="s">
        <v>49</v>
      </c>
      <c r="D8" s="197" t="s">
        <v>14</v>
      </c>
      <c r="E8" s="179">
        <v>20000</v>
      </c>
      <c r="F8" s="185"/>
      <c r="G8" s="180">
        <f t="shared" si="0"/>
        <v>632986</v>
      </c>
      <c r="H8" s="292" t="s">
        <v>42</v>
      </c>
      <c r="I8" s="337" t="s">
        <v>18</v>
      </c>
      <c r="J8" s="453" t="s">
        <v>167</v>
      </c>
      <c r="K8" s="337" t="s">
        <v>64</v>
      </c>
      <c r="L8" s="337" t="s">
        <v>58</v>
      </c>
      <c r="M8" s="215"/>
      <c r="N8" s="337"/>
      <c r="O8" s="319"/>
    </row>
    <row r="9" spans="1:15" s="22" customFormat="1" x14ac:dyDescent="0.25">
      <c r="A9" s="195">
        <v>44805</v>
      </c>
      <c r="B9" s="196" t="s">
        <v>115</v>
      </c>
      <c r="C9" s="196" t="s">
        <v>49</v>
      </c>
      <c r="D9" s="197" t="s">
        <v>14</v>
      </c>
      <c r="E9" s="460">
        <v>200000</v>
      </c>
      <c r="F9" s="173"/>
      <c r="G9" s="180">
        <f t="shared" si="0"/>
        <v>432986</v>
      </c>
      <c r="H9" s="292" t="s">
        <v>42</v>
      </c>
      <c r="I9" s="337" t="s">
        <v>18</v>
      </c>
      <c r="J9" s="453" t="s">
        <v>168</v>
      </c>
      <c r="K9" s="337" t="s">
        <v>64</v>
      </c>
      <c r="L9" s="337" t="s">
        <v>58</v>
      </c>
      <c r="M9" s="198"/>
      <c r="N9" s="198"/>
      <c r="O9" s="319"/>
    </row>
    <row r="10" spans="1:15" s="22" customFormat="1" x14ac:dyDescent="0.25">
      <c r="A10" s="195">
        <v>44805</v>
      </c>
      <c r="B10" s="196" t="s">
        <v>115</v>
      </c>
      <c r="C10" s="196" t="s">
        <v>49</v>
      </c>
      <c r="D10" s="197" t="s">
        <v>14</v>
      </c>
      <c r="E10" s="460">
        <v>155000</v>
      </c>
      <c r="F10" s="189"/>
      <c r="G10" s="180">
        <f t="shared" si="0"/>
        <v>277986</v>
      </c>
      <c r="H10" s="292" t="s">
        <v>42</v>
      </c>
      <c r="I10" s="337" t="s">
        <v>18</v>
      </c>
      <c r="J10" s="453" t="s">
        <v>169</v>
      </c>
      <c r="K10" s="337" t="s">
        <v>64</v>
      </c>
      <c r="L10" s="337" t="s">
        <v>58</v>
      </c>
      <c r="M10" s="198"/>
      <c r="N10" s="198"/>
      <c r="O10" s="319"/>
    </row>
    <row r="11" spans="1:15" s="22" customFormat="1" x14ac:dyDescent="0.25">
      <c r="A11" s="195">
        <v>44805</v>
      </c>
      <c r="B11" s="196" t="s">
        <v>175</v>
      </c>
      <c r="C11" s="196" t="s">
        <v>176</v>
      </c>
      <c r="D11" s="197"/>
      <c r="E11" s="460"/>
      <c r="F11" s="189">
        <v>2615000</v>
      </c>
      <c r="G11" s="180">
        <f t="shared" si="0"/>
        <v>2892986</v>
      </c>
      <c r="H11" s="292" t="s">
        <v>177</v>
      </c>
      <c r="I11" s="337" t="s">
        <v>18</v>
      </c>
      <c r="J11" s="453" t="s">
        <v>177</v>
      </c>
      <c r="K11" s="337" t="s">
        <v>64</v>
      </c>
      <c r="L11" s="337" t="s">
        <v>58</v>
      </c>
      <c r="M11" s="198"/>
      <c r="N11" s="198"/>
      <c r="O11" s="319"/>
    </row>
    <row r="12" spans="1:15" s="22" customFormat="1" x14ac:dyDescent="0.25">
      <c r="A12" s="195">
        <v>44806</v>
      </c>
      <c r="B12" s="196" t="s">
        <v>125</v>
      </c>
      <c r="C12" s="196" t="s">
        <v>49</v>
      </c>
      <c r="D12" s="197" t="s">
        <v>119</v>
      </c>
      <c r="E12" s="460"/>
      <c r="F12" s="189">
        <v>4000</v>
      </c>
      <c r="G12" s="180">
        <f t="shared" si="0"/>
        <v>2896986</v>
      </c>
      <c r="H12" s="292" t="s">
        <v>121</v>
      </c>
      <c r="I12" s="337" t="s">
        <v>18</v>
      </c>
      <c r="J12" s="453"/>
      <c r="K12" s="337" t="s">
        <v>64</v>
      </c>
      <c r="L12" s="337" t="s">
        <v>58</v>
      </c>
      <c r="M12" s="198"/>
      <c r="N12" s="198"/>
      <c r="O12" s="319"/>
    </row>
    <row r="13" spans="1:15" s="22" customFormat="1" x14ac:dyDescent="0.25">
      <c r="A13" s="195">
        <v>44806</v>
      </c>
      <c r="B13" s="196" t="s">
        <v>165</v>
      </c>
      <c r="C13" s="196" t="s">
        <v>49</v>
      </c>
      <c r="D13" s="197" t="s">
        <v>118</v>
      </c>
      <c r="E13" s="460">
        <v>10000</v>
      </c>
      <c r="F13" s="189"/>
      <c r="G13" s="180">
        <f t="shared" si="0"/>
        <v>2886986</v>
      </c>
      <c r="H13" s="292" t="s">
        <v>120</v>
      </c>
      <c r="I13" s="337" t="s">
        <v>18</v>
      </c>
      <c r="J13" s="453" t="s">
        <v>163</v>
      </c>
      <c r="K13" s="337" t="s">
        <v>64</v>
      </c>
      <c r="L13" s="337" t="s">
        <v>58</v>
      </c>
      <c r="M13" s="198"/>
      <c r="N13" s="198"/>
      <c r="O13" s="319"/>
    </row>
    <row r="14" spans="1:15" s="22" customFormat="1" x14ac:dyDescent="0.25">
      <c r="A14" s="195">
        <v>44806</v>
      </c>
      <c r="B14" s="196" t="s">
        <v>115</v>
      </c>
      <c r="C14" s="196" t="s">
        <v>49</v>
      </c>
      <c r="D14" s="197" t="s">
        <v>118</v>
      </c>
      <c r="E14" s="460">
        <v>80000</v>
      </c>
      <c r="F14" s="189"/>
      <c r="G14" s="180">
        <f t="shared" si="0"/>
        <v>2806986</v>
      </c>
      <c r="H14" s="292" t="s">
        <v>136</v>
      </c>
      <c r="I14" s="337" t="s">
        <v>18</v>
      </c>
      <c r="J14" s="453" t="s">
        <v>185</v>
      </c>
      <c r="K14" s="337" t="s">
        <v>64</v>
      </c>
      <c r="L14" s="337" t="s">
        <v>58</v>
      </c>
      <c r="M14" s="198"/>
      <c r="N14" s="198"/>
      <c r="O14" s="319"/>
    </row>
    <row r="15" spans="1:15" s="22" customFormat="1" x14ac:dyDescent="0.25">
      <c r="A15" s="195">
        <v>44806</v>
      </c>
      <c r="B15" s="196" t="s">
        <v>115</v>
      </c>
      <c r="C15" s="196" t="s">
        <v>49</v>
      </c>
      <c r="D15" s="197" t="s">
        <v>118</v>
      </c>
      <c r="E15" s="460">
        <v>80000</v>
      </c>
      <c r="F15" s="189"/>
      <c r="G15" s="180">
        <f t="shared" si="0"/>
        <v>2726986</v>
      </c>
      <c r="H15" s="292" t="s">
        <v>120</v>
      </c>
      <c r="I15" s="337" t="s">
        <v>18</v>
      </c>
      <c r="J15" s="453" t="s">
        <v>189</v>
      </c>
      <c r="K15" s="337" t="s">
        <v>64</v>
      </c>
      <c r="L15" s="337" t="s">
        <v>58</v>
      </c>
      <c r="M15" s="198"/>
      <c r="N15" s="198"/>
      <c r="O15" s="319"/>
    </row>
    <row r="16" spans="1:15" s="22" customFormat="1" x14ac:dyDescent="0.25">
      <c r="A16" s="195">
        <v>44806</v>
      </c>
      <c r="B16" s="196" t="s">
        <v>115</v>
      </c>
      <c r="C16" s="196" t="s">
        <v>49</v>
      </c>
      <c r="D16" s="453" t="s">
        <v>14</v>
      </c>
      <c r="E16" s="460">
        <v>200000</v>
      </c>
      <c r="F16" s="189"/>
      <c r="G16" s="180">
        <f t="shared" ref="G16" si="1">G15-E16+F16</f>
        <v>2526986</v>
      </c>
      <c r="H16" s="292" t="s">
        <v>42</v>
      </c>
      <c r="I16" s="337" t="s">
        <v>18</v>
      </c>
      <c r="J16" s="453" t="s">
        <v>209</v>
      </c>
      <c r="K16" s="337" t="s">
        <v>64</v>
      </c>
      <c r="L16" s="337" t="s">
        <v>58</v>
      </c>
      <c r="M16" s="198"/>
      <c r="N16" s="198"/>
      <c r="O16" s="319"/>
    </row>
    <row r="17" spans="1:15" s="22" customFormat="1" x14ac:dyDescent="0.25">
      <c r="A17" s="195">
        <v>44806</v>
      </c>
      <c r="B17" s="196" t="s">
        <v>115</v>
      </c>
      <c r="C17" s="196" t="s">
        <v>49</v>
      </c>
      <c r="D17" s="197" t="s">
        <v>119</v>
      </c>
      <c r="E17" s="460">
        <v>80000</v>
      </c>
      <c r="F17" s="189"/>
      <c r="G17" s="180">
        <f t="shared" ref="G17:G52" si="2">G16-E17+F17</f>
        <v>2446986</v>
      </c>
      <c r="H17" s="292" t="s">
        <v>121</v>
      </c>
      <c r="I17" s="337" t="s">
        <v>18</v>
      </c>
      <c r="J17" s="453" t="s">
        <v>192</v>
      </c>
      <c r="K17" s="337" t="s">
        <v>64</v>
      </c>
      <c r="L17" s="337" t="s">
        <v>58</v>
      </c>
      <c r="M17" s="198"/>
      <c r="N17" s="198"/>
      <c r="O17" s="319"/>
    </row>
    <row r="18" spans="1:15" s="22" customFormat="1" x14ac:dyDescent="0.25">
      <c r="A18" s="195">
        <v>44806</v>
      </c>
      <c r="B18" s="196" t="s">
        <v>115</v>
      </c>
      <c r="C18" s="196" t="s">
        <v>49</v>
      </c>
      <c r="D18" s="197" t="s">
        <v>119</v>
      </c>
      <c r="E18" s="460">
        <v>70000</v>
      </c>
      <c r="F18" s="183"/>
      <c r="G18" s="180">
        <f t="shared" si="2"/>
        <v>2376986</v>
      </c>
      <c r="H18" s="292" t="s">
        <v>121</v>
      </c>
      <c r="I18" s="337" t="s">
        <v>18</v>
      </c>
      <c r="J18" s="453" t="s">
        <v>193</v>
      </c>
      <c r="K18" s="337" t="s">
        <v>64</v>
      </c>
      <c r="L18" s="337" t="s">
        <v>58</v>
      </c>
      <c r="M18" s="198"/>
      <c r="N18" s="198"/>
      <c r="O18" s="319"/>
    </row>
    <row r="19" spans="1:15" s="22" customFormat="1" x14ac:dyDescent="0.25">
      <c r="A19" s="195">
        <v>44806</v>
      </c>
      <c r="B19" s="196" t="s">
        <v>115</v>
      </c>
      <c r="C19" s="196" t="s">
        <v>49</v>
      </c>
      <c r="D19" s="525" t="s">
        <v>119</v>
      </c>
      <c r="E19" s="460">
        <v>60000</v>
      </c>
      <c r="F19" s="183"/>
      <c r="G19" s="180">
        <f t="shared" si="2"/>
        <v>2316986</v>
      </c>
      <c r="H19" s="292" t="s">
        <v>121</v>
      </c>
      <c r="I19" s="337" t="s">
        <v>18</v>
      </c>
      <c r="J19" s="453" t="s">
        <v>194</v>
      </c>
      <c r="K19" s="337" t="s">
        <v>64</v>
      </c>
      <c r="L19" s="337" t="s">
        <v>58</v>
      </c>
      <c r="M19" s="198"/>
      <c r="N19" s="198"/>
      <c r="O19" s="319"/>
    </row>
    <row r="20" spans="1:15" s="22" customFormat="1" x14ac:dyDescent="0.25">
      <c r="A20" s="195">
        <v>44809</v>
      </c>
      <c r="B20" s="196" t="s">
        <v>115</v>
      </c>
      <c r="C20" s="196" t="s">
        <v>49</v>
      </c>
      <c r="D20" s="525" t="s">
        <v>119</v>
      </c>
      <c r="E20" s="460">
        <v>76000</v>
      </c>
      <c r="F20" s="183"/>
      <c r="G20" s="180">
        <f t="shared" si="2"/>
        <v>2240986</v>
      </c>
      <c r="H20" s="292" t="s">
        <v>121</v>
      </c>
      <c r="I20" s="337" t="s">
        <v>18</v>
      </c>
      <c r="J20" s="453" t="s">
        <v>199</v>
      </c>
      <c r="K20" s="337" t="s">
        <v>64</v>
      </c>
      <c r="L20" s="337" t="s">
        <v>58</v>
      </c>
      <c r="M20" s="198"/>
      <c r="N20" s="198"/>
      <c r="O20" s="319"/>
    </row>
    <row r="21" spans="1:15" s="22" customFormat="1" x14ac:dyDescent="0.25">
      <c r="A21" s="195">
        <v>44809</v>
      </c>
      <c r="B21" s="196" t="s">
        <v>115</v>
      </c>
      <c r="C21" s="196" t="s">
        <v>49</v>
      </c>
      <c r="D21" s="525" t="s">
        <v>119</v>
      </c>
      <c r="E21" s="460">
        <v>50000</v>
      </c>
      <c r="F21" s="183"/>
      <c r="G21" s="180">
        <f t="shared" si="2"/>
        <v>2190986</v>
      </c>
      <c r="H21" s="292" t="s">
        <v>121</v>
      </c>
      <c r="I21" s="337" t="s">
        <v>18</v>
      </c>
      <c r="J21" s="453" t="s">
        <v>200</v>
      </c>
      <c r="K21" s="337" t="s">
        <v>64</v>
      </c>
      <c r="L21" s="337" t="s">
        <v>58</v>
      </c>
      <c r="M21" s="198"/>
      <c r="N21" s="198"/>
      <c r="O21" s="319"/>
    </row>
    <row r="22" spans="1:15" s="22" customFormat="1" x14ac:dyDescent="0.25">
      <c r="A22" s="195">
        <v>44809</v>
      </c>
      <c r="B22" s="196" t="s">
        <v>115</v>
      </c>
      <c r="C22" s="196" t="s">
        <v>49</v>
      </c>
      <c r="D22" s="525" t="s">
        <v>14</v>
      </c>
      <c r="E22" s="460">
        <v>240000</v>
      </c>
      <c r="F22" s="183"/>
      <c r="G22" s="180">
        <f t="shared" si="2"/>
        <v>1950986</v>
      </c>
      <c r="H22" s="292" t="s">
        <v>42</v>
      </c>
      <c r="I22" s="337" t="s">
        <v>18</v>
      </c>
      <c r="J22" s="453" t="s">
        <v>707</v>
      </c>
      <c r="K22" s="337" t="s">
        <v>64</v>
      </c>
      <c r="L22" s="337" t="s">
        <v>58</v>
      </c>
      <c r="M22" s="198"/>
      <c r="N22" s="198"/>
      <c r="O22" s="319"/>
    </row>
    <row r="23" spans="1:15" s="22" customFormat="1" x14ac:dyDescent="0.25">
      <c r="A23" s="195">
        <v>44809</v>
      </c>
      <c r="B23" s="178" t="s">
        <v>115</v>
      </c>
      <c r="C23" s="371" t="s">
        <v>49</v>
      </c>
      <c r="D23" s="372" t="s">
        <v>118</v>
      </c>
      <c r="E23" s="460">
        <v>70000</v>
      </c>
      <c r="F23" s="183"/>
      <c r="G23" s="180">
        <f t="shared" si="2"/>
        <v>1880986</v>
      </c>
      <c r="H23" s="292" t="s">
        <v>120</v>
      </c>
      <c r="I23" s="337" t="s">
        <v>18</v>
      </c>
      <c r="J23" s="453" t="s">
        <v>211</v>
      </c>
      <c r="K23" s="337" t="s">
        <v>64</v>
      </c>
      <c r="L23" s="337" t="s">
        <v>58</v>
      </c>
      <c r="M23" s="198"/>
      <c r="N23" s="198"/>
      <c r="O23" s="319"/>
    </row>
    <row r="24" spans="1:15" s="22" customFormat="1" x14ac:dyDescent="0.25">
      <c r="A24" s="195">
        <v>44809</v>
      </c>
      <c r="B24" s="178" t="s">
        <v>115</v>
      </c>
      <c r="C24" s="371" t="s">
        <v>49</v>
      </c>
      <c r="D24" s="372" t="s">
        <v>119</v>
      </c>
      <c r="E24" s="460">
        <v>70000</v>
      </c>
      <c r="F24" s="183"/>
      <c r="G24" s="180">
        <f t="shared" si="2"/>
        <v>1810986</v>
      </c>
      <c r="H24" s="292" t="s">
        <v>136</v>
      </c>
      <c r="I24" s="337" t="s">
        <v>18</v>
      </c>
      <c r="J24" s="453" t="s">
        <v>217</v>
      </c>
      <c r="K24" s="337" t="s">
        <v>64</v>
      </c>
      <c r="L24" s="337" t="s">
        <v>58</v>
      </c>
      <c r="M24" s="198"/>
      <c r="N24" s="198"/>
      <c r="O24" s="319"/>
    </row>
    <row r="25" spans="1:15" s="22" customFormat="1" x14ac:dyDescent="0.25">
      <c r="A25" s="195">
        <v>44810</v>
      </c>
      <c r="B25" s="178" t="s">
        <v>205</v>
      </c>
      <c r="C25" s="371" t="s">
        <v>49</v>
      </c>
      <c r="D25" s="372" t="s">
        <v>119</v>
      </c>
      <c r="E25" s="460"/>
      <c r="F25" s="183">
        <v>2000</v>
      </c>
      <c r="G25" s="180">
        <f t="shared" si="2"/>
        <v>1812986</v>
      </c>
      <c r="H25" s="292" t="s">
        <v>121</v>
      </c>
      <c r="I25" s="337" t="s">
        <v>18</v>
      </c>
      <c r="J25" s="453" t="s">
        <v>199</v>
      </c>
      <c r="K25" s="337" t="s">
        <v>64</v>
      </c>
      <c r="L25" s="337" t="s">
        <v>58</v>
      </c>
      <c r="M25" s="198"/>
      <c r="N25" s="198"/>
      <c r="O25" s="319"/>
    </row>
    <row r="26" spans="1:15" s="22" customFormat="1" x14ac:dyDescent="0.25">
      <c r="A26" s="195">
        <v>44810</v>
      </c>
      <c r="B26" s="178" t="s">
        <v>115</v>
      </c>
      <c r="C26" s="371" t="s">
        <v>49</v>
      </c>
      <c r="D26" s="372" t="s">
        <v>119</v>
      </c>
      <c r="E26" s="460">
        <v>86000</v>
      </c>
      <c r="F26" s="183"/>
      <c r="G26" s="180">
        <f t="shared" si="2"/>
        <v>1726986</v>
      </c>
      <c r="H26" s="292" t="s">
        <v>121</v>
      </c>
      <c r="I26" s="337" t="s">
        <v>18</v>
      </c>
      <c r="J26" s="453" t="s">
        <v>242</v>
      </c>
      <c r="K26" s="337" t="s">
        <v>64</v>
      </c>
      <c r="L26" s="337" t="s">
        <v>58</v>
      </c>
      <c r="M26" s="198"/>
      <c r="N26" s="198"/>
      <c r="O26" s="319"/>
    </row>
    <row r="27" spans="1:15" s="22" customFormat="1" x14ac:dyDescent="0.25">
      <c r="A27" s="195">
        <v>44810</v>
      </c>
      <c r="B27" s="178" t="s">
        <v>115</v>
      </c>
      <c r="C27" s="371" t="s">
        <v>49</v>
      </c>
      <c r="D27" s="372" t="s">
        <v>118</v>
      </c>
      <c r="E27" s="460">
        <v>80000</v>
      </c>
      <c r="F27" s="183"/>
      <c r="G27" s="180">
        <f>G26-E27+F27</f>
        <v>1646986</v>
      </c>
      <c r="H27" s="292" t="s">
        <v>136</v>
      </c>
      <c r="I27" s="337" t="s">
        <v>18</v>
      </c>
      <c r="J27" s="453" t="s">
        <v>221</v>
      </c>
      <c r="K27" s="337" t="s">
        <v>64</v>
      </c>
      <c r="L27" s="337" t="s">
        <v>58</v>
      </c>
      <c r="M27" s="198"/>
      <c r="N27" s="198"/>
      <c r="O27" s="319"/>
    </row>
    <row r="28" spans="1:15" s="22" customFormat="1" x14ac:dyDescent="0.25">
      <c r="A28" s="195">
        <v>44810</v>
      </c>
      <c r="B28" s="178" t="s">
        <v>115</v>
      </c>
      <c r="C28" s="371" t="s">
        <v>49</v>
      </c>
      <c r="D28" s="372" t="s">
        <v>118</v>
      </c>
      <c r="E28" s="460">
        <v>80000</v>
      </c>
      <c r="F28" s="183"/>
      <c r="G28" s="180">
        <f t="shared" ref="G28:G40" si="3">G27-E28+F28</f>
        <v>1566986</v>
      </c>
      <c r="H28" s="292" t="s">
        <v>120</v>
      </c>
      <c r="I28" s="337" t="s">
        <v>18</v>
      </c>
      <c r="J28" s="453" t="s">
        <v>212</v>
      </c>
      <c r="K28" s="337" t="s">
        <v>64</v>
      </c>
      <c r="L28" s="337" t="s">
        <v>58</v>
      </c>
      <c r="M28" s="198"/>
      <c r="N28" s="198"/>
      <c r="O28" s="319"/>
    </row>
    <row r="29" spans="1:15" s="22" customFormat="1" x14ac:dyDescent="0.25">
      <c r="A29" s="195">
        <v>44810</v>
      </c>
      <c r="B29" s="178" t="s">
        <v>115</v>
      </c>
      <c r="C29" s="371" t="s">
        <v>49</v>
      </c>
      <c r="D29" s="372" t="s">
        <v>119</v>
      </c>
      <c r="E29" s="460">
        <v>25000</v>
      </c>
      <c r="F29" s="183"/>
      <c r="G29" s="180">
        <f t="shared" si="3"/>
        <v>1541986</v>
      </c>
      <c r="H29" s="292" t="s">
        <v>229</v>
      </c>
      <c r="I29" s="337" t="s">
        <v>18</v>
      </c>
      <c r="J29" s="453" t="s">
        <v>230</v>
      </c>
      <c r="K29" s="337" t="s">
        <v>64</v>
      </c>
      <c r="L29" s="337" t="s">
        <v>58</v>
      </c>
      <c r="M29" s="198"/>
      <c r="N29" s="198"/>
      <c r="O29" s="319"/>
    </row>
    <row r="30" spans="1:15" s="22" customFormat="1" x14ac:dyDescent="0.25">
      <c r="A30" s="195">
        <v>44810</v>
      </c>
      <c r="B30" s="178" t="s">
        <v>115</v>
      </c>
      <c r="C30" s="371" t="s">
        <v>49</v>
      </c>
      <c r="D30" s="372" t="s">
        <v>119</v>
      </c>
      <c r="E30" s="460">
        <v>27000</v>
      </c>
      <c r="F30" s="183"/>
      <c r="G30" s="180">
        <f t="shared" si="3"/>
        <v>1514986</v>
      </c>
      <c r="H30" s="292" t="s">
        <v>236</v>
      </c>
      <c r="I30" s="337" t="s">
        <v>18</v>
      </c>
      <c r="J30" s="453" t="s">
        <v>237</v>
      </c>
      <c r="K30" s="337" t="s">
        <v>64</v>
      </c>
      <c r="L30" s="337" t="s">
        <v>58</v>
      </c>
      <c r="M30" s="198"/>
      <c r="N30" s="198"/>
      <c r="O30" s="319"/>
    </row>
    <row r="31" spans="1:15" s="22" customFormat="1" x14ac:dyDescent="0.25">
      <c r="A31" s="195">
        <v>44811</v>
      </c>
      <c r="B31" s="178" t="s">
        <v>125</v>
      </c>
      <c r="C31" s="371" t="s">
        <v>49</v>
      </c>
      <c r="D31" s="372" t="s">
        <v>119</v>
      </c>
      <c r="E31" s="460"/>
      <c r="F31" s="183">
        <v>3000</v>
      </c>
      <c r="G31" s="180">
        <f t="shared" si="3"/>
        <v>1517986</v>
      </c>
      <c r="H31" s="292" t="s">
        <v>229</v>
      </c>
      <c r="I31" s="337" t="s">
        <v>18</v>
      </c>
      <c r="J31" s="453" t="s">
        <v>230</v>
      </c>
      <c r="K31" s="337" t="s">
        <v>64</v>
      </c>
      <c r="L31" s="337" t="s">
        <v>58</v>
      </c>
      <c r="M31" s="198"/>
      <c r="N31" s="198"/>
      <c r="O31" s="319"/>
    </row>
    <row r="32" spans="1:15" s="22" customFormat="1" x14ac:dyDescent="0.25">
      <c r="A32" s="195">
        <v>44780</v>
      </c>
      <c r="B32" s="535" t="s">
        <v>115</v>
      </c>
      <c r="C32" s="371" t="s">
        <v>49</v>
      </c>
      <c r="D32" s="372" t="s">
        <v>118</v>
      </c>
      <c r="E32" s="460">
        <v>80000</v>
      </c>
      <c r="F32" s="183"/>
      <c r="G32" s="180">
        <f t="shared" si="3"/>
        <v>1437986</v>
      </c>
      <c r="H32" s="292" t="s">
        <v>136</v>
      </c>
      <c r="I32" s="337" t="s">
        <v>18</v>
      </c>
      <c r="J32" s="453" t="s">
        <v>272</v>
      </c>
      <c r="K32" s="337" t="s">
        <v>64</v>
      </c>
      <c r="L32" s="337" t="s">
        <v>58</v>
      </c>
      <c r="M32" s="198"/>
      <c r="N32" s="198"/>
      <c r="O32" s="319"/>
    </row>
    <row r="33" spans="1:15" s="22" customFormat="1" x14ac:dyDescent="0.25">
      <c r="A33" s="195">
        <v>44780</v>
      </c>
      <c r="B33" s="178" t="s">
        <v>115</v>
      </c>
      <c r="C33" s="371" t="s">
        <v>49</v>
      </c>
      <c r="D33" s="372" t="s">
        <v>118</v>
      </c>
      <c r="E33" s="460">
        <v>80000</v>
      </c>
      <c r="F33" s="183"/>
      <c r="G33" s="180">
        <f t="shared" si="3"/>
        <v>1357986</v>
      </c>
      <c r="H33" s="292" t="s">
        <v>120</v>
      </c>
      <c r="I33" s="337" t="s">
        <v>18</v>
      </c>
      <c r="J33" s="453" t="s">
        <v>251</v>
      </c>
      <c r="K33" s="337" t="s">
        <v>64</v>
      </c>
      <c r="L33" s="337" t="s">
        <v>58</v>
      </c>
      <c r="M33" s="198"/>
      <c r="N33" s="198"/>
      <c r="O33" s="319"/>
    </row>
    <row r="34" spans="1:15" s="22" customFormat="1" x14ac:dyDescent="0.25">
      <c r="A34" s="195">
        <v>44780</v>
      </c>
      <c r="B34" s="178" t="s">
        <v>115</v>
      </c>
      <c r="C34" s="371" t="s">
        <v>49</v>
      </c>
      <c r="D34" s="372" t="s">
        <v>119</v>
      </c>
      <c r="E34" s="460">
        <v>76000</v>
      </c>
      <c r="F34" s="183"/>
      <c r="G34" s="180">
        <f t="shared" si="3"/>
        <v>1281986</v>
      </c>
      <c r="H34" s="292" t="s">
        <v>121</v>
      </c>
      <c r="I34" s="337" t="s">
        <v>18</v>
      </c>
      <c r="J34" s="453" t="s">
        <v>282</v>
      </c>
      <c r="K34" s="337" t="s">
        <v>64</v>
      </c>
      <c r="L34" s="337" t="s">
        <v>58</v>
      </c>
      <c r="M34" s="198"/>
      <c r="N34" s="198"/>
      <c r="O34" s="319"/>
    </row>
    <row r="35" spans="1:15" s="22" customFormat="1" x14ac:dyDescent="0.25">
      <c r="A35" s="195">
        <v>44780</v>
      </c>
      <c r="B35" s="178" t="s">
        <v>115</v>
      </c>
      <c r="C35" s="371" t="s">
        <v>49</v>
      </c>
      <c r="D35" s="372" t="s">
        <v>119</v>
      </c>
      <c r="E35" s="460">
        <v>50000</v>
      </c>
      <c r="F35" s="183"/>
      <c r="G35" s="180">
        <f t="shared" si="3"/>
        <v>1231986</v>
      </c>
      <c r="H35" s="292" t="s">
        <v>121</v>
      </c>
      <c r="I35" s="337" t="s">
        <v>18</v>
      </c>
      <c r="J35" s="453" t="s">
        <v>311</v>
      </c>
      <c r="K35" s="337" t="s">
        <v>64</v>
      </c>
      <c r="L35" s="337" t="s">
        <v>58</v>
      </c>
      <c r="M35" s="198"/>
      <c r="N35" s="198"/>
      <c r="O35" s="319"/>
    </row>
    <row r="36" spans="1:15" s="22" customFormat="1" x14ac:dyDescent="0.25">
      <c r="A36" s="195">
        <v>44780</v>
      </c>
      <c r="B36" s="178" t="s">
        <v>115</v>
      </c>
      <c r="C36" s="371" t="s">
        <v>49</v>
      </c>
      <c r="D36" s="372" t="s">
        <v>14</v>
      </c>
      <c r="E36" s="460">
        <v>14000</v>
      </c>
      <c r="F36" s="183"/>
      <c r="G36" s="180">
        <f t="shared" si="3"/>
        <v>1217986</v>
      </c>
      <c r="H36" s="292" t="s">
        <v>42</v>
      </c>
      <c r="I36" s="337" t="s">
        <v>18</v>
      </c>
      <c r="J36" s="453" t="s">
        <v>249</v>
      </c>
      <c r="K36" s="337" t="s">
        <v>64</v>
      </c>
      <c r="L36" s="337" t="s">
        <v>58</v>
      </c>
      <c r="M36" s="198"/>
      <c r="N36" s="198"/>
      <c r="O36" s="319"/>
    </row>
    <row r="37" spans="1:15" s="22" customFormat="1" x14ac:dyDescent="0.25">
      <c r="A37" s="195">
        <v>44811</v>
      </c>
      <c r="B37" s="178" t="s">
        <v>252</v>
      </c>
      <c r="C37" s="371" t="s">
        <v>176</v>
      </c>
      <c r="D37" s="372"/>
      <c r="E37" s="460"/>
      <c r="F37" s="183">
        <v>5017000</v>
      </c>
      <c r="G37" s="180">
        <f t="shared" si="3"/>
        <v>6234986</v>
      </c>
      <c r="H37" s="292"/>
      <c r="I37" s="337" t="s">
        <v>18</v>
      </c>
      <c r="J37" s="453" t="s">
        <v>709</v>
      </c>
      <c r="K37" s="337" t="s">
        <v>64</v>
      </c>
      <c r="L37" s="337" t="s">
        <v>58</v>
      </c>
      <c r="M37" s="198"/>
      <c r="N37" s="198"/>
      <c r="O37" s="319"/>
    </row>
    <row r="38" spans="1:15" s="22" customFormat="1" x14ac:dyDescent="0.25">
      <c r="A38" s="195">
        <v>44811</v>
      </c>
      <c r="B38" s="178" t="s">
        <v>115</v>
      </c>
      <c r="C38" s="371" t="s">
        <v>49</v>
      </c>
      <c r="D38" s="372" t="s">
        <v>14</v>
      </c>
      <c r="E38" s="460">
        <v>50000</v>
      </c>
      <c r="F38" s="183"/>
      <c r="G38" s="180">
        <f t="shared" si="3"/>
        <v>6184986</v>
      </c>
      <c r="H38" s="292" t="s">
        <v>42</v>
      </c>
      <c r="I38" s="337" t="s">
        <v>18</v>
      </c>
      <c r="J38" s="453" t="s">
        <v>710</v>
      </c>
      <c r="K38" s="337" t="s">
        <v>64</v>
      </c>
      <c r="L38" s="337" t="s">
        <v>58</v>
      </c>
      <c r="M38" s="198"/>
      <c r="N38" s="198"/>
      <c r="O38" s="319"/>
    </row>
    <row r="39" spans="1:15" s="22" customFormat="1" x14ac:dyDescent="0.25">
      <c r="A39" s="195">
        <v>44811</v>
      </c>
      <c r="B39" s="178" t="s">
        <v>115</v>
      </c>
      <c r="C39" s="371" t="s">
        <v>49</v>
      </c>
      <c r="D39" s="372" t="s">
        <v>14</v>
      </c>
      <c r="E39" s="460">
        <v>290000</v>
      </c>
      <c r="F39" s="183"/>
      <c r="G39" s="180">
        <f t="shared" si="3"/>
        <v>5894986</v>
      </c>
      <c r="H39" s="292" t="s">
        <v>65</v>
      </c>
      <c r="I39" s="337" t="s">
        <v>18</v>
      </c>
      <c r="J39" s="453" t="s">
        <v>257</v>
      </c>
      <c r="K39" s="337" t="s">
        <v>64</v>
      </c>
      <c r="L39" s="337" t="s">
        <v>58</v>
      </c>
      <c r="M39" s="198"/>
      <c r="N39" s="198"/>
      <c r="O39" s="319"/>
    </row>
    <row r="40" spans="1:15" s="22" customFormat="1" x14ac:dyDescent="0.25">
      <c r="A40" s="195">
        <v>44811</v>
      </c>
      <c r="B40" s="178" t="s">
        <v>115</v>
      </c>
      <c r="C40" s="371" t="s">
        <v>49</v>
      </c>
      <c r="D40" s="372" t="s">
        <v>119</v>
      </c>
      <c r="E40" s="460">
        <v>49000</v>
      </c>
      <c r="F40" s="183"/>
      <c r="G40" s="180">
        <f t="shared" si="3"/>
        <v>5845986</v>
      </c>
      <c r="H40" s="292" t="s">
        <v>229</v>
      </c>
      <c r="I40" s="337" t="s">
        <v>18</v>
      </c>
      <c r="J40" s="26" t="s">
        <v>231</v>
      </c>
      <c r="K40" s="337" t="s">
        <v>64</v>
      </c>
      <c r="L40" s="337" t="s">
        <v>58</v>
      </c>
      <c r="M40" s="198"/>
      <c r="N40" s="198"/>
      <c r="O40" s="319"/>
    </row>
    <row r="41" spans="1:15" s="22" customFormat="1" x14ac:dyDescent="0.25">
      <c r="A41" s="195">
        <v>44811</v>
      </c>
      <c r="B41" s="178" t="s">
        <v>115</v>
      </c>
      <c r="C41" s="371" t="s">
        <v>49</v>
      </c>
      <c r="D41" s="372" t="s">
        <v>119</v>
      </c>
      <c r="E41" s="460">
        <v>38000</v>
      </c>
      <c r="F41" s="183"/>
      <c r="G41" s="180">
        <f t="shared" si="2"/>
        <v>5807986</v>
      </c>
      <c r="H41" s="292" t="s">
        <v>236</v>
      </c>
      <c r="I41" s="337" t="s">
        <v>18</v>
      </c>
      <c r="J41" s="453" t="s">
        <v>266</v>
      </c>
      <c r="K41" s="337" t="s">
        <v>64</v>
      </c>
      <c r="L41" s="337" t="s">
        <v>58</v>
      </c>
      <c r="M41" s="198"/>
      <c r="N41" s="198"/>
      <c r="O41" s="319"/>
    </row>
    <row r="42" spans="1:15" s="22" customFormat="1" x14ac:dyDescent="0.25">
      <c r="A42" s="195">
        <v>44812</v>
      </c>
      <c r="B42" s="178" t="s">
        <v>115</v>
      </c>
      <c r="C42" s="371" t="s">
        <v>49</v>
      </c>
      <c r="D42" s="372" t="s">
        <v>118</v>
      </c>
      <c r="E42" s="460">
        <v>65000</v>
      </c>
      <c r="F42" s="183"/>
      <c r="G42" s="180">
        <f t="shared" si="2"/>
        <v>5742986</v>
      </c>
      <c r="H42" s="292" t="s">
        <v>136</v>
      </c>
      <c r="I42" s="337" t="s">
        <v>18</v>
      </c>
      <c r="J42" s="453" t="s">
        <v>250</v>
      </c>
      <c r="K42" s="337" t="s">
        <v>64</v>
      </c>
      <c r="L42" s="337" t="s">
        <v>58</v>
      </c>
      <c r="M42" s="198"/>
      <c r="N42" s="198"/>
      <c r="O42" s="319"/>
    </row>
    <row r="43" spans="1:15" s="22" customFormat="1" x14ac:dyDescent="0.25">
      <c r="A43" s="195">
        <v>44812</v>
      </c>
      <c r="B43" s="178" t="s">
        <v>115</v>
      </c>
      <c r="C43" s="371" t="s">
        <v>49</v>
      </c>
      <c r="D43" s="372" t="s">
        <v>118</v>
      </c>
      <c r="E43" s="460">
        <v>65000</v>
      </c>
      <c r="F43" s="183"/>
      <c r="G43" s="180">
        <f t="shared" si="2"/>
        <v>5677986</v>
      </c>
      <c r="H43" s="292" t="s">
        <v>120</v>
      </c>
      <c r="I43" s="337" t="s">
        <v>18</v>
      </c>
      <c r="J43" s="453" t="s">
        <v>279</v>
      </c>
      <c r="K43" s="337" t="s">
        <v>64</v>
      </c>
      <c r="L43" s="337" t="s">
        <v>58</v>
      </c>
      <c r="M43" s="198"/>
      <c r="N43" s="198"/>
      <c r="O43" s="319"/>
    </row>
    <row r="44" spans="1:15" s="22" customFormat="1" x14ac:dyDescent="0.25">
      <c r="A44" s="195">
        <v>44812</v>
      </c>
      <c r="B44" s="178" t="s">
        <v>115</v>
      </c>
      <c r="C44" s="371" t="s">
        <v>49</v>
      </c>
      <c r="D44" s="372" t="s">
        <v>119</v>
      </c>
      <c r="E44" s="460">
        <v>80000</v>
      </c>
      <c r="F44" s="183"/>
      <c r="G44" s="180">
        <f t="shared" si="2"/>
        <v>5597986</v>
      </c>
      <c r="H44" s="292" t="s">
        <v>121</v>
      </c>
      <c r="I44" s="337" t="s">
        <v>18</v>
      </c>
      <c r="J44" s="453" t="s">
        <v>315</v>
      </c>
      <c r="K44" s="337" t="s">
        <v>64</v>
      </c>
      <c r="L44" s="337" t="s">
        <v>58</v>
      </c>
      <c r="M44" s="198"/>
      <c r="N44" s="198"/>
      <c r="O44" s="319"/>
    </row>
    <row r="45" spans="1:15" s="22" customFormat="1" x14ac:dyDescent="0.25">
      <c r="A45" s="195">
        <v>44812</v>
      </c>
      <c r="B45" s="178" t="s">
        <v>115</v>
      </c>
      <c r="C45" s="371" t="s">
        <v>49</v>
      </c>
      <c r="D45" s="372" t="s">
        <v>119</v>
      </c>
      <c r="E45" s="460">
        <v>76000</v>
      </c>
      <c r="F45" s="183"/>
      <c r="G45" s="180">
        <f t="shared" si="2"/>
        <v>5521986</v>
      </c>
      <c r="H45" s="292" t="s">
        <v>229</v>
      </c>
      <c r="I45" s="337" t="s">
        <v>18</v>
      </c>
      <c r="J45" s="26" t="s">
        <v>232</v>
      </c>
      <c r="K45" s="337" t="s">
        <v>64</v>
      </c>
      <c r="L45" s="337" t="s">
        <v>58</v>
      </c>
      <c r="M45" s="198"/>
      <c r="N45" s="198"/>
      <c r="O45" s="319"/>
    </row>
    <row r="46" spans="1:15" s="22" customFormat="1" x14ac:dyDescent="0.25">
      <c r="A46" s="195">
        <v>44812</v>
      </c>
      <c r="B46" s="178" t="s">
        <v>115</v>
      </c>
      <c r="C46" s="371" t="s">
        <v>49</v>
      </c>
      <c r="D46" s="372" t="s">
        <v>119</v>
      </c>
      <c r="E46" s="460">
        <v>83000</v>
      </c>
      <c r="F46" s="183"/>
      <c r="G46" s="180">
        <f t="shared" si="2"/>
        <v>5438986</v>
      </c>
      <c r="H46" s="292" t="s">
        <v>236</v>
      </c>
      <c r="I46" s="337" t="s">
        <v>18</v>
      </c>
      <c r="J46" s="453" t="s">
        <v>297</v>
      </c>
      <c r="K46" s="337" t="s">
        <v>64</v>
      </c>
      <c r="L46" s="337" t="s">
        <v>58</v>
      </c>
      <c r="M46" s="198"/>
      <c r="N46" s="198"/>
      <c r="O46" s="319"/>
    </row>
    <row r="47" spans="1:15" s="22" customFormat="1" x14ac:dyDescent="0.25">
      <c r="A47" s="195">
        <v>44813</v>
      </c>
      <c r="B47" s="178" t="s">
        <v>125</v>
      </c>
      <c r="C47" s="371" t="s">
        <v>49</v>
      </c>
      <c r="D47" s="372" t="s">
        <v>119</v>
      </c>
      <c r="E47" s="460"/>
      <c r="F47" s="183">
        <v>7000</v>
      </c>
      <c r="G47" s="180">
        <f t="shared" si="2"/>
        <v>5445986</v>
      </c>
      <c r="H47" s="292" t="s">
        <v>229</v>
      </c>
      <c r="I47" s="337" t="s">
        <v>18</v>
      </c>
      <c r="J47" s="25" t="s">
        <v>231</v>
      </c>
      <c r="K47" s="337" t="s">
        <v>64</v>
      </c>
      <c r="L47" s="337" t="s">
        <v>58</v>
      </c>
      <c r="M47" s="198"/>
      <c r="N47" s="198"/>
      <c r="O47" s="319"/>
    </row>
    <row r="48" spans="1:15" s="22" customFormat="1" x14ac:dyDescent="0.25">
      <c r="A48" s="195">
        <v>44813</v>
      </c>
      <c r="B48" s="178" t="s">
        <v>125</v>
      </c>
      <c r="C48" s="371" t="s">
        <v>49</v>
      </c>
      <c r="D48" s="372" t="s">
        <v>119</v>
      </c>
      <c r="E48" s="460"/>
      <c r="F48" s="183">
        <v>1000</v>
      </c>
      <c r="G48" s="180">
        <f t="shared" si="2"/>
        <v>5446986</v>
      </c>
      <c r="H48" s="292" t="s">
        <v>121</v>
      </c>
      <c r="I48" s="337" t="s">
        <v>18</v>
      </c>
      <c r="J48" s="453" t="s">
        <v>315</v>
      </c>
      <c r="K48" s="337" t="s">
        <v>64</v>
      </c>
      <c r="L48" s="337" t="s">
        <v>58</v>
      </c>
      <c r="M48" s="198"/>
      <c r="N48" s="198"/>
      <c r="O48" s="319"/>
    </row>
    <row r="49" spans="1:15" s="22" customFormat="1" x14ac:dyDescent="0.25">
      <c r="A49" s="195">
        <v>44813</v>
      </c>
      <c r="B49" s="178" t="s">
        <v>125</v>
      </c>
      <c r="C49" s="371" t="s">
        <v>49</v>
      </c>
      <c r="D49" s="372" t="s">
        <v>119</v>
      </c>
      <c r="E49" s="460"/>
      <c r="F49" s="183">
        <v>1000</v>
      </c>
      <c r="G49" s="180">
        <f t="shared" si="2"/>
        <v>5447986</v>
      </c>
      <c r="H49" s="292" t="s">
        <v>229</v>
      </c>
      <c r="I49" s="337" t="s">
        <v>18</v>
      </c>
      <c r="J49" s="26" t="s">
        <v>232</v>
      </c>
      <c r="K49" s="337" t="s">
        <v>64</v>
      </c>
      <c r="L49" s="337" t="s">
        <v>58</v>
      </c>
      <c r="M49" s="198"/>
      <c r="N49" s="198"/>
      <c r="O49" s="319"/>
    </row>
    <row r="50" spans="1:15" s="22" customFormat="1" x14ac:dyDescent="0.25">
      <c r="A50" s="195">
        <v>44813</v>
      </c>
      <c r="B50" s="178" t="s">
        <v>125</v>
      </c>
      <c r="C50" s="371" t="s">
        <v>49</v>
      </c>
      <c r="D50" s="372" t="s">
        <v>119</v>
      </c>
      <c r="E50" s="460"/>
      <c r="F50" s="183">
        <v>12000</v>
      </c>
      <c r="G50" s="180">
        <f t="shared" si="2"/>
        <v>5459986</v>
      </c>
      <c r="H50" s="292" t="s">
        <v>236</v>
      </c>
      <c r="I50" s="337" t="s">
        <v>18</v>
      </c>
      <c r="J50" s="453" t="s">
        <v>297</v>
      </c>
      <c r="K50" s="337" t="s">
        <v>64</v>
      </c>
      <c r="L50" s="337" t="s">
        <v>58</v>
      </c>
      <c r="M50" s="198"/>
      <c r="N50" s="198"/>
      <c r="O50" s="319"/>
    </row>
    <row r="51" spans="1:15" s="22" customFormat="1" x14ac:dyDescent="0.25">
      <c r="A51" s="195">
        <v>44813</v>
      </c>
      <c r="B51" s="178" t="s">
        <v>115</v>
      </c>
      <c r="C51" s="371" t="s">
        <v>49</v>
      </c>
      <c r="D51" s="372" t="s">
        <v>119</v>
      </c>
      <c r="E51" s="460">
        <v>68000</v>
      </c>
      <c r="F51" s="183"/>
      <c r="G51" s="180">
        <f t="shared" si="2"/>
        <v>5391986</v>
      </c>
      <c r="H51" s="292" t="s">
        <v>236</v>
      </c>
      <c r="I51" s="337" t="s">
        <v>18</v>
      </c>
      <c r="J51" s="453" t="s">
        <v>302</v>
      </c>
      <c r="K51" s="337" t="s">
        <v>64</v>
      </c>
      <c r="L51" s="337" t="s">
        <v>58</v>
      </c>
      <c r="M51" s="198"/>
      <c r="N51" s="198"/>
      <c r="O51" s="319"/>
    </row>
    <row r="52" spans="1:15" s="22" customFormat="1" x14ac:dyDescent="0.25">
      <c r="A52" s="195">
        <v>44813</v>
      </c>
      <c r="B52" s="178" t="s">
        <v>115</v>
      </c>
      <c r="C52" s="371" t="s">
        <v>49</v>
      </c>
      <c r="D52" s="372" t="s">
        <v>119</v>
      </c>
      <c r="E52" s="460">
        <v>87000</v>
      </c>
      <c r="F52" s="183"/>
      <c r="G52" s="180">
        <f t="shared" si="2"/>
        <v>5304986</v>
      </c>
      <c r="H52" s="292" t="s">
        <v>229</v>
      </c>
      <c r="I52" s="337" t="s">
        <v>18</v>
      </c>
      <c r="J52" s="26" t="s">
        <v>233</v>
      </c>
      <c r="K52" s="337" t="s">
        <v>64</v>
      </c>
      <c r="L52" s="337" t="s">
        <v>58</v>
      </c>
      <c r="M52" s="198"/>
      <c r="N52" s="198"/>
      <c r="O52" s="319"/>
    </row>
    <row r="53" spans="1:15" s="22" customFormat="1" x14ac:dyDescent="0.25">
      <c r="A53" s="195">
        <v>44813</v>
      </c>
      <c r="B53" s="178" t="s">
        <v>115</v>
      </c>
      <c r="C53" s="371" t="s">
        <v>49</v>
      </c>
      <c r="D53" s="372" t="s">
        <v>119</v>
      </c>
      <c r="E53" s="460">
        <v>73000</v>
      </c>
      <c r="F53" s="183"/>
      <c r="G53" s="180">
        <f t="shared" ref="G53:G152" si="4">G52-E53+F53</f>
        <v>5231986</v>
      </c>
      <c r="H53" s="292" t="s">
        <v>121</v>
      </c>
      <c r="I53" s="337" t="s">
        <v>18</v>
      </c>
      <c r="J53" s="453" t="s">
        <v>329</v>
      </c>
      <c r="K53" s="337" t="s">
        <v>64</v>
      </c>
      <c r="L53" s="337" t="s">
        <v>58</v>
      </c>
      <c r="M53" s="198"/>
      <c r="N53" s="198"/>
      <c r="O53" s="319"/>
    </row>
    <row r="54" spans="1:15" s="22" customFormat="1" x14ac:dyDescent="0.25">
      <c r="A54" s="195">
        <v>44813</v>
      </c>
      <c r="B54" s="178" t="s">
        <v>115</v>
      </c>
      <c r="C54" s="371" t="s">
        <v>49</v>
      </c>
      <c r="D54" s="372" t="s">
        <v>118</v>
      </c>
      <c r="E54" s="460">
        <v>70000</v>
      </c>
      <c r="F54" s="183"/>
      <c r="G54" s="180">
        <f t="shared" si="4"/>
        <v>5161986</v>
      </c>
      <c r="H54" s="292" t="s">
        <v>120</v>
      </c>
      <c r="I54" s="337" t="s">
        <v>18</v>
      </c>
      <c r="J54" s="453" t="s">
        <v>382</v>
      </c>
      <c r="K54" s="337" t="s">
        <v>64</v>
      </c>
      <c r="L54" s="337" t="s">
        <v>58</v>
      </c>
      <c r="M54" s="198"/>
      <c r="N54" s="198"/>
      <c r="O54" s="319"/>
    </row>
    <row r="55" spans="1:15" s="22" customFormat="1" x14ac:dyDescent="0.25">
      <c r="A55" s="195">
        <v>44813</v>
      </c>
      <c r="B55" s="178" t="s">
        <v>115</v>
      </c>
      <c r="C55" s="371" t="s">
        <v>49</v>
      </c>
      <c r="D55" s="372" t="s">
        <v>118</v>
      </c>
      <c r="E55" s="460">
        <v>70000</v>
      </c>
      <c r="F55" s="183"/>
      <c r="G55" s="180">
        <f t="shared" si="4"/>
        <v>5091986</v>
      </c>
      <c r="H55" s="292" t="s">
        <v>136</v>
      </c>
      <c r="I55" s="337" t="s">
        <v>18</v>
      </c>
      <c r="J55" s="453" t="s">
        <v>384</v>
      </c>
      <c r="K55" s="337" t="s">
        <v>64</v>
      </c>
      <c r="L55" s="337" t="s">
        <v>58</v>
      </c>
      <c r="M55" s="198"/>
      <c r="N55" s="198"/>
      <c r="O55" s="319"/>
    </row>
    <row r="56" spans="1:15" s="22" customFormat="1" x14ac:dyDescent="0.25">
      <c r="A56" s="195">
        <v>44814</v>
      </c>
      <c r="B56" s="178" t="s">
        <v>125</v>
      </c>
      <c r="C56" s="371" t="s">
        <v>49</v>
      </c>
      <c r="D56" s="372" t="s">
        <v>119</v>
      </c>
      <c r="E56" s="460"/>
      <c r="F56" s="183">
        <v>1000</v>
      </c>
      <c r="G56" s="180">
        <f t="shared" si="4"/>
        <v>5092986</v>
      </c>
      <c r="H56" s="292" t="s">
        <v>236</v>
      </c>
      <c r="I56" s="337" t="s">
        <v>18</v>
      </c>
      <c r="J56" s="617" t="s">
        <v>302</v>
      </c>
      <c r="K56" s="337" t="s">
        <v>64</v>
      </c>
      <c r="L56" s="337" t="s">
        <v>58</v>
      </c>
      <c r="M56" s="198"/>
      <c r="N56" s="198"/>
      <c r="O56" s="319"/>
    </row>
    <row r="57" spans="1:15" s="22" customFormat="1" x14ac:dyDescent="0.25">
      <c r="A57" s="195">
        <v>44814</v>
      </c>
      <c r="B57" s="178" t="s">
        <v>125</v>
      </c>
      <c r="C57" s="371" t="s">
        <v>49</v>
      </c>
      <c r="D57" s="372" t="s">
        <v>119</v>
      </c>
      <c r="E57" s="460"/>
      <c r="F57" s="183">
        <v>15000</v>
      </c>
      <c r="G57" s="180">
        <f t="shared" si="4"/>
        <v>5107986</v>
      </c>
      <c r="H57" s="292" t="s">
        <v>229</v>
      </c>
      <c r="I57" s="337" t="s">
        <v>18</v>
      </c>
      <c r="J57" s="25" t="s">
        <v>233</v>
      </c>
      <c r="K57" s="337" t="s">
        <v>64</v>
      </c>
      <c r="L57" s="337" t="s">
        <v>58</v>
      </c>
      <c r="M57" s="198"/>
      <c r="N57" s="198"/>
      <c r="O57" s="319"/>
    </row>
    <row r="58" spans="1:15" s="22" customFormat="1" x14ac:dyDescent="0.25">
      <c r="A58" s="195">
        <v>44814</v>
      </c>
      <c r="B58" s="178" t="s">
        <v>125</v>
      </c>
      <c r="C58" s="371" t="s">
        <v>49</v>
      </c>
      <c r="D58" s="372" t="s">
        <v>119</v>
      </c>
      <c r="E58" s="460"/>
      <c r="F58" s="183">
        <v>5000</v>
      </c>
      <c r="G58" s="180">
        <f t="shared" si="4"/>
        <v>5112986</v>
      </c>
      <c r="H58" s="292" t="s">
        <v>121</v>
      </c>
      <c r="I58" s="337" t="s">
        <v>18</v>
      </c>
      <c r="J58" s="453" t="s">
        <v>329</v>
      </c>
      <c r="K58" s="337" t="s">
        <v>64</v>
      </c>
      <c r="L58" s="337" t="s">
        <v>58</v>
      </c>
      <c r="M58" s="198"/>
      <c r="N58" s="198"/>
      <c r="O58" s="319"/>
    </row>
    <row r="59" spans="1:15" s="22" customFormat="1" x14ac:dyDescent="0.25">
      <c r="A59" s="195">
        <v>44814</v>
      </c>
      <c r="B59" s="178" t="s">
        <v>115</v>
      </c>
      <c r="C59" s="371" t="s">
        <v>49</v>
      </c>
      <c r="D59" s="372" t="s">
        <v>119</v>
      </c>
      <c r="E59" s="460">
        <v>63000</v>
      </c>
      <c r="F59" s="183"/>
      <c r="G59" s="180">
        <f t="shared" si="4"/>
        <v>5049986</v>
      </c>
      <c r="H59" s="292" t="s">
        <v>121</v>
      </c>
      <c r="I59" s="337" t="s">
        <v>18</v>
      </c>
      <c r="J59" s="453" t="s">
        <v>354</v>
      </c>
      <c r="K59" s="337" t="s">
        <v>64</v>
      </c>
      <c r="L59" s="337" t="s">
        <v>58</v>
      </c>
      <c r="M59" s="198"/>
      <c r="N59" s="198"/>
      <c r="O59" s="319"/>
    </row>
    <row r="60" spans="1:15" s="22" customFormat="1" x14ac:dyDescent="0.25">
      <c r="A60" s="195">
        <v>44814</v>
      </c>
      <c r="B60" s="178" t="s">
        <v>115</v>
      </c>
      <c r="C60" s="371" t="s">
        <v>49</v>
      </c>
      <c r="D60" s="372" t="s">
        <v>118</v>
      </c>
      <c r="E60" s="460">
        <v>20000</v>
      </c>
      <c r="F60" s="183"/>
      <c r="G60" s="180">
        <f t="shared" si="4"/>
        <v>5029986</v>
      </c>
      <c r="H60" s="292" t="s">
        <v>120</v>
      </c>
      <c r="I60" s="337" t="s">
        <v>18</v>
      </c>
      <c r="J60" s="453" t="s">
        <v>319</v>
      </c>
      <c r="K60" s="337" t="s">
        <v>64</v>
      </c>
      <c r="L60" s="337" t="s">
        <v>58</v>
      </c>
      <c r="M60" s="198"/>
      <c r="N60" s="198"/>
      <c r="O60" s="319"/>
    </row>
    <row r="61" spans="1:15" s="22" customFormat="1" x14ac:dyDescent="0.25">
      <c r="A61" s="195">
        <v>44814</v>
      </c>
      <c r="B61" s="178" t="s">
        <v>115</v>
      </c>
      <c r="C61" s="371" t="s">
        <v>49</v>
      </c>
      <c r="D61" s="372" t="s">
        <v>118</v>
      </c>
      <c r="E61" s="460">
        <v>20000</v>
      </c>
      <c r="F61" s="183"/>
      <c r="G61" s="180">
        <f t="shared" si="4"/>
        <v>5009986</v>
      </c>
      <c r="H61" s="292" t="s">
        <v>136</v>
      </c>
      <c r="I61" s="337" t="s">
        <v>18</v>
      </c>
      <c r="J61" s="453" t="s">
        <v>321</v>
      </c>
      <c r="K61" s="337" t="s">
        <v>64</v>
      </c>
      <c r="L61" s="337" t="s">
        <v>58</v>
      </c>
      <c r="M61" s="198"/>
      <c r="N61" s="198"/>
      <c r="O61" s="319"/>
    </row>
    <row r="62" spans="1:15" s="22" customFormat="1" x14ac:dyDescent="0.25">
      <c r="A62" s="195">
        <v>44814</v>
      </c>
      <c r="B62" s="178" t="s">
        <v>115</v>
      </c>
      <c r="C62" s="371" t="s">
        <v>49</v>
      </c>
      <c r="D62" s="372" t="s">
        <v>119</v>
      </c>
      <c r="E62" s="460">
        <v>20000</v>
      </c>
      <c r="F62" s="183"/>
      <c r="G62" s="180">
        <f t="shared" si="4"/>
        <v>4989986</v>
      </c>
      <c r="H62" s="292" t="s">
        <v>229</v>
      </c>
      <c r="I62" s="337" t="s">
        <v>18</v>
      </c>
      <c r="J62" s="26" t="s">
        <v>327</v>
      </c>
      <c r="K62" s="337" t="s">
        <v>64</v>
      </c>
      <c r="L62" s="337" t="s">
        <v>58</v>
      </c>
      <c r="M62" s="198"/>
      <c r="N62" s="198"/>
      <c r="O62" s="319"/>
    </row>
    <row r="63" spans="1:15" s="22" customFormat="1" x14ac:dyDescent="0.25">
      <c r="A63" s="195">
        <v>44814</v>
      </c>
      <c r="B63" s="178" t="s">
        <v>115</v>
      </c>
      <c r="C63" s="371" t="s">
        <v>49</v>
      </c>
      <c r="D63" s="372" t="s">
        <v>118</v>
      </c>
      <c r="E63" s="460">
        <v>140000</v>
      </c>
      <c r="F63" s="183"/>
      <c r="G63" s="180">
        <f t="shared" si="4"/>
        <v>4849986</v>
      </c>
      <c r="H63" s="292" t="s">
        <v>136</v>
      </c>
      <c r="I63" s="337" t="s">
        <v>18</v>
      </c>
      <c r="J63" s="26" t="s">
        <v>327</v>
      </c>
      <c r="K63" s="337" t="s">
        <v>64</v>
      </c>
      <c r="L63" s="337" t="s">
        <v>58</v>
      </c>
      <c r="M63" s="198"/>
      <c r="N63" s="198"/>
      <c r="O63" s="319"/>
    </row>
    <row r="64" spans="1:15" s="22" customFormat="1" x14ac:dyDescent="0.25">
      <c r="A64" s="195">
        <v>44814</v>
      </c>
      <c r="B64" s="178" t="s">
        <v>115</v>
      </c>
      <c r="C64" s="371" t="s">
        <v>49</v>
      </c>
      <c r="D64" s="372" t="s">
        <v>119</v>
      </c>
      <c r="E64" s="460">
        <v>18000</v>
      </c>
      <c r="F64" s="183"/>
      <c r="G64" s="180">
        <f t="shared" si="4"/>
        <v>4831986</v>
      </c>
      <c r="H64" s="292" t="s">
        <v>236</v>
      </c>
      <c r="I64" s="337" t="s">
        <v>18</v>
      </c>
      <c r="J64" s="453" t="s">
        <v>328</v>
      </c>
      <c r="K64" s="337" t="s">
        <v>64</v>
      </c>
      <c r="L64" s="337" t="s">
        <v>58</v>
      </c>
      <c r="M64" s="198"/>
      <c r="N64" s="198"/>
      <c r="O64" s="319"/>
    </row>
    <row r="65" spans="1:15" s="22" customFormat="1" x14ac:dyDescent="0.25">
      <c r="A65" s="195">
        <v>44816</v>
      </c>
      <c r="B65" s="178" t="s">
        <v>125</v>
      </c>
      <c r="C65" s="371" t="s">
        <v>49</v>
      </c>
      <c r="D65" s="372" t="s">
        <v>118</v>
      </c>
      <c r="E65" s="460"/>
      <c r="F65" s="183">
        <v>2000</v>
      </c>
      <c r="G65" s="180">
        <f t="shared" si="4"/>
        <v>4833986</v>
      </c>
      <c r="H65" s="292" t="s">
        <v>120</v>
      </c>
      <c r="I65" s="337" t="s">
        <v>18</v>
      </c>
      <c r="J65" s="617" t="s">
        <v>319</v>
      </c>
      <c r="K65" s="337" t="s">
        <v>64</v>
      </c>
      <c r="L65" s="337" t="s">
        <v>58</v>
      </c>
      <c r="M65" s="198"/>
      <c r="N65" s="198"/>
      <c r="O65" s="319"/>
    </row>
    <row r="66" spans="1:15" s="22" customFormat="1" x14ac:dyDescent="0.25">
      <c r="A66" s="195">
        <v>44816</v>
      </c>
      <c r="B66" s="178" t="s">
        <v>125</v>
      </c>
      <c r="C66" s="371" t="s">
        <v>49</v>
      </c>
      <c r="D66" s="372" t="s">
        <v>119</v>
      </c>
      <c r="E66" s="460"/>
      <c r="F66" s="183">
        <v>4000</v>
      </c>
      <c r="G66" s="180">
        <f t="shared" si="4"/>
        <v>4837986</v>
      </c>
      <c r="H66" s="292" t="s">
        <v>229</v>
      </c>
      <c r="I66" s="337" t="s">
        <v>18</v>
      </c>
      <c r="J66" s="26" t="s">
        <v>327</v>
      </c>
      <c r="K66" s="337" t="s">
        <v>64</v>
      </c>
      <c r="L66" s="337" t="s">
        <v>58</v>
      </c>
      <c r="M66" s="198"/>
      <c r="N66" s="198"/>
      <c r="O66" s="319"/>
    </row>
    <row r="67" spans="1:15" s="22" customFormat="1" x14ac:dyDescent="0.25">
      <c r="A67" s="195">
        <v>44816</v>
      </c>
      <c r="B67" s="178" t="s">
        <v>115</v>
      </c>
      <c r="C67" s="371" t="s">
        <v>49</v>
      </c>
      <c r="D67" s="372" t="s">
        <v>119</v>
      </c>
      <c r="E67" s="460">
        <v>78000</v>
      </c>
      <c r="F67" s="183"/>
      <c r="G67" s="180">
        <f t="shared" si="4"/>
        <v>4759986</v>
      </c>
      <c r="H67" s="292" t="s">
        <v>121</v>
      </c>
      <c r="I67" s="337" t="s">
        <v>18</v>
      </c>
      <c r="J67" s="453" t="s">
        <v>399</v>
      </c>
      <c r="K67" s="337" t="s">
        <v>64</v>
      </c>
      <c r="L67" s="337" t="s">
        <v>58</v>
      </c>
      <c r="M67" s="198"/>
      <c r="N67" s="198"/>
      <c r="O67" s="319"/>
    </row>
    <row r="68" spans="1:15" s="22" customFormat="1" x14ac:dyDescent="0.25">
      <c r="A68" s="195">
        <v>44816</v>
      </c>
      <c r="B68" s="178" t="s">
        <v>115</v>
      </c>
      <c r="C68" s="371" t="s">
        <v>49</v>
      </c>
      <c r="D68" s="372" t="s">
        <v>119</v>
      </c>
      <c r="E68" s="460">
        <v>80000</v>
      </c>
      <c r="F68" s="183"/>
      <c r="G68" s="180">
        <f t="shared" si="4"/>
        <v>4679986</v>
      </c>
      <c r="H68" s="292" t="s">
        <v>229</v>
      </c>
      <c r="I68" s="337" t="s">
        <v>18</v>
      </c>
      <c r="J68" s="26" t="s">
        <v>333</v>
      </c>
      <c r="K68" s="337" t="s">
        <v>64</v>
      </c>
      <c r="L68" s="337" t="s">
        <v>58</v>
      </c>
      <c r="M68" s="198"/>
      <c r="N68" s="198"/>
      <c r="O68" s="319"/>
    </row>
    <row r="69" spans="1:15" s="22" customFormat="1" x14ac:dyDescent="0.25">
      <c r="A69" s="195">
        <v>44816</v>
      </c>
      <c r="B69" s="178" t="s">
        <v>115</v>
      </c>
      <c r="C69" s="371" t="s">
        <v>49</v>
      </c>
      <c r="D69" s="372" t="s">
        <v>119</v>
      </c>
      <c r="E69" s="460">
        <v>68000</v>
      </c>
      <c r="F69" s="183"/>
      <c r="G69" s="180">
        <f t="shared" si="4"/>
        <v>4611986</v>
      </c>
      <c r="H69" s="292" t="s">
        <v>236</v>
      </c>
      <c r="I69" s="337" t="s">
        <v>18</v>
      </c>
      <c r="J69" s="453" t="s">
        <v>338</v>
      </c>
      <c r="K69" s="337" t="s">
        <v>64</v>
      </c>
      <c r="L69" s="337" t="s">
        <v>58</v>
      </c>
      <c r="M69" s="198"/>
      <c r="N69" s="198"/>
      <c r="O69" s="319"/>
    </row>
    <row r="70" spans="1:15" s="22" customFormat="1" x14ac:dyDescent="0.25">
      <c r="A70" s="195">
        <v>44816</v>
      </c>
      <c r="B70" s="178" t="s">
        <v>115</v>
      </c>
      <c r="C70" s="371" t="s">
        <v>49</v>
      </c>
      <c r="D70" s="372" t="s">
        <v>14</v>
      </c>
      <c r="E70" s="460">
        <v>27000</v>
      </c>
      <c r="F70" s="183"/>
      <c r="G70" s="180">
        <f t="shared" si="4"/>
        <v>4584986</v>
      </c>
      <c r="H70" s="292" t="s">
        <v>42</v>
      </c>
      <c r="I70" s="337" t="s">
        <v>18</v>
      </c>
      <c r="J70" s="453" t="s">
        <v>713</v>
      </c>
      <c r="K70" s="337" t="s">
        <v>64</v>
      </c>
      <c r="L70" s="337" t="s">
        <v>58</v>
      </c>
      <c r="M70" s="198"/>
      <c r="N70" s="198"/>
      <c r="O70" s="319"/>
    </row>
    <row r="71" spans="1:15" s="22" customFormat="1" x14ac:dyDescent="0.25">
      <c r="A71" s="195">
        <v>44816</v>
      </c>
      <c r="B71" s="178" t="s">
        <v>115</v>
      </c>
      <c r="C71" s="371" t="s">
        <v>49</v>
      </c>
      <c r="D71" s="372" t="s">
        <v>118</v>
      </c>
      <c r="E71" s="460">
        <v>70000</v>
      </c>
      <c r="F71" s="183"/>
      <c r="G71" s="180">
        <f t="shared" si="4"/>
        <v>4514986</v>
      </c>
      <c r="H71" s="292" t="s">
        <v>120</v>
      </c>
      <c r="I71" s="337" t="s">
        <v>18</v>
      </c>
      <c r="J71" s="453" t="s">
        <v>349</v>
      </c>
      <c r="K71" s="337" t="s">
        <v>64</v>
      </c>
      <c r="L71" s="337" t="s">
        <v>58</v>
      </c>
      <c r="M71" s="198"/>
      <c r="N71" s="198"/>
      <c r="O71" s="319"/>
    </row>
    <row r="72" spans="1:15" s="22" customFormat="1" x14ac:dyDescent="0.25">
      <c r="A72" s="195">
        <v>44816</v>
      </c>
      <c r="B72" s="178" t="s">
        <v>115</v>
      </c>
      <c r="C72" s="371" t="s">
        <v>49</v>
      </c>
      <c r="D72" s="372" t="s">
        <v>118</v>
      </c>
      <c r="E72" s="460">
        <v>70000</v>
      </c>
      <c r="F72" s="183"/>
      <c r="G72" s="180">
        <f t="shared" si="4"/>
        <v>4444986</v>
      </c>
      <c r="H72" s="292" t="s">
        <v>136</v>
      </c>
      <c r="I72" s="337" t="s">
        <v>18</v>
      </c>
      <c r="J72" s="617" t="s">
        <v>688</v>
      </c>
      <c r="K72" s="337" t="s">
        <v>64</v>
      </c>
      <c r="L72" s="337" t="s">
        <v>58</v>
      </c>
      <c r="M72" s="198"/>
      <c r="N72" s="198"/>
      <c r="O72" s="319"/>
    </row>
    <row r="73" spans="1:15" s="22" customFormat="1" x14ac:dyDescent="0.25">
      <c r="A73" s="195">
        <v>44816</v>
      </c>
      <c r="B73" s="178" t="s">
        <v>115</v>
      </c>
      <c r="C73" s="371" t="s">
        <v>49</v>
      </c>
      <c r="D73" s="372" t="s">
        <v>14</v>
      </c>
      <c r="E73" s="460">
        <v>230000</v>
      </c>
      <c r="F73" s="183"/>
      <c r="G73" s="180">
        <f t="shared" si="4"/>
        <v>4214986</v>
      </c>
      <c r="H73" s="292" t="s">
        <v>42</v>
      </c>
      <c r="I73" s="337" t="s">
        <v>18</v>
      </c>
      <c r="J73" s="617" t="s">
        <v>716</v>
      </c>
      <c r="K73" s="337" t="s">
        <v>64</v>
      </c>
      <c r="L73" s="337" t="s">
        <v>58</v>
      </c>
      <c r="M73" s="198"/>
      <c r="N73" s="198"/>
      <c r="O73" s="319"/>
    </row>
    <row r="74" spans="1:15" s="22" customFormat="1" x14ac:dyDescent="0.25">
      <c r="A74" s="195">
        <v>44816</v>
      </c>
      <c r="B74" s="178" t="s">
        <v>115</v>
      </c>
      <c r="C74" s="371" t="s">
        <v>49</v>
      </c>
      <c r="D74" s="372" t="s">
        <v>14</v>
      </c>
      <c r="E74" s="460">
        <v>138000</v>
      </c>
      <c r="F74" s="183"/>
      <c r="G74" s="180">
        <f t="shared" si="4"/>
        <v>4076986</v>
      </c>
      <c r="H74" s="292" t="s">
        <v>42</v>
      </c>
      <c r="I74" s="337" t="s">
        <v>18</v>
      </c>
      <c r="J74" s="26" t="s">
        <v>333</v>
      </c>
      <c r="K74" s="337" t="s">
        <v>64</v>
      </c>
      <c r="L74" s="337" t="s">
        <v>58</v>
      </c>
      <c r="M74" s="198"/>
      <c r="N74" s="198"/>
      <c r="O74" s="319"/>
    </row>
    <row r="75" spans="1:15" s="22" customFormat="1" x14ac:dyDescent="0.25">
      <c r="A75" s="195">
        <v>44816</v>
      </c>
      <c r="B75" s="178" t="s">
        <v>125</v>
      </c>
      <c r="C75" s="371" t="s">
        <v>49</v>
      </c>
      <c r="D75" s="372" t="s">
        <v>14</v>
      </c>
      <c r="E75" s="460"/>
      <c r="F75" s="183">
        <v>27000</v>
      </c>
      <c r="G75" s="180">
        <f t="shared" si="4"/>
        <v>4103986</v>
      </c>
      <c r="H75" s="292" t="s">
        <v>42</v>
      </c>
      <c r="I75" s="337" t="s">
        <v>18</v>
      </c>
      <c r="J75" s="26" t="s">
        <v>713</v>
      </c>
      <c r="K75" s="337" t="s">
        <v>64</v>
      </c>
      <c r="L75" s="337" t="s">
        <v>58</v>
      </c>
      <c r="M75" s="198"/>
      <c r="N75" s="198"/>
      <c r="O75" s="319"/>
    </row>
    <row r="76" spans="1:15" s="22" customFormat="1" x14ac:dyDescent="0.25">
      <c r="A76" s="195">
        <v>44817</v>
      </c>
      <c r="B76" s="178" t="s">
        <v>125</v>
      </c>
      <c r="C76" s="371" t="s">
        <v>49</v>
      </c>
      <c r="D76" s="372" t="s">
        <v>119</v>
      </c>
      <c r="E76" s="460"/>
      <c r="F76" s="183">
        <v>7000</v>
      </c>
      <c r="G76" s="180">
        <f t="shared" si="4"/>
        <v>4110986</v>
      </c>
      <c r="H76" s="292" t="s">
        <v>229</v>
      </c>
      <c r="I76" s="337" t="s">
        <v>18</v>
      </c>
      <c r="J76" s="453" t="s">
        <v>722</v>
      </c>
      <c r="K76" s="337" t="s">
        <v>64</v>
      </c>
      <c r="L76" s="337" t="s">
        <v>58</v>
      </c>
      <c r="M76" s="198"/>
      <c r="N76" s="198"/>
      <c r="O76" s="319"/>
    </row>
    <row r="77" spans="1:15" s="22" customFormat="1" x14ac:dyDescent="0.25">
      <c r="A77" s="535">
        <v>44817</v>
      </c>
      <c r="B77" s="178" t="s">
        <v>115</v>
      </c>
      <c r="C77" s="371" t="s">
        <v>49</v>
      </c>
      <c r="D77" s="372" t="s">
        <v>119</v>
      </c>
      <c r="E77" s="460">
        <v>81000</v>
      </c>
      <c r="F77" s="183"/>
      <c r="G77" s="180">
        <f t="shared" si="4"/>
        <v>4029986</v>
      </c>
      <c r="H77" s="292" t="s">
        <v>121</v>
      </c>
      <c r="I77" s="337" t="s">
        <v>18</v>
      </c>
      <c r="J77" s="453" t="s">
        <v>416</v>
      </c>
      <c r="K77" s="337" t="s">
        <v>64</v>
      </c>
      <c r="L77" s="337" t="s">
        <v>58</v>
      </c>
      <c r="M77" s="198"/>
      <c r="N77" s="198"/>
      <c r="O77" s="319"/>
    </row>
    <row r="78" spans="1:15" s="22" customFormat="1" x14ac:dyDescent="0.25">
      <c r="A78" s="535">
        <v>44817</v>
      </c>
      <c r="B78" s="178" t="s">
        <v>115</v>
      </c>
      <c r="C78" s="371" t="s">
        <v>49</v>
      </c>
      <c r="D78" s="372" t="s">
        <v>119</v>
      </c>
      <c r="E78" s="460">
        <v>80000</v>
      </c>
      <c r="F78" s="183"/>
      <c r="G78" s="180">
        <f t="shared" si="4"/>
        <v>3949986</v>
      </c>
      <c r="H78" s="292" t="s">
        <v>229</v>
      </c>
      <c r="I78" s="337" t="s">
        <v>18</v>
      </c>
      <c r="J78" s="26" t="s">
        <v>359</v>
      </c>
      <c r="K78" s="337" t="s">
        <v>64</v>
      </c>
      <c r="L78" s="337" t="s">
        <v>58</v>
      </c>
      <c r="M78" s="198"/>
      <c r="N78" s="198"/>
      <c r="O78" s="319"/>
    </row>
    <row r="79" spans="1:15" s="22" customFormat="1" x14ac:dyDescent="0.25">
      <c r="A79" s="535">
        <v>44817</v>
      </c>
      <c r="B79" s="178" t="s">
        <v>115</v>
      </c>
      <c r="C79" s="371" t="s">
        <v>49</v>
      </c>
      <c r="D79" s="372" t="s">
        <v>119</v>
      </c>
      <c r="E79" s="460">
        <v>69000</v>
      </c>
      <c r="F79" s="183"/>
      <c r="G79" s="180">
        <f t="shared" si="4"/>
        <v>3880986</v>
      </c>
      <c r="H79" s="292" t="s">
        <v>236</v>
      </c>
      <c r="I79" s="337" t="s">
        <v>18</v>
      </c>
      <c r="J79" s="453" t="s">
        <v>363</v>
      </c>
      <c r="K79" s="337" t="s">
        <v>64</v>
      </c>
      <c r="L79" s="337" t="s">
        <v>58</v>
      </c>
      <c r="M79" s="198"/>
      <c r="N79" s="198"/>
      <c r="O79" s="319"/>
    </row>
    <row r="80" spans="1:15" s="22" customFormat="1" x14ac:dyDescent="0.25">
      <c r="A80" s="535">
        <v>44817</v>
      </c>
      <c r="B80" s="178" t="s">
        <v>115</v>
      </c>
      <c r="C80" s="371" t="s">
        <v>49</v>
      </c>
      <c r="D80" s="372" t="s">
        <v>14</v>
      </c>
      <c r="E80" s="460">
        <v>40000</v>
      </c>
      <c r="F80" s="183"/>
      <c r="G80" s="180">
        <f t="shared" si="4"/>
        <v>3840986</v>
      </c>
      <c r="H80" s="292" t="s">
        <v>42</v>
      </c>
      <c r="I80" s="337" t="s">
        <v>18</v>
      </c>
      <c r="J80" s="453" t="s">
        <v>721</v>
      </c>
      <c r="K80" s="337" t="s">
        <v>64</v>
      </c>
      <c r="L80" s="337" t="s">
        <v>58</v>
      </c>
      <c r="M80" s="198"/>
      <c r="N80" s="198"/>
      <c r="O80" s="319"/>
    </row>
    <row r="81" spans="1:15" s="22" customFormat="1" x14ac:dyDescent="0.25">
      <c r="A81" s="535">
        <v>44817</v>
      </c>
      <c r="B81" s="178" t="s">
        <v>115</v>
      </c>
      <c r="C81" s="371" t="s">
        <v>49</v>
      </c>
      <c r="D81" s="372" t="s">
        <v>118</v>
      </c>
      <c r="E81" s="460">
        <v>80000</v>
      </c>
      <c r="F81" s="183"/>
      <c r="G81" s="180">
        <f t="shared" si="4"/>
        <v>3760986</v>
      </c>
      <c r="H81" s="292" t="s">
        <v>136</v>
      </c>
      <c r="I81" s="337" t="s">
        <v>18</v>
      </c>
      <c r="J81" s="453" t="s">
        <v>374</v>
      </c>
      <c r="K81" s="337" t="s">
        <v>64</v>
      </c>
      <c r="L81" s="337" t="s">
        <v>58</v>
      </c>
      <c r="M81" s="198"/>
      <c r="N81" s="198"/>
      <c r="O81" s="319"/>
    </row>
    <row r="82" spans="1:15" s="22" customFormat="1" x14ac:dyDescent="0.25">
      <c r="A82" s="535">
        <v>44817</v>
      </c>
      <c r="B82" s="178" t="s">
        <v>115</v>
      </c>
      <c r="C82" s="371" t="s">
        <v>49</v>
      </c>
      <c r="D82" s="372" t="s">
        <v>118</v>
      </c>
      <c r="E82" s="460">
        <v>80000</v>
      </c>
      <c r="F82" s="183"/>
      <c r="G82" s="180">
        <f t="shared" si="4"/>
        <v>3680986</v>
      </c>
      <c r="H82" s="292" t="s">
        <v>120</v>
      </c>
      <c r="I82" s="337" t="s">
        <v>18</v>
      </c>
      <c r="J82" s="453" t="s">
        <v>381</v>
      </c>
      <c r="K82" s="337" t="s">
        <v>64</v>
      </c>
      <c r="L82" s="337" t="s">
        <v>58</v>
      </c>
      <c r="M82" s="198"/>
      <c r="N82" s="198"/>
      <c r="O82" s="319"/>
    </row>
    <row r="83" spans="1:15" s="22" customFormat="1" x14ac:dyDescent="0.25">
      <c r="A83" s="535">
        <v>44818</v>
      </c>
      <c r="B83" s="178" t="s">
        <v>125</v>
      </c>
      <c r="C83" s="371" t="s">
        <v>49</v>
      </c>
      <c r="D83" s="372" t="s">
        <v>118</v>
      </c>
      <c r="E83" s="460"/>
      <c r="F83" s="183">
        <v>6000</v>
      </c>
      <c r="G83" s="180">
        <f t="shared" si="4"/>
        <v>3686986</v>
      </c>
      <c r="H83" s="292" t="s">
        <v>236</v>
      </c>
      <c r="I83" s="337" t="s">
        <v>18</v>
      </c>
      <c r="J83" s="453" t="s">
        <v>363</v>
      </c>
      <c r="K83" s="337" t="s">
        <v>64</v>
      </c>
      <c r="L83" s="337" t="s">
        <v>58</v>
      </c>
      <c r="M83" s="198"/>
      <c r="N83" s="198"/>
      <c r="O83" s="319"/>
    </row>
    <row r="84" spans="1:15" s="22" customFormat="1" x14ac:dyDescent="0.25">
      <c r="A84" s="535">
        <v>44818</v>
      </c>
      <c r="B84" s="178" t="s">
        <v>115</v>
      </c>
      <c r="C84" s="371" t="s">
        <v>49</v>
      </c>
      <c r="D84" s="372" t="s">
        <v>119</v>
      </c>
      <c r="E84" s="460">
        <v>75000</v>
      </c>
      <c r="F84" s="183"/>
      <c r="G84" s="180">
        <f t="shared" si="4"/>
        <v>3611986</v>
      </c>
      <c r="H84" s="292" t="s">
        <v>229</v>
      </c>
      <c r="I84" s="337" t="s">
        <v>18</v>
      </c>
      <c r="J84" s="25" t="s">
        <v>386</v>
      </c>
      <c r="K84" s="337" t="s">
        <v>64</v>
      </c>
      <c r="L84" s="337" t="s">
        <v>58</v>
      </c>
      <c r="M84" s="198"/>
      <c r="N84" s="198"/>
      <c r="O84" s="319"/>
    </row>
    <row r="85" spans="1:15" s="22" customFormat="1" x14ac:dyDescent="0.25">
      <c r="A85" s="535">
        <v>44818</v>
      </c>
      <c r="B85" s="178" t="s">
        <v>115</v>
      </c>
      <c r="C85" s="371" t="s">
        <v>49</v>
      </c>
      <c r="D85" s="372" t="s">
        <v>119</v>
      </c>
      <c r="E85" s="460">
        <v>80000</v>
      </c>
      <c r="F85" s="183"/>
      <c r="G85" s="180">
        <f t="shared" si="4"/>
        <v>3531986</v>
      </c>
      <c r="H85" s="292" t="s">
        <v>236</v>
      </c>
      <c r="I85" s="337" t="s">
        <v>18</v>
      </c>
      <c r="J85" s="453" t="s">
        <v>393</v>
      </c>
      <c r="K85" s="337" t="s">
        <v>64</v>
      </c>
      <c r="L85" s="337" t="s">
        <v>58</v>
      </c>
      <c r="M85" s="198"/>
      <c r="N85" s="198"/>
      <c r="O85" s="319"/>
    </row>
    <row r="86" spans="1:15" s="22" customFormat="1" x14ac:dyDescent="0.25">
      <c r="A86" s="535">
        <v>44818</v>
      </c>
      <c r="B86" s="178" t="s">
        <v>115</v>
      </c>
      <c r="C86" s="371" t="s">
        <v>49</v>
      </c>
      <c r="D86" s="372" t="s">
        <v>119</v>
      </c>
      <c r="E86" s="460">
        <v>80000</v>
      </c>
      <c r="F86" s="183"/>
      <c r="G86" s="180">
        <f t="shared" si="4"/>
        <v>3451986</v>
      </c>
      <c r="H86" s="292" t="s">
        <v>121</v>
      </c>
      <c r="I86" s="337" t="s">
        <v>18</v>
      </c>
      <c r="J86" s="453" t="s">
        <v>442</v>
      </c>
      <c r="K86" s="337" t="s">
        <v>64</v>
      </c>
      <c r="L86" s="337" t="s">
        <v>58</v>
      </c>
      <c r="M86" s="198"/>
      <c r="N86" s="198"/>
      <c r="O86" s="319"/>
    </row>
    <row r="87" spans="1:15" s="22" customFormat="1" x14ac:dyDescent="0.25">
      <c r="A87" s="535">
        <v>44818</v>
      </c>
      <c r="B87" s="178" t="s">
        <v>115</v>
      </c>
      <c r="C87" s="371" t="s">
        <v>49</v>
      </c>
      <c r="D87" s="372" t="s">
        <v>118</v>
      </c>
      <c r="E87" s="460">
        <v>70000</v>
      </c>
      <c r="F87" s="183"/>
      <c r="G87" s="180">
        <f t="shared" si="4"/>
        <v>3381986</v>
      </c>
      <c r="H87" s="292" t="s">
        <v>136</v>
      </c>
      <c r="I87" s="337" t="s">
        <v>18</v>
      </c>
      <c r="J87" s="453" t="s">
        <v>404</v>
      </c>
      <c r="K87" s="337" t="s">
        <v>64</v>
      </c>
      <c r="L87" s="337" t="s">
        <v>58</v>
      </c>
      <c r="M87" s="198"/>
      <c r="N87" s="198"/>
      <c r="O87" s="319"/>
    </row>
    <row r="88" spans="1:15" s="22" customFormat="1" x14ac:dyDescent="0.25">
      <c r="A88" s="535">
        <v>44818</v>
      </c>
      <c r="B88" s="178" t="s">
        <v>115</v>
      </c>
      <c r="C88" s="371" t="s">
        <v>49</v>
      </c>
      <c r="D88" s="372" t="s">
        <v>118</v>
      </c>
      <c r="E88" s="460">
        <v>70000</v>
      </c>
      <c r="F88" s="183"/>
      <c r="G88" s="180">
        <f t="shared" si="4"/>
        <v>3311986</v>
      </c>
      <c r="H88" s="292" t="s">
        <v>120</v>
      </c>
      <c r="I88" s="337" t="s">
        <v>18</v>
      </c>
      <c r="J88" s="453"/>
      <c r="K88" s="337" t="s">
        <v>64</v>
      </c>
      <c r="L88" s="337" t="s">
        <v>58</v>
      </c>
      <c r="M88" s="198"/>
      <c r="N88" s="198"/>
      <c r="O88" s="319"/>
    </row>
    <row r="89" spans="1:15" s="22" customFormat="1" x14ac:dyDescent="0.25">
      <c r="A89" s="535">
        <v>44819</v>
      </c>
      <c r="B89" s="178" t="s">
        <v>125</v>
      </c>
      <c r="C89" s="371" t="s">
        <v>49</v>
      </c>
      <c r="D89" s="372" t="s">
        <v>119</v>
      </c>
      <c r="E89" s="460"/>
      <c r="F89" s="183">
        <v>8000</v>
      </c>
      <c r="G89" s="180">
        <f t="shared" si="4"/>
        <v>3319986</v>
      </c>
      <c r="H89" s="292" t="s">
        <v>236</v>
      </c>
      <c r="I89" s="337" t="s">
        <v>18</v>
      </c>
      <c r="J89" s="453" t="s">
        <v>393</v>
      </c>
      <c r="K89" s="337" t="s">
        <v>64</v>
      </c>
      <c r="L89" s="337" t="s">
        <v>58</v>
      </c>
      <c r="M89" s="198"/>
      <c r="N89" s="198"/>
      <c r="O89" s="319"/>
    </row>
    <row r="90" spans="1:15" s="22" customFormat="1" x14ac:dyDescent="0.25">
      <c r="A90" s="535">
        <v>44819</v>
      </c>
      <c r="B90" s="178" t="s">
        <v>115</v>
      </c>
      <c r="C90" s="371" t="s">
        <v>49</v>
      </c>
      <c r="D90" s="372" t="s">
        <v>119</v>
      </c>
      <c r="E90" s="460">
        <v>63000</v>
      </c>
      <c r="F90" s="183"/>
      <c r="G90" s="180">
        <f t="shared" si="4"/>
        <v>3256986</v>
      </c>
      <c r="H90" s="292" t="s">
        <v>236</v>
      </c>
      <c r="I90" s="337" t="s">
        <v>18</v>
      </c>
      <c r="J90" s="453" t="s">
        <v>410</v>
      </c>
      <c r="K90" s="337" t="s">
        <v>64</v>
      </c>
      <c r="L90" s="337" t="s">
        <v>58</v>
      </c>
      <c r="M90" s="198"/>
      <c r="N90" s="198"/>
      <c r="O90" s="319"/>
    </row>
    <row r="91" spans="1:15" s="22" customFormat="1" x14ac:dyDescent="0.25">
      <c r="A91" s="535">
        <v>44819</v>
      </c>
      <c r="B91" s="178" t="s">
        <v>115</v>
      </c>
      <c r="C91" s="371" t="s">
        <v>49</v>
      </c>
      <c r="D91" s="372" t="s">
        <v>119</v>
      </c>
      <c r="E91" s="460">
        <v>80000</v>
      </c>
      <c r="F91" s="183"/>
      <c r="G91" s="180">
        <f t="shared" si="4"/>
        <v>3176986</v>
      </c>
      <c r="H91" s="292" t="s">
        <v>121</v>
      </c>
      <c r="I91" s="337" t="s">
        <v>18</v>
      </c>
      <c r="J91" s="453" t="s">
        <v>464</v>
      </c>
      <c r="K91" s="337" t="s">
        <v>64</v>
      </c>
      <c r="L91" s="337" t="s">
        <v>58</v>
      </c>
      <c r="M91" s="198"/>
      <c r="N91" s="198"/>
      <c r="O91" s="319"/>
    </row>
    <row r="92" spans="1:15" s="22" customFormat="1" x14ac:dyDescent="0.25">
      <c r="A92" s="535">
        <v>44819</v>
      </c>
      <c r="B92" s="178" t="s">
        <v>115</v>
      </c>
      <c r="C92" s="371" t="s">
        <v>49</v>
      </c>
      <c r="D92" s="372" t="s">
        <v>118</v>
      </c>
      <c r="E92" s="460">
        <v>70000</v>
      </c>
      <c r="F92" s="183"/>
      <c r="G92" s="180">
        <f t="shared" si="4"/>
        <v>3106986</v>
      </c>
      <c r="H92" s="292" t="s">
        <v>136</v>
      </c>
      <c r="I92" s="337" t="s">
        <v>18</v>
      </c>
      <c r="J92" s="453" t="s">
        <v>420</v>
      </c>
      <c r="K92" s="337" t="s">
        <v>64</v>
      </c>
      <c r="L92" s="337" t="s">
        <v>58</v>
      </c>
      <c r="M92" s="198"/>
      <c r="N92" s="198"/>
      <c r="O92" s="319"/>
    </row>
    <row r="93" spans="1:15" s="22" customFormat="1" x14ac:dyDescent="0.25">
      <c r="A93" s="535">
        <v>44819</v>
      </c>
      <c r="B93" s="178" t="s">
        <v>115</v>
      </c>
      <c r="C93" s="371" t="s">
        <v>49</v>
      </c>
      <c r="D93" s="372" t="s">
        <v>118</v>
      </c>
      <c r="E93" s="460">
        <v>50000</v>
      </c>
      <c r="F93" s="183"/>
      <c r="G93" s="180">
        <f t="shared" si="4"/>
        <v>3056986</v>
      </c>
      <c r="H93" s="292" t="s">
        <v>120</v>
      </c>
      <c r="I93" s="337" t="s">
        <v>18</v>
      </c>
      <c r="J93" s="453" t="s">
        <v>425</v>
      </c>
      <c r="K93" s="337" t="s">
        <v>64</v>
      </c>
      <c r="L93" s="337" t="s">
        <v>58</v>
      </c>
      <c r="M93" s="198"/>
      <c r="N93" s="198"/>
      <c r="O93" s="319"/>
    </row>
    <row r="94" spans="1:15" s="22" customFormat="1" x14ac:dyDescent="0.25">
      <c r="A94" s="535">
        <v>44819</v>
      </c>
      <c r="B94" s="178" t="s">
        <v>115</v>
      </c>
      <c r="C94" s="371" t="s">
        <v>49</v>
      </c>
      <c r="D94" s="372" t="s">
        <v>119</v>
      </c>
      <c r="E94" s="460">
        <v>72000</v>
      </c>
      <c r="F94" s="183"/>
      <c r="G94" s="180">
        <f t="shared" si="4"/>
        <v>2984986</v>
      </c>
      <c r="H94" s="292" t="s">
        <v>229</v>
      </c>
      <c r="I94" s="337" t="s">
        <v>18</v>
      </c>
      <c r="J94" s="26" t="s">
        <v>426</v>
      </c>
      <c r="K94" s="337" t="s">
        <v>64</v>
      </c>
      <c r="L94" s="337" t="s">
        <v>58</v>
      </c>
      <c r="M94" s="198"/>
      <c r="N94" s="198"/>
      <c r="O94" s="319"/>
    </row>
    <row r="95" spans="1:15" s="22" customFormat="1" x14ac:dyDescent="0.25">
      <c r="A95" s="535">
        <v>44819</v>
      </c>
      <c r="B95" s="178" t="s">
        <v>115</v>
      </c>
      <c r="C95" s="371" t="s">
        <v>49</v>
      </c>
      <c r="D95" s="372" t="s">
        <v>14</v>
      </c>
      <c r="E95" s="460">
        <v>16000</v>
      </c>
      <c r="F95" s="183"/>
      <c r="G95" s="180">
        <f t="shared" si="4"/>
        <v>2968986</v>
      </c>
      <c r="H95" s="292" t="s">
        <v>42</v>
      </c>
      <c r="I95" s="337" t="s">
        <v>18</v>
      </c>
      <c r="J95" s="453" t="s">
        <v>724</v>
      </c>
      <c r="K95" s="337" t="s">
        <v>64</v>
      </c>
      <c r="L95" s="337" t="s">
        <v>58</v>
      </c>
      <c r="M95" s="198"/>
      <c r="N95" s="198"/>
      <c r="O95" s="319"/>
    </row>
    <row r="96" spans="1:15" s="22" customFormat="1" x14ac:dyDescent="0.25">
      <c r="A96" s="535">
        <v>44819</v>
      </c>
      <c r="B96" s="178" t="s">
        <v>115</v>
      </c>
      <c r="C96" s="371" t="s">
        <v>49</v>
      </c>
      <c r="D96" s="372" t="s">
        <v>14</v>
      </c>
      <c r="E96" s="460">
        <v>319000</v>
      </c>
      <c r="F96" s="183"/>
      <c r="G96" s="180">
        <f t="shared" si="4"/>
        <v>2649986</v>
      </c>
      <c r="H96" s="292" t="s">
        <v>42</v>
      </c>
      <c r="I96" s="337" t="s">
        <v>18</v>
      </c>
      <c r="J96" s="453" t="s">
        <v>725</v>
      </c>
      <c r="K96" s="337" t="s">
        <v>64</v>
      </c>
      <c r="L96" s="337" t="s">
        <v>58</v>
      </c>
      <c r="M96" s="198"/>
      <c r="N96" s="198"/>
      <c r="O96" s="319"/>
    </row>
    <row r="97" spans="1:15" s="22" customFormat="1" x14ac:dyDescent="0.25">
      <c r="A97" s="535">
        <v>44820</v>
      </c>
      <c r="B97" s="178" t="s">
        <v>125</v>
      </c>
      <c r="C97" s="371" t="s">
        <v>49</v>
      </c>
      <c r="D97" s="372" t="s">
        <v>119</v>
      </c>
      <c r="E97" s="460"/>
      <c r="F97" s="183">
        <v>3000</v>
      </c>
      <c r="G97" s="180">
        <f t="shared" si="4"/>
        <v>2652986</v>
      </c>
      <c r="H97" s="292" t="s">
        <v>229</v>
      </c>
      <c r="I97" s="337" t="s">
        <v>18</v>
      </c>
      <c r="J97" s="26" t="s">
        <v>426</v>
      </c>
      <c r="K97" s="337" t="s">
        <v>64</v>
      </c>
      <c r="L97" s="337" t="s">
        <v>58</v>
      </c>
      <c r="M97" s="198"/>
      <c r="N97" s="198"/>
      <c r="O97" s="319"/>
    </row>
    <row r="98" spans="1:15" s="22" customFormat="1" x14ac:dyDescent="0.25">
      <c r="A98" s="195">
        <v>44820</v>
      </c>
      <c r="B98" s="178" t="s">
        <v>115</v>
      </c>
      <c r="C98" s="371" t="s">
        <v>49</v>
      </c>
      <c r="D98" s="372" t="s">
        <v>119</v>
      </c>
      <c r="E98" s="460">
        <v>81000</v>
      </c>
      <c r="F98" s="183"/>
      <c r="G98" s="180">
        <f t="shared" si="4"/>
        <v>2571986</v>
      </c>
      <c r="H98" s="292" t="s">
        <v>121</v>
      </c>
      <c r="I98" s="337" t="s">
        <v>18</v>
      </c>
      <c r="J98" s="453" t="s">
        <v>442</v>
      </c>
      <c r="K98" s="337" t="s">
        <v>64</v>
      </c>
      <c r="L98" s="337" t="s">
        <v>58</v>
      </c>
      <c r="M98" s="198"/>
      <c r="N98" s="198"/>
      <c r="O98" s="319"/>
    </row>
    <row r="99" spans="1:15" s="22" customFormat="1" x14ac:dyDescent="0.25">
      <c r="A99" s="195">
        <v>44820</v>
      </c>
      <c r="B99" s="178" t="s">
        <v>115</v>
      </c>
      <c r="C99" s="371" t="s">
        <v>49</v>
      </c>
      <c r="D99" s="372" t="s">
        <v>119</v>
      </c>
      <c r="E99" s="460">
        <v>75000</v>
      </c>
      <c r="F99" s="183"/>
      <c r="G99" s="180">
        <f t="shared" si="4"/>
        <v>2496986</v>
      </c>
      <c r="H99" s="292" t="s">
        <v>229</v>
      </c>
      <c r="I99" s="337" t="s">
        <v>18</v>
      </c>
      <c r="J99" s="26" t="s">
        <v>447</v>
      </c>
      <c r="K99" s="337" t="s">
        <v>64</v>
      </c>
      <c r="L99" s="337" t="s">
        <v>58</v>
      </c>
      <c r="M99" s="198"/>
      <c r="N99" s="198"/>
      <c r="O99" s="319"/>
    </row>
    <row r="100" spans="1:15" s="22" customFormat="1" x14ac:dyDescent="0.25">
      <c r="A100" s="195">
        <v>44820</v>
      </c>
      <c r="B100" s="178" t="s">
        <v>115</v>
      </c>
      <c r="C100" s="371" t="s">
        <v>49</v>
      </c>
      <c r="D100" s="372" t="s">
        <v>119</v>
      </c>
      <c r="E100" s="460">
        <v>73000</v>
      </c>
      <c r="F100" s="183"/>
      <c r="G100" s="180">
        <f t="shared" si="4"/>
        <v>2423986</v>
      </c>
      <c r="H100" s="292" t="s">
        <v>236</v>
      </c>
      <c r="I100" s="337" t="s">
        <v>18</v>
      </c>
      <c r="J100" s="453" t="s">
        <v>410</v>
      </c>
      <c r="K100" s="337" t="s">
        <v>64</v>
      </c>
      <c r="L100" s="337" t="s">
        <v>58</v>
      </c>
      <c r="M100" s="198"/>
      <c r="N100" s="198"/>
      <c r="O100" s="319"/>
    </row>
    <row r="101" spans="1:15" s="22" customFormat="1" x14ac:dyDescent="0.25">
      <c r="A101" s="195">
        <v>44820</v>
      </c>
      <c r="B101" s="178" t="s">
        <v>115</v>
      </c>
      <c r="C101" s="371" t="s">
        <v>49</v>
      </c>
      <c r="D101" s="372" t="s">
        <v>118</v>
      </c>
      <c r="E101" s="460">
        <v>70000</v>
      </c>
      <c r="F101" s="183"/>
      <c r="G101" s="180">
        <f t="shared" si="4"/>
        <v>2353986</v>
      </c>
      <c r="H101" s="292" t="s">
        <v>136</v>
      </c>
      <c r="I101" s="337" t="s">
        <v>18</v>
      </c>
      <c r="J101" s="453" t="s">
        <v>456</v>
      </c>
      <c r="K101" s="337" t="s">
        <v>64</v>
      </c>
      <c r="L101" s="337" t="s">
        <v>58</v>
      </c>
      <c r="M101" s="198"/>
      <c r="N101" s="198"/>
      <c r="O101" s="319"/>
    </row>
    <row r="102" spans="1:15" s="22" customFormat="1" x14ac:dyDescent="0.25">
      <c r="A102" s="195">
        <v>44820</v>
      </c>
      <c r="B102" s="178" t="s">
        <v>115</v>
      </c>
      <c r="C102" s="371" t="s">
        <v>49</v>
      </c>
      <c r="D102" s="372" t="s">
        <v>118</v>
      </c>
      <c r="E102" s="460">
        <v>70000</v>
      </c>
      <c r="F102" s="183"/>
      <c r="G102" s="180">
        <f t="shared" si="4"/>
        <v>2283986</v>
      </c>
      <c r="H102" s="292" t="s">
        <v>120</v>
      </c>
      <c r="I102" s="337" t="s">
        <v>18</v>
      </c>
      <c r="J102" s="453" t="s">
        <v>463</v>
      </c>
      <c r="K102" s="337" t="s">
        <v>64</v>
      </c>
      <c r="L102" s="337" t="s">
        <v>58</v>
      </c>
      <c r="M102" s="198"/>
      <c r="N102" s="198"/>
      <c r="O102" s="319"/>
    </row>
    <row r="103" spans="1:15" s="22" customFormat="1" x14ac:dyDescent="0.25">
      <c r="A103" s="195">
        <v>44820</v>
      </c>
      <c r="B103" s="178" t="s">
        <v>115</v>
      </c>
      <c r="C103" s="371" t="s">
        <v>49</v>
      </c>
      <c r="D103" s="372" t="s">
        <v>119</v>
      </c>
      <c r="E103" s="460">
        <v>60000</v>
      </c>
      <c r="F103" s="183"/>
      <c r="G103" s="180">
        <f t="shared" si="4"/>
        <v>2223986</v>
      </c>
      <c r="H103" s="292" t="s">
        <v>121</v>
      </c>
      <c r="I103" s="337" t="s">
        <v>18</v>
      </c>
      <c r="J103" s="617"/>
      <c r="K103" s="337" t="s">
        <v>64</v>
      </c>
      <c r="L103" s="337" t="s">
        <v>58</v>
      </c>
      <c r="M103" s="198"/>
      <c r="N103" s="198"/>
      <c r="O103" s="319"/>
    </row>
    <row r="104" spans="1:15" s="22" customFormat="1" x14ac:dyDescent="0.25">
      <c r="A104" s="195">
        <v>44823</v>
      </c>
      <c r="B104" s="178" t="s">
        <v>125</v>
      </c>
      <c r="C104" s="371" t="s">
        <v>49</v>
      </c>
      <c r="D104" s="372" t="s">
        <v>119</v>
      </c>
      <c r="E104" s="460"/>
      <c r="F104" s="183">
        <v>7000</v>
      </c>
      <c r="G104" s="180">
        <f t="shared" si="4"/>
        <v>2230986</v>
      </c>
      <c r="H104" s="292" t="s">
        <v>229</v>
      </c>
      <c r="I104" s="337" t="s">
        <v>18</v>
      </c>
      <c r="J104" s="26" t="s">
        <v>447</v>
      </c>
      <c r="K104" s="337" t="s">
        <v>64</v>
      </c>
      <c r="L104" s="337" t="s">
        <v>58</v>
      </c>
      <c r="M104" s="198"/>
      <c r="N104" s="198"/>
      <c r="O104" s="319"/>
    </row>
    <row r="105" spans="1:15" s="22" customFormat="1" x14ac:dyDescent="0.25">
      <c r="A105" s="535">
        <v>44823</v>
      </c>
      <c r="B105" s="178" t="s">
        <v>115</v>
      </c>
      <c r="C105" s="371" t="s">
        <v>49</v>
      </c>
      <c r="D105" s="372" t="s">
        <v>119</v>
      </c>
      <c r="E105" s="460">
        <v>76000</v>
      </c>
      <c r="F105" s="183"/>
      <c r="G105" s="180">
        <f t="shared" si="4"/>
        <v>2154986</v>
      </c>
      <c r="H105" s="292" t="s">
        <v>121</v>
      </c>
      <c r="I105" s="337" t="s">
        <v>18</v>
      </c>
      <c r="J105" s="453" t="s">
        <v>470</v>
      </c>
      <c r="K105" s="337" t="s">
        <v>64</v>
      </c>
      <c r="L105" s="337" t="s">
        <v>58</v>
      </c>
      <c r="M105" s="198"/>
      <c r="N105" s="198"/>
      <c r="O105" s="319"/>
    </row>
    <row r="106" spans="1:15" s="22" customFormat="1" x14ac:dyDescent="0.25">
      <c r="A106" s="535">
        <v>44823</v>
      </c>
      <c r="B106" s="178" t="s">
        <v>115</v>
      </c>
      <c r="C106" s="371" t="s">
        <v>49</v>
      </c>
      <c r="D106" s="372" t="s">
        <v>118</v>
      </c>
      <c r="E106" s="460">
        <v>70000</v>
      </c>
      <c r="F106" s="183"/>
      <c r="G106" s="180">
        <f t="shared" si="4"/>
        <v>2084986</v>
      </c>
      <c r="H106" s="292" t="s">
        <v>136</v>
      </c>
      <c r="I106" s="337" t="s">
        <v>18</v>
      </c>
      <c r="J106" s="453" t="s">
        <v>474</v>
      </c>
      <c r="K106" s="337" t="s">
        <v>64</v>
      </c>
      <c r="L106" s="337" t="s">
        <v>58</v>
      </c>
      <c r="M106" s="198"/>
      <c r="N106" s="198"/>
      <c r="O106" s="319"/>
    </row>
    <row r="107" spans="1:15" s="22" customFormat="1" x14ac:dyDescent="0.25">
      <c r="A107" s="535">
        <v>44823</v>
      </c>
      <c r="B107" s="178" t="s">
        <v>115</v>
      </c>
      <c r="C107" s="371" t="s">
        <v>49</v>
      </c>
      <c r="D107" s="372" t="s">
        <v>119</v>
      </c>
      <c r="E107" s="460">
        <v>73000</v>
      </c>
      <c r="F107" s="183"/>
      <c r="G107" s="180">
        <f t="shared" si="4"/>
        <v>2011986</v>
      </c>
      <c r="H107" s="292" t="s">
        <v>229</v>
      </c>
      <c r="I107" s="337" t="s">
        <v>18</v>
      </c>
      <c r="J107" s="26" t="s">
        <v>478</v>
      </c>
      <c r="K107" s="337" t="s">
        <v>64</v>
      </c>
      <c r="L107" s="337" t="s">
        <v>58</v>
      </c>
      <c r="M107" s="198"/>
      <c r="N107" s="198"/>
      <c r="O107" s="319"/>
    </row>
    <row r="108" spans="1:15" s="22" customFormat="1" x14ac:dyDescent="0.25">
      <c r="A108" s="535">
        <v>44823</v>
      </c>
      <c r="B108" s="178" t="s">
        <v>115</v>
      </c>
      <c r="C108" s="371" t="s">
        <v>49</v>
      </c>
      <c r="D108" s="372" t="s">
        <v>118</v>
      </c>
      <c r="E108" s="460">
        <v>50000</v>
      </c>
      <c r="F108" s="183"/>
      <c r="G108" s="180">
        <f t="shared" si="4"/>
        <v>1961986</v>
      </c>
      <c r="H108" s="292" t="s">
        <v>120</v>
      </c>
      <c r="I108" s="337" t="s">
        <v>18</v>
      </c>
      <c r="J108" s="453" t="s">
        <v>485</v>
      </c>
      <c r="K108" s="337" t="s">
        <v>64</v>
      </c>
      <c r="L108" s="337" t="s">
        <v>58</v>
      </c>
      <c r="M108" s="198"/>
      <c r="N108" s="198"/>
      <c r="O108" s="319"/>
    </row>
    <row r="109" spans="1:15" s="22" customFormat="1" x14ac:dyDescent="0.25">
      <c r="A109" s="535">
        <v>44823</v>
      </c>
      <c r="B109" s="178" t="s">
        <v>115</v>
      </c>
      <c r="C109" s="371" t="s">
        <v>49</v>
      </c>
      <c r="D109" s="372" t="s">
        <v>119</v>
      </c>
      <c r="E109" s="460">
        <v>80000</v>
      </c>
      <c r="F109" s="183"/>
      <c r="G109" s="180">
        <f t="shared" si="4"/>
        <v>1881986</v>
      </c>
      <c r="H109" s="292" t="s">
        <v>236</v>
      </c>
      <c r="I109" s="337" t="s">
        <v>18</v>
      </c>
      <c r="J109" s="453" t="s">
        <v>484</v>
      </c>
      <c r="K109" s="337" t="s">
        <v>64</v>
      </c>
      <c r="L109" s="337" t="s">
        <v>58</v>
      </c>
      <c r="M109" s="198"/>
      <c r="N109" s="198"/>
      <c r="O109" s="319"/>
    </row>
    <row r="110" spans="1:15" s="22" customFormat="1" x14ac:dyDescent="0.25">
      <c r="A110" s="535">
        <v>44824</v>
      </c>
      <c r="B110" s="178" t="s">
        <v>125</v>
      </c>
      <c r="C110" s="371" t="s">
        <v>49</v>
      </c>
      <c r="D110" s="372" t="s">
        <v>119</v>
      </c>
      <c r="E110" s="460"/>
      <c r="F110" s="183">
        <v>4000</v>
      </c>
      <c r="G110" s="180">
        <f t="shared" si="4"/>
        <v>1885986</v>
      </c>
      <c r="H110" s="292" t="s">
        <v>236</v>
      </c>
      <c r="I110" s="337" t="s">
        <v>18</v>
      </c>
      <c r="J110" s="453" t="s">
        <v>484</v>
      </c>
      <c r="K110" s="337" t="s">
        <v>64</v>
      </c>
      <c r="L110" s="337" t="s">
        <v>58</v>
      </c>
      <c r="M110" s="198"/>
      <c r="N110" s="198"/>
      <c r="O110" s="319"/>
    </row>
    <row r="111" spans="1:15" s="22" customFormat="1" x14ac:dyDescent="0.25">
      <c r="A111" s="535">
        <v>44824</v>
      </c>
      <c r="B111" s="178" t="s">
        <v>115</v>
      </c>
      <c r="C111" s="371" t="s">
        <v>49</v>
      </c>
      <c r="D111" s="372" t="s">
        <v>119</v>
      </c>
      <c r="E111" s="460">
        <v>50000</v>
      </c>
      <c r="F111" s="183"/>
      <c r="G111" s="180">
        <f t="shared" si="4"/>
        <v>1835986</v>
      </c>
      <c r="H111" s="292" t="s">
        <v>121</v>
      </c>
      <c r="I111" s="337" t="s">
        <v>18</v>
      </c>
      <c r="J111" s="453" t="s">
        <v>491</v>
      </c>
      <c r="K111" s="337" t="s">
        <v>64</v>
      </c>
      <c r="L111" s="337" t="s">
        <v>58</v>
      </c>
      <c r="M111" s="198"/>
      <c r="N111" s="198"/>
      <c r="O111" s="319"/>
    </row>
    <row r="112" spans="1:15" s="22" customFormat="1" x14ac:dyDescent="0.25">
      <c r="A112" s="535">
        <v>44824</v>
      </c>
      <c r="B112" s="178" t="s">
        <v>115</v>
      </c>
      <c r="C112" s="371" t="s">
        <v>49</v>
      </c>
      <c r="D112" s="372" t="s">
        <v>119</v>
      </c>
      <c r="E112" s="460">
        <v>76000</v>
      </c>
      <c r="F112" s="183"/>
      <c r="G112" s="180">
        <f t="shared" si="4"/>
        <v>1759986</v>
      </c>
      <c r="H112" s="292" t="s">
        <v>121</v>
      </c>
      <c r="I112" s="337" t="s">
        <v>18</v>
      </c>
      <c r="J112" s="453" t="s">
        <v>492</v>
      </c>
      <c r="K112" s="337" t="s">
        <v>64</v>
      </c>
      <c r="L112" s="337" t="s">
        <v>58</v>
      </c>
      <c r="M112" s="198"/>
      <c r="N112" s="198"/>
      <c r="O112" s="319"/>
    </row>
    <row r="113" spans="1:15" s="22" customFormat="1" x14ac:dyDescent="0.25">
      <c r="A113" s="535">
        <v>44824</v>
      </c>
      <c r="B113" s="178" t="s">
        <v>115</v>
      </c>
      <c r="C113" s="371" t="s">
        <v>49</v>
      </c>
      <c r="D113" s="372" t="s">
        <v>119</v>
      </c>
      <c r="E113" s="460">
        <v>78000</v>
      </c>
      <c r="F113" s="183"/>
      <c r="G113" s="180">
        <f t="shared" si="4"/>
        <v>1681986</v>
      </c>
      <c r="H113" s="292" t="s">
        <v>229</v>
      </c>
      <c r="I113" s="337" t="s">
        <v>18</v>
      </c>
      <c r="J113" s="26" t="s">
        <v>501</v>
      </c>
      <c r="K113" s="337" t="s">
        <v>64</v>
      </c>
      <c r="L113" s="337" t="s">
        <v>58</v>
      </c>
      <c r="M113" s="198"/>
      <c r="N113" s="198"/>
      <c r="O113" s="319"/>
    </row>
    <row r="114" spans="1:15" s="22" customFormat="1" x14ac:dyDescent="0.25">
      <c r="A114" s="535">
        <v>44824</v>
      </c>
      <c r="B114" s="178" t="s">
        <v>115</v>
      </c>
      <c r="C114" s="371" t="s">
        <v>49</v>
      </c>
      <c r="D114" s="372" t="s">
        <v>119</v>
      </c>
      <c r="E114" s="460">
        <v>65000</v>
      </c>
      <c r="F114" s="183"/>
      <c r="G114" s="180">
        <f t="shared" si="4"/>
        <v>1616986</v>
      </c>
      <c r="H114" s="292" t="s">
        <v>236</v>
      </c>
      <c r="I114" s="337" t="s">
        <v>18</v>
      </c>
      <c r="J114" s="453" t="s">
        <v>502</v>
      </c>
      <c r="K114" s="337" t="s">
        <v>64</v>
      </c>
      <c r="L114" s="337" t="s">
        <v>58</v>
      </c>
      <c r="M114" s="198"/>
      <c r="N114" s="198"/>
      <c r="O114" s="319"/>
    </row>
    <row r="115" spans="1:15" s="22" customFormat="1" x14ac:dyDescent="0.25">
      <c r="A115" s="535">
        <v>44824</v>
      </c>
      <c r="B115" s="178" t="s">
        <v>115</v>
      </c>
      <c r="C115" s="371" t="s">
        <v>49</v>
      </c>
      <c r="D115" s="372" t="s">
        <v>118</v>
      </c>
      <c r="E115" s="460">
        <v>20000</v>
      </c>
      <c r="F115" s="183"/>
      <c r="G115" s="180">
        <f t="shared" si="4"/>
        <v>1596986</v>
      </c>
      <c r="H115" s="292" t="s">
        <v>136</v>
      </c>
      <c r="I115" s="337" t="s">
        <v>18</v>
      </c>
      <c r="J115" s="453" t="s">
        <v>507</v>
      </c>
      <c r="K115" s="337" t="s">
        <v>64</v>
      </c>
      <c r="L115" s="337" t="s">
        <v>58</v>
      </c>
      <c r="M115" s="198"/>
      <c r="N115" s="198"/>
      <c r="O115" s="319"/>
    </row>
    <row r="116" spans="1:15" s="22" customFormat="1" x14ac:dyDescent="0.25">
      <c r="A116" s="535">
        <v>44824</v>
      </c>
      <c r="B116" s="178" t="s">
        <v>115</v>
      </c>
      <c r="C116" s="371" t="s">
        <v>49</v>
      </c>
      <c r="D116" s="372" t="s">
        <v>14</v>
      </c>
      <c r="E116" s="460">
        <v>36800</v>
      </c>
      <c r="F116" s="183"/>
      <c r="G116" s="180">
        <f t="shared" si="4"/>
        <v>1560186</v>
      </c>
      <c r="H116" s="292" t="s">
        <v>42</v>
      </c>
      <c r="I116" s="337" t="s">
        <v>18</v>
      </c>
      <c r="J116" s="453" t="s">
        <v>729</v>
      </c>
      <c r="K116" s="337" t="s">
        <v>64</v>
      </c>
      <c r="L116" s="337" t="s">
        <v>58</v>
      </c>
      <c r="M116" s="198"/>
      <c r="N116" s="198"/>
      <c r="O116" s="319"/>
    </row>
    <row r="117" spans="1:15" s="22" customFormat="1" x14ac:dyDescent="0.25">
      <c r="A117" s="535">
        <v>44825</v>
      </c>
      <c r="B117" s="178" t="s">
        <v>125</v>
      </c>
      <c r="C117" s="371" t="s">
        <v>49</v>
      </c>
      <c r="D117" s="372" t="s">
        <v>119</v>
      </c>
      <c r="E117" s="460"/>
      <c r="F117" s="183">
        <v>2000</v>
      </c>
      <c r="G117" s="180">
        <f t="shared" si="4"/>
        <v>1562186</v>
      </c>
      <c r="H117" s="292" t="s">
        <v>121</v>
      </c>
      <c r="I117" s="337" t="s">
        <v>18</v>
      </c>
      <c r="J117" s="25" t="s">
        <v>501</v>
      </c>
      <c r="K117" s="337" t="s">
        <v>64</v>
      </c>
      <c r="L117" s="337" t="s">
        <v>58</v>
      </c>
      <c r="M117" s="198"/>
      <c r="N117" s="198"/>
      <c r="O117" s="319"/>
    </row>
    <row r="118" spans="1:15" s="22" customFormat="1" x14ac:dyDescent="0.25">
      <c r="A118" s="195">
        <v>44825</v>
      </c>
      <c r="B118" s="178" t="s">
        <v>115</v>
      </c>
      <c r="C118" s="371" t="s">
        <v>49</v>
      </c>
      <c r="D118" s="372" t="s">
        <v>119</v>
      </c>
      <c r="E118" s="460">
        <v>76000</v>
      </c>
      <c r="F118" s="183"/>
      <c r="G118" s="180">
        <f t="shared" si="4"/>
        <v>1486186</v>
      </c>
      <c r="H118" s="292" t="s">
        <v>229</v>
      </c>
      <c r="I118" s="337" t="s">
        <v>18</v>
      </c>
      <c r="J118" s="26" t="s">
        <v>509</v>
      </c>
      <c r="K118" s="337" t="s">
        <v>64</v>
      </c>
      <c r="L118" s="337" t="s">
        <v>58</v>
      </c>
      <c r="M118" s="198"/>
      <c r="N118" s="198"/>
      <c r="O118" s="319"/>
    </row>
    <row r="119" spans="1:15" s="22" customFormat="1" x14ac:dyDescent="0.25">
      <c r="A119" s="195">
        <v>44825</v>
      </c>
      <c r="B119" s="178" t="s">
        <v>115</v>
      </c>
      <c r="C119" s="371" t="s">
        <v>49</v>
      </c>
      <c r="D119" s="372" t="s">
        <v>119</v>
      </c>
      <c r="E119" s="460">
        <v>70000</v>
      </c>
      <c r="F119" s="183"/>
      <c r="G119" s="180">
        <f t="shared" si="4"/>
        <v>1416186</v>
      </c>
      <c r="H119" s="292" t="s">
        <v>236</v>
      </c>
      <c r="I119" s="337" t="s">
        <v>18</v>
      </c>
      <c r="J119" s="453" t="s">
        <v>515</v>
      </c>
      <c r="K119" s="337" t="s">
        <v>64</v>
      </c>
      <c r="L119" s="337" t="s">
        <v>58</v>
      </c>
      <c r="M119" s="198"/>
      <c r="N119" s="198"/>
      <c r="O119" s="319"/>
    </row>
    <row r="120" spans="1:15" s="22" customFormat="1" x14ac:dyDescent="0.25">
      <c r="A120" s="195">
        <v>44825</v>
      </c>
      <c r="B120" s="178" t="s">
        <v>115</v>
      </c>
      <c r="C120" s="371" t="s">
        <v>49</v>
      </c>
      <c r="D120" s="372" t="s">
        <v>119</v>
      </c>
      <c r="E120" s="460">
        <v>290000</v>
      </c>
      <c r="F120" s="183"/>
      <c r="G120" s="180">
        <f t="shared" si="4"/>
        <v>1126186</v>
      </c>
      <c r="H120" s="292" t="s">
        <v>65</v>
      </c>
      <c r="I120" s="337" t="s">
        <v>18</v>
      </c>
      <c r="J120" s="453" t="s">
        <v>730</v>
      </c>
      <c r="K120" s="337" t="s">
        <v>64</v>
      </c>
      <c r="L120" s="337" t="s">
        <v>58</v>
      </c>
      <c r="M120" s="198"/>
      <c r="N120" s="198"/>
      <c r="O120" s="319"/>
    </row>
    <row r="121" spans="1:15" s="22" customFormat="1" x14ac:dyDescent="0.25">
      <c r="A121" s="195">
        <v>44825</v>
      </c>
      <c r="B121" s="178" t="s">
        <v>115</v>
      </c>
      <c r="C121" s="371" t="s">
        <v>49</v>
      </c>
      <c r="D121" s="372" t="s">
        <v>119</v>
      </c>
      <c r="E121" s="460">
        <v>15000</v>
      </c>
      <c r="F121" s="183"/>
      <c r="G121" s="180">
        <f t="shared" si="4"/>
        <v>1111186</v>
      </c>
      <c r="H121" s="292" t="s">
        <v>42</v>
      </c>
      <c r="I121" s="337" t="s">
        <v>18</v>
      </c>
      <c r="J121" s="453" t="s">
        <v>731</v>
      </c>
      <c r="K121" s="337" t="s">
        <v>64</v>
      </c>
      <c r="L121" s="337" t="s">
        <v>58</v>
      </c>
      <c r="M121" s="198"/>
      <c r="N121" s="198"/>
      <c r="O121" s="319"/>
    </row>
    <row r="122" spans="1:15" s="22" customFormat="1" x14ac:dyDescent="0.25">
      <c r="A122" s="195">
        <v>44825</v>
      </c>
      <c r="B122" s="178" t="s">
        <v>115</v>
      </c>
      <c r="C122" s="371" t="s">
        <v>49</v>
      </c>
      <c r="D122" s="372" t="s">
        <v>119</v>
      </c>
      <c r="E122" s="460">
        <v>360000</v>
      </c>
      <c r="F122" s="183"/>
      <c r="G122" s="180">
        <f t="shared" si="4"/>
        <v>751186</v>
      </c>
      <c r="H122" s="292" t="s">
        <v>42</v>
      </c>
      <c r="I122" s="337" t="s">
        <v>18</v>
      </c>
      <c r="J122" s="453" t="s">
        <v>732</v>
      </c>
      <c r="K122" s="337" t="s">
        <v>64</v>
      </c>
      <c r="L122" s="337" t="s">
        <v>58</v>
      </c>
      <c r="M122" s="198"/>
      <c r="N122" s="198"/>
      <c r="O122" s="319"/>
    </row>
    <row r="123" spans="1:15" s="22" customFormat="1" x14ac:dyDescent="0.25">
      <c r="A123" s="195">
        <v>44825</v>
      </c>
      <c r="B123" s="178" t="s">
        <v>115</v>
      </c>
      <c r="C123" s="371" t="s">
        <v>49</v>
      </c>
      <c r="D123" s="372" t="s">
        <v>119</v>
      </c>
      <c r="E123" s="460">
        <v>66000</v>
      </c>
      <c r="F123" s="183"/>
      <c r="G123" s="180">
        <f t="shared" si="4"/>
        <v>685186</v>
      </c>
      <c r="H123" s="292" t="s">
        <v>121</v>
      </c>
      <c r="I123" s="337" t="s">
        <v>18</v>
      </c>
      <c r="J123" s="453" t="s">
        <v>525</v>
      </c>
      <c r="K123" s="337" t="s">
        <v>64</v>
      </c>
      <c r="L123" s="337" t="s">
        <v>58</v>
      </c>
      <c r="M123" s="198"/>
      <c r="N123" s="198"/>
      <c r="O123" s="319"/>
    </row>
    <row r="124" spans="1:15" s="22" customFormat="1" x14ac:dyDescent="0.25">
      <c r="A124" s="195">
        <v>44825</v>
      </c>
      <c r="B124" s="178" t="s">
        <v>115</v>
      </c>
      <c r="C124" s="371" t="s">
        <v>49</v>
      </c>
      <c r="D124" s="372" t="s">
        <v>119</v>
      </c>
      <c r="E124" s="460">
        <v>10000</v>
      </c>
      <c r="F124" s="183"/>
      <c r="G124" s="180">
        <f t="shared" si="4"/>
        <v>675186</v>
      </c>
      <c r="H124" s="292" t="s">
        <v>42</v>
      </c>
      <c r="I124" s="337" t="s">
        <v>18</v>
      </c>
      <c r="J124" s="453" t="s">
        <v>733</v>
      </c>
      <c r="K124" s="337" t="s">
        <v>64</v>
      </c>
      <c r="L124" s="337" t="s">
        <v>58</v>
      </c>
      <c r="M124" s="198"/>
      <c r="N124" s="198"/>
      <c r="O124" s="319"/>
    </row>
    <row r="125" spans="1:15" s="22" customFormat="1" x14ac:dyDescent="0.25">
      <c r="A125" s="195">
        <v>44825</v>
      </c>
      <c r="B125" s="178" t="s">
        <v>508</v>
      </c>
      <c r="C125" s="371" t="s">
        <v>176</v>
      </c>
      <c r="D125" s="372"/>
      <c r="E125" s="460"/>
      <c r="F125" s="183">
        <v>5976000</v>
      </c>
      <c r="G125" s="180">
        <f t="shared" si="4"/>
        <v>6651186</v>
      </c>
      <c r="H125" s="292"/>
      <c r="I125" s="337" t="s">
        <v>18</v>
      </c>
      <c r="J125" s="617" t="s">
        <v>736</v>
      </c>
      <c r="K125" s="337" t="s">
        <v>64</v>
      </c>
      <c r="L125" s="337" t="s">
        <v>58</v>
      </c>
      <c r="M125" s="198"/>
      <c r="N125" s="198"/>
      <c r="O125" s="319"/>
    </row>
    <row r="126" spans="1:15" s="22" customFormat="1" x14ac:dyDescent="0.25">
      <c r="A126" s="195">
        <v>44826</v>
      </c>
      <c r="B126" s="178" t="s">
        <v>125</v>
      </c>
      <c r="C126" s="371" t="s">
        <v>49</v>
      </c>
      <c r="D126" s="372" t="s">
        <v>119</v>
      </c>
      <c r="E126" s="460"/>
      <c r="F126" s="183">
        <v>7000</v>
      </c>
      <c r="G126" s="180">
        <f t="shared" si="4"/>
        <v>6658186</v>
      </c>
      <c r="H126" s="292" t="s">
        <v>229</v>
      </c>
      <c r="I126" s="337" t="s">
        <v>18</v>
      </c>
      <c r="J126" s="26" t="s">
        <v>509</v>
      </c>
      <c r="K126" s="337" t="s">
        <v>64</v>
      </c>
      <c r="L126" s="337" t="s">
        <v>58</v>
      </c>
      <c r="M126" s="198"/>
      <c r="N126" s="198"/>
      <c r="O126" s="319"/>
    </row>
    <row r="127" spans="1:15" s="22" customFormat="1" x14ac:dyDescent="0.25">
      <c r="A127" s="195">
        <v>44826</v>
      </c>
      <c r="B127" s="178" t="s">
        <v>125</v>
      </c>
      <c r="C127" s="371" t="s">
        <v>49</v>
      </c>
      <c r="D127" s="372" t="s">
        <v>119</v>
      </c>
      <c r="E127" s="460"/>
      <c r="F127" s="183">
        <v>10000</v>
      </c>
      <c r="G127" s="180">
        <f t="shared" si="4"/>
        <v>6668186</v>
      </c>
      <c r="H127" s="292" t="s">
        <v>236</v>
      </c>
      <c r="I127" s="337" t="s">
        <v>18</v>
      </c>
      <c r="J127" s="453" t="s">
        <v>515</v>
      </c>
      <c r="K127" s="337" t="s">
        <v>64</v>
      </c>
      <c r="L127" s="337" t="s">
        <v>58</v>
      </c>
      <c r="M127" s="198"/>
      <c r="N127" s="198"/>
      <c r="O127" s="319"/>
    </row>
    <row r="128" spans="1:15" s="22" customFormat="1" x14ac:dyDescent="0.25">
      <c r="A128" s="195">
        <v>44826</v>
      </c>
      <c r="B128" s="178" t="s">
        <v>115</v>
      </c>
      <c r="C128" s="371" t="s">
        <v>49</v>
      </c>
      <c r="D128" s="372" t="s">
        <v>119</v>
      </c>
      <c r="E128" s="460">
        <v>80000</v>
      </c>
      <c r="F128" s="183"/>
      <c r="G128" s="180">
        <f t="shared" si="4"/>
        <v>6588186</v>
      </c>
      <c r="H128" s="292" t="s">
        <v>229</v>
      </c>
      <c r="I128" s="337" t="s">
        <v>18</v>
      </c>
      <c r="J128" s="26" t="s">
        <v>529</v>
      </c>
      <c r="K128" s="337" t="s">
        <v>64</v>
      </c>
      <c r="L128" s="337" t="s">
        <v>58</v>
      </c>
      <c r="M128" s="198"/>
      <c r="N128" s="198"/>
      <c r="O128" s="319"/>
    </row>
    <row r="129" spans="1:15" s="22" customFormat="1" x14ac:dyDescent="0.25">
      <c r="A129" s="195">
        <v>44826</v>
      </c>
      <c r="B129" s="178" t="s">
        <v>115</v>
      </c>
      <c r="C129" s="371" t="s">
        <v>49</v>
      </c>
      <c r="D129" s="372" t="s">
        <v>119</v>
      </c>
      <c r="E129" s="460">
        <v>80000</v>
      </c>
      <c r="F129" s="183"/>
      <c r="G129" s="180">
        <f t="shared" si="4"/>
        <v>6508186</v>
      </c>
      <c r="H129" s="292" t="s">
        <v>121</v>
      </c>
      <c r="I129" s="337" t="s">
        <v>18</v>
      </c>
      <c r="J129" s="453" t="s">
        <v>533</v>
      </c>
      <c r="K129" s="337" t="s">
        <v>64</v>
      </c>
      <c r="L129" s="337" t="s">
        <v>58</v>
      </c>
      <c r="M129" s="198"/>
      <c r="N129" s="198"/>
      <c r="O129" s="319"/>
    </row>
    <row r="130" spans="1:15" s="22" customFormat="1" x14ac:dyDescent="0.25">
      <c r="A130" s="195">
        <v>44826</v>
      </c>
      <c r="B130" s="178" t="s">
        <v>115</v>
      </c>
      <c r="C130" s="371" t="s">
        <v>49</v>
      </c>
      <c r="D130" s="372" t="s">
        <v>119</v>
      </c>
      <c r="E130" s="460">
        <v>73000</v>
      </c>
      <c r="F130" s="183"/>
      <c r="G130" s="180">
        <f t="shared" si="4"/>
        <v>6435186</v>
      </c>
      <c r="H130" s="292" t="s">
        <v>236</v>
      </c>
      <c r="I130" s="337" t="s">
        <v>18</v>
      </c>
      <c r="J130" s="453" t="s">
        <v>538</v>
      </c>
      <c r="K130" s="337" t="s">
        <v>64</v>
      </c>
      <c r="L130" s="337" t="s">
        <v>58</v>
      </c>
      <c r="M130" s="198"/>
      <c r="N130" s="198"/>
      <c r="O130" s="319"/>
    </row>
    <row r="131" spans="1:15" s="22" customFormat="1" x14ac:dyDescent="0.25">
      <c r="A131" s="195">
        <v>44826</v>
      </c>
      <c r="B131" s="178" t="s">
        <v>115</v>
      </c>
      <c r="C131" s="371" t="s">
        <v>49</v>
      </c>
      <c r="D131" s="372" t="s">
        <v>118</v>
      </c>
      <c r="E131" s="460">
        <v>40000</v>
      </c>
      <c r="F131" s="183"/>
      <c r="G131" s="180">
        <f t="shared" si="4"/>
        <v>6395186</v>
      </c>
      <c r="H131" s="292" t="s">
        <v>136</v>
      </c>
      <c r="I131" s="337" t="s">
        <v>18</v>
      </c>
      <c r="J131" s="453" t="s">
        <v>545</v>
      </c>
      <c r="K131" s="337" t="s">
        <v>64</v>
      </c>
      <c r="L131" s="337" t="s">
        <v>58</v>
      </c>
      <c r="M131" s="198"/>
      <c r="N131" s="198"/>
      <c r="O131" s="319"/>
    </row>
    <row r="132" spans="1:15" s="22" customFormat="1" x14ac:dyDescent="0.25">
      <c r="A132" s="195">
        <v>44827</v>
      </c>
      <c r="B132" s="178" t="s">
        <v>125</v>
      </c>
      <c r="C132" s="371" t="s">
        <v>49</v>
      </c>
      <c r="D132" s="372" t="s">
        <v>119</v>
      </c>
      <c r="E132" s="460"/>
      <c r="F132" s="183">
        <v>10000</v>
      </c>
      <c r="G132" s="180">
        <f t="shared" si="4"/>
        <v>6405186</v>
      </c>
      <c r="H132" s="292" t="s">
        <v>229</v>
      </c>
      <c r="I132" s="337" t="s">
        <v>18</v>
      </c>
      <c r="J132" s="26" t="s">
        <v>529</v>
      </c>
      <c r="K132" s="337" t="s">
        <v>64</v>
      </c>
      <c r="L132" s="337" t="s">
        <v>58</v>
      </c>
      <c r="M132" s="198"/>
      <c r="N132" s="198"/>
      <c r="O132" s="319"/>
    </row>
    <row r="133" spans="1:15" s="22" customFormat="1" x14ac:dyDescent="0.25">
      <c r="A133" s="535">
        <v>44827</v>
      </c>
      <c r="B133" s="178" t="s">
        <v>115</v>
      </c>
      <c r="C133" s="371" t="s">
        <v>49</v>
      </c>
      <c r="D133" s="372" t="s">
        <v>119</v>
      </c>
      <c r="E133" s="460">
        <v>76000</v>
      </c>
      <c r="F133" s="183"/>
      <c r="G133" s="180">
        <f t="shared" si="4"/>
        <v>6329186</v>
      </c>
      <c r="H133" s="292" t="s">
        <v>121</v>
      </c>
      <c r="I133" s="337" t="s">
        <v>18</v>
      </c>
      <c r="J133" s="453" t="s">
        <v>546</v>
      </c>
      <c r="K133" s="337" t="s">
        <v>64</v>
      </c>
      <c r="L133" s="337" t="s">
        <v>58</v>
      </c>
      <c r="M133" s="198"/>
      <c r="N133" s="198"/>
      <c r="O133" s="319"/>
    </row>
    <row r="134" spans="1:15" s="22" customFormat="1" x14ac:dyDescent="0.25">
      <c r="A134" s="535">
        <v>44827</v>
      </c>
      <c r="B134" s="178" t="s">
        <v>115</v>
      </c>
      <c r="C134" s="371" t="s">
        <v>49</v>
      </c>
      <c r="D134" s="372" t="s">
        <v>119</v>
      </c>
      <c r="E134" s="460">
        <v>60000</v>
      </c>
      <c r="F134" s="183"/>
      <c r="G134" s="180">
        <f t="shared" si="4"/>
        <v>6269186</v>
      </c>
      <c r="H134" s="292" t="s">
        <v>121</v>
      </c>
      <c r="I134" s="337" t="s">
        <v>18</v>
      </c>
      <c r="J134" s="453" t="s">
        <v>547</v>
      </c>
      <c r="K134" s="337" t="s">
        <v>64</v>
      </c>
      <c r="L134" s="337" t="s">
        <v>58</v>
      </c>
      <c r="M134" s="198"/>
      <c r="N134" s="198"/>
      <c r="O134" s="319"/>
    </row>
    <row r="135" spans="1:15" s="22" customFormat="1" x14ac:dyDescent="0.25">
      <c r="A135" s="535">
        <v>44827</v>
      </c>
      <c r="B135" s="178" t="s">
        <v>115</v>
      </c>
      <c r="C135" s="371" t="s">
        <v>49</v>
      </c>
      <c r="D135" s="372" t="s">
        <v>119</v>
      </c>
      <c r="E135" s="460">
        <v>70000</v>
      </c>
      <c r="F135" s="183"/>
      <c r="G135" s="180">
        <f t="shared" si="4"/>
        <v>6199186</v>
      </c>
      <c r="H135" s="292" t="s">
        <v>229</v>
      </c>
      <c r="I135" s="337" t="s">
        <v>18</v>
      </c>
      <c r="J135" s="26" t="s">
        <v>551</v>
      </c>
      <c r="K135" s="337" t="s">
        <v>64</v>
      </c>
      <c r="L135" s="337" t="s">
        <v>58</v>
      </c>
      <c r="M135" s="198"/>
      <c r="N135" s="198"/>
      <c r="O135" s="319"/>
    </row>
    <row r="136" spans="1:15" s="22" customFormat="1" x14ac:dyDescent="0.25">
      <c r="A136" s="535">
        <v>44827</v>
      </c>
      <c r="B136" s="178" t="s">
        <v>115</v>
      </c>
      <c r="C136" s="371" t="s">
        <v>49</v>
      </c>
      <c r="D136" s="372" t="s">
        <v>119</v>
      </c>
      <c r="E136" s="460">
        <v>70000</v>
      </c>
      <c r="F136" s="183"/>
      <c r="G136" s="180">
        <f t="shared" si="4"/>
        <v>6129186</v>
      </c>
      <c r="H136" s="292" t="s">
        <v>236</v>
      </c>
      <c r="I136" s="337" t="s">
        <v>18</v>
      </c>
      <c r="J136" s="453" t="s">
        <v>555</v>
      </c>
      <c r="K136" s="337" t="s">
        <v>64</v>
      </c>
      <c r="L136" s="337" t="s">
        <v>58</v>
      </c>
      <c r="M136" s="198"/>
      <c r="N136" s="198"/>
      <c r="O136" s="319"/>
    </row>
    <row r="137" spans="1:15" s="22" customFormat="1" x14ac:dyDescent="0.25">
      <c r="A137" s="535">
        <v>44827</v>
      </c>
      <c r="B137" s="178" t="s">
        <v>115</v>
      </c>
      <c r="C137" s="371" t="s">
        <v>49</v>
      </c>
      <c r="D137" s="372" t="s">
        <v>14</v>
      </c>
      <c r="E137" s="460">
        <v>20000</v>
      </c>
      <c r="F137" s="183"/>
      <c r="G137" s="180">
        <f t="shared" si="4"/>
        <v>6109186</v>
      </c>
      <c r="H137" s="292" t="s">
        <v>42</v>
      </c>
      <c r="I137" s="337" t="s">
        <v>18</v>
      </c>
      <c r="J137" s="603" t="s">
        <v>739</v>
      </c>
      <c r="K137" s="337" t="s">
        <v>64</v>
      </c>
      <c r="L137" s="337" t="s">
        <v>58</v>
      </c>
      <c r="M137" s="198"/>
      <c r="N137" s="198"/>
      <c r="O137" s="319"/>
    </row>
    <row r="138" spans="1:15" s="22" customFormat="1" x14ac:dyDescent="0.25">
      <c r="A138" s="535">
        <v>44827</v>
      </c>
      <c r="B138" s="178" t="s">
        <v>125</v>
      </c>
      <c r="C138" s="371" t="s">
        <v>49</v>
      </c>
      <c r="D138" s="372" t="s">
        <v>14</v>
      </c>
      <c r="E138" s="460"/>
      <c r="F138" s="183">
        <v>18000</v>
      </c>
      <c r="G138" s="180">
        <f t="shared" si="4"/>
        <v>6127186</v>
      </c>
      <c r="H138" s="292" t="s">
        <v>42</v>
      </c>
      <c r="I138" s="337" t="s">
        <v>18</v>
      </c>
      <c r="J138" s="603" t="s">
        <v>716</v>
      </c>
      <c r="K138" s="337" t="s">
        <v>64</v>
      </c>
      <c r="L138" s="337" t="s">
        <v>58</v>
      </c>
      <c r="M138" s="198"/>
      <c r="N138" s="198"/>
      <c r="O138" s="319"/>
    </row>
    <row r="139" spans="1:15" s="22" customFormat="1" x14ac:dyDescent="0.25">
      <c r="A139" s="535">
        <v>44830</v>
      </c>
      <c r="B139" s="178" t="s">
        <v>125</v>
      </c>
      <c r="C139" s="371" t="s">
        <v>49</v>
      </c>
      <c r="D139" s="372" t="s">
        <v>119</v>
      </c>
      <c r="E139" s="460"/>
      <c r="F139" s="183">
        <v>3000</v>
      </c>
      <c r="G139" s="180">
        <f t="shared" si="4"/>
        <v>6130186</v>
      </c>
      <c r="H139" s="292" t="s">
        <v>121</v>
      </c>
      <c r="I139" s="337" t="s">
        <v>18</v>
      </c>
      <c r="J139" s="453" t="s">
        <v>546</v>
      </c>
      <c r="K139" s="337" t="s">
        <v>64</v>
      </c>
      <c r="L139" s="337" t="s">
        <v>58</v>
      </c>
      <c r="M139" s="198"/>
      <c r="N139" s="198"/>
      <c r="O139" s="319"/>
    </row>
    <row r="140" spans="1:15" s="22" customFormat="1" x14ac:dyDescent="0.25">
      <c r="A140" s="535">
        <v>44830</v>
      </c>
      <c r="B140" s="178" t="s">
        <v>125</v>
      </c>
      <c r="C140" s="371" t="s">
        <v>49</v>
      </c>
      <c r="D140" s="372" t="s">
        <v>119</v>
      </c>
      <c r="E140" s="460"/>
      <c r="F140" s="183">
        <v>6000</v>
      </c>
      <c r="G140" s="180">
        <f t="shared" si="4"/>
        <v>6136186</v>
      </c>
      <c r="H140" s="292" t="s">
        <v>229</v>
      </c>
      <c r="I140" s="337" t="s">
        <v>18</v>
      </c>
      <c r="J140" s="26" t="s">
        <v>551</v>
      </c>
      <c r="K140" s="337" t="s">
        <v>64</v>
      </c>
      <c r="L140" s="337" t="s">
        <v>58</v>
      </c>
      <c r="M140" s="198"/>
      <c r="N140" s="198"/>
      <c r="O140" s="319"/>
    </row>
    <row r="141" spans="1:15" s="22" customFormat="1" x14ac:dyDescent="0.25">
      <c r="A141" s="535">
        <v>44830</v>
      </c>
      <c r="B141" s="178" t="s">
        <v>125</v>
      </c>
      <c r="C141" s="371" t="s">
        <v>49</v>
      </c>
      <c r="D141" s="372" t="s">
        <v>119</v>
      </c>
      <c r="E141" s="460"/>
      <c r="F141" s="183">
        <v>2000</v>
      </c>
      <c r="G141" s="180">
        <f t="shared" si="4"/>
        <v>6138186</v>
      </c>
      <c r="H141" s="292" t="s">
        <v>236</v>
      </c>
      <c r="I141" s="337" t="s">
        <v>18</v>
      </c>
      <c r="J141" s="453" t="s">
        <v>555</v>
      </c>
      <c r="K141" s="337" t="s">
        <v>64</v>
      </c>
      <c r="L141" s="337" t="s">
        <v>58</v>
      </c>
      <c r="M141" s="198"/>
      <c r="N141" s="198"/>
      <c r="O141" s="319"/>
    </row>
    <row r="142" spans="1:15" s="22" customFormat="1" x14ac:dyDescent="0.25">
      <c r="A142" s="195">
        <v>44738</v>
      </c>
      <c r="B142" s="178" t="s">
        <v>115</v>
      </c>
      <c r="C142" s="371" t="s">
        <v>49</v>
      </c>
      <c r="D142" s="372" t="s">
        <v>118</v>
      </c>
      <c r="E142" s="460">
        <v>30000</v>
      </c>
      <c r="F142" s="183"/>
      <c r="G142" s="180">
        <f t="shared" si="4"/>
        <v>6108186</v>
      </c>
      <c r="H142" s="292" t="s">
        <v>120</v>
      </c>
      <c r="I142" s="337" t="s">
        <v>18</v>
      </c>
      <c r="J142" s="453" t="s">
        <v>568</v>
      </c>
      <c r="K142" s="337" t="s">
        <v>64</v>
      </c>
      <c r="L142" s="337" t="s">
        <v>58</v>
      </c>
      <c r="M142" s="198"/>
      <c r="N142" s="198"/>
      <c r="O142" s="319"/>
    </row>
    <row r="143" spans="1:15" s="22" customFormat="1" x14ac:dyDescent="0.25">
      <c r="A143" s="195">
        <v>44738</v>
      </c>
      <c r="B143" s="178" t="s">
        <v>115</v>
      </c>
      <c r="C143" s="371" t="s">
        <v>49</v>
      </c>
      <c r="D143" s="372" t="s">
        <v>118</v>
      </c>
      <c r="E143" s="460">
        <v>50000</v>
      </c>
      <c r="F143" s="183"/>
      <c r="G143" s="180">
        <f t="shared" si="4"/>
        <v>6058186</v>
      </c>
      <c r="H143" s="292" t="s">
        <v>136</v>
      </c>
      <c r="I143" s="337" t="s">
        <v>18</v>
      </c>
      <c r="J143" s="453" t="s">
        <v>571</v>
      </c>
      <c r="K143" s="337" t="s">
        <v>64</v>
      </c>
      <c r="L143" s="337" t="s">
        <v>58</v>
      </c>
      <c r="M143" s="198"/>
      <c r="N143" s="198"/>
      <c r="O143" s="319"/>
    </row>
    <row r="144" spans="1:15" s="22" customFormat="1" x14ac:dyDescent="0.25">
      <c r="A144" s="195">
        <v>44738</v>
      </c>
      <c r="B144" s="178" t="s">
        <v>115</v>
      </c>
      <c r="C144" s="371" t="s">
        <v>49</v>
      </c>
      <c r="D144" s="372" t="s">
        <v>119</v>
      </c>
      <c r="E144" s="460">
        <v>76000</v>
      </c>
      <c r="F144" s="183"/>
      <c r="G144" s="180">
        <f t="shared" si="4"/>
        <v>5982186</v>
      </c>
      <c r="H144" s="292" t="s">
        <v>121</v>
      </c>
      <c r="I144" s="337" t="s">
        <v>18</v>
      </c>
      <c r="J144" s="453" t="s">
        <v>547</v>
      </c>
      <c r="K144" s="337" t="s">
        <v>64</v>
      </c>
      <c r="L144" s="337" t="s">
        <v>58</v>
      </c>
      <c r="M144" s="198"/>
      <c r="N144" s="198"/>
      <c r="O144" s="319"/>
    </row>
    <row r="145" spans="1:15" s="22" customFormat="1" x14ac:dyDescent="0.25">
      <c r="A145" s="195">
        <v>44738</v>
      </c>
      <c r="B145" s="178" t="s">
        <v>115</v>
      </c>
      <c r="C145" s="371" t="s">
        <v>49</v>
      </c>
      <c r="D145" s="372" t="s">
        <v>119</v>
      </c>
      <c r="E145" s="460">
        <v>70000</v>
      </c>
      <c r="F145" s="183"/>
      <c r="G145" s="180">
        <f t="shared" si="4"/>
        <v>5912186</v>
      </c>
      <c r="H145" s="292" t="s">
        <v>236</v>
      </c>
      <c r="I145" s="337" t="s">
        <v>18</v>
      </c>
      <c r="J145" s="453" t="s">
        <v>577</v>
      </c>
      <c r="K145" s="337" t="s">
        <v>64</v>
      </c>
      <c r="L145" s="337" t="s">
        <v>58</v>
      </c>
      <c r="M145" s="198"/>
      <c r="N145" s="198"/>
      <c r="O145" s="319"/>
    </row>
    <row r="146" spans="1:15" s="22" customFormat="1" x14ac:dyDescent="0.25">
      <c r="A146" s="195">
        <v>44738</v>
      </c>
      <c r="B146" s="178" t="s">
        <v>115</v>
      </c>
      <c r="C146" s="371" t="s">
        <v>49</v>
      </c>
      <c r="D146" s="372" t="s">
        <v>119</v>
      </c>
      <c r="E146" s="460">
        <v>70000</v>
      </c>
      <c r="F146" s="183"/>
      <c r="G146" s="180">
        <f t="shared" si="4"/>
        <v>5842186</v>
      </c>
      <c r="H146" s="292" t="s">
        <v>229</v>
      </c>
      <c r="I146" s="337" t="s">
        <v>18</v>
      </c>
      <c r="J146" s="26" t="s">
        <v>581</v>
      </c>
      <c r="K146" s="337" t="s">
        <v>64</v>
      </c>
      <c r="L146" s="337" t="s">
        <v>58</v>
      </c>
      <c r="M146" s="198"/>
      <c r="N146" s="198"/>
      <c r="O146" s="319"/>
    </row>
    <row r="147" spans="1:15" s="22" customFormat="1" x14ac:dyDescent="0.25">
      <c r="A147" s="195">
        <v>44738</v>
      </c>
      <c r="B147" s="178" t="s">
        <v>115</v>
      </c>
      <c r="C147" s="371" t="s">
        <v>49</v>
      </c>
      <c r="D147" s="372" t="s">
        <v>118</v>
      </c>
      <c r="E147" s="460">
        <v>70000</v>
      </c>
      <c r="F147" s="183"/>
      <c r="G147" s="180">
        <f t="shared" si="4"/>
        <v>5772186</v>
      </c>
      <c r="H147" s="292" t="s">
        <v>120</v>
      </c>
      <c r="I147" s="337" t="s">
        <v>18</v>
      </c>
      <c r="J147" s="453" t="s">
        <v>582</v>
      </c>
      <c r="K147" s="337" t="s">
        <v>64</v>
      </c>
      <c r="L147" s="337" t="s">
        <v>58</v>
      </c>
      <c r="M147" s="198"/>
      <c r="N147" s="198"/>
      <c r="O147" s="319"/>
    </row>
    <row r="148" spans="1:15" s="22" customFormat="1" x14ac:dyDescent="0.25">
      <c r="A148" s="195">
        <v>44738</v>
      </c>
      <c r="B148" s="178" t="s">
        <v>115</v>
      </c>
      <c r="C148" s="371" t="s">
        <v>49</v>
      </c>
      <c r="D148" s="372" t="s">
        <v>118</v>
      </c>
      <c r="E148" s="460">
        <v>65000</v>
      </c>
      <c r="F148" s="183"/>
      <c r="G148" s="180">
        <f t="shared" si="4"/>
        <v>5707186</v>
      </c>
      <c r="H148" s="292" t="s">
        <v>136</v>
      </c>
      <c r="I148" s="337" t="s">
        <v>18</v>
      </c>
      <c r="J148" s="453" t="s">
        <v>585</v>
      </c>
      <c r="K148" s="337" t="s">
        <v>64</v>
      </c>
      <c r="L148" s="337" t="s">
        <v>58</v>
      </c>
      <c r="M148" s="198"/>
      <c r="N148" s="198"/>
      <c r="O148" s="319"/>
    </row>
    <row r="149" spans="1:15" s="22" customFormat="1" x14ac:dyDescent="0.25">
      <c r="A149" s="195">
        <v>44738</v>
      </c>
      <c r="B149" s="178" t="s">
        <v>115</v>
      </c>
      <c r="C149" s="371" t="s">
        <v>49</v>
      </c>
      <c r="D149" s="372" t="s">
        <v>14</v>
      </c>
      <c r="E149" s="460">
        <v>77000</v>
      </c>
      <c r="F149" s="183"/>
      <c r="G149" s="180">
        <f t="shared" si="4"/>
        <v>5630186</v>
      </c>
      <c r="H149" s="292" t="s">
        <v>42</v>
      </c>
      <c r="I149" s="337" t="s">
        <v>18</v>
      </c>
      <c r="J149" s="26" t="s">
        <v>589</v>
      </c>
      <c r="K149" s="337" t="s">
        <v>64</v>
      </c>
      <c r="L149" s="337" t="s">
        <v>58</v>
      </c>
      <c r="M149" s="198"/>
      <c r="N149" s="198"/>
      <c r="O149" s="319"/>
    </row>
    <row r="150" spans="1:15" s="22" customFormat="1" x14ac:dyDescent="0.25">
      <c r="A150" s="195">
        <v>44738</v>
      </c>
      <c r="B150" s="178" t="s">
        <v>115</v>
      </c>
      <c r="C150" s="371" t="s">
        <v>49</v>
      </c>
      <c r="D150" s="372" t="s">
        <v>119</v>
      </c>
      <c r="E150" s="460">
        <v>17000</v>
      </c>
      <c r="F150" s="183"/>
      <c r="G150" s="180">
        <f t="shared" si="4"/>
        <v>5613186</v>
      </c>
      <c r="H150" s="292" t="s">
        <v>229</v>
      </c>
      <c r="I150" s="337" t="s">
        <v>18</v>
      </c>
      <c r="J150" s="453" t="s">
        <v>744</v>
      </c>
      <c r="K150" s="337" t="s">
        <v>64</v>
      </c>
      <c r="L150" s="337" t="s">
        <v>58</v>
      </c>
      <c r="M150" s="198"/>
      <c r="N150" s="198"/>
      <c r="O150" s="319"/>
    </row>
    <row r="151" spans="1:15" s="22" customFormat="1" x14ac:dyDescent="0.25">
      <c r="A151" s="195">
        <v>44830</v>
      </c>
      <c r="B151" s="178" t="s">
        <v>125</v>
      </c>
      <c r="C151" s="371" t="s">
        <v>49</v>
      </c>
      <c r="D151" s="372" t="s">
        <v>118</v>
      </c>
      <c r="E151" s="751"/>
      <c r="F151" s="182">
        <v>4000</v>
      </c>
      <c r="G151" s="752">
        <f t="shared" si="4"/>
        <v>5617186</v>
      </c>
      <c r="H151" s="292" t="s">
        <v>136</v>
      </c>
      <c r="I151" s="337" t="s">
        <v>18</v>
      </c>
      <c r="J151" s="453" t="s">
        <v>571</v>
      </c>
      <c r="K151" s="337" t="s">
        <v>64</v>
      </c>
      <c r="L151" s="337" t="s">
        <v>58</v>
      </c>
      <c r="M151" s="198"/>
      <c r="N151" s="198"/>
      <c r="O151" s="319"/>
    </row>
    <row r="152" spans="1:15" s="22" customFormat="1" ht="15.75" customHeight="1" x14ac:dyDescent="0.25">
      <c r="A152" s="195">
        <v>44831</v>
      </c>
      <c r="B152" s="178" t="s">
        <v>125</v>
      </c>
      <c r="C152" s="371" t="s">
        <v>49</v>
      </c>
      <c r="D152" s="372" t="s">
        <v>118</v>
      </c>
      <c r="E152" s="191"/>
      <c r="F152" s="191">
        <v>10000</v>
      </c>
      <c r="G152" s="752">
        <f t="shared" si="4"/>
        <v>5627186</v>
      </c>
      <c r="H152" s="625" t="s">
        <v>136</v>
      </c>
      <c r="I152" s="337" t="s">
        <v>18</v>
      </c>
      <c r="J152" s="453" t="s">
        <v>585</v>
      </c>
      <c r="K152" s="337" t="s">
        <v>64</v>
      </c>
      <c r="L152" s="337" t="s">
        <v>58</v>
      </c>
      <c r="M152" s="198"/>
      <c r="N152" s="198"/>
      <c r="O152" s="319"/>
    </row>
    <row r="153" spans="1:15" x14ac:dyDescent="0.25">
      <c r="A153" s="45">
        <v>44831</v>
      </c>
      <c r="B153" s="178" t="s">
        <v>125</v>
      </c>
      <c r="C153" s="332" t="s">
        <v>49</v>
      </c>
      <c r="D153" s="332" t="s">
        <v>14</v>
      </c>
      <c r="E153" s="753"/>
      <c r="F153" s="772">
        <v>77000</v>
      </c>
      <c r="G153" s="752">
        <f t="shared" ref="G153:G185" si="5">G152-E153+F153</f>
        <v>5704186</v>
      </c>
      <c r="H153" s="332" t="s">
        <v>42</v>
      </c>
      <c r="I153" s="332" t="s">
        <v>18</v>
      </c>
      <c r="J153" s="332" t="s">
        <v>740</v>
      </c>
      <c r="K153" s="332" t="s">
        <v>64</v>
      </c>
      <c r="L153" s="332" t="s">
        <v>58</v>
      </c>
      <c r="M153" s="39"/>
      <c r="N153" s="39"/>
    </row>
    <row r="154" spans="1:15" x14ac:dyDescent="0.25">
      <c r="A154" s="45">
        <v>44831</v>
      </c>
      <c r="B154" s="178" t="s">
        <v>125</v>
      </c>
      <c r="C154" s="332" t="s">
        <v>49</v>
      </c>
      <c r="D154" s="332" t="s">
        <v>119</v>
      </c>
      <c r="E154" s="40"/>
      <c r="F154" s="773">
        <v>4000</v>
      </c>
      <c r="G154" s="752">
        <f t="shared" si="5"/>
        <v>5708186</v>
      </c>
      <c r="H154" s="332" t="s">
        <v>229</v>
      </c>
      <c r="I154" s="332" t="s">
        <v>18</v>
      </c>
      <c r="J154" s="332" t="s">
        <v>592</v>
      </c>
      <c r="K154" s="332" t="s">
        <v>64</v>
      </c>
      <c r="L154" s="332" t="s">
        <v>58</v>
      </c>
      <c r="M154" s="39"/>
      <c r="N154" s="39"/>
    </row>
    <row r="155" spans="1:15" x14ac:dyDescent="0.25">
      <c r="A155" s="45">
        <v>44831</v>
      </c>
      <c r="B155" s="178" t="s">
        <v>115</v>
      </c>
      <c r="C155" s="332" t="s">
        <v>49</v>
      </c>
      <c r="D155" s="332" t="s">
        <v>119</v>
      </c>
      <c r="E155" s="773">
        <v>75000</v>
      </c>
      <c r="F155" s="773"/>
      <c r="G155" s="752">
        <f t="shared" si="5"/>
        <v>5633186</v>
      </c>
      <c r="H155" s="332" t="s">
        <v>236</v>
      </c>
      <c r="I155" s="332" t="s">
        <v>18</v>
      </c>
      <c r="J155" s="453" t="s">
        <v>593</v>
      </c>
      <c r="K155" s="332" t="s">
        <v>64</v>
      </c>
      <c r="L155" s="332" t="s">
        <v>58</v>
      </c>
      <c r="M155" s="39"/>
      <c r="N155" s="39"/>
    </row>
    <row r="156" spans="1:15" x14ac:dyDescent="0.25">
      <c r="A156" s="45">
        <v>44831</v>
      </c>
      <c r="B156" s="332" t="s">
        <v>115</v>
      </c>
      <c r="C156" s="332" t="s">
        <v>49</v>
      </c>
      <c r="D156" s="332" t="s">
        <v>119</v>
      </c>
      <c r="E156" s="773">
        <v>67000</v>
      </c>
      <c r="F156" s="773"/>
      <c r="G156" s="752">
        <f t="shared" si="5"/>
        <v>5566186</v>
      </c>
      <c r="H156" s="332" t="s">
        <v>229</v>
      </c>
      <c r="I156" s="332" t="s">
        <v>18</v>
      </c>
      <c r="J156" s="26" t="s">
        <v>589</v>
      </c>
      <c r="K156" s="332" t="s">
        <v>64</v>
      </c>
      <c r="L156" s="332" t="s">
        <v>58</v>
      </c>
      <c r="M156" s="39"/>
      <c r="N156" s="39"/>
    </row>
    <row r="157" spans="1:15" x14ac:dyDescent="0.25">
      <c r="A157" s="45">
        <v>44831</v>
      </c>
      <c r="B157" s="332" t="s">
        <v>115</v>
      </c>
      <c r="C157" s="332" t="s">
        <v>49</v>
      </c>
      <c r="D157" s="332" t="s">
        <v>119</v>
      </c>
      <c r="E157" s="773">
        <v>76000</v>
      </c>
      <c r="F157" s="773"/>
      <c r="G157" s="752">
        <f t="shared" si="5"/>
        <v>5490186</v>
      </c>
      <c r="H157" s="332" t="s">
        <v>121</v>
      </c>
      <c r="I157" s="332" t="s">
        <v>18</v>
      </c>
      <c r="J157" s="453" t="s">
        <v>599</v>
      </c>
      <c r="K157" s="332" t="s">
        <v>64</v>
      </c>
      <c r="L157" s="332" t="s">
        <v>58</v>
      </c>
      <c r="M157" s="39"/>
      <c r="N157" s="39"/>
    </row>
    <row r="158" spans="1:15" x14ac:dyDescent="0.25">
      <c r="A158" s="45">
        <v>44831</v>
      </c>
      <c r="B158" s="332" t="s">
        <v>115</v>
      </c>
      <c r="C158" s="332" t="s">
        <v>49</v>
      </c>
      <c r="D158" s="332" t="s">
        <v>118</v>
      </c>
      <c r="E158" s="773">
        <v>81000</v>
      </c>
      <c r="F158" s="773"/>
      <c r="G158" s="752">
        <f t="shared" si="5"/>
        <v>5409186</v>
      </c>
      <c r="H158" s="332" t="s">
        <v>136</v>
      </c>
      <c r="I158" s="332" t="s">
        <v>18</v>
      </c>
      <c r="J158" s="453" t="s">
        <v>600</v>
      </c>
      <c r="K158" s="332" t="s">
        <v>64</v>
      </c>
      <c r="L158" s="332" t="s">
        <v>58</v>
      </c>
      <c r="M158" s="39"/>
      <c r="N158" s="39"/>
    </row>
    <row r="159" spans="1:15" x14ac:dyDescent="0.25">
      <c r="A159" s="45">
        <v>44831</v>
      </c>
      <c r="B159" s="332" t="s">
        <v>115</v>
      </c>
      <c r="C159" s="332" t="s">
        <v>49</v>
      </c>
      <c r="D159" s="332" t="s">
        <v>118</v>
      </c>
      <c r="E159" s="773">
        <v>65000</v>
      </c>
      <c r="F159" s="773"/>
      <c r="G159" s="752">
        <f t="shared" si="5"/>
        <v>5344186</v>
      </c>
      <c r="H159" s="332" t="s">
        <v>120</v>
      </c>
      <c r="I159" s="332" t="s">
        <v>18</v>
      </c>
      <c r="J159" s="453" t="s">
        <v>607</v>
      </c>
      <c r="K159" s="332" t="s">
        <v>64</v>
      </c>
      <c r="L159" s="332" t="s">
        <v>58</v>
      </c>
      <c r="M159" s="39"/>
      <c r="N159" s="39"/>
    </row>
    <row r="160" spans="1:15" x14ac:dyDescent="0.25">
      <c r="A160" s="45">
        <v>44832</v>
      </c>
      <c r="B160" s="332" t="s">
        <v>115</v>
      </c>
      <c r="C160" s="332" t="s">
        <v>49</v>
      </c>
      <c r="D160" s="332" t="s">
        <v>118</v>
      </c>
      <c r="E160" s="773">
        <v>30000</v>
      </c>
      <c r="F160" s="773"/>
      <c r="G160" s="752">
        <f t="shared" si="5"/>
        <v>5314186</v>
      </c>
      <c r="H160" s="332" t="s">
        <v>120</v>
      </c>
      <c r="I160" s="332" t="s">
        <v>18</v>
      </c>
      <c r="J160" s="453" t="s">
        <v>615</v>
      </c>
      <c r="K160" s="332" t="s">
        <v>64</v>
      </c>
      <c r="L160" s="332" t="s">
        <v>58</v>
      </c>
      <c r="M160" s="39"/>
      <c r="N160" s="39"/>
    </row>
    <row r="161" spans="1:14" x14ac:dyDescent="0.25">
      <c r="A161" s="45">
        <v>44832</v>
      </c>
      <c r="B161" s="332" t="s">
        <v>115</v>
      </c>
      <c r="C161" s="332" t="s">
        <v>49</v>
      </c>
      <c r="D161" s="332" t="s">
        <v>118</v>
      </c>
      <c r="E161" s="773">
        <v>50000</v>
      </c>
      <c r="F161" s="773"/>
      <c r="G161" s="752">
        <f t="shared" si="5"/>
        <v>5264186</v>
      </c>
      <c r="H161" s="332" t="s">
        <v>136</v>
      </c>
      <c r="I161" s="332" t="s">
        <v>18</v>
      </c>
      <c r="J161" s="453" t="s">
        <v>619</v>
      </c>
      <c r="K161" s="332" t="s">
        <v>64</v>
      </c>
      <c r="L161" s="332" t="s">
        <v>58</v>
      </c>
      <c r="M161" s="39"/>
      <c r="N161" s="39"/>
    </row>
    <row r="162" spans="1:14" x14ac:dyDescent="0.25">
      <c r="A162" s="45">
        <v>44832</v>
      </c>
      <c r="B162" s="332" t="s">
        <v>115</v>
      </c>
      <c r="C162" s="332" t="s">
        <v>49</v>
      </c>
      <c r="D162" s="332" t="s">
        <v>119</v>
      </c>
      <c r="E162" s="773">
        <v>73000</v>
      </c>
      <c r="F162" s="773"/>
      <c r="G162" s="752">
        <f t="shared" si="5"/>
        <v>5191186</v>
      </c>
      <c r="H162" s="332" t="s">
        <v>229</v>
      </c>
      <c r="I162" s="332" t="s">
        <v>18</v>
      </c>
      <c r="J162" s="26" t="s">
        <v>590</v>
      </c>
      <c r="K162" s="332" t="s">
        <v>64</v>
      </c>
      <c r="L162" s="332" t="s">
        <v>58</v>
      </c>
      <c r="M162" s="39"/>
      <c r="N162" s="39"/>
    </row>
    <row r="163" spans="1:14" x14ac:dyDescent="0.25">
      <c r="A163" s="45">
        <v>44832</v>
      </c>
      <c r="B163" s="332" t="s">
        <v>115</v>
      </c>
      <c r="C163" s="332" t="s">
        <v>49</v>
      </c>
      <c r="D163" s="332" t="s">
        <v>119</v>
      </c>
      <c r="E163" s="773">
        <v>70000</v>
      </c>
      <c r="F163" s="449"/>
      <c r="G163" s="752">
        <f t="shared" si="5"/>
        <v>5121186</v>
      </c>
      <c r="H163" s="332" t="s">
        <v>236</v>
      </c>
      <c r="I163" s="332" t="s">
        <v>18</v>
      </c>
      <c r="J163" s="453" t="s">
        <v>623</v>
      </c>
      <c r="K163" s="332" t="s">
        <v>64</v>
      </c>
      <c r="L163" s="332" t="s">
        <v>58</v>
      </c>
      <c r="M163" s="39"/>
      <c r="N163" s="39"/>
    </row>
    <row r="164" spans="1:14" x14ac:dyDescent="0.25">
      <c r="A164" s="45">
        <v>44832</v>
      </c>
      <c r="B164" s="332" t="s">
        <v>115</v>
      </c>
      <c r="C164" s="332" t="s">
        <v>49</v>
      </c>
      <c r="D164" s="332" t="s">
        <v>119</v>
      </c>
      <c r="E164" s="773">
        <v>30000</v>
      </c>
      <c r="F164" s="773"/>
      <c r="G164" s="752">
        <f t="shared" si="5"/>
        <v>5091186</v>
      </c>
      <c r="H164" s="332" t="s">
        <v>42</v>
      </c>
      <c r="I164" s="332" t="s">
        <v>18</v>
      </c>
      <c r="J164" s="39"/>
      <c r="K164" s="332" t="s">
        <v>64</v>
      </c>
      <c r="L164" s="332" t="s">
        <v>58</v>
      </c>
      <c r="M164" s="39"/>
      <c r="N164" s="39"/>
    </row>
    <row r="165" spans="1:14" x14ac:dyDescent="0.25">
      <c r="A165" s="45">
        <v>44832</v>
      </c>
      <c r="B165" s="332" t="s">
        <v>115</v>
      </c>
      <c r="C165" s="332" t="s">
        <v>49</v>
      </c>
      <c r="D165" s="332" t="s">
        <v>14</v>
      </c>
      <c r="E165" s="773">
        <v>82000</v>
      </c>
      <c r="F165" s="773"/>
      <c r="G165" s="752">
        <f t="shared" si="5"/>
        <v>5009186</v>
      </c>
      <c r="H165" s="332" t="s">
        <v>42</v>
      </c>
      <c r="I165" s="332" t="s">
        <v>18</v>
      </c>
      <c r="J165" s="39"/>
      <c r="K165" s="332" t="s">
        <v>64</v>
      </c>
      <c r="L165" s="332" t="s">
        <v>58</v>
      </c>
      <c r="M165" s="39"/>
      <c r="N165" s="39"/>
    </row>
    <row r="166" spans="1:14" x14ac:dyDescent="0.25">
      <c r="A166" s="45">
        <v>44832</v>
      </c>
      <c r="B166" s="332" t="s">
        <v>125</v>
      </c>
      <c r="C166" s="332" t="s">
        <v>49</v>
      </c>
      <c r="D166" s="332" t="s">
        <v>119</v>
      </c>
      <c r="E166" s="773"/>
      <c r="F166" s="773">
        <v>5000</v>
      </c>
      <c r="G166" s="752">
        <f t="shared" si="5"/>
        <v>5014186</v>
      </c>
      <c r="H166" s="332" t="s">
        <v>229</v>
      </c>
      <c r="I166" s="332" t="s">
        <v>18</v>
      </c>
      <c r="J166" s="26" t="s">
        <v>589</v>
      </c>
      <c r="K166" s="332" t="s">
        <v>64</v>
      </c>
      <c r="L166" s="332" t="s">
        <v>58</v>
      </c>
      <c r="M166" s="39"/>
      <c r="N166" s="39"/>
    </row>
    <row r="167" spans="1:14" x14ac:dyDescent="0.25">
      <c r="A167" s="45">
        <v>44833</v>
      </c>
      <c r="B167" s="332" t="s">
        <v>125</v>
      </c>
      <c r="C167" s="332" t="s">
        <v>49</v>
      </c>
      <c r="D167" s="332" t="s">
        <v>119</v>
      </c>
      <c r="E167" s="773"/>
      <c r="F167" s="773">
        <v>6000</v>
      </c>
      <c r="G167" s="752">
        <f t="shared" si="5"/>
        <v>5020186</v>
      </c>
      <c r="H167" s="332" t="s">
        <v>229</v>
      </c>
      <c r="I167" s="332" t="s">
        <v>18</v>
      </c>
      <c r="J167" s="26" t="s">
        <v>590</v>
      </c>
      <c r="K167" s="332" t="s">
        <v>64</v>
      </c>
      <c r="L167" s="332" t="s">
        <v>58</v>
      </c>
      <c r="M167" s="39"/>
      <c r="N167" s="39"/>
    </row>
    <row r="168" spans="1:14" x14ac:dyDescent="0.25">
      <c r="A168" s="45">
        <v>44833</v>
      </c>
      <c r="B168" s="332" t="s">
        <v>125</v>
      </c>
      <c r="C168" s="332" t="s">
        <v>49</v>
      </c>
      <c r="D168" s="332" t="s">
        <v>119</v>
      </c>
      <c r="E168" s="773"/>
      <c r="F168" s="773">
        <v>6000</v>
      </c>
      <c r="G168" s="752">
        <f t="shared" si="5"/>
        <v>5026186</v>
      </c>
      <c r="H168" s="332" t="s">
        <v>236</v>
      </c>
      <c r="I168" s="332" t="s">
        <v>18</v>
      </c>
      <c r="J168" s="453" t="s">
        <v>623</v>
      </c>
      <c r="K168" s="332" t="s">
        <v>64</v>
      </c>
      <c r="L168" s="332" t="s">
        <v>58</v>
      </c>
      <c r="M168" s="39"/>
      <c r="N168" s="39"/>
    </row>
    <row r="169" spans="1:14" x14ac:dyDescent="0.25">
      <c r="A169" s="45">
        <v>44833</v>
      </c>
      <c r="B169" s="332" t="s">
        <v>115</v>
      </c>
      <c r="C169" s="332" t="s">
        <v>49</v>
      </c>
      <c r="D169" s="332" t="s">
        <v>119</v>
      </c>
      <c r="E169" s="773">
        <v>72000</v>
      </c>
      <c r="F169" s="773"/>
      <c r="G169" s="752">
        <f t="shared" si="5"/>
        <v>4954186</v>
      </c>
      <c r="H169" s="332" t="s">
        <v>229</v>
      </c>
      <c r="I169" s="332" t="s">
        <v>18</v>
      </c>
      <c r="J169" s="26" t="s">
        <v>635</v>
      </c>
      <c r="K169" s="332" t="s">
        <v>64</v>
      </c>
      <c r="L169" s="332" t="s">
        <v>58</v>
      </c>
      <c r="M169" s="39"/>
      <c r="N169" s="39"/>
    </row>
    <row r="170" spans="1:14" x14ac:dyDescent="0.25">
      <c r="A170" s="45">
        <v>44833</v>
      </c>
      <c r="B170" s="332" t="s">
        <v>115</v>
      </c>
      <c r="C170" s="332" t="s">
        <v>49</v>
      </c>
      <c r="D170" s="332" t="s">
        <v>119</v>
      </c>
      <c r="E170" s="773">
        <v>45000</v>
      </c>
      <c r="F170" s="773"/>
      <c r="G170" s="752">
        <f t="shared" si="5"/>
        <v>4909186</v>
      </c>
      <c r="H170" s="332" t="s">
        <v>120</v>
      </c>
      <c r="I170" s="332" t="s">
        <v>18</v>
      </c>
      <c r="J170" s="453" t="s">
        <v>640</v>
      </c>
      <c r="K170" s="332" t="s">
        <v>64</v>
      </c>
      <c r="L170" s="332" t="s">
        <v>58</v>
      </c>
      <c r="M170" s="39"/>
      <c r="N170" s="39"/>
    </row>
    <row r="171" spans="1:14" x14ac:dyDescent="0.25">
      <c r="A171" s="45">
        <v>44833</v>
      </c>
      <c r="B171" s="332" t="s">
        <v>115</v>
      </c>
      <c r="C171" s="332" t="s">
        <v>49</v>
      </c>
      <c r="D171" s="332" t="s">
        <v>118</v>
      </c>
      <c r="E171" s="773">
        <v>65000</v>
      </c>
      <c r="F171" s="773"/>
      <c r="G171" s="752">
        <f t="shared" si="5"/>
        <v>4844186</v>
      </c>
      <c r="H171" s="332" t="s">
        <v>136</v>
      </c>
      <c r="I171" s="332" t="s">
        <v>18</v>
      </c>
      <c r="J171" s="453" t="s">
        <v>643</v>
      </c>
      <c r="K171" s="332" t="s">
        <v>64</v>
      </c>
      <c r="L171" s="332" t="s">
        <v>58</v>
      </c>
      <c r="M171" s="39"/>
      <c r="N171" s="39"/>
    </row>
    <row r="172" spans="1:14" x14ac:dyDescent="0.25">
      <c r="A172" s="45">
        <v>44833</v>
      </c>
      <c r="B172" s="332" t="s">
        <v>115</v>
      </c>
      <c r="C172" s="332" t="s">
        <v>49</v>
      </c>
      <c r="D172" s="332" t="s">
        <v>118</v>
      </c>
      <c r="E172" s="773">
        <v>65000</v>
      </c>
      <c r="F172" s="773"/>
      <c r="G172" s="752">
        <f t="shared" si="5"/>
        <v>4779186</v>
      </c>
      <c r="H172" s="332" t="s">
        <v>236</v>
      </c>
      <c r="I172" s="332" t="s">
        <v>18</v>
      </c>
      <c r="J172" s="453" t="s">
        <v>645</v>
      </c>
      <c r="K172" s="332" t="s">
        <v>64</v>
      </c>
      <c r="L172" s="332" t="s">
        <v>58</v>
      </c>
      <c r="M172" s="39"/>
      <c r="N172" s="39"/>
    </row>
    <row r="173" spans="1:14" x14ac:dyDescent="0.25">
      <c r="A173" s="45">
        <v>44833</v>
      </c>
      <c r="B173" s="332" t="s">
        <v>115</v>
      </c>
      <c r="C173" s="332" t="s">
        <v>49</v>
      </c>
      <c r="D173" s="332" t="s">
        <v>119</v>
      </c>
      <c r="E173" s="773">
        <v>76000</v>
      </c>
      <c r="F173" s="773"/>
      <c r="G173" s="752">
        <f t="shared" si="5"/>
        <v>4703186</v>
      </c>
      <c r="H173" s="332" t="s">
        <v>121</v>
      </c>
      <c r="I173" s="332" t="s">
        <v>18</v>
      </c>
      <c r="J173" s="453" t="s">
        <v>650</v>
      </c>
      <c r="K173" s="332" t="s">
        <v>64</v>
      </c>
      <c r="L173" s="332" t="s">
        <v>58</v>
      </c>
      <c r="M173" s="39"/>
      <c r="N173" s="39"/>
    </row>
    <row r="174" spans="1:14" x14ac:dyDescent="0.25">
      <c r="A174" s="45">
        <v>44833</v>
      </c>
      <c r="B174" s="332" t="s">
        <v>115</v>
      </c>
      <c r="C174" s="332" t="s">
        <v>49</v>
      </c>
      <c r="D174" s="332" t="s">
        <v>14</v>
      </c>
      <c r="E174" s="773">
        <v>50000</v>
      </c>
      <c r="F174" s="773"/>
      <c r="G174" s="752">
        <f t="shared" si="5"/>
        <v>4653186</v>
      </c>
      <c r="H174" s="332" t="s">
        <v>42</v>
      </c>
      <c r="I174" s="332" t="s">
        <v>18</v>
      </c>
      <c r="J174" s="332" t="s">
        <v>752</v>
      </c>
      <c r="K174" s="332" t="s">
        <v>64</v>
      </c>
      <c r="L174" s="332" t="s">
        <v>58</v>
      </c>
      <c r="M174" s="39"/>
      <c r="N174" s="39"/>
    </row>
    <row r="175" spans="1:14" x14ac:dyDescent="0.25">
      <c r="A175" s="45">
        <v>44834</v>
      </c>
      <c r="B175" s="332" t="s">
        <v>125</v>
      </c>
      <c r="C175" s="332" t="s">
        <v>49</v>
      </c>
      <c r="D175" s="332" t="s">
        <v>119</v>
      </c>
      <c r="E175" s="773"/>
      <c r="F175" s="773">
        <v>7000</v>
      </c>
      <c r="G175" s="752">
        <f t="shared" si="5"/>
        <v>4660186</v>
      </c>
      <c r="H175" s="332" t="s">
        <v>229</v>
      </c>
      <c r="I175" s="332" t="s">
        <v>18</v>
      </c>
      <c r="J175" s="26" t="s">
        <v>635</v>
      </c>
      <c r="K175" s="332" t="s">
        <v>64</v>
      </c>
      <c r="L175" s="332" t="s">
        <v>58</v>
      </c>
      <c r="M175" s="39"/>
      <c r="N175" s="39"/>
    </row>
    <row r="176" spans="1:14" x14ac:dyDescent="0.25">
      <c r="A176" s="45">
        <v>44834</v>
      </c>
      <c r="B176" s="332" t="s">
        <v>115</v>
      </c>
      <c r="C176" s="332" t="s">
        <v>49</v>
      </c>
      <c r="D176" s="332" t="s">
        <v>118</v>
      </c>
      <c r="E176" s="773">
        <v>40000</v>
      </c>
      <c r="F176" s="773"/>
      <c r="G176" s="752">
        <f t="shared" si="5"/>
        <v>4620186</v>
      </c>
      <c r="H176" s="332" t="s">
        <v>120</v>
      </c>
      <c r="I176" s="332" t="s">
        <v>18</v>
      </c>
      <c r="J176" s="453" t="s">
        <v>656</v>
      </c>
      <c r="K176" s="332" t="s">
        <v>64</v>
      </c>
      <c r="L176" s="332" t="s">
        <v>58</v>
      </c>
      <c r="M176" s="39"/>
      <c r="N176" s="39"/>
    </row>
    <row r="177" spans="1:14" x14ac:dyDescent="0.25">
      <c r="A177" s="45">
        <v>44834</v>
      </c>
      <c r="B177" s="332" t="s">
        <v>115</v>
      </c>
      <c r="C177" s="332" t="s">
        <v>49</v>
      </c>
      <c r="D177" s="332" t="s">
        <v>118</v>
      </c>
      <c r="E177" s="773">
        <v>60000</v>
      </c>
      <c r="F177" s="773"/>
      <c r="G177" s="752">
        <f t="shared" si="5"/>
        <v>4560186</v>
      </c>
      <c r="H177" s="332" t="s">
        <v>136</v>
      </c>
      <c r="I177" s="332" t="s">
        <v>18</v>
      </c>
      <c r="J177" s="453" t="s">
        <v>659</v>
      </c>
      <c r="K177" s="332" t="s">
        <v>64</v>
      </c>
      <c r="L177" s="332" t="s">
        <v>58</v>
      </c>
      <c r="M177" s="39"/>
      <c r="N177" s="39"/>
    </row>
    <row r="178" spans="1:14" x14ac:dyDescent="0.25">
      <c r="A178" s="45">
        <v>44834</v>
      </c>
      <c r="B178" s="332" t="s">
        <v>115</v>
      </c>
      <c r="C178" s="332" t="s">
        <v>49</v>
      </c>
      <c r="D178" s="332" t="s">
        <v>119</v>
      </c>
      <c r="E178" s="773">
        <v>76000</v>
      </c>
      <c r="F178" s="773"/>
      <c r="G178" s="752">
        <f t="shared" si="5"/>
        <v>4484186</v>
      </c>
      <c r="H178" s="332" t="s">
        <v>121</v>
      </c>
      <c r="I178" s="332" t="s">
        <v>18</v>
      </c>
      <c r="J178" s="453" t="s">
        <v>662</v>
      </c>
      <c r="K178" s="332" t="s">
        <v>64</v>
      </c>
      <c r="L178" s="332" t="s">
        <v>58</v>
      </c>
      <c r="M178" s="39"/>
      <c r="N178" s="39"/>
    </row>
    <row r="179" spans="1:14" x14ac:dyDescent="0.25">
      <c r="A179" s="45">
        <v>44834</v>
      </c>
      <c r="B179" s="332" t="s">
        <v>115</v>
      </c>
      <c r="C179" s="332" t="s">
        <v>49</v>
      </c>
      <c r="D179" s="332" t="s">
        <v>119</v>
      </c>
      <c r="E179" s="773">
        <v>50000</v>
      </c>
      <c r="F179" s="773"/>
      <c r="G179" s="752">
        <f t="shared" si="5"/>
        <v>4434186</v>
      </c>
      <c r="H179" s="332" t="s">
        <v>121</v>
      </c>
      <c r="I179" s="332" t="s">
        <v>18</v>
      </c>
      <c r="J179" s="453" t="s">
        <v>663</v>
      </c>
      <c r="K179" s="332" t="s">
        <v>64</v>
      </c>
      <c r="L179" s="332" t="s">
        <v>58</v>
      </c>
      <c r="M179" s="39"/>
      <c r="N179" s="39"/>
    </row>
    <row r="180" spans="1:14" x14ac:dyDescent="0.25">
      <c r="A180" s="45">
        <v>44834</v>
      </c>
      <c r="B180" s="332" t="s">
        <v>115</v>
      </c>
      <c r="C180" s="332" t="s">
        <v>49</v>
      </c>
      <c r="D180" s="332" t="s">
        <v>119</v>
      </c>
      <c r="E180" s="773">
        <v>72000</v>
      </c>
      <c r="F180" s="773"/>
      <c r="G180" s="752">
        <f t="shared" si="5"/>
        <v>4362186</v>
      </c>
      <c r="H180" s="332" t="s">
        <v>229</v>
      </c>
      <c r="I180" s="332" t="s">
        <v>18</v>
      </c>
      <c r="J180" s="26" t="s">
        <v>669</v>
      </c>
      <c r="K180" s="332" t="s">
        <v>64</v>
      </c>
      <c r="L180" s="332" t="s">
        <v>58</v>
      </c>
      <c r="M180" s="39"/>
      <c r="N180" s="39"/>
    </row>
    <row r="181" spans="1:14" x14ac:dyDescent="0.25">
      <c r="A181" s="45">
        <v>44834</v>
      </c>
      <c r="B181" s="332" t="s">
        <v>115</v>
      </c>
      <c r="C181" s="332" t="s">
        <v>49</v>
      </c>
      <c r="D181" s="332" t="s">
        <v>119</v>
      </c>
      <c r="E181" s="773">
        <v>70000</v>
      </c>
      <c r="F181" s="773"/>
      <c r="G181" s="752">
        <f t="shared" si="5"/>
        <v>4292186</v>
      </c>
      <c r="H181" s="332" t="s">
        <v>236</v>
      </c>
      <c r="I181" s="332" t="s">
        <v>18</v>
      </c>
      <c r="J181" s="453" t="s">
        <v>672</v>
      </c>
      <c r="K181" s="332" t="s">
        <v>64</v>
      </c>
      <c r="L181" s="332" t="s">
        <v>58</v>
      </c>
      <c r="M181" s="39"/>
      <c r="N181" s="39"/>
    </row>
    <row r="182" spans="1:14" x14ac:dyDescent="0.25">
      <c r="A182" s="45">
        <v>44834</v>
      </c>
      <c r="B182" s="332" t="s">
        <v>115</v>
      </c>
      <c r="C182" s="332" t="s">
        <v>49</v>
      </c>
      <c r="D182" s="332" t="s">
        <v>14</v>
      </c>
      <c r="E182" s="773">
        <v>70000</v>
      </c>
      <c r="F182" s="773"/>
      <c r="G182" s="752">
        <f t="shared" si="5"/>
        <v>4222186</v>
      </c>
      <c r="H182" s="332" t="s">
        <v>42</v>
      </c>
      <c r="I182" s="332" t="s">
        <v>18</v>
      </c>
      <c r="J182" s="453"/>
      <c r="K182" s="332" t="s">
        <v>64</v>
      </c>
      <c r="L182" s="332" t="s">
        <v>58</v>
      </c>
      <c r="M182" s="39"/>
      <c r="N182" s="39"/>
    </row>
    <row r="183" spans="1:14" x14ac:dyDescent="0.25">
      <c r="A183" s="45">
        <v>44834</v>
      </c>
      <c r="B183" s="332" t="s">
        <v>115</v>
      </c>
      <c r="C183" s="332" t="s">
        <v>49</v>
      </c>
      <c r="D183" s="332" t="s">
        <v>14</v>
      </c>
      <c r="E183" s="773">
        <v>200000</v>
      </c>
      <c r="F183" s="773"/>
      <c r="G183" s="752">
        <f t="shared" si="5"/>
        <v>4022186</v>
      </c>
      <c r="H183" s="332" t="s">
        <v>42</v>
      </c>
      <c r="I183" s="332" t="s">
        <v>18</v>
      </c>
      <c r="J183" s="453"/>
      <c r="K183" s="332" t="s">
        <v>64</v>
      </c>
      <c r="L183" s="332" t="s">
        <v>58</v>
      </c>
      <c r="M183" s="39"/>
      <c r="N183" s="39"/>
    </row>
    <row r="184" spans="1:14" x14ac:dyDescent="0.25">
      <c r="A184" s="45">
        <v>44834</v>
      </c>
      <c r="B184" s="332" t="s">
        <v>115</v>
      </c>
      <c r="C184" s="332" t="s">
        <v>49</v>
      </c>
      <c r="D184" s="332" t="s">
        <v>14</v>
      </c>
      <c r="E184" s="773">
        <v>444000</v>
      </c>
      <c r="F184" s="773"/>
      <c r="G184" s="752">
        <f t="shared" si="5"/>
        <v>3578186</v>
      </c>
      <c r="H184" s="332" t="s">
        <v>42</v>
      </c>
      <c r="I184" s="332" t="s">
        <v>18</v>
      </c>
      <c r="J184" s="453"/>
      <c r="K184" s="332" t="s">
        <v>64</v>
      </c>
      <c r="L184" s="332" t="s">
        <v>58</v>
      </c>
      <c r="M184" s="39"/>
      <c r="N184" s="39"/>
    </row>
    <row r="185" spans="1:14" ht="15.75" thickBot="1" x14ac:dyDescent="0.3">
      <c r="A185" s="45">
        <v>44834</v>
      </c>
      <c r="B185" s="332" t="s">
        <v>125</v>
      </c>
      <c r="C185" s="332" t="s">
        <v>49</v>
      </c>
      <c r="D185" s="332" t="s">
        <v>14</v>
      </c>
      <c r="E185" s="797"/>
      <c r="F185" s="797">
        <v>70000</v>
      </c>
      <c r="G185" s="752">
        <f t="shared" si="5"/>
        <v>3648186</v>
      </c>
      <c r="H185" s="332" t="s">
        <v>42</v>
      </c>
      <c r="I185" s="332" t="s">
        <v>18</v>
      </c>
      <c r="J185" s="453"/>
      <c r="K185" s="332" t="s">
        <v>64</v>
      </c>
      <c r="L185" s="332" t="s">
        <v>58</v>
      </c>
      <c r="M185" s="39"/>
      <c r="N185" s="39"/>
    </row>
    <row r="186" spans="1:14" ht="15.75" thickBot="1" x14ac:dyDescent="0.3">
      <c r="E186" s="798">
        <f>SUM(E4:E185)</f>
        <v>11246800</v>
      </c>
      <c r="F186" s="799">
        <f>SUM(F4:F185)+G3</f>
        <v>14894986</v>
      </c>
      <c r="G186" s="800">
        <f>F186-E186</f>
        <v>3648186</v>
      </c>
      <c r="J186" s="453"/>
    </row>
  </sheetData>
  <autoFilter ref="A2:N186"/>
  <mergeCells count="1">
    <mergeCell ref="A1:N1"/>
  </mergeCells>
  <pageMargins left="0.7" right="0.7" top="0.75" bottom="0.75" header="0.3" footer="0.3"/>
  <pageSetup paperSize="9"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4"/>
  <sheetViews>
    <sheetView workbookViewId="0">
      <selection activeCell="E15" sqref="E15"/>
    </sheetView>
  </sheetViews>
  <sheetFormatPr defaultRowHeight="15" x14ac:dyDescent="0.25"/>
  <cols>
    <col min="1" max="1" width="13.140625" customWidth="1"/>
    <col min="2" max="2" width="36.5703125" customWidth="1"/>
    <col min="3" max="3" width="15.85546875" customWidth="1"/>
    <col min="4" max="4" width="23.5703125" customWidth="1"/>
  </cols>
  <sheetData>
    <row r="3" spans="1:4" x14ac:dyDescent="0.25">
      <c r="A3" s="473" t="s">
        <v>106</v>
      </c>
      <c r="B3" t="s">
        <v>113</v>
      </c>
      <c r="C3" t="s">
        <v>112</v>
      </c>
    </row>
    <row r="4" spans="1:4" x14ac:dyDescent="0.25">
      <c r="A4" s="203" t="s">
        <v>65</v>
      </c>
      <c r="B4" s="802">
        <v>580000</v>
      </c>
      <c r="C4" s="802"/>
      <c r="D4" s="671">
        <f>GETPIVOTDATA("Sum of spent in national currency (Ugx)",$A$3,"Name","Airtime")-GETPIVOTDATA("Sum of Received",$A$3,"Name","Airtime")</f>
        <v>580000</v>
      </c>
    </row>
    <row r="5" spans="1:4" x14ac:dyDescent="0.25">
      <c r="A5" s="203" t="s">
        <v>136</v>
      </c>
      <c r="B5" s="802">
        <v>1541000</v>
      </c>
      <c r="C5" s="802">
        <v>14000</v>
      </c>
      <c r="D5" s="671">
        <f>GETPIVOTDATA("Sum of spent in national currency (Ugx)",$A$3,"Name","Edris")-GETPIVOTDATA("Sum of Received",$A$3,"Name","Edris")</f>
        <v>1527000</v>
      </c>
    </row>
    <row r="6" spans="1:4" x14ac:dyDescent="0.25">
      <c r="A6" s="203" t="s">
        <v>120</v>
      </c>
      <c r="B6" s="802">
        <v>1260000</v>
      </c>
      <c r="C6" s="802">
        <v>2000</v>
      </c>
      <c r="D6" s="671">
        <f>GETPIVOTDATA("Sum of spent in national currency (Ugx)",$A$3,"Name","Grace")-GETPIVOTDATA("Sum of Received",$A$3,"Name","Grace")</f>
        <v>1258000</v>
      </c>
    </row>
    <row r="7" spans="1:4" x14ac:dyDescent="0.25">
      <c r="A7" s="203" t="s">
        <v>121</v>
      </c>
      <c r="B7" s="802">
        <v>2140000</v>
      </c>
      <c r="C7" s="802">
        <v>17000</v>
      </c>
      <c r="D7" s="671">
        <f>GETPIVOTDATA("Sum of spent in national currency (Ugx)",$A$3,"Name","i35")-GETPIVOTDATA("Sum of Received",$A$3,"Name","i35")</f>
        <v>2123000</v>
      </c>
    </row>
    <row r="8" spans="1:4" x14ac:dyDescent="0.25">
      <c r="A8" s="203" t="s">
        <v>236</v>
      </c>
      <c r="B8" s="802">
        <v>1295000</v>
      </c>
      <c r="C8" s="802">
        <v>49000</v>
      </c>
      <c r="D8" s="671">
        <f>GETPIVOTDATA("Sum of spent in national currency (Ugx)",$A$3,"Name","i54")-GETPIVOTDATA("Sum of Received",$A$3,"Name","i54")</f>
        <v>1246000</v>
      </c>
    </row>
    <row r="9" spans="1:4" x14ac:dyDescent="0.25">
      <c r="A9" s="203" t="s">
        <v>229</v>
      </c>
      <c r="B9" s="802">
        <v>1387000</v>
      </c>
      <c r="C9" s="802">
        <v>92000</v>
      </c>
      <c r="D9" s="671">
        <f>GETPIVOTDATA("Sum of spent in national currency (Ugx)",$A$3,"Name","i82")-GETPIVOTDATA("Sum of Received",$A$3,"Name","i82")</f>
        <v>1295000</v>
      </c>
    </row>
    <row r="10" spans="1:4" x14ac:dyDescent="0.25">
      <c r="A10" s="203" t="s">
        <v>42</v>
      </c>
      <c r="B10" s="802">
        <v>3043800</v>
      </c>
      <c r="C10" s="802">
        <v>192000</v>
      </c>
      <c r="D10" s="671">
        <f>GETPIVOTDATA("Sum of spent in national currency (Ugx)",$A$3,"Name","Lydia")-GETPIVOTDATA("Sum of Received",$A$3,"Name","Lydia")</f>
        <v>2851800</v>
      </c>
    </row>
    <row r="11" spans="1:4" x14ac:dyDescent="0.25">
      <c r="A11" s="203" t="s">
        <v>107</v>
      </c>
      <c r="B11" s="802"/>
      <c r="C11" s="802">
        <v>10993000</v>
      </c>
      <c r="D11" s="671"/>
    </row>
    <row r="12" spans="1:4" x14ac:dyDescent="0.25">
      <c r="A12" s="203" t="s">
        <v>177</v>
      </c>
      <c r="B12" s="802"/>
      <c r="C12" s="802">
        <v>2615000</v>
      </c>
      <c r="D12" s="671"/>
    </row>
    <row r="13" spans="1:4" x14ac:dyDescent="0.25">
      <c r="A13" s="203" t="s">
        <v>108</v>
      </c>
      <c r="B13" s="802">
        <v>11246800</v>
      </c>
      <c r="C13" s="802">
        <v>13974000</v>
      </c>
    </row>
    <row r="14" spans="1:4" x14ac:dyDescent="0.25">
      <c r="C14" s="803">
        <f>SUM(C5:C10)</f>
        <v>366000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workbookViewId="0">
      <pane xSplit="1" ySplit="3" topLeftCell="B4" activePane="bottomRight" state="frozen"/>
      <selection pane="topRight" activeCell="B1" sqref="B1"/>
      <selection pane="bottomLeft" activeCell="A4" sqref="A4"/>
      <selection pane="bottomRight" activeCell="B5" sqref="B5"/>
    </sheetView>
  </sheetViews>
  <sheetFormatPr defaultColWidth="10.85546875" defaultRowHeight="15" x14ac:dyDescent="0.25"/>
  <cols>
    <col min="1" max="1" width="12.28515625" style="41" customWidth="1"/>
    <col min="2" max="2" width="25.7109375" style="41" customWidth="1"/>
    <col min="3" max="3" width="19.42578125" style="41" customWidth="1"/>
    <col min="4" max="4" width="15.7109375" style="41" bestFit="1" customWidth="1"/>
    <col min="5" max="5" width="13.7109375" style="78" customWidth="1"/>
    <col min="6" max="6" width="12.28515625" style="78" customWidth="1"/>
    <col min="7" max="7" width="14.42578125" style="78" bestFit="1" customWidth="1"/>
    <col min="8" max="8" width="14.42578125" style="41" bestFit="1" customWidth="1"/>
    <col min="9" max="9" width="21.140625" style="41" customWidth="1"/>
    <col min="10" max="10" width="26.140625" style="41" customWidth="1"/>
    <col min="11" max="12" width="10.85546875" style="41"/>
    <col min="13" max="13" width="14.85546875" style="41" customWidth="1"/>
    <col min="14" max="14" width="28" style="41" customWidth="1"/>
    <col min="15" max="16384" width="10.85546875" style="41"/>
  </cols>
  <sheetData>
    <row r="1" spans="1:19" s="2" customFormat="1" ht="36" customHeight="1" x14ac:dyDescent="0.25">
      <c r="A1" s="817" t="s">
        <v>43</v>
      </c>
      <c r="B1" s="818"/>
      <c r="C1" s="818"/>
      <c r="D1" s="818"/>
      <c r="E1" s="818"/>
      <c r="F1" s="818"/>
      <c r="G1" s="818"/>
      <c r="H1" s="818"/>
      <c r="I1" s="818"/>
      <c r="J1" s="818"/>
      <c r="K1" s="818"/>
      <c r="L1" s="818"/>
      <c r="M1" s="818"/>
      <c r="N1" s="818"/>
    </row>
    <row r="2" spans="1:19" s="2" customFormat="1" ht="18.75" x14ac:dyDescent="0.25">
      <c r="A2" s="819" t="s">
        <v>682</v>
      </c>
      <c r="B2" s="819"/>
      <c r="C2" s="819"/>
      <c r="D2" s="819"/>
      <c r="E2" s="819"/>
      <c r="F2" s="819"/>
      <c r="G2" s="819"/>
      <c r="H2" s="819"/>
      <c r="I2" s="819"/>
      <c r="J2" s="819"/>
      <c r="K2" s="819"/>
      <c r="L2" s="819"/>
      <c r="M2" s="819"/>
      <c r="N2" s="819"/>
    </row>
    <row r="3" spans="1:19" s="2" customFormat="1" ht="45" x14ac:dyDescent="0.25">
      <c r="A3" s="42" t="s">
        <v>0</v>
      </c>
      <c r="B3" s="34" t="s">
        <v>5</v>
      </c>
      <c r="C3" s="34" t="s">
        <v>10</v>
      </c>
      <c r="D3" s="35" t="s">
        <v>8</v>
      </c>
      <c r="E3" s="35" t="s">
        <v>62</v>
      </c>
      <c r="F3" s="35" t="s">
        <v>34</v>
      </c>
      <c r="G3" s="36" t="s">
        <v>41</v>
      </c>
      <c r="H3" s="36" t="s">
        <v>2</v>
      </c>
      <c r="I3" s="36" t="s">
        <v>3</v>
      </c>
      <c r="J3" s="34" t="s">
        <v>9</v>
      </c>
      <c r="K3" s="34" t="s">
        <v>1</v>
      </c>
      <c r="L3" s="34" t="s">
        <v>4</v>
      </c>
      <c r="M3" s="37" t="s">
        <v>12</v>
      </c>
      <c r="N3" s="38" t="s">
        <v>11</v>
      </c>
    </row>
    <row r="4" spans="1:19" s="22" customFormat="1" x14ac:dyDescent="0.25">
      <c r="A4" s="337">
        <v>44805</v>
      </c>
      <c r="B4" s="168" t="s">
        <v>684</v>
      </c>
      <c r="C4" s="332"/>
      <c r="D4" s="332"/>
      <c r="E4" s="373"/>
      <c r="F4" s="449">
        <v>5</v>
      </c>
      <c r="G4" s="450">
        <v>5</v>
      </c>
      <c r="H4" s="33"/>
      <c r="I4" s="45"/>
      <c r="J4" s="43"/>
      <c r="K4" s="45"/>
      <c r="L4" s="45"/>
      <c r="M4" s="45"/>
      <c r="N4" s="45"/>
    </row>
    <row r="5" spans="1:19" s="22" customFormat="1" ht="15.75" thickBot="1" x14ac:dyDescent="0.3">
      <c r="A5" s="337"/>
      <c r="B5" s="205"/>
      <c r="C5" s="446"/>
      <c r="D5" s="205"/>
      <c r="E5" s="447"/>
      <c r="F5" s="451"/>
      <c r="G5" s="451"/>
      <c r="H5" s="448"/>
      <c r="I5" s="198"/>
      <c r="J5" s="43"/>
      <c r="K5" s="198"/>
      <c r="L5" s="198"/>
      <c r="M5" s="198"/>
      <c r="N5" s="198"/>
    </row>
    <row r="6" spans="1:19" s="67" customFormat="1" ht="15.75" thickBot="1" x14ac:dyDescent="0.3">
      <c r="A6" s="102"/>
      <c r="B6" s="101"/>
      <c r="C6" s="165"/>
      <c r="D6" s="167"/>
      <c r="E6" s="456">
        <f>SUM(E4:E5)</f>
        <v>0</v>
      </c>
      <c r="F6" s="456">
        <f>SUM(F4:F5)</f>
        <v>5</v>
      </c>
      <c r="G6" s="452">
        <f>F6-E6</f>
        <v>5</v>
      </c>
      <c r="H6" s="166"/>
      <c r="I6" s="101"/>
      <c r="J6" s="101"/>
      <c r="K6" s="53"/>
      <c r="L6" s="53"/>
      <c r="M6" s="53"/>
      <c r="N6" s="53"/>
      <c r="O6" s="103"/>
      <c r="P6" s="103"/>
      <c r="Q6" s="103"/>
      <c r="R6" s="103"/>
      <c r="S6" s="103"/>
    </row>
    <row r="7" spans="1:19" s="26" customFormat="1" x14ac:dyDescent="0.25">
      <c r="A7"/>
      <c r="B7"/>
      <c r="C7" s="139"/>
      <c r="D7" s="143"/>
      <c r="E7" s="146"/>
      <c r="F7" s="147"/>
      <c r="G7" s="146"/>
      <c r="H7" s="148"/>
      <c r="I7" s="149"/>
      <c r="J7" s="150"/>
      <c r="K7" s="144"/>
      <c r="L7" s="144"/>
      <c r="M7" s="145"/>
      <c r="N7" s="141"/>
      <c r="O7" s="145"/>
      <c r="P7" s="54"/>
      <c r="Q7" s="54"/>
      <c r="R7" s="54"/>
      <c r="S7" s="54"/>
    </row>
    <row r="8" spans="1:19" s="26" customFormat="1" x14ac:dyDescent="0.25">
      <c r="A8"/>
      <c r="B8"/>
      <c r="C8" s="139"/>
      <c r="D8" s="143"/>
      <c r="E8" s="146"/>
      <c r="F8" s="147"/>
      <c r="G8" s="146"/>
      <c r="H8" s="148"/>
      <c r="I8" s="149"/>
      <c r="J8" s="150"/>
      <c r="K8" s="144"/>
      <c r="L8" s="144"/>
      <c r="M8" s="145"/>
      <c r="N8" s="141"/>
      <c r="O8" s="145"/>
      <c r="P8" s="54"/>
      <c r="Q8" s="54"/>
      <c r="R8" s="54"/>
      <c r="S8" s="54"/>
    </row>
    <row r="9" spans="1:19" s="26" customFormat="1" x14ac:dyDescent="0.25">
      <c r="A9"/>
      <c r="B9"/>
      <c r="C9" s="139"/>
      <c r="D9" s="143"/>
      <c r="E9" s="146"/>
      <c r="F9" s="147"/>
      <c r="G9" s="146"/>
      <c r="H9" s="148"/>
      <c r="I9" s="149"/>
      <c r="J9" s="150"/>
      <c r="K9" s="144"/>
      <c r="L9" s="144"/>
      <c r="M9" s="145"/>
      <c r="N9" s="141"/>
      <c r="O9" s="145"/>
      <c r="P9" s="54"/>
      <c r="Q9" s="54"/>
      <c r="R9" s="54"/>
      <c r="S9" s="54"/>
    </row>
    <row r="10" spans="1:19" s="26" customFormat="1" x14ac:dyDescent="0.25">
      <c r="A10"/>
      <c r="B10"/>
      <c r="C10" s="139"/>
      <c r="D10" s="143"/>
      <c r="E10" s="146"/>
      <c r="F10" s="147"/>
      <c r="G10" s="146"/>
      <c r="H10" s="148"/>
      <c r="I10" s="149"/>
      <c r="J10" s="150"/>
      <c r="K10" s="144"/>
      <c r="L10" s="144"/>
      <c r="M10" s="145"/>
      <c r="N10" s="151"/>
      <c r="O10" s="145"/>
      <c r="P10" s="54"/>
      <c r="Q10" s="54"/>
      <c r="R10" s="54"/>
      <c r="S10" s="54"/>
    </row>
    <row r="11" spans="1:19" s="89" customFormat="1" x14ac:dyDescent="0.25">
      <c r="A11"/>
      <c r="B11"/>
      <c r="C11" s="139"/>
      <c r="D11" s="152"/>
      <c r="E11" s="146"/>
      <c r="F11" s="146"/>
      <c r="G11" s="146"/>
      <c r="H11" s="148"/>
      <c r="I11" s="152"/>
      <c r="J11" s="153"/>
      <c r="K11" s="140"/>
      <c r="L11" s="140"/>
      <c r="M11" s="140"/>
      <c r="N11" s="141"/>
      <c r="O11" s="142"/>
      <c r="P11" s="70"/>
      <c r="Q11" s="70"/>
      <c r="R11" s="70"/>
      <c r="S11" s="70"/>
    </row>
    <row r="12" spans="1:19" s="26" customFormat="1" x14ac:dyDescent="0.25">
      <c r="A12"/>
      <c r="B12"/>
      <c r="C12" s="139"/>
      <c r="D12" s="143"/>
      <c r="E12" s="146"/>
      <c r="F12" s="147"/>
      <c r="G12" s="143"/>
      <c r="H12" s="148"/>
      <c r="I12" s="149"/>
      <c r="J12" s="150"/>
      <c r="K12" s="144"/>
      <c r="L12" s="144"/>
      <c r="M12" s="145"/>
      <c r="N12" s="151"/>
      <c r="O12" s="145"/>
      <c r="P12" s="54"/>
      <c r="Q12" s="54"/>
      <c r="R12" s="54"/>
      <c r="S12" s="54"/>
    </row>
    <row r="13" spans="1:19" s="26" customFormat="1" x14ac:dyDescent="0.25">
      <c r="A13"/>
      <c r="B13"/>
      <c r="C13" s="139"/>
      <c r="D13" s="143"/>
      <c r="E13" s="146"/>
      <c r="F13" s="147"/>
      <c r="G13" s="143"/>
      <c r="H13" s="148"/>
      <c r="I13" s="149"/>
      <c r="J13" s="150"/>
      <c r="K13" s="144"/>
      <c r="L13" s="144"/>
      <c r="M13" s="145"/>
      <c r="N13" s="151"/>
      <c r="O13" s="145"/>
      <c r="P13" s="54"/>
      <c r="Q13" s="54"/>
      <c r="R13" s="54"/>
      <c r="S13" s="54"/>
    </row>
    <row r="14" spans="1:19" s="26" customFormat="1" x14ac:dyDescent="0.25">
      <c r="A14"/>
      <c r="B14"/>
      <c r="C14" s="139"/>
      <c r="D14" s="143"/>
      <c r="E14" s="146"/>
      <c r="F14" s="147"/>
      <c r="G14" s="143"/>
      <c r="H14" s="148"/>
      <c r="I14" s="149"/>
      <c r="J14" s="150"/>
      <c r="K14" s="144"/>
      <c r="L14" s="144"/>
      <c r="M14" s="145"/>
      <c r="N14" s="151"/>
      <c r="O14" s="145"/>
      <c r="P14" s="54"/>
      <c r="Q14" s="54"/>
      <c r="R14" s="54"/>
      <c r="S14" s="54"/>
    </row>
    <row r="15" spans="1:19" s="26" customFormat="1" x14ac:dyDescent="0.25">
      <c r="A15"/>
      <c r="B15"/>
      <c r="C15" s="139"/>
      <c r="D15" s="143"/>
      <c r="E15" s="146"/>
      <c r="F15" s="147"/>
      <c r="G15" s="143"/>
      <c r="H15" s="148"/>
      <c r="I15" s="149"/>
      <c r="J15" s="150"/>
      <c r="K15" s="144"/>
      <c r="L15" s="144"/>
      <c r="M15" s="145"/>
      <c r="N15" s="151"/>
      <c r="O15" s="145"/>
      <c r="P15" s="54"/>
      <c r="Q15" s="54"/>
      <c r="R15" s="54"/>
      <c r="S15" s="54"/>
    </row>
    <row r="16" spans="1:19" s="26" customFormat="1" x14ac:dyDescent="0.25">
      <c r="A16"/>
      <c r="B16"/>
      <c r="C16" s="139"/>
      <c r="D16" s="143"/>
      <c r="E16" s="146"/>
      <c r="F16" s="147"/>
      <c r="G16" s="143"/>
      <c r="H16" s="148"/>
      <c r="I16" s="149"/>
      <c r="J16" s="150"/>
      <c r="K16" s="144"/>
      <c r="L16" s="144"/>
      <c r="M16" s="145"/>
      <c r="N16" s="151"/>
      <c r="O16" s="145"/>
      <c r="P16" s="54"/>
      <c r="Q16" s="54"/>
      <c r="R16" s="54"/>
      <c r="S16" s="54"/>
    </row>
    <row r="17" spans="1:19" s="26" customFormat="1" x14ac:dyDescent="0.25">
      <c r="A17" s="119"/>
      <c r="B17" s="130"/>
      <c r="C17" s="149"/>
      <c r="D17" s="143"/>
      <c r="E17" s="146"/>
      <c r="F17" s="147"/>
      <c r="G17" s="143"/>
      <c r="H17" s="148"/>
      <c r="I17" s="149"/>
      <c r="J17" s="150"/>
      <c r="K17" s="144"/>
      <c r="L17" s="144"/>
      <c r="M17" s="145"/>
      <c r="N17" s="151"/>
      <c r="O17" s="145"/>
      <c r="P17" s="54"/>
      <c r="Q17" s="54"/>
      <c r="R17" s="54"/>
      <c r="S17" s="54"/>
    </row>
    <row r="18" spans="1:19" s="26" customFormat="1" x14ac:dyDescent="0.25">
      <c r="A18" s="119"/>
      <c r="B18" s="130"/>
      <c r="C18" s="149"/>
      <c r="D18" s="143"/>
      <c r="E18" s="146"/>
      <c r="F18" s="147"/>
      <c r="G18" s="143"/>
      <c r="H18" s="148"/>
      <c r="I18" s="149"/>
      <c r="J18" s="150"/>
      <c r="K18" s="144"/>
      <c r="L18" s="144"/>
      <c r="M18" s="145"/>
      <c r="N18" s="151"/>
      <c r="O18" s="145"/>
      <c r="P18" s="54"/>
      <c r="Q18" s="54"/>
      <c r="R18" s="54"/>
      <c r="S18" s="54"/>
    </row>
    <row r="19" spans="1:19" s="26" customFormat="1" x14ac:dyDescent="0.25">
      <c r="A19" s="119"/>
      <c r="B19" s="130"/>
      <c r="C19" s="149"/>
      <c r="D19" s="143"/>
      <c r="E19" s="146"/>
      <c r="F19" s="147"/>
      <c r="G19" s="143"/>
      <c r="H19" s="148"/>
      <c r="I19" s="149"/>
      <c r="J19" s="150"/>
      <c r="K19" s="144"/>
      <c r="L19" s="144"/>
      <c r="M19" s="145"/>
      <c r="N19" s="151"/>
      <c r="O19" s="145"/>
      <c r="P19" s="54"/>
      <c r="Q19" s="54"/>
      <c r="R19" s="54"/>
      <c r="S19" s="54"/>
    </row>
    <row r="20" spans="1:19" s="26" customFormat="1" x14ac:dyDescent="0.25">
      <c r="A20" s="119"/>
      <c r="B20" s="130"/>
      <c r="C20" s="149"/>
      <c r="D20" s="143"/>
      <c r="E20" s="146"/>
      <c r="F20" s="147"/>
      <c r="G20" s="143"/>
      <c r="H20" s="148"/>
      <c r="I20" s="149"/>
      <c r="J20" s="150"/>
      <c r="K20" s="144"/>
      <c r="L20" s="144"/>
      <c r="M20" s="145"/>
      <c r="N20" s="151"/>
      <c r="O20" s="145"/>
      <c r="P20" s="54"/>
      <c r="Q20" s="54"/>
      <c r="R20" s="54"/>
      <c r="S20" s="54"/>
    </row>
    <row r="21" spans="1:19" s="26" customFormat="1" x14ac:dyDescent="0.25">
      <c r="A21" s="119"/>
      <c r="B21" s="130"/>
      <c r="C21" s="149"/>
      <c r="D21" s="143"/>
      <c r="E21" s="146"/>
      <c r="F21" s="147"/>
      <c r="G21" s="143"/>
      <c r="H21" s="148"/>
      <c r="I21" s="149"/>
      <c r="J21" s="150"/>
      <c r="K21" s="144"/>
      <c r="L21" s="144"/>
      <c r="M21" s="145"/>
      <c r="N21" s="151"/>
      <c r="O21" s="145"/>
      <c r="P21" s="54"/>
      <c r="Q21" s="54"/>
      <c r="R21" s="54"/>
      <c r="S21" s="54"/>
    </row>
    <row r="22" spans="1:19" s="26" customFormat="1" x14ac:dyDescent="0.25">
      <c r="A22" s="119"/>
      <c r="B22" s="130"/>
      <c r="C22" s="149"/>
      <c r="D22" s="143"/>
      <c r="E22" s="146"/>
      <c r="F22" s="147"/>
      <c r="G22" s="143"/>
      <c r="H22" s="148"/>
      <c r="I22" s="149"/>
      <c r="J22" s="150"/>
      <c r="K22" s="144"/>
      <c r="L22" s="144"/>
      <c r="M22" s="145"/>
      <c r="N22" s="151"/>
      <c r="O22" s="145"/>
      <c r="P22" s="54"/>
      <c r="Q22" s="54"/>
      <c r="R22" s="54"/>
      <c r="S22" s="54"/>
    </row>
    <row r="23" spans="1:19" s="26" customFormat="1" x14ac:dyDescent="0.25">
      <c r="A23" s="118"/>
      <c r="B23" s="131"/>
      <c r="C23" s="154"/>
      <c r="D23" s="155"/>
      <c r="E23" s="156"/>
      <c r="F23" s="156"/>
      <c r="G23" s="156"/>
      <c r="H23" s="148"/>
      <c r="I23" s="149"/>
      <c r="J23" s="146"/>
      <c r="K23" s="144"/>
      <c r="L23" s="144"/>
      <c r="M23" s="140"/>
      <c r="N23" s="141"/>
      <c r="O23" s="145"/>
      <c r="P23" s="54"/>
      <c r="Q23" s="54"/>
      <c r="R23" s="54"/>
      <c r="S23" s="54"/>
    </row>
    <row r="24" spans="1:19" s="87" customFormat="1" x14ac:dyDescent="0.25">
      <c r="A24" s="118"/>
      <c r="B24" s="131"/>
      <c r="C24" s="154"/>
      <c r="D24" s="155"/>
      <c r="E24" s="156"/>
      <c r="F24" s="156"/>
      <c r="G24" s="156"/>
      <c r="H24" s="148"/>
      <c r="I24" s="152"/>
      <c r="J24" s="153"/>
      <c r="K24" s="140"/>
      <c r="L24" s="140"/>
      <c r="M24" s="140"/>
      <c r="N24" s="141"/>
      <c r="O24" s="142"/>
      <c r="P24" s="70"/>
      <c r="Q24" s="70"/>
      <c r="R24" s="70"/>
      <c r="S24" s="70"/>
    </row>
    <row r="25" spans="1:19" s="26" customFormat="1" x14ac:dyDescent="0.25">
      <c r="A25" s="119"/>
      <c r="B25" s="130"/>
      <c r="C25" s="149"/>
      <c r="D25" s="143"/>
      <c r="E25" s="146"/>
      <c r="F25" s="147"/>
      <c r="G25" s="146"/>
      <c r="H25" s="148"/>
      <c r="I25" s="149"/>
      <c r="J25" s="150"/>
      <c r="K25" s="144"/>
      <c r="L25" s="144"/>
      <c r="M25" s="145"/>
      <c r="N25" s="151"/>
      <c r="O25" s="145"/>
      <c r="P25" s="54"/>
      <c r="Q25" s="54"/>
      <c r="R25" s="54"/>
      <c r="S25" s="54"/>
    </row>
    <row r="26" spans="1:19" s="26" customFormat="1" x14ac:dyDescent="0.25">
      <c r="A26" s="119"/>
      <c r="B26" s="130"/>
      <c r="C26" s="149"/>
      <c r="D26" s="143"/>
      <c r="E26" s="146"/>
      <c r="F26" s="147"/>
      <c r="G26" s="146"/>
      <c r="H26" s="148"/>
      <c r="I26" s="149"/>
      <c r="J26" s="150"/>
      <c r="K26" s="144"/>
      <c r="L26" s="144"/>
      <c r="M26" s="145"/>
      <c r="N26" s="151"/>
      <c r="O26" s="145"/>
      <c r="P26" s="54"/>
      <c r="Q26" s="54"/>
      <c r="R26" s="54"/>
      <c r="S26" s="54"/>
    </row>
    <row r="27" spans="1:19" s="26" customFormat="1" x14ac:dyDescent="0.25">
      <c r="A27" s="119"/>
      <c r="B27" s="130"/>
      <c r="C27" s="149"/>
      <c r="D27" s="143"/>
      <c r="E27" s="146"/>
      <c r="F27" s="147"/>
      <c r="G27" s="146"/>
      <c r="H27" s="148"/>
      <c r="I27" s="149"/>
      <c r="J27" s="150"/>
      <c r="K27" s="144"/>
      <c r="L27" s="144"/>
      <c r="M27" s="145"/>
      <c r="N27" s="151"/>
      <c r="O27" s="145"/>
      <c r="P27" s="54"/>
      <c r="Q27" s="54"/>
      <c r="R27" s="54"/>
      <c r="S27" s="54"/>
    </row>
    <row r="28" spans="1:19" s="26" customFormat="1" x14ac:dyDescent="0.25">
      <c r="A28" s="119"/>
      <c r="B28" s="130"/>
      <c r="C28" s="149"/>
      <c r="D28" s="143"/>
      <c r="E28" s="146"/>
      <c r="F28" s="147"/>
      <c r="G28" s="146"/>
      <c r="H28" s="148"/>
      <c r="I28" s="149"/>
      <c r="J28" s="150"/>
      <c r="K28" s="144"/>
      <c r="L28" s="144"/>
      <c r="M28" s="145"/>
      <c r="N28" s="151"/>
      <c r="O28" s="145"/>
      <c r="P28" s="54"/>
      <c r="Q28" s="54"/>
      <c r="R28" s="54"/>
      <c r="S28" s="54"/>
    </row>
    <row r="29" spans="1:19" s="26" customFormat="1" x14ac:dyDescent="0.25">
      <c r="A29" s="119"/>
      <c r="B29" s="130"/>
      <c r="C29" s="149"/>
      <c r="D29" s="143"/>
      <c r="E29" s="146"/>
      <c r="F29" s="147"/>
      <c r="G29" s="146"/>
      <c r="H29" s="148"/>
      <c r="I29" s="149"/>
      <c r="J29" s="150"/>
      <c r="K29" s="144"/>
      <c r="L29" s="144"/>
      <c r="M29" s="145"/>
      <c r="N29" s="151"/>
      <c r="O29" s="145"/>
      <c r="P29" s="54"/>
      <c r="Q29" s="54"/>
      <c r="R29" s="54"/>
      <c r="S29" s="54"/>
    </row>
    <row r="30" spans="1:19" s="26" customFormat="1" x14ac:dyDescent="0.25">
      <c r="A30" s="119"/>
      <c r="B30" s="130"/>
      <c r="C30" s="149"/>
      <c r="D30" s="143"/>
      <c r="E30" s="146"/>
      <c r="F30" s="147"/>
      <c r="G30" s="146"/>
      <c r="H30" s="148"/>
      <c r="I30" s="149"/>
      <c r="J30" s="150"/>
      <c r="K30" s="144"/>
      <c r="L30" s="144"/>
      <c r="M30" s="145"/>
      <c r="N30" s="151"/>
      <c r="O30" s="145"/>
      <c r="P30" s="54"/>
      <c r="Q30" s="54"/>
      <c r="R30" s="54"/>
      <c r="S30" s="54"/>
    </row>
    <row r="31" spans="1:19" s="26" customFormat="1" x14ac:dyDescent="0.25">
      <c r="A31" s="119"/>
      <c r="B31" s="130"/>
      <c r="C31" s="149"/>
      <c r="D31" s="143"/>
      <c r="E31" s="146"/>
      <c r="F31" s="147"/>
      <c r="G31" s="146"/>
      <c r="H31" s="148"/>
      <c r="I31" s="149"/>
      <c r="J31" s="150"/>
      <c r="K31" s="144"/>
      <c r="L31" s="144"/>
      <c r="M31" s="145"/>
      <c r="N31" s="151"/>
      <c r="O31" s="145"/>
      <c r="P31" s="54"/>
      <c r="Q31" s="54"/>
      <c r="R31" s="54"/>
      <c r="S31" s="54"/>
    </row>
    <row r="32" spans="1:19" s="26" customFormat="1" x14ac:dyDescent="0.25">
      <c r="A32" s="119"/>
      <c r="B32" s="130"/>
      <c r="C32" s="149"/>
      <c r="D32" s="143"/>
      <c r="E32" s="146"/>
      <c r="F32" s="147"/>
      <c r="G32" s="146"/>
      <c r="H32" s="148"/>
      <c r="I32" s="149"/>
      <c r="J32" s="150"/>
      <c r="K32" s="144"/>
      <c r="L32" s="144"/>
      <c r="M32" s="145"/>
      <c r="N32" s="151"/>
      <c r="O32" s="145"/>
      <c r="P32" s="54"/>
      <c r="Q32" s="54"/>
      <c r="R32" s="54"/>
      <c r="S32" s="54"/>
    </row>
    <row r="33" spans="1:19" s="26" customFormat="1" x14ac:dyDescent="0.25">
      <c r="A33" s="118"/>
      <c r="B33" s="131"/>
      <c r="C33" s="154"/>
      <c r="D33" s="155"/>
      <c r="E33" s="156"/>
      <c r="F33" s="156"/>
      <c r="G33" s="156"/>
      <c r="H33" s="148"/>
      <c r="I33" s="149"/>
      <c r="J33" s="146"/>
      <c r="K33" s="144"/>
      <c r="L33" s="144"/>
      <c r="M33" s="140"/>
      <c r="N33" s="141"/>
      <c r="O33" s="145"/>
      <c r="P33" s="54"/>
      <c r="Q33" s="54"/>
      <c r="R33" s="54"/>
      <c r="S33" s="54"/>
    </row>
    <row r="34" spans="1:19" s="87" customFormat="1" x14ac:dyDescent="0.25">
      <c r="A34" s="118"/>
      <c r="B34" s="131"/>
      <c r="C34" s="154"/>
      <c r="D34" s="155"/>
      <c r="E34" s="156"/>
      <c r="F34" s="156"/>
      <c r="G34" s="156"/>
      <c r="H34" s="148"/>
      <c r="I34" s="152"/>
      <c r="J34" s="153"/>
      <c r="K34" s="140"/>
      <c r="L34" s="140"/>
      <c r="M34" s="140"/>
      <c r="N34" s="141"/>
      <c r="O34" s="142"/>
      <c r="P34" s="70"/>
      <c r="Q34" s="70"/>
      <c r="R34" s="70"/>
      <c r="S34" s="70"/>
    </row>
    <row r="35" spans="1:19" s="26" customFormat="1" x14ac:dyDescent="0.25">
      <c r="A35" s="119"/>
      <c r="B35" s="130"/>
      <c r="C35" s="149"/>
      <c r="D35" s="143"/>
      <c r="E35" s="146"/>
      <c r="F35" s="147"/>
      <c r="G35" s="146"/>
      <c r="H35" s="148"/>
      <c r="I35" s="149"/>
      <c r="J35" s="150"/>
      <c r="K35" s="144"/>
      <c r="L35" s="144"/>
      <c r="M35" s="145"/>
      <c r="N35" s="151"/>
      <c r="O35" s="145"/>
      <c r="P35" s="54"/>
      <c r="Q35" s="54"/>
      <c r="R35" s="54"/>
      <c r="S35" s="54"/>
    </row>
    <row r="36" spans="1:19" s="26" customFormat="1" x14ac:dyDescent="0.25">
      <c r="A36" s="119"/>
      <c r="B36" s="130"/>
      <c r="C36" s="149"/>
      <c r="D36" s="143"/>
      <c r="E36" s="146"/>
      <c r="F36" s="147"/>
      <c r="G36" s="146"/>
      <c r="H36" s="148"/>
      <c r="I36" s="149"/>
      <c r="J36" s="150"/>
      <c r="K36" s="144"/>
      <c r="L36" s="144"/>
      <c r="M36" s="145"/>
      <c r="N36" s="151"/>
      <c r="O36" s="145"/>
      <c r="P36" s="54"/>
      <c r="Q36" s="54"/>
      <c r="R36" s="54"/>
      <c r="S36" s="54"/>
    </row>
    <row r="37" spans="1:19" s="26" customFormat="1" x14ac:dyDescent="0.25">
      <c r="A37" s="119"/>
      <c r="B37" s="130"/>
      <c r="C37" s="149"/>
      <c r="D37" s="143"/>
      <c r="E37" s="146"/>
      <c r="F37" s="147"/>
      <c r="G37" s="146"/>
      <c r="H37" s="148"/>
      <c r="I37" s="149"/>
      <c r="J37" s="150"/>
      <c r="K37" s="144"/>
      <c r="L37" s="144"/>
      <c r="M37" s="145"/>
      <c r="N37" s="151"/>
      <c r="O37" s="145"/>
      <c r="P37" s="54"/>
      <c r="Q37" s="54"/>
      <c r="R37" s="54"/>
      <c r="S37" s="54"/>
    </row>
    <row r="38" spans="1:19" s="26" customFormat="1" x14ac:dyDescent="0.25">
      <c r="A38" s="119"/>
      <c r="B38" s="130"/>
      <c r="C38" s="149"/>
      <c r="D38" s="143"/>
      <c r="E38" s="146"/>
      <c r="F38" s="147"/>
      <c r="G38" s="146"/>
      <c r="H38" s="148"/>
      <c r="I38" s="149"/>
      <c r="J38" s="150"/>
      <c r="K38" s="144"/>
      <c r="L38" s="144"/>
      <c r="M38" s="145"/>
      <c r="N38" s="151"/>
      <c r="O38" s="145"/>
      <c r="P38" s="54"/>
      <c r="Q38" s="54"/>
      <c r="R38" s="54"/>
      <c r="S38" s="54"/>
    </row>
    <row r="39" spans="1:19" s="26" customFormat="1" x14ac:dyDescent="0.25">
      <c r="A39" s="119"/>
      <c r="B39" s="130"/>
      <c r="C39" s="149"/>
      <c r="D39" s="143"/>
      <c r="E39" s="146"/>
      <c r="F39" s="147"/>
      <c r="G39" s="146"/>
      <c r="H39" s="148"/>
      <c r="I39" s="149"/>
      <c r="J39" s="150"/>
      <c r="K39" s="144"/>
      <c r="L39" s="144"/>
      <c r="M39" s="145"/>
      <c r="N39" s="151"/>
      <c r="O39" s="145"/>
      <c r="P39" s="54"/>
      <c r="Q39" s="54"/>
      <c r="R39" s="54"/>
      <c r="S39" s="54"/>
    </row>
    <row r="40" spans="1:19" s="26" customFormat="1" x14ac:dyDescent="0.25">
      <c r="A40" s="119"/>
      <c r="B40" s="130"/>
      <c r="C40" s="149"/>
      <c r="D40" s="143"/>
      <c r="E40" s="146"/>
      <c r="F40" s="147"/>
      <c r="G40" s="146"/>
      <c r="H40" s="148"/>
      <c r="I40" s="149"/>
      <c r="J40" s="150"/>
      <c r="K40" s="144"/>
      <c r="L40" s="144"/>
      <c r="M40" s="145"/>
      <c r="N40" s="151"/>
      <c r="O40" s="145"/>
      <c r="P40" s="54"/>
      <c r="Q40" s="54"/>
      <c r="R40" s="54"/>
      <c r="S40" s="54"/>
    </row>
    <row r="41" spans="1:19" s="26" customFormat="1" x14ac:dyDescent="0.25">
      <c r="A41" s="119"/>
      <c r="B41" s="130"/>
      <c r="C41" s="149"/>
      <c r="D41" s="143"/>
      <c r="E41" s="146"/>
      <c r="F41" s="147"/>
      <c r="G41" s="146"/>
      <c r="H41" s="148"/>
      <c r="I41" s="149"/>
      <c r="J41" s="150"/>
      <c r="K41" s="144"/>
      <c r="L41" s="144"/>
      <c r="M41" s="145"/>
      <c r="N41" s="151"/>
      <c r="O41" s="145"/>
      <c r="P41" s="54"/>
      <c r="Q41" s="54"/>
      <c r="R41" s="54"/>
      <c r="S41" s="54"/>
    </row>
    <row r="42" spans="1:19" s="26" customFormat="1" x14ac:dyDescent="0.25">
      <c r="A42" s="119"/>
      <c r="B42" s="130"/>
      <c r="C42" s="149"/>
      <c r="D42" s="143"/>
      <c r="E42" s="146"/>
      <c r="F42" s="147"/>
      <c r="G42" s="146"/>
      <c r="H42" s="148"/>
      <c r="I42" s="149"/>
      <c r="J42" s="150"/>
      <c r="K42" s="144"/>
      <c r="L42" s="144"/>
      <c r="M42" s="145"/>
      <c r="N42" s="151"/>
      <c r="O42" s="145"/>
      <c r="P42" s="54"/>
      <c r="Q42" s="54"/>
      <c r="R42" s="54"/>
      <c r="S42" s="54"/>
    </row>
    <row r="43" spans="1:19" s="26" customFormat="1" x14ac:dyDescent="0.25">
      <c r="A43" s="119"/>
      <c r="B43" s="130"/>
      <c r="C43" s="149"/>
      <c r="D43" s="143"/>
      <c r="E43" s="146"/>
      <c r="F43" s="147"/>
      <c r="G43" s="146"/>
      <c r="H43" s="148"/>
      <c r="I43" s="149"/>
      <c r="J43" s="150"/>
      <c r="K43" s="144"/>
      <c r="L43" s="144"/>
      <c r="M43" s="145"/>
      <c r="N43" s="151"/>
      <c r="O43" s="145"/>
      <c r="P43" s="54"/>
      <c r="Q43" s="54"/>
      <c r="R43" s="54"/>
      <c r="S43" s="54"/>
    </row>
    <row r="44" spans="1:19" s="26" customFormat="1" x14ac:dyDescent="0.25">
      <c r="A44" s="119"/>
      <c r="B44" s="130"/>
      <c r="C44" s="149"/>
      <c r="D44" s="143"/>
      <c r="E44" s="146"/>
      <c r="F44" s="147"/>
      <c r="G44" s="146"/>
      <c r="H44" s="148"/>
      <c r="I44" s="149"/>
      <c r="J44" s="150"/>
      <c r="K44" s="144"/>
      <c r="L44" s="144"/>
      <c r="M44" s="145"/>
      <c r="N44" s="151"/>
      <c r="O44" s="145"/>
      <c r="P44" s="54"/>
      <c r="Q44" s="54"/>
      <c r="R44" s="54"/>
      <c r="S44" s="54"/>
    </row>
    <row r="45" spans="1:19" s="26" customFormat="1" x14ac:dyDescent="0.25">
      <c r="A45" s="119"/>
      <c r="B45" s="130"/>
      <c r="C45" s="149"/>
      <c r="D45" s="143"/>
      <c r="E45" s="146"/>
      <c r="F45" s="147"/>
      <c r="G45" s="146"/>
      <c r="H45" s="148"/>
      <c r="I45" s="149"/>
      <c r="J45" s="150"/>
      <c r="K45" s="144"/>
      <c r="L45" s="144"/>
      <c r="M45" s="145"/>
      <c r="N45" s="151"/>
      <c r="O45" s="145"/>
      <c r="P45" s="54"/>
      <c r="Q45" s="54"/>
      <c r="R45" s="54"/>
      <c r="S45" s="54"/>
    </row>
    <row r="46" spans="1:19" s="26" customFormat="1" x14ac:dyDescent="0.25">
      <c r="A46" s="118"/>
      <c r="B46" s="131"/>
      <c r="C46" s="154"/>
      <c r="D46" s="155"/>
      <c r="E46" s="156"/>
      <c r="F46" s="156"/>
      <c r="G46" s="156"/>
      <c r="H46" s="148"/>
      <c r="I46" s="149"/>
      <c r="J46" s="146"/>
      <c r="K46" s="144"/>
      <c r="L46" s="144"/>
      <c r="M46" s="140"/>
      <c r="N46" s="141"/>
      <c r="O46" s="145"/>
      <c r="P46" s="54"/>
      <c r="Q46" s="54"/>
      <c r="R46" s="54"/>
      <c r="S46" s="54"/>
    </row>
    <row r="47" spans="1:19" s="26" customFormat="1" x14ac:dyDescent="0.25">
      <c r="A47" s="118"/>
      <c r="B47" s="132"/>
      <c r="C47" s="154"/>
      <c r="D47" s="155"/>
      <c r="E47" s="156"/>
      <c r="F47" s="156"/>
      <c r="G47" s="156"/>
      <c r="H47" s="148"/>
      <c r="I47" s="152"/>
      <c r="J47" s="153"/>
      <c r="K47" s="140"/>
      <c r="L47" s="140"/>
      <c r="M47" s="140"/>
      <c r="N47" s="141"/>
      <c r="O47" s="142"/>
      <c r="P47" s="54"/>
      <c r="Q47" s="54"/>
      <c r="R47" s="54"/>
      <c r="S47" s="54"/>
    </row>
    <row r="48" spans="1:19" s="26" customFormat="1" ht="41.25" customHeight="1" x14ac:dyDescent="0.25">
      <c r="A48" s="119"/>
      <c r="B48" s="130"/>
      <c r="C48" s="149"/>
      <c r="D48" s="143"/>
      <c r="E48" s="146"/>
      <c r="F48" s="146"/>
      <c r="G48" s="143"/>
      <c r="H48" s="148"/>
      <c r="I48" s="149"/>
      <c r="J48" s="150"/>
      <c r="K48" s="144"/>
      <c r="L48" s="144"/>
      <c r="M48" s="145"/>
      <c r="N48" s="151"/>
      <c r="O48" s="145"/>
      <c r="P48" s="54"/>
      <c r="Q48" s="54"/>
      <c r="R48" s="54"/>
      <c r="S48" s="54"/>
    </row>
    <row r="49" spans="1:19" s="26" customFormat="1" x14ac:dyDescent="0.25">
      <c r="A49" s="119"/>
      <c r="B49" s="130"/>
      <c r="C49" s="149"/>
      <c r="D49" s="143"/>
      <c r="E49" s="146"/>
      <c r="F49" s="146"/>
      <c r="G49" s="143"/>
      <c r="H49" s="148"/>
      <c r="I49" s="149"/>
      <c r="J49" s="150"/>
      <c r="K49" s="144"/>
      <c r="L49" s="144"/>
      <c r="M49" s="145"/>
      <c r="N49" s="151"/>
      <c r="O49" s="145"/>
      <c r="P49" s="54"/>
      <c r="Q49" s="54"/>
      <c r="R49" s="54"/>
      <c r="S49" s="54"/>
    </row>
    <row r="50" spans="1:19" s="26" customFormat="1" x14ac:dyDescent="0.25">
      <c r="A50" s="119"/>
      <c r="B50" s="130"/>
      <c r="C50" s="149"/>
      <c r="D50" s="143"/>
      <c r="E50" s="146"/>
      <c r="F50" s="146"/>
      <c r="G50" s="143"/>
      <c r="H50" s="148"/>
      <c r="I50" s="149"/>
      <c r="J50" s="150"/>
      <c r="K50" s="144"/>
      <c r="L50" s="144"/>
      <c r="M50" s="145"/>
      <c r="N50" s="151"/>
      <c r="O50" s="145"/>
      <c r="P50" s="54"/>
      <c r="Q50" s="54"/>
      <c r="R50" s="54"/>
      <c r="S50" s="54"/>
    </row>
    <row r="51" spans="1:19" s="26" customFormat="1" x14ac:dyDescent="0.25">
      <c r="A51" s="119"/>
      <c r="B51" s="130"/>
      <c r="C51" s="149"/>
      <c r="D51" s="143"/>
      <c r="E51" s="146"/>
      <c r="F51" s="146"/>
      <c r="G51" s="143"/>
      <c r="H51" s="148"/>
      <c r="I51" s="149"/>
      <c r="J51" s="150"/>
      <c r="K51" s="144"/>
      <c r="L51" s="144"/>
      <c r="M51" s="145"/>
      <c r="N51" s="151"/>
      <c r="O51" s="145"/>
      <c r="P51" s="54"/>
      <c r="Q51" s="54"/>
      <c r="R51" s="54"/>
      <c r="S51" s="54"/>
    </row>
    <row r="52" spans="1:19" s="26" customFormat="1" x14ac:dyDescent="0.25">
      <c r="A52" s="119"/>
      <c r="B52" s="130"/>
      <c r="C52" s="149"/>
      <c r="D52" s="143"/>
      <c r="E52" s="146"/>
      <c r="F52" s="146"/>
      <c r="G52" s="143"/>
      <c r="H52" s="148"/>
      <c r="I52" s="149"/>
      <c r="J52" s="150"/>
      <c r="K52" s="144"/>
      <c r="L52" s="144"/>
      <c r="M52" s="145"/>
      <c r="N52" s="151"/>
      <c r="O52" s="145"/>
      <c r="P52" s="54"/>
      <c r="Q52" s="54"/>
      <c r="R52" s="54"/>
      <c r="S52" s="54"/>
    </row>
    <row r="53" spans="1:19" s="26" customFormat="1" x14ac:dyDescent="0.25">
      <c r="A53" s="119"/>
      <c r="B53" s="130"/>
      <c r="C53" s="149"/>
      <c r="D53" s="143"/>
      <c r="E53" s="146"/>
      <c r="F53" s="146"/>
      <c r="G53" s="143"/>
      <c r="H53" s="148"/>
      <c r="I53" s="149"/>
      <c r="J53" s="150"/>
      <c r="K53" s="144"/>
      <c r="L53" s="144"/>
      <c r="M53" s="145"/>
      <c r="N53" s="151"/>
      <c r="O53" s="145"/>
      <c r="P53" s="54"/>
      <c r="Q53" s="54"/>
      <c r="R53" s="54"/>
      <c r="S53" s="54"/>
    </row>
    <row r="54" spans="1:19" s="87" customFormat="1" x14ac:dyDescent="0.25">
      <c r="A54" s="118"/>
      <c r="B54" s="131"/>
      <c r="C54" s="154"/>
      <c r="D54" s="155"/>
      <c r="E54" s="156"/>
      <c r="F54" s="156"/>
      <c r="G54" s="156"/>
      <c r="H54" s="148"/>
      <c r="I54" s="152"/>
      <c r="J54" s="153"/>
      <c r="K54" s="140"/>
      <c r="L54" s="140"/>
      <c r="M54" s="140"/>
      <c r="N54" s="141"/>
      <c r="O54" s="142"/>
      <c r="P54" s="70"/>
      <c r="Q54" s="70"/>
      <c r="R54" s="70"/>
      <c r="S54" s="70"/>
    </row>
    <row r="55" spans="1:19" s="26" customFormat="1" x14ac:dyDescent="0.25">
      <c r="A55" s="119"/>
      <c r="B55" s="130"/>
      <c r="C55" s="153"/>
      <c r="D55" s="143"/>
      <c r="E55" s="146"/>
      <c r="F55" s="147"/>
      <c r="G55" s="146"/>
      <c r="H55" s="148"/>
      <c r="I55" s="149"/>
      <c r="J55" s="150"/>
      <c r="K55" s="144"/>
      <c r="L55" s="144"/>
      <c r="M55" s="145"/>
      <c r="N55" s="151"/>
      <c r="O55" s="145"/>
      <c r="P55" s="54"/>
      <c r="Q55" s="54"/>
      <c r="R55" s="54"/>
      <c r="S55" s="54"/>
    </row>
    <row r="56" spans="1:19" s="26" customFormat="1" x14ac:dyDescent="0.25">
      <c r="A56" s="119"/>
      <c r="B56" s="130"/>
      <c r="C56" s="153"/>
      <c r="D56" s="143"/>
      <c r="E56" s="146"/>
      <c r="F56" s="147"/>
      <c r="G56" s="146"/>
      <c r="H56" s="148"/>
      <c r="I56" s="149"/>
      <c r="J56" s="149"/>
      <c r="K56" s="144"/>
      <c r="L56" s="144"/>
      <c r="M56" s="145"/>
      <c r="N56" s="151"/>
      <c r="O56" s="145"/>
      <c r="P56" s="54"/>
      <c r="Q56" s="54"/>
      <c r="R56" s="54"/>
      <c r="S56" s="54"/>
    </row>
    <row r="57" spans="1:19" s="26" customFormat="1" x14ac:dyDescent="0.25">
      <c r="A57" s="119"/>
      <c r="B57" s="130"/>
      <c r="C57" s="153"/>
      <c r="D57" s="143"/>
      <c r="E57" s="146"/>
      <c r="F57" s="147"/>
      <c r="G57" s="146"/>
      <c r="H57" s="148"/>
      <c r="I57" s="149"/>
      <c r="J57" s="149"/>
      <c r="K57" s="144"/>
      <c r="L57" s="144"/>
      <c r="M57" s="145"/>
      <c r="N57" s="141"/>
      <c r="O57" s="145"/>
      <c r="P57" s="54"/>
      <c r="Q57" s="54"/>
      <c r="R57" s="54"/>
      <c r="S57" s="54"/>
    </row>
    <row r="58" spans="1:19" s="26" customFormat="1" x14ac:dyDescent="0.25">
      <c r="A58" s="119"/>
      <c r="B58" s="130"/>
      <c r="C58" s="149"/>
      <c r="D58" s="143"/>
      <c r="E58" s="146"/>
      <c r="F58" s="147"/>
      <c r="G58" s="146"/>
      <c r="H58" s="148"/>
      <c r="I58" s="149"/>
      <c r="J58" s="150"/>
      <c r="K58" s="144"/>
      <c r="L58" s="144"/>
      <c r="M58" s="145"/>
      <c r="N58" s="151"/>
      <c r="O58" s="145"/>
      <c r="P58" s="54"/>
      <c r="Q58" s="54"/>
      <c r="R58" s="54"/>
      <c r="S58" s="54"/>
    </row>
    <row r="59" spans="1:19" s="26" customFormat="1" x14ac:dyDescent="0.25">
      <c r="A59" s="119"/>
      <c r="B59" s="130"/>
      <c r="C59" s="149"/>
      <c r="D59" s="143"/>
      <c r="E59" s="146"/>
      <c r="F59" s="147"/>
      <c r="G59" s="146"/>
      <c r="H59" s="148"/>
      <c r="I59" s="149"/>
      <c r="J59" s="150"/>
      <c r="K59" s="144"/>
      <c r="L59" s="144"/>
      <c r="M59" s="145"/>
      <c r="N59" s="151"/>
      <c r="O59" s="145"/>
      <c r="P59" s="54"/>
      <c r="Q59" s="54"/>
      <c r="R59" s="54"/>
      <c r="S59" s="54"/>
    </row>
    <row r="60" spans="1:19" s="26" customFormat="1" x14ac:dyDescent="0.25">
      <c r="A60" s="119"/>
      <c r="B60" s="130"/>
      <c r="C60" s="153"/>
      <c r="D60" s="143"/>
      <c r="E60" s="146"/>
      <c r="F60" s="147"/>
      <c r="G60" s="146"/>
      <c r="H60" s="148"/>
      <c r="I60" s="149"/>
      <c r="J60" s="150"/>
      <c r="K60" s="144"/>
      <c r="L60" s="144"/>
      <c r="M60" s="145"/>
      <c r="N60" s="151"/>
      <c r="O60" s="145"/>
      <c r="P60" s="54"/>
      <c r="Q60" s="54"/>
      <c r="R60" s="54"/>
      <c r="S60" s="54"/>
    </row>
    <row r="61" spans="1:19" s="26" customFormat="1" x14ac:dyDescent="0.25">
      <c r="A61" s="119"/>
      <c r="B61" s="130"/>
      <c r="C61" s="153"/>
      <c r="D61" s="143"/>
      <c r="E61" s="146"/>
      <c r="F61" s="147"/>
      <c r="G61" s="146"/>
      <c r="H61" s="148"/>
      <c r="I61" s="149"/>
      <c r="J61" s="149"/>
      <c r="K61" s="144"/>
      <c r="L61" s="144"/>
      <c r="M61" s="145"/>
      <c r="N61" s="151"/>
      <c r="O61" s="145"/>
      <c r="P61" s="54"/>
      <c r="Q61" s="54"/>
      <c r="R61" s="54"/>
      <c r="S61" s="54"/>
    </row>
    <row r="62" spans="1:19" s="26" customFormat="1" x14ac:dyDescent="0.25">
      <c r="A62" s="119"/>
      <c r="B62" s="130"/>
      <c r="C62" s="153"/>
      <c r="D62" s="143"/>
      <c r="E62" s="146"/>
      <c r="F62" s="147"/>
      <c r="G62" s="146"/>
      <c r="H62" s="148"/>
      <c r="I62" s="149"/>
      <c r="J62" s="149"/>
      <c r="K62" s="144"/>
      <c r="L62" s="144"/>
      <c r="M62" s="140"/>
      <c r="N62" s="151"/>
      <c r="O62" s="145"/>
      <c r="P62" s="54"/>
      <c r="Q62" s="54"/>
      <c r="R62" s="54"/>
      <c r="S62" s="54"/>
    </row>
    <row r="63" spans="1:19" s="26" customFormat="1" x14ac:dyDescent="0.25">
      <c r="A63" s="119"/>
      <c r="B63" s="130"/>
      <c r="C63" s="153"/>
      <c r="D63" s="143"/>
      <c r="E63" s="146"/>
      <c r="F63" s="147"/>
      <c r="G63" s="146"/>
      <c r="H63" s="148"/>
      <c r="I63" s="149"/>
      <c r="J63" s="149"/>
      <c r="K63" s="144"/>
      <c r="L63" s="144"/>
      <c r="M63" s="140"/>
      <c r="N63" s="151"/>
      <c r="O63" s="145"/>
      <c r="P63" s="54"/>
      <c r="Q63" s="54"/>
      <c r="R63" s="54"/>
      <c r="S63" s="54"/>
    </row>
    <row r="64" spans="1:19" s="26" customFormat="1" x14ac:dyDescent="0.25">
      <c r="A64" s="58"/>
      <c r="B64" s="133"/>
      <c r="C64" s="140"/>
      <c r="D64" s="157"/>
      <c r="E64" s="141"/>
      <c r="F64" s="151"/>
      <c r="G64" s="141"/>
      <c r="H64" s="142"/>
      <c r="I64" s="145"/>
      <c r="J64" s="158"/>
      <c r="K64" s="144"/>
      <c r="L64" s="144"/>
      <c r="M64" s="140"/>
      <c r="N64" s="151"/>
      <c r="O64" s="145"/>
      <c r="P64" s="54"/>
      <c r="Q64" s="54"/>
      <c r="R64" s="54"/>
      <c r="S64" s="54"/>
    </row>
    <row r="65" spans="1:19" s="87" customFormat="1" x14ac:dyDescent="0.25">
      <c r="A65" s="104"/>
      <c r="B65" s="134"/>
      <c r="C65" s="159"/>
      <c r="D65" s="160"/>
      <c r="E65" s="161"/>
      <c r="F65" s="161"/>
      <c r="G65" s="161"/>
      <c r="H65" s="142"/>
      <c r="I65" s="162"/>
      <c r="J65" s="140"/>
      <c r="K65" s="140"/>
      <c r="L65" s="140"/>
      <c r="M65" s="140"/>
      <c r="N65" s="141"/>
      <c r="O65" s="142"/>
      <c r="P65" s="70"/>
      <c r="Q65" s="70"/>
      <c r="R65" s="70"/>
      <c r="S65" s="70"/>
    </row>
    <row r="66" spans="1:19" s="26" customFormat="1" x14ac:dyDescent="0.25">
      <c r="A66" s="60"/>
      <c r="B66" s="133"/>
      <c r="C66" s="140"/>
      <c r="D66" s="157"/>
      <c r="E66" s="141"/>
      <c r="F66" s="151"/>
      <c r="G66" s="141"/>
      <c r="H66" s="142"/>
      <c r="I66" s="145"/>
      <c r="J66" s="158"/>
      <c r="K66" s="144"/>
      <c r="L66" s="144"/>
      <c r="M66" s="140"/>
      <c r="N66" s="151"/>
      <c r="O66" s="145"/>
      <c r="P66" s="54"/>
      <c r="Q66" s="54"/>
      <c r="R66" s="54"/>
      <c r="S66" s="54"/>
    </row>
    <row r="67" spans="1:19" s="26" customFormat="1" x14ac:dyDescent="0.25">
      <c r="A67" s="60"/>
      <c r="B67" s="133"/>
      <c r="C67" s="140"/>
      <c r="D67" s="157"/>
      <c r="E67" s="141"/>
      <c r="F67" s="151"/>
      <c r="G67" s="141"/>
      <c r="H67" s="142"/>
      <c r="I67" s="145"/>
      <c r="J67" s="158"/>
      <c r="K67" s="144"/>
      <c r="L67" s="144"/>
      <c r="M67" s="140"/>
      <c r="N67" s="151"/>
      <c r="O67" s="145"/>
      <c r="P67" s="54"/>
      <c r="Q67" s="54"/>
      <c r="R67" s="54"/>
      <c r="S67" s="54"/>
    </row>
    <row r="68" spans="1:19" s="26" customFormat="1" x14ac:dyDescent="0.25">
      <c r="A68" s="60"/>
      <c r="B68" s="133"/>
      <c r="C68" s="140"/>
      <c r="D68" s="157"/>
      <c r="E68" s="141"/>
      <c r="F68" s="151"/>
      <c r="G68" s="141"/>
      <c r="H68" s="142"/>
      <c r="I68" s="145"/>
      <c r="J68" s="158"/>
      <c r="K68" s="144"/>
      <c r="L68" s="144"/>
      <c r="M68" s="140"/>
      <c r="N68" s="151"/>
      <c r="O68" s="145"/>
      <c r="P68" s="54"/>
      <c r="Q68" s="54"/>
      <c r="R68" s="54"/>
      <c r="S68" s="54"/>
    </row>
    <row r="69" spans="1:19" s="26" customFormat="1" x14ac:dyDescent="0.25">
      <c r="A69" s="60"/>
      <c r="B69" s="133"/>
      <c r="C69" s="140"/>
      <c r="D69" s="157"/>
      <c r="E69" s="141"/>
      <c r="F69" s="151"/>
      <c r="G69" s="141"/>
      <c r="H69" s="142"/>
      <c r="I69" s="145"/>
      <c r="J69" s="158"/>
      <c r="K69" s="144"/>
      <c r="L69" s="144"/>
      <c r="M69" s="140"/>
      <c r="N69" s="151"/>
      <c r="O69" s="145"/>
      <c r="P69" s="54"/>
      <c r="Q69" s="54"/>
      <c r="R69" s="54"/>
      <c r="S69" s="54"/>
    </row>
    <row r="70" spans="1:19" s="26" customFormat="1" x14ac:dyDescent="0.25">
      <c r="A70" s="60"/>
      <c r="B70" s="133"/>
      <c r="C70" s="140"/>
      <c r="D70" s="157"/>
      <c r="E70" s="141"/>
      <c r="F70" s="151"/>
      <c r="G70" s="141"/>
      <c r="H70" s="142"/>
      <c r="I70" s="141"/>
      <c r="J70" s="141"/>
      <c r="K70" s="144"/>
      <c r="L70" s="144"/>
      <c r="M70" s="140"/>
      <c r="N70" s="151"/>
      <c r="O70" s="145"/>
      <c r="P70" s="54"/>
      <c r="Q70" s="54"/>
      <c r="R70" s="54"/>
      <c r="S70" s="54"/>
    </row>
    <row r="71" spans="1:19" s="26" customFormat="1" x14ac:dyDescent="0.25">
      <c r="A71" s="60"/>
      <c r="B71" s="133"/>
      <c r="C71" s="140"/>
      <c r="D71" s="157"/>
      <c r="E71" s="141"/>
      <c r="F71" s="151"/>
      <c r="G71" s="141"/>
      <c r="H71" s="142"/>
      <c r="I71" s="141"/>
      <c r="J71" s="141"/>
      <c r="K71" s="144"/>
      <c r="L71" s="144"/>
      <c r="M71" s="140"/>
      <c r="N71" s="151"/>
      <c r="O71" s="145"/>
      <c r="P71" s="54"/>
      <c r="Q71" s="54"/>
      <c r="R71" s="54"/>
      <c r="S71" s="54"/>
    </row>
    <row r="72" spans="1:19" s="26" customFormat="1" x14ac:dyDescent="0.25">
      <c r="A72" s="60"/>
      <c r="B72" s="133"/>
      <c r="C72" s="140"/>
      <c r="D72" s="157"/>
      <c r="E72" s="141"/>
      <c r="F72" s="151"/>
      <c r="G72" s="141"/>
      <c r="H72" s="142"/>
      <c r="I72" s="158"/>
      <c r="J72" s="141"/>
      <c r="K72" s="144"/>
      <c r="L72" s="144"/>
      <c r="M72" s="145"/>
      <c r="N72" s="151"/>
      <c r="O72" s="145"/>
      <c r="P72" s="54"/>
      <c r="Q72" s="54"/>
      <c r="R72" s="54"/>
      <c r="S72" s="54"/>
    </row>
    <row r="73" spans="1:19" s="26" customFormat="1" x14ac:dyDescent="0.25">
      <c r="A73" s="60"/>
      <c r="B73" s="133"/>
      <c r="C73" s="140"/>
      <c r="D73" s="157"/>
      <c r="E73" s="141"/>
      <c r="F73" s="151"/>
      <c r="G73" s="141"/>
      <c r="H73" s="142"/>
      <c r="I73" s="158"/>
      <c r="J73" s="141"/>
      <c r="K73" s="144"/>
      <c r="L73" s="144"/>
      <c r="M73" s="145"/>
      <c r="N73" s="151"/>
      <c r="O73" s="145"/>
      <c r="P73" s="54"/>
      <c r="Q73" s="54"/>
      <c r="R73" s="54"/>
      <c r="S73" s="54"/>
    </row>
    <row r="74" spans="1:19" s="26" customFormat="1" x14ac:dyDescent="0.25">
      <c r="A74" s="60"/>
      <c r="B74" s="133"/>
      <c r="C74" s="140"/>
      <c r="D74" s="157"/>
      <c r="E74" s="141"/>
      <c r="F74" s="151"/>
      <c r="G74" s="141"/>
      <c r="H74" s="142"/>
      <c r="I74" s="158"/>
      <c r="J74" s="145"/>
      <c r="K74" s="144"/>
      <c r="L74" s="144"/>
      <c r="M74" s="145"/>
      <c r="N74" s="151"/>
      <c r="O74" s="145"/>
      <c r="P74" s="54"/>
      <c r="Q74" s="54"/>
      <c r="R74" s="54"/>
      <c r="S74" s="54"/>
    </row>
    <row r="75" spans="1:19" s="26" customFormat="1" x14ac:dyDescent="0.25">
      <c r="A75" s="60"/>
      <c r="B75" s="133"/>
      <c r="C75" s="145"/>
      <c r="D75" s="157"/>
      <c r="E75" s="141"/>
      <c r="F75" s="151"/>
      <c r="G75" s="141"/>
      <c r="H75" s="142"/>
      <c r="I75" s="158"/>
      <c r="J75" s="145"/>
      <c r="K75" s="144"/>
      <c r="L75" s="144"/>
      <c r="M75" s="145"/>
      <c r="N75" s="151"/>
      <c r="O75" s="145"/>
      <c r="P75" s="54"/>
      <c r="Q75" s="54"/>
      <c r="R75" s="54"/>
      <c r="S75" s="54"/>
    </row>
    <row r="76" spans="1:19" s="26" customFormat="1" x14ac:dyDescent="0.25">
      <c r="A76" s="60"/>
      <c r="B76" s="133"/>
      <c r="C76" s="145"/>
      <c r="D76" s="157"/>
      <c r="E76" s="141"/>
      <c r="F76" s="151"/>
      <c r="G76" s="141"/>
      <c r="H76" s="142"/>
      <c r="I76" s="158"/>
      <c r="J76" s="145"/>
      <c r="K76" s="144"/>
      <c r="L76" s="144"/>
      <c r="M76" s="145"/>
      <c r="N76" s="151"/>
      <c r="O76" s="145"/>
      <c r="P76" s="54"/>
      <c r="Q76" s="54"/>
      <c r="R76" s="54"/>
      <c r="S76" s="54"/>
    </row>
    <row r="77" spans="1:19" s="47" customFormat="1" x14ac:dyDescent="0.25">
      <c r="A77" s="60"/>
      <c r="B77" s="133"/>
      <c r="C77" s="145"/>
      <c r="D77" s="157"/>
      <c r="E77" s="141"/>
      <c r="F77" s="151"/>
      <c r="G77" s="141"/>
      <c r="H77" s="142"/>
      <c r="I77" s="145"/>
      <c r="J77" s="145"/>
      <c r="K77" s="145"/>
      <c r="L77" s="145"/>
      <c r="M77" s="145"/>
      <c r="N77" s="145"/>
      <c r="O77" s="145"/>
      <c r="P77" s="59"/>
      <c r="Q77" s="59"/>
      <c r="R77" s="59"/>
      <c r="S77" s="59"/>
    </row>
    <row r="78" spans="1:19" s="87" customFormat="1" x14ac:dyDescent="0.25">
      <c r="A78" s="104"/>
      <c r="B78" s="134"/>
      <c r="C78" s="159"/>
      <c r="D78" s="160"/>
      <c r="E78" s="161"/>
      <c r="F78" s="161"/>
      <c r="G78" s="161"/>
      <c r="H78" s="142"/>
      <c r="I78" s="162"/>
      <c r="J78" s="140"/>
      <c r="K78" s="140"/>
      <c r="L78" s="140"/>
      <c r="M78" s="140"/>
      <c r="N78" s="141"/>
      <c r="O78" s="142"/>
      <c r="P78" s="70"/>
      <c r="Q78" s="70"/>
      <c r="R78" s="70"/>
      <c r="S78" s="70"/>
    </row>
    <row r="79" spans="1:19" s="26" customFormat="1" x14ac:dyDescent="0.25">
      <c r="A79" s="49"/>
      <c r="B79" s="135"/>
      <c r="C79" s="145"/>
      <c r="D79" s="145"/>
      <c r="E79" s="141"/>
      <c r="F79" s="151"/>
      <c r="G79" s="141"/>
      <c r="H79" s="142"/>
      <c r="I79" s="145"/>
      <c r="J79" s="145"/>
      <c r="K79" s="145"/>
      <c r="L79" s="145"/>
      <c r="M79" s="145"/>
      <c r="N79" s="145"/>
      <c r="O79" s="145"/>
      <c r="P79" s="54"/>
      <c r="Q79" s="54"/>
      <c r="R79" s="54"/>
      <c r="S79" s="54"/>
    </row>
    <row r="80" spans="1:19" s="26" customFormat="1" x14ac:dyDescent="0.25">
      <c r="A80" s="49"/>
      <c r="B80" s="135"/>
      <c r="C80" s="145"/>
      <c r="D80" s="145"/>
      <c r="E80" s="141"/>
      <c r="F80" s="151"/>
      <c r="G80" s="141"/>
      <c r="H80" s="142"/>
      <c r="I80" s="145"/>
      <c r="J80" s="145"/>
      <c r="K80" s="145"/>
      <c r="L80" s="145"/>
      <c r="M80" s="145"/>
      <c r="N80" s="145"/>
      <c r="O80" s="145"/>
      <c r="P80" s="54"/>
      <c r="Q80" s="54"/>
      <c r="R80" s="54"/>
      <c r="S80" s="54"/>
    </row>
    <row r="81" spans="1:19" s="26" customFormat="1" x14ac:dyDescent="0.25">
      <c r="A81" s="49"/>
      <c r="B81" s="135"/>
      <c r="C81" s="145"/>
      <c r="D81" s="145"/>
      <c r="E81" s="141"/>
      <c r="F81" s="151"/>
      <c r="G81" s="141"/>
      <c r="H81" s="142"/>
      <c r="I81" s="145"/>
      <c r="J81" s="145"/>
      <c r="K81" s="145"/>
      <c r="L81" s="145"/>
      <c r="M81" s="145"/>
      <c r="N81" s="145"/>
      <c r="O81" s="145"/>
      <c r="P81" s="54"/>
      <c r="Q81" s="54"/>
      <c r="R81" s="54"/>
      <c r="S81" s="54"/>
    </row>
    <row r="82" spans="1:19" s="26" customFormat="1" x14ac:dyDescent="0.25">
      <c r="A82" s="49"/>
      <c r="B82" s="135"/>
      <c r="C82" s="145"/>
      <c r="D82" s="145"/>
      <c r="E82" s="141"/>
      <c r="F82" s="151"/>
      <c r="G82" s="141"/>
      <c r="H82" s="142"/>
      <c r="I82" s="145"/>
      <c r="J82" s="145"/>
      <c r="K82" s="145"/>
      <c r="L82" s="145"/>
      <c r="M82" s="145"/>
      <c r="N82" s="145"/>
      <c r="O82" s="145"/>
      <c r="P82" s="54"/>
      <c r="Q82" s="54"/>
      <c r="R82" s="54"/>
      <c r="S82" s="54"/>
    </row>
    <row r="83" spans="1:19" s="87" customFormat="1" x14ac:dyDescent="0.25">
      <c r="A83" s="104"/>
      <c r="B83" s="134"/>
      <c r="C83" s="159"/>
      <c r="D83" s="160"/>
      <c r="E83" s="161"/>
      <c r="F83" s="161"/>
      <c r="G83" s="161"/>
      <c r="H83" s="142"/>
      <c r="I83" s="162"/>
      <c r="J83" s="140"/>
      <c r="K83" s="140"/>
      <c r="L83" s="140"/>
      <c r="M83" s="140"/>
      <c r="N83" s="141"/>
      <c r="O83" s="142"/>
      <c r="P83" s="70"/>
      <c r="Q83" s="70"/>
      <c r="R83" s="70"/>
      <c r="S83" s="70"/>
    </row>
    <row r="84" spans="1:19" s="26" customFormat="1" x14ac:dyDescent="0.25">
      <c r="A84" s="49"/>
      <c r="B84" s="135"/>
      <c r="C84" s="145"/>
      <c r="D84" s="145"/>
      <c r="E84" s="141"/>
      <c r="F84" s="151"/>
      <c r="G84" s="141"/>
      <c r="H84" s="142"/>
      <c r="I84" s="145"/>
      <c r="J84" s="145"/>
      <c r="K84" s="145"/>
      <c r="L84" s="145"/>
      <c r="M84" s="145"/>
      <c r="N84" s="145"/>
      <c r="O84" s="145"/>
      <c r="P84" s="54"/>
      <c r="Q84" s="54"/>
      <c r="R84" s="54"/>
      <c r="S84" s="54"/>
    </row>
    <row r="85" spans="1:19" s="26" customFormat="1" x14ac:dyDescent="0.25">
      <c r="A85" s="49"/>
      <c r="B85" s="135"/>
      <c r="C85" s="145"/>
      <c r="D85" s="145"/>
      <c r="E85" s="141"/>
      <c r="F85" s="151"/>
      <c r="G85" s="141"/>
      <c r="H85" s="142"/>
      <c r="I85" s="145"/>
      <c r="J85" s="145"/>
      <c r="K85" s="145"/>
      <c r="L85" s="145"/>
      <c r="M85" s="145"/>
      <c r="N85" s="145"/>
      <c r="O85" s="145"/>
      <c r="P85" s="54"/>
      <c r="Q85" s="54"/>
      <c r="R85" s="54"/>
      <c r="S85" s="54"/>
    </row>
    <row r="86" spans="1:19" s="26" customFormat="1" x14ac:dyDescent="0.25">
      <c r="A86" s="49"/>
      <c r="B86" s="135"/>
      <c r="C86" s="145"/>
      <c r="D86" s="145"/>
      <c r="E86" s="141"/>
      <c r="F86" s="151"/>
      <c r="G86" s="141"/>
      <c r="H86" s="142"/>
      <c r="I86" s="145"/>
      <c r="J86" s="145"/>
      <c r="K86" s="145"/>
      <c r="L86" s="145"/>
      <c r="M86" s="145"/>
      <c r="N86" s="145"/>
      <c r="O86" s="145"/>
      <c r="P86" s="54"/>
      <c r="Q86" s="54"/>
      <c r="R86" s="54"/>
      <c r="S86" s="54"/>
    </row>
    <row r="87" spans="1:19" s="26" customFormat="1" x14ac:dyDescent="0.25">
      <c r="A87" s="49"/>
      <c r="B87" s="135"/>
      <c r="C87" s="145"/>
      <c r="D87" s="145"/>
      <c r="E87" s="141"/>
      <c r="F87" s="151"/>
      <c r="G87" s="141"/>
      <c r="H87" s="142"/>
      <c r="I87" s="145"/>
      <c r="J87" s="145"/>
      <c r="K87" s="145"/>
      <c r="L87" s="145"/>
      <c r="M87" s="145"/>
      <c r="N87" s="145"/>
      <c r="O87" s="145"/>
      <c r="P87" s="54"/>
      <c r="Q87" s="54"/>
      <c r="R87" s="54"/>
      <c r="S87" s="54"/>
    </row>
    <row r="88" spans="1:19" s="26" customFormat="1" x14ac:dyDescent="0.25">
      <c r="A88" s="49"/>
      <c r="B88" s="135"/>
      <c r="C88" s="145"/>
      <c r="D88" s="145"/>
      <c r="E88" s="141"/>
      <c r="F88" s="151"/>
      <c r="G88" s="141"/>
      <c r="H88" s="142"/>
      <c r="I88" s="145"/>
      <c r="J88" s="145"/>
      <c r="K88" s="145"/>
      <c r="L88" s="145"/>
      <c r="M88" s="145"/>
      <c r="N88" s="145"/>
      <c r="O88" s="145"/>
      <c r="P88" s="54"/>
      <c r="Q88" s="54"/>
      <c r="R88" s="54"/>
      <c r="S88" s="54"/>
    </row>
    <row r="89" spans="1:19" s="26" customFormat="1" x14ac:dyDescent="0.25">
      <c r="A89" s="49"/>
      <c r="B89" s="53"/>
      <c r="C89" s="136"/>
      <c r="D89" s="136"/>
      <c r="E89" s="137"/>
      <c r="F89" s="63"/>
      <c r="G89" s="137"/>
      <c r="H89" s="138"/>
      <c r="I89" s="136"/>
      <c r="J89" s="136"/>
      <c r="K89" s="136"/>
      <c r="L89" s="136"/>
      <c r="M89" s="136"/>
      <c r="N89" s="136"/>
      <c r="O89" s="54"/>
      <c r="P89" s="54"/>
      <c r="Q89" s="54"/>
      <c r="R89" s="54"/>
      <c r="S89" s="54"/>
    </row>
    <row r="90" spans="1:19" s="26" customFormat="1" x14ac:dyDescent="0.25">
      <c r="A90" s="49"/>
      <c r="B90" s="53"/>
      <c r="C90" s="50"/>
      <c r="D90" s="50"/>
      <c r="E90" s="55"/>
      <c r="F90" s="63"/>
      <c r="G90" s="55"/>
      <c r="H90" s="68"/>
      <c r="I90" s="50"/>
      <c r="J90" s="50"/>
      <c r="K90" s="50"/>
      <c r="L90" s="50"/>
      <c r="M90" s="50"/>
      <c r="N90" s="50"/>
      <c r="O90" s="54"/>
      <c r="P90" s="54"/>
      <c r="Q90" s="54"/>
      <c r="R90" s="54"/>
      <c r="S90" s="54"/>
    </row>
    <row r="91" spans="1:19" s="87" customFormat="1" x14ac:dyDescent="0.25">
      <c r="A91" s="81"/>
      <c r="B91" s="82"/>
      <c r="C91" s="82"/>
      <c r="D91" s="46"/>
      <c r="E91" s="77"/>
      <c r="F91" s="65"/>
      <c r="G91" s="65"/>
      <c r="H91" s="91"/>
      <c r="I91" s="83"/>
      <c r="J91" s="84"/>
      <c r="K91" s="84"/>
      <c r="L91" s="84"/>
      <c r="M91" s="85"/>
      <c r="N91" s="98"/>
    </row>
    <row r="92" spans="1:19" s="26" customFormat="1" x14ac:dyDescent="0.25">
      <c r="A92" s="48"/>
      <c r="B92" s="24"/>
      <c r="C92" s="25"/>
      <c r="D92" s="25"/>
      <c r="E92" s="61"/>
      <c r="F92" s="64"/>
      <c r="G92" s="56"/>
      <c r="H92" s="91"/>
      <c r="I92" s="25"/>
      <c r="J92" s="25"/>
      <c r="K92" s="25"/>
      <c r="L92" s="25"/>
      <c r="M92" s="25"/>
      <c r="N92" s="25"/>
    </row>
    <row r="93" spans="1:19" s="26" customFormat="1" x14ac:dyDescent="0.25">
      <c r="A93" s="48"/>
      <c r="B93" s="24"/>
      <c r="C93" s="25"/>
      <c r="D93" s="25"/>
      <c r="E93" s="61"/>
      <c r="F93" s="64"/>
      <c r="G93" s="56"/>
      <c r="H93" s="91"/>
      <c r="I93" s="25"/>
      <c r="J93" s="25"/>
      <c r="K93" s="25"/>
      <c r="L93" s="25"/>
      <c r="M93" s="25"/>
      <c r="N93" s="25"/>
    </row>
    <row r="94" spans="1:19" s="26" customFormat="1" x14ac:dyDescent="0.25">
      <c r="A94" s="48"/>
      <c r="B94" s="24"/>
      <c r="C94" s="25"/>
      <c r="D94" s="25"/>
      <c r="E94" s="61"/>
      <c r="F94" s="64"/>
      <c r="G94" s="56"/>
      <c r="H94" s="91"/>
      <c r="I94" s="25"/>
      <c r="J94" s="25"/>
      <c r="K94" s="25"/>
      <c r="L94" s="25"/>
      <c r="M94" s="25"/>
      <c r="N94" s="25"/>
    </row>
    <row r="95" spans="1:19" s="26" customFormat="1" x14ac:dyDescent="0.25">
      <c r="A95" s="48"/>
      <c r="B95" s="24"/>
      <c r="C95" s="25"/>
      <c r="D95" s="25"/>
      <c r="E95" s="61"/>
      <c r="F95" s="64"/>
      <c r="G95" s="56"/>
      <c r="H95" s="91"/>
      <c r="I95" s="25"/>
      <c r="J95" s="25"/>
      <c r="K95" s="25"/>
      <c r="L95" s="25"/>
      <c r="M95" s="25"/>
      <c r="N95" s="25"/>
    </row>
    <row r="96" spans="1:19" s="26" customFormat="1" x14ac:dyDescent="0.25">
      <c r="A96" s="48"/>
      <c r="B96" s="24"/>
      <c r="C96" s="25"/>
      <c r="D96" s="25"/>
      <c r="E96" s="61"/>
      <c r="F96" s="64"/>
      <c r="G96" s="56"/>
      <c r="H96" s="91"/>
      <c r="I96" s="25"/>
      <c r="J96" s="25"/>
      <c r="K96" s="25"/>
      <c r="L96" s="25"/>
      <c r="M96" s="25"/>
      <c r="N96" s="25"/>
    </row>
    <row r="97" spans="1:15" s="26" customFormat="1" x14ac:dyDescent="0.25">
      <c r="A97" s="48"/>
      <c r="B97" s="24"/>
      <c r="C97" s="25"/>
      <c r="D97" s="25"/>
      <c r="E97" s="61"/>
      <c r="F97" s="64"/>
      <c r="G97" s="56"/>
      <c r="H97" s="91"/>
      <c r="I97" s="25"/>
      <c r="J97" s="25"/>
      <c r="K97" s="25"/>
      <c r="L97" s="25"/>
      <c r="M97" s="25"/>
      <c r="N97" s="25"/>
    </row>
    <row r="98" spans="1:15" s="26" customFormat="1" x14ac:dyDescent="0.25">
      <c r="A98" s="48"/>
      <c r="B98" s="24"/>
      <c r="C98" s="25"/>
      <c r="D98" s="25"/>
      <c r="E98" s="61"/>
      <c r="F98" s="64"/>
      <c r="G98" s="56"/>
      <c r="H98" s="91"/>
      <c r="I98" s="25"/>
      <c r="J98" s="25"/>
      <c r="K98" s="25"/>
      <c r="L98" s="25"/>
      <c r="M98" s="25"/>
      <c r="N98" s="25"/>
    </row>
    <row r="99" spans="1:15" s="26" customFormat="1" x14ac:dyDescent="0.25">
      <c r="A99" s="48"/>
      <c r="B99" s="24"/>
      <c r="C99" s="25"/>
      <c r="D99" s="25"/>
      <c r="E99" s="61"/>
      <c r="F99" s="64"/>
      <c r="G99" s="56"/>
      <c r="H99" s="91"/>
      <c r="I99" s="25"/>
      <c r="J99" s="25"/>
      <c r="K99" s="25"/>
      <c r="L99" s="25"/>
      <c r="M99" s="25"/>
      <c r="N99" s="25"/>
    </row>
    <row r="100" spans="1:15" s="52" customFormat="1" x14ac:dyDescent="0.25">
      <c r="A100" s="49"/>
      <c r="B100" s="53"/>
      <c r="C100" s="50"/>
      <c r="D100" s="50"/>
      <c r="E100" s="62"/>
      <c r="F100" s="63"/>
      <c r="G100" s="56"/>
      <c r="H100" s="91"/>
      <c r="I100" s="51"/>
      <c r="J100" s="51"/>
      <c r="K100" s="51"/>
      <c r="L100" s="51"/>
      <c r="M100" s="51"/>
      <c r="N100" s="51"/>
    </row>
    <row r="101" spans="1:15" s="52" customFormat="1" x14ac:dyDescent="0.25">
      <c r="A101" s="49"/>
      <c r="B101" s="53"/>
      <c r="C101" s="50"/>
      <c r="D101" s="50"/>
      <c r="E101" s="62"/>
      <c r="F101" s="63"/>
      <c r="G101" s="79"/>
      <c r="H101" s="91"/>
      <c r="I101" s="51"/>
      <c r="J101" s="51"/>
      <c r="K101" s="51"/>
      <c r="L101" s="51"/>
      <c r="M101" s="51"/>
      <c r="N101" s="51"/>
    </row>
    <row r="102" spans="1:15" s="88" customFormat="1" x14ac:dyDescent="0.25">
      <c r="A102" s="81"/>
      <c r="B102" s="82"/>
      <c r="C102" s="82"/>
      <c r="D102" s="46"/>
      <c r="E102" s="77"/>
      <c r="F102" s="65"/>
      <c r="G102" s="65"/>
      <c r="H102" s="105"/>
      <c r="I102" s="83"/>
      <c r="J102" s="84"/>
      <c r="K102" s="84"/>
      <c r="L102" s="84"/>
      <c r="M102" s="85"/>
      <c r="N102" s="92"/>
    </row>
    <row r="103" spans="1:15" s="26" customFormat="1" x14ac:dyDescent="0.25">
      <c r="A103" s="43"/>
      <c r="B103" s="90"/>
      <c r="C103" s="90"/>
      <c r="D103" s="23"/>
      <c r="E103" s="66"/>
      <c r="F103" s="57"/>
      <c r="G103" s="40"/>
      <c r="H103" s="91"/>
      <c r="I103" s="66"/>
      <c r="J103" s="93"/>
      <c r="K103" s="93"/>
      <c r="L103" s="93"/>
      <c r="M103" s="94"/>
      <c r="N103" s="95"/>
      <c r="O103" s="96"/>
    </row>
    <row r="104" spans="1:15" s="26" customFormat="1" x14ac:dyDescent="0.25">
      <c r="A104" s="43"/>
      <c r="B104" s="90"/>
      <c r="C104" s="90"/>
      <c r="D104" s="23"/>
      <c r="E104" s="66"/>
      <c r="F104" s="57"/>
      <c r="G104" s="40"/>
      <c r="H104" s="91"/>
      <c r="I104" s="66"/>
      <c r="J104" s="93"/>
      <c r="K104" s="93"/>
      <c r="L104" s="93"/>
      <c r="M104" s="94"/>
      <c r="N104" s="95"/>
      <c r="O104" s="96"/>
    </row>
    <row r="105" spans="1:15" s="26" customFormat="1" x14ac:dyDescent="0.25">
      <c r="A105" s="43"/>
      <c r="B105" s="90"/>
      <c r="C105" s="90"/>
      <c r="D105" s="23"/>
      <c r="E105" s="66"/>
      <c r="F105" s="57"/>
      <c r="G105" s="40"/>
      <c r="H105" s="91"/>
      <c r="I105" s="66"/>
      <c r="J105" s="93"/>
      <c r="K105" s="93"/>
      <c r="L105" s="93"/>
      <c r="M105" s="94"/>
      <c r="N105" s="95"/>
      <c r="O105" s="96"/>
    </row>
    <row r="106" spans="1:15" s="26" customFormat="1" x14ac:dyDescent="0.25">
      <c r="A106" s="43"/>
      <c r="B106" s="90"/>
      <c r="C106" s="90"/>
      <c r="D106" s="23"/>
      <c r="E106" s="66"/>
      <c r="F106" s="57"/>
      <c r="G106" s="40"/>
      <c r="H106" s="91"/>
      <c r="I106" s="66"/>
      <c r="J106" s="93"/>
      <c r="K106" s="93"/>
      <c r="L106" s="93"/>
      <c r="M106" s="94"/>
      <c r="N106" s="95"/>
      <c r="O106" s="96"/>
    </row>
    <row r="107" spans="1:15" s="26" customFormat="1" ht="27.95" customHeight="1" x14ac:dyDescent="0.25">
      <c r="A107" s="43"/>
      <c r="B107" s="90"/>
      <c r="C107" s="90"/>
      <c r="D107" s="23"/>
      <c r="E107" s="66"/>
      <c r="F107" s="57"/>
      <c r="G107" s="40"/>
      <c r="H107" s="91"/>
      <c r="I107" s="66"/>
      <c r="J107" s="93"/>
      <c r="K107" s="93"/>
      <c r="L107" s="93"/>
      <c r="M107" s="97"/>
      <c r="N107" s="97"/>
      <c r="O107" s="96"/>
    </row>
    <row r="108" spans="1:15" s="26" customFormat="1" x14ac:dyDescent="0.25">
      <c r="A108" s="43"/>
      <c r="B108" s="90"/>
      <c r="C108" s="90"/>
      <c r="D108" s="23"/>
      <c r="E108" s="66"/>
      <c r="F108" s="57"/>
      <c r="G108" s="40"/>
      <c r="H108" s="91"/>
      <c r="I108" s="66"/>
      <c r="J108" s="93"/>
      <c r="K108" s="93"/>
      <c r="L108" s="93"/>
      <c r="M108" s="97"/>
      <c r="N108" s="97"/>
      <c r="O108" s="96"/>
    </row>
    <row r="109" spans="1:15" s="88" customFormat="1" x14ac:dyDescent="0.25">
      <c r="A109" s="81"/>
      <c r="B109" s="82"/>
      <c r="C109" s="82"/>
      <c r="D109" s="46"/>
      <c r="E109" s="77"/>
      <c r="F109" s="65"/>
      <c r="G109" s="65"/>
      <c r="H109" s="105"/>
      <c r="I109" s="83"/>
      <c r="J109" s="84"/>
      <c r="K109" s="84"/>
      <c r="L109" s="84"/>
      <c r="M109" s="85"/>
      <c r="N109" s="98"/>
    </row>
    <row r="110" spans="1:15" s="26" customFormat="1" x14ac:dyDescent="0.25">
      <c r="A110" s="43"/>
      <c r="B110" s="24"/>
      <c r="C110" s="24"/>
      <c r="D110" s="23"/>
      <c r="E110" s="66"/>
      <c r="F110" s="57"/>
      <c r="G110" s="56"/>
      <c r="H110" s="91"/>
      <c r="I110" s="66"/>
      <c r="J110" s="99"/>
      <c r="K110" s="97"/>
      <c r="L110" s="97"/>
      <c r="M110" s="97"/>
      <c r="N110" s="97"/>
      <c r="O110" s="96"/>
    </row>
    <row r="111" spans="1:15" s="26" customFormat="1" x14ac:dyDescent="0.25">
      <c r="A111" s="43"/>
      <c r="B111" s="24"/>
      <c r="C111" s="24"/>
      <c r="D111" s="23"/>
      <c r="E111" s="66"/>
      <c r="F111" s="57"/>
      <c r="G111" s="56"/>
      <c r="H111" s="91"/>
      <c r="I111" s="66"/>
      <c r="J111" s="99"/>
      <c r="K111" s="97"/>
      <c r="L111" s="97"/>
      <c r="M111" s="97"/>
      <c r="N111" s="97"/>
      <c r="O111" s="96"/>
    </row>
    <row r="112" spans="1:15" s="26" customFormat="1" x14ac:dyDescent="0.25">
      <c r="A112" s="43"/>
      <c r="B112" s="24"/>
      <c r="C112" s="24"/>
      <c r="D112" s="23"/>
      <c r="E112" s="66"/>
      <c r="F112" s="57"/>
      <c r="G112" s="56"/>
      <c r="H112" s="91"/>
      <c r="I112" s="66"/>
      <c r="J112" s="99"/>
      <c r="K112" s="97"/>
      <c r="L112" s="97"/>
      <c r="M112" s="97"/>
      <c r="N112" s="97"/>
      <c r="O112" s="96"/>
    </row>
    <row r="113" spans="1:15" s="26" customFormat="1" x14ac:dyDescent="0.25">
      <c r="A113" s="43"/>
      <c r="B113" s="24"/>
      <c r="C113" s="24"/>
      <c r="D113" s="23"/>
      <c r="E113" s="66"/>
      <c r="F113" s="57"/>
      <c r="G113" s="56"/>
      <c r="H113" s="91"/>
      <c r="I113" s="69"/>
      <c r="J113" s="97"/>
      <c r="K113" s="93"/>
      <c r="L113" s="93"/>
      <c r="M113" s="97"/>
      <c r="N113" s="97"/>
      <c r="O113" s="96"/>
    </row>
    <row r="114" spans="1:15" s="26" customFormat="1" x14ac:dyDescent="0.25">
      <c r="A114" s="43"/>
      <c r="B114" s="97"/>
      <c r="C114" s="97"/>
      <c r="D114" s="23"/>
      <c r="E114" s="69"/>
      <c r="F114" s="57"/>
      <c r="G114" s="56"/>
      <c r="H114" s="91"/>
      <c r="I114" s="69"/>
      <c r="J114" s="93"/>
      <c r="K114" s="93"/>
      <c r="L114" s="93"/>
      <c r="M114" s="97"/>
      <c r="N114" s="97"/>
      <c r="O114" s="96"/>
    </row>
    <row r="115" spans="1:15" x14ac:dyDescent="0.25">
      <c r="A115" s="81"/>
      <c r="B115" s="82"/>
      <c r="C115" s="82"/>
      <c r="D115" s="46"/>
      <c r="E115" s="77"/>
      <c r="F115" s="65"/>
      <c r="G115" s="65"/>
      <c r="H115" s="105"/>
      <c r="I115" s="83"/>
      <c r="J115" s="84"/>
      <c r="K115" s="84"/>
      <c r="L115" s="84"/>
      <c r="M115" s="85"/>
      <c r="N115" s="86"/>
    </row>
    <row r="116" spans="1:15" x14ac:dyDescent="0.25">
      <c r="A116" s="43"/>
      <c r="B116" s="90"/>
      <c r="C116" s="90"/>
      <c r="D116" s="23"/>
      <c r="E116" s="44"/>
      <c r="F116" s="57"/>
      <c r="G116" s="40"/>
      <c r="H116" s="91"/>
      <c r="I116" s="100"/>
      <c r="J116" s="93"/>
      <c r="K116" s="93"/>
      <c r="L116" s="93"/>
      <c r="M116" s="94"/>
      <c r="N116" s="95"/>
    </row>
    <row r="117" spans="1:15" x14ac:dyDescent="0.25">
      <c r="A117" s="43"/>
      <c r="B117" s="90"/>
      <c r="C117" s="90"/>
      <c r="D117" s="23"/>
      <c r="E117" s="44"/>
      <c r="F117" s="57"/>
      <c r="G117" s="40"/>
      <c r="H117" s="91"/>
      <c r="I117" s="100"/>
      <c r="J117" s="93"/>
      <c r="K117" s="93"/>
      <c r="L117" s="93"/>
      <c r="M117" s="94"/>
      <c r="N117" s="95"/>
    </row>
    <row r="118" spans="1:15" x14ac:dyDescent="0.25">
      <c r="A118" s="43"/>
      <c r="B118" s="90"/>
      <c r="C118" s="90"/>
      <c r="D118" s="23"/>
      <c r="E118" s="44"/>
      <c r="F118" s="57"/>
      <c r="G118" s="40"/>
      <c r="H118" s="91"/>
      <c r="I118" s="100"/>
      <c r="J118" s="93"/>
      <c r="K118" s="93"/>
      <c r="L118" s="93"/>
      <c r="M118" s="94"/>
      <c r="N118" s="95"/>
    </row>
    <row r="119" spans="1:15" x14ac:dyDescent="0.25">
      <c r="A119" s="43"/>
      <c r="B119" s="90"/>
      <c r="C119" s="90"/>
      <c r="D119" s="23"/>
      <c r="E119" s="44"/>
      <c r="F119" s="57"/>
      <c r="G119" s="40"/>
      <c r="H119" s="91"/>
      <c r="I119" s="25"/>
      <c r="J119" s="25"/>
      <c r="K119" s="25"/>
      <c r="L119" s="25"/>
      <c r="M119" s="25"/>
      <c r="N119" s="25"/>
    </row>
    <row r="120" spans="1:15" x14ac:dyDescent="0.25">
      <c r="A120" s="43"/>
      <c r="B120" s="90"/>
      <c r="C120" s="90"/>
      <c r="D120" s="23"/>
      <c r="E120" s="44"/>
      <c r="F120" s="57"/>
      <c r="G120" s="40"/>
      <c r="H120" s="91"/>
      <c r="I120" s="25"/>
      <c r="J120" s="25"/>
      <c r="K120" s="25"/>
      <c r="L120" s="25"/>
      <c r="M120" s="25"/>
      <c r="N120" s="25"/>
    </row>
    <row r="121" spans="1:15" x14ac:dyDescent="0.25">
      <c r="A121" s="48"/>
      <c r="B121" s="90"/>
      <c r="C121" s="90"/>
      <c r="D121" s="23"/>
      <c r="E121" s="44"/>
      <c r="F121" s="57"/>
      <c r="G121" s="40"/>
      <c r="H121" s="91"/>
      <c r="I121" s="25"/>
      <c r="J121" s="25"/>
      <c r="K121" s="25"/>
      <c r="L121" s="25"/>
      <c r="M121" s="25"/>
      <c r="N121" s="25"/>
    </row>
    <row r="122" spans="1:15" x14ac:dyDescent="0.25">
      <c r="A122" s="48"/>
      <c r="B122" s="90"/>
      <c r="C122" s="90"/>
      <c r="D122" s="23"/>
      <c r="E122" s="44"/>
      <c r="F122" s="57"/>
      <c r="G122" s="40"/>
      <c r="H122" s="91"/>
      <c r="I122" s="25"/>
      <c r="J122" s="25"/>
      <c r="K122" s="25"/>
      <c r="L122" s="25"/>
      <c r="M122" s="25"/>
      <c r="N122" s="25"/>
    </row>
    <row r="123" spans="1:15" x14ac:dyDescent="0.25">
      <c r="A123" s="48"/>
      <c r="B123" s="90"/>
      <c r="C123" s="90"/>
      <c r="D123" s="23"/>
      <c r="E123" s="44"/>
      <c r="F123" s="57"/>
      <c r="G123" s="40"/>
      <c r="H123" s="91"/>
      <c r="I123" s="25"/>
      <c r="J123" s="25"/>
      <c r="K123" s="25"/>
      <c r="L123" s="25"/>
      <c r="M123" s="25"/>
      <c r="N123" s="25"/>
    </row>
    <row r="124" spans="1:15" x14ac:dyDescent="0.25">
      <c r="A124" s="81"/>
      <c r="B124" s="82"/>
      <c r="C124" s="82"/>
      <c r="D124" s="46"/>
      <c r="E124" s="77"/>
      <c r="F124" s="65"/>
      <c r="G124" s="65"/>
      <c r="H124" s="91"/>
      <c r="I124" s="83"/>
      <c r="J124" s="84"/>
      <c r="K124" s="84"/>
      <c r="L124" s="84"/>
      <c r="M124" s="85"/>
      <c r="N124" s="86"/>
    </row>
    <row r="125" spans="1:15" x14ac:dyDescent="0.25">
      <c r="A125" s="43"/>
      <c r="B125" s="90"/>
      <c r="C125" s="90"/>
      <c r="D125" s="23"/>
      <c r="E125" s="44"/>
      <c r="F125" s="57"/>
      <c r="G125" s="40"/>
      <c r="H125" s="23"/>
      <c r="I125" s="100"/>
      <c r="J125" s="93"/>
      <c r="K125" s="93"/>
      <c r="L125" s="93"/>
      <c r="M125" s="94"/>
      <c r="N125" s="95"/>
    </row>
    <row r="126" spans="1:15" s="87" customFormat="1" x14ac:dyDescent="0.25">
      <c r="A126" s="81"/>
      <c r="B126" s="82"/>
      <c r="C126" s="82"/>
      <c r="D126" s="46"/>
      <c r="E126" s="77"/>
      <c r="F126" s="65"/>
      <c r="G126" s="65"/>
      <c r="H126" s="91"/>
      <c r="I126" s="83"/>
      <c r="J126" s="84"/>
      <c r="K126" s="84"/>
      <c r="L126" s="84"/>
      <c r="M126" s="85"/>
      <c r="N126" s="86"/>
    </row>
    <row r="127" spans="1:15" s="26" customFormat="1" x14ac:dyDescent="0.25">
      <c r="A127" s="43"/>
      <c r="B127" s="90"/>
      <c r="C127" s="90"/>
      <c r="D127" s="23"/>
      <c r="E127" s="44"/>
      <c r="F127" s="57"/>
      <c r="G127" s="40"/>
      <c r="H127" s="23"/>
      <c r="I127" s="100"/>
      <c r="J127" s="93"/>
      <c r="K127" s="93"/>
      <c r="L127" s="93"/>
      <c r="M127" s="94"/>
      <c r="N127" s="95"/>
      <c r="O127" s="96"/>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5"/>
  <sheetViews>
    <sheetView topLeftCell="C1" zoomScale="115" zoomScaleNormal="115" workbookViewId="0">
      <selection activeCell="D11" sqref="D11"/>
    </sheetView>
  </sheetViews>
  <sheetFormatPr defaultColWidth="10.85546875" defaultRowHeight="12.75" x14ac:dyDescent="0.25"/>
  <cols>
    <col min="1" max="1" width="16.42578125" style="121" customWidth="1"/>
    <col min="2" max="3" width="15.42578125" style="121" customWidth="1"/>
    <col min="4" max="4" width="16.85546875" style="121" customWidth="1"/>
    <col min="5" max="5" width="17" style="121" customWidth="1"/>
    <col min="6" max="7" width="22.42578125" style="121" customWidth="1"/>
    <col min="8" max="8" width="16.28515625" style="121" customWidth="1"/>
    <col min="9" max="9" width="15.42578125" style="121" customWidth="1"/>
    <col min="10" max="10" width="23" style="121" customWidth="1"/>
    <col min="11" max="12" width="10.85546875" style="106"/>
    <col min="13" max="13" width="14" style="106" customWidth="1"/>
    <col min="14" max="16384" width="10.85546875" style="106"/>
  </cols>
  <sheetData>
    <row r="1" spans="1:13" ht="38.25" x14ac:dyDescent="0.25">
      <c r="A1" s="227" t="s">
        <v>2</v>
      </c>
      <c r="B1" s="228" t="s">
        <v>8</v>
      </c>
      <c r="C1" s="228" t="s">
        <v>685</v>
      </c>
      <c r="D1" s="228" t="s">
        <v>34</v>
      </c>
      <c r="E1" s="229" t="s">
        <v>35</v>
      </c>
      <c r="F1" s="229" t="s">
        <v>87</v>
      </c>
      <c r="G1" s="230" t="s">
        <v>89</v>
      </c>
      <c r="H1" s="228" t="s">
        <v>686</v>
      </c>
      <c r="I1" s="231" t="s">
        <v>36</v>
      </c>
      <c r="J1" s="232" t="s">
        <v>74</v>
      </c>
      <c r="L1" s="163" t="s">
        <v>66</v>
      </c>
      <c r="M1" s="216"/>
    </row>
    <row r="2" spans="1:13" ht="15" x14ac:dyDescent="0.25">
      <c r="A2" s="120" t="s">
        <v>42</v>
      </c>
      <c r="B2" s="120" t="s">
        <v>14</v>
      </c>
      <c r="C2" s="233">
        <f>Lydia!G4</f>
        <v>467600</v>
      </c>
      <c r="D2" s="234">
        <f>'Personal Recieved'!D10+'Balance UGX'!M2</f>
        <v>2971800</v>
      </c>
      <c r="E2" s="234">
        <f>GETPIVOTDATA("Sum of Spent  in national currency (UGX)",'Personal Costs'!$A$3,"Name","Lydia")</f>
        <v>2503000</v>
      </c>
      <c r="F2" s="234"/>
      <c r="G2" s="233"/>
      <c r="H2" s="235">
        <f>Lydia!G92</f>
        <v>936400</v>
      </c>
      <c r="I2" s="236">
        <f>C2+D2-E2+F2-G2</f>
        <v>936400</v>
      </c>
      <c r="J2" s="237">
        <f t="shared" ref="J2:J8" si="0">H2-I2</f>
        <v>0</v>
      </c>
      <c r="K2" s="106" t="s">
        <v>15</v>
      </c>
      <c r="L2" s="120" t="s">
        <v>42</v>
      </c>
      <c r="M2" s="164">
        <f>GETPIVOTDATA("Spent  in national currency (UGX)",'Airtime summary'!$A$33,"Name","Lydia")</f>
        <v>120000</v>
      </c>
    </row>
    <row r="3" spans="1:13" ht="15" x14ac:dyDescent="0.25">
      <c r="A3" s="120" t="s">
        <v>120</v>
      </c>
      <c r="B3" s="120" t="s">
        <v>118</v>
      </c>
      <c r="C3" s="233">
        <f>Grace!G4</f>
        <v>22000</v>
      </c>
      <c r="D3" s="234">
        <f>'Personal Recieved'!D6+'Balance UGX'!M3</f>
        <v>1338000</v>
      </c>
      <c r="E3" s="234">
        <f>GETPIVOTDATA("Sum of Spent  in national currency (UGX)",'Personal Costs'!$A$3,"Name","Grace")</f>
        <v>1373000</v>
      </c>
      <c r="F3" s="234"/>
      <c r="G3" s="233"/>
      <c r="H3" s="235">
        <f>Grace!G126</f>
        <v>-13000</v>
      </c>
      <c r="I3" s="236">
        <f t="shared" ref="I3:I7" si="1">C3+D3-E3+F3-G3</f>
        <v>-13000</v>
      </c>
      <c r="J3" s="237">
        <f t="shared" si="0"/>
        <v>0</v>
      </c>
      <c r="L3" s="120" t="s">
        <v>120</v>
      </c>
      <c r="M3" s="164">
        <f>GETPIVOTDATA("Spent  in national currency (UGX)",'Airtime summary'!$A$33,"Name","Grace")</f>
        <v>80000</v>
      </c>
    </row>
    <row r="4" spans="1:13" ht="15" x14ac:dyDescent="0.25">
      <c r="A4" s="120" t="s">
        <v>136</v>
      </c>
      <c r="B4" s="120" t="s">
        <v>118</v>
      </c>
      <c r="C4" s="233">
        <f>Edris!G4</f>
        <v>3000</v>
      </c>
      <c r="D4" s="234">
        <f>'Personal Recieved'!D5+'Balance UGX'!M4</f>
        <v>1607000</v>
      </c>
      <c r="E4" s="234">
        <f>GETPIVOTDATA("Sum of Spent  in national currency (UGX)",'Personal Costs'!$A$3,"Name","Edris")</f>
        <v>1649000</v>
      </c>
      <c r="F4" s="234"/>
      <c r="G4" s="233"/>
      <c r="H4" s="235">
        <f>Edris!G149</f>
        <v>-39000</v>
      </c>
      <c r="I4" s="236">
        <f t="shared" si="1"/>
        <v>-39000</v>
      </c>
      <c r="J4" s="237">
        <f t="shared" si="0"/>
        <v>0</v>
      </c>
      <c r="L4" s="120" t="s">
        <v>136</v>
      </c>
      <c r="M4" s="164">
        <f>GETPIVOTDATA("Spent  in national currency (UGX)",'Airtime summary'!$A$33,"Name","Edris")</f>
        <v>80000</v>
      </c>
    </row>
    <row r="5" spans="1:13" ht="15" x14ac:dyDescent="0.25">
      <c r="A5" s="120" t="s">
        <v>121</v>
      </c>
      <c r="B5" s="120" t="s">
        <v>119</v>
      </c>
      <c r="C5" s="233">
        <f>'i35'!G4</f>
        <v>2000</v>
      </c>
      <c r="D5" s="234">
        <f>'Personal Recieved'!D7+'Balance UGX'!M5</f>
        <v>2223000</v>
      </c>
      <c r="E5" s="234">
        <f>GETPIVOTDATA("Sum of Spent  in national currency (UGX)",'Personal Costs'!$A$3,"Name","i35")</f>
        <v>2209000</v>
      </c>
      <c r="F5" s="234"/>
      <c r="G5" s="233"/>
      <c r="H5" s="235">
        <f>'i35'!G216</f>
        <v>16000</v>
      </c>
      <c r="I5" s="236">
        <f t="shared" si="1"/>
        <v>16000</v>
      </c>
      <c r="J5" s="237">
        <f t="shared" si="0"/>
        <v>0</v>
      </c>
      <c r="L5" s="120" t="s">
        <v>121</v>
      </c>
      <c r="M5" s="164">
        <f>GETPIVOTDATA("Spent  in national currency (UGX)",'Airtime summary'!$A$33,"Name","i35")</f>
        <v>100000</v>
      </c>
    </row>
    <row r="6" spans="1:13" ht="15" x14ac:dyDescent="0.25">
      <c r="A6" s="120" t="s">
        <v>236</v>
      </c>
      <c r="B6" s="120" t="s">
        <v>119</v>
      </c>
      <c r="C6" s="233">
        <v>0</v>
      </c>
      <c r="D6" s="234">
        <f>'Personal Recieved'!D8+'Balance UGX'!M6</f>
        <v>1346000</v>
      </c>
      <c r="E6" s="234">
        <f>GETPIVOTDATA("Sum of Spent  in national currency (UGX)",'Personal Costs'!$A$3,"Name","i54")</f>
        <v>1346000</v>
      </c>
      <c r="F6" s="234"/>
      <c r="G6" s="233"/>
      <c r="H6" s="235">
        <f>'i54'!G164</f>
        <v>0</v>
      </c>
      <c r="I6" s="236">
        <f t="shared" si="1"/>
        <v>0</v>
      </c>
      <c r="J6" s="237">
        <f t="shared" si="0"/>
        <v>0</v>
      </c>
      <c r="L6" s="120" t="s">
        <v>236</v>
      </c>
      <c r="M6" s="164">
        <f>GETPIVOTDATA("Spent  in national currency (UGX)",'Airtime summary'!$A$33,"Name","i54")</f>
        <v>100000</v>
      </c>
    </row>
    <row r="7" spans="1:13" ht="15" x14ac:dyDescent="0.25">
      <c r="A7" s="120" t="s">
        <v>229</v>
      </c>
      <c r="B7" s="201" t="s">
        <v>119</v>
      </c>
      <c r="C7" s="233">
        <v>0</v>
      </c>
      <c r="D7" s="234">
        <f>'Personal Recieved'!D9+'Balance UGX'!M7</f>
        <v>1395000</v>
      </c>
      <c r="E7" s="234">
        <f>GETPIVOTDATA("Sum of Spent  in national currency (UGX)",'Personal Costs'!$A$3,"Name","i82")</f>
        <v>1395000</v>
      </c>
      <c r="F7" s="234"/>
      <c r="G7" s="233"/>
      <c r="H7" s="235">
        <f>'i82'!G4</f>
        <v>0</v>
      </c>
      <c r="I7" s="236">
        <f t="shared" si="1"/>
        <v>0</v>
      </c>
      <c r="J7" s="237">
        <f t="shared" si="0"/>
        <v>0</v>
      </c>
      <c r="L7" s="120" t="s">
        <v>229</v>
      </c>
      <c r="M7" s="164">
        <f>GETPIVOTDATA("Spent  in national currency (UGX)",'Airtime summary'!$A$33,"Name","i82")</f>
        <v>100000</v>
      </c>
    </row>
    <row r="8" spans="1:13" ht="15" x14ac:dyDescent="0.25">
      <c r="A8" s="120" t="s">
        <v>65</v>
      </c>
      <c r="B8" s="201"/>
      <c r="C8" s="233">
        <f>'Airtime summary'!G4</f>
        <v>0</v>
      </c>
      <c r="D8" s="234">
        <v>0</v>
      </c>
      <c r="E8" s="234">
        <v>0</v>
      </c>
      <c r="F8" s="234"/>
      <c r="G8" s="233"/>
      <c r="H8" s="235">
        <f>'Airtime summary'!G30</f>
        <v>0</v>
      </c>
      <c r="I8" s="236">
        <f>'Airtime summary'!G31</f>
        <v>0</v>
      </c>
      <c r="J8" s="237">
        <f t="shared" si="0"/>
        <v>0</v>
      </c>
      <c r="L8" s="217"/>
      <c r="M8" s="216"/>
    </row>
    <row r="9" spans="1:13" s="107" customFormat="1" ht="15" x14ac:dyDescent="0.25">
      <c r="A9" s="238"/>
      <c r="B9" s="239"/>
      <c r="C9" s="240"/>
      <c r="D9" s="240"/>
      <c r="E9" s="241"/>
      <c r="F9" s="316" t="s">
        <v>88</v>
      </c>
      <c r="G9" s="317" t="s">
        <v>73</v>
      </c>
      <c r="H9" s="240"/>
      <c r="I9" s="242"/>
      <c r="J9" s="237"/>
      <c r="L9"/>
      <c r="M9" s="285">
        <f>SUM(M2:M7)</f>
        <v>580000</v>
      </c>
    </row>
    <row r="10" spans="1:13" x14ac:dyDescent="0.2">
      <c r="A10" s="243" t="s">
        <v>75</v>
      </c>
      <c r="B10" s="244"/>
      <c r="C10" s="245">
        <f>SUM(C2:C9)</f>
        <v>494600</v>
      </c>
      <c r="D10" s="245">
        <f>SUM(D2:D9)</f>
        <v>10880800</v>
      </c>
      <c r="E10" s="245">
        <f>SUM(E2:E9)</f>
        <v>10475000</v>
      </c>
      <c r="F10" s="244"/>
      <c r="G10" s="246"/>
      <c r="H10" s="247">
        <f>SUM(H2:H9)</f>
        <v>900400</v>
      </c>
      <c r="I10" s="248">
        <f>SUM(I2:I9)</f>
        <v>900400</v>
      </c>
      <c r="J10" s="249">
        <f>H10-I10</f>
        <v>0</v>
      </c>
    </row>
    <row r="11" spans="1:13" x14ac:dyDescent="0.2">
      <c r="A11" s="250"/>
      <c r="B11" s="251"/>
      <c r="C11" s="252"/>
      <c r="D11" s="253"/>
      <c r="E11" s="253"/>
      <c r="F11" s="253"/>
      <c r="G11" s="253"/>
      <c r="H11" s="252"/>
      <c r="I11" s="254"/>
      <c r="J11" s="237"/>
    </row>
    <row r="12" spans="1:13" x14ac:dyDescent="0.2">
      <c r="A12" s="255" t="s">
        <v>76</v>
      </c>
      <c r="B12" s="256"/>
      <c r="C12" s="257">
        <f>'Bank reconciliation UGX'!D14</f>
        <v>25509306</v>
      </c>
      <c r="D12" s="294">
        <v>0</v>
      </c>
      <c r="E12" s="257">
        <f>GETPIVOTDATA("Sum of Spent  in national currency (UGX)",'Personal Costs'!$A$3,"Name","Bank UGX")</f>
        <v>4000</v>
      </c>
      <c r="F12" s="257"/>
      <c r="G12" s="257">
        <f>'Bank reconciliation UGX'!E15+'Bank reconciliation UGX'!E17</f>
        <v>19391835</v>
      </c>
      <c r="H12" s="257">
        <f>'Bank reconciliation UGX'!D19</f>
        <v>6113471</v>
      </c>
      <c r="I12" s="258">
        <f>C12+D12-E12+F12-G12</f>
        <v>6113471</v>
      </c>
      <c r="J12" s="237">
        <f>H12-I12</f>
        <v>0</v>
      </c>
    </row>
    <row r="13" spans="1:13" x14ac:dyDescent="0.2">
      <c r="A13" s="255" t="s">
        <v>93</v>
      </c>
      <c r="B13" s="256"/>
      <c r="C13" s="257">
        <f>'UGX-Operational Account'!D14</f>
        <v>7172423</v>
      </c>
      <c r="D13" s="294">
        <v>0</v>
      </c>
      <c r="E13" s="257">
        <f>GETPIVOTDATA("Sum of Spent  in national currency (UGX)",'Personal Costs'!$A$3,"Name","Opp UGX")</f>
        <v>10930335</v>
      </c>
      <c r="F13" s="257">
        <f>'UGX-Operational Account'!D19+'UGX-Operational Account'!D26</f>
        <v>19391835</v>
      </c>
      <c r="G13" s="257">
        <f>'UGX-Operational Account'!E15+'UGX-Operational Account'!E20+'UGX-Operational Account'!E27</f>
        <v>13608000</v>
      </c>
      <c r="H13" s="257">
        <f>'UGX-Operational Account'!D35</f>
        <v>2025923</v>
      </c>
      <c r="I13" s="258">
        <f>C13+D13-E13+F13-G13</f>
        <v>2025923</v>
      </c>
      <c r="J13" s="237">
        <f>H13-I13</f>
        <v>0</v>
      </c>
    </row>
    <row r="14" spans="1:13" x14ac:dyDescent="0.2">
      <c r="A14" s="259" t="s">
        <v>77</v>
      </c>
      <c r="B14" s="260"/>
      <c r="C14" s="260">
        <f t="shared" ref="C14:I14" si="2">SUM(C12:C13)</f>
        <v>32681729</v>
      </c>
      <c r="D14" s="260">
        <f t="shared" si="2"/>
        <v>0</v>
      </c>
      <c r="E14" s="439">
        <f t="shared" si="2"/>
        <v>10934335</v>
      </c>
      <c r="F14" s="260">
        <f t="shared" si="2"/>
        <v>19391835</v>
      </c>
      <c r="G14" s="260">
        <f t="shared" si="2"/>
        <v>32999835</v>
      </c>
      <c r="H14" s="260">
        <f t="shared" si="2"/>
        <v>8139394</v>
      </c>
      <c r="I14" s="261">
        <f t="shared" si="2"/>
        <v>8139394</v>
      </c>
      <c r="J14" s="262">
        <f>H14-I14</f>
        <v>0</v>
      </c>
    </row>
    <row r="15" spans="1:13" x14ac:dyDescent="0.2">
      <c r="A15" s="263" t="s">
        <v>78</v>
      </c>
      <c r="B15" s="264"/>
      <c r="C15" s="264"/>
      <c r="D15" s="324"/>
      <c r="E15" s="438"/>
      <c r="F15" s="264"/>
      <c r="G15" s="264"/>
      <c r="H15" s="264"/>
      <c r="I15" s="265"/>
      <c r="J15" s="266"/>
    </row>
    <row r="16" spans="1:13" ht="13.5" thickBot="1" x14ac:dyDescent="0.25">
      <c r="A16" s="267"/>
      <c r="B16" s="268"/>
      <c r="C16" s="268"/>
      <c r="D16" s="268"/>
      <c r="E16" s="268"/>
      <c r="F16" s="268"/>
      <c r="G16" s="268"/>
      <c r="H16" s="268"/>
      <c r="I16" s="269"/>
      <c r="J16" s="237"/>
    </row>
    <row r="17" spans="1:11" ht="13.5" thickBot="1" x14ac:dyDescent="0.25">
      <c r="A17" s="270" t="s">
        <v>79</v>
      </c>
      <c r="B17" s="271"/>
      <c r="C17" s="271"/>
      <c r="D17" s="271"/>
      <c r="E17" s="271">
        <f>E10+E14</f>
        <v>21409335</v>
      </c>
      <c r="F17" s="271"/>
      <c r="G17" s="271"/>
      <c r="H17" s="271"/>
      <c r="I17" s="272"/>
      <c r="J17" s="273"/>
    </row>
    <row r="18" spans="1:11" x14ac:dyDescent="0.2">
      <c r="A18" s="274"/>
      <c r="B18" s="275"/>
      <c r="C18" s="275"/>
      <c r="D18" s="275"/>
      <c r="E18" s="275"/>
      <c r="F18" s="275"/>
      <c r="G18" s="275"/>
      <c r="H18" s="275"/>
      <c r="I18" s="276"/>
      <c r="J18" s="237"/>
    </row>
    <row r="19" spans="1:11" ht="15.75" x14ac:dyDescent="0.25">
      <c r="A19" s="277" t="s">
        <v>37</v>
      </c>
      <c r="B19" s="278"/>
      <c r="C19" s="279">
        <f>'UGX Cash Box September'!G3</f>
        <v>920986</v>
      </c>
      <c r="D19" s="280">
        <f>'Personal Recieved'!C14</f>
        <v>366000</v>
      </c>
      <c r="E19" s="280">
        <f>GETPIVOTDATA("Sum of spent in national currency (Ugx)",'Personal Recieved'!$A$3)</f>
        <v>11246800</v>
      </c>
      <c r="F19" s="280">
        <f>'UGX-Operational Account'!E15+'UGX-Operational Account'!E20+'UGX-Operational Account'!E27</f>
        <v>13608000</v>
      </c>
      <c r="G19" s="280">
        <v>0</v>
      </c>
      <c r="H19" s="280">
        <f>'UGX Cash Box September'!G186</f>
        <v>3648186</v>
      </c>
      <c r="I19" s="281">
        <f>C19+D19-E19+F19</f>
        <v>3648186</v>
      </c>
      <c r="J19" s="237">
        <f t="shared" ref="J19" si="3">H19-I19</f>
        <v>0</v>
      </c>
      <c r="K19" s="287"/>
    </row>
    <row r="20" spans="1:11" ht="16.5" thickBot="1" x14ac:dyDescent="0.3">
      <c r="A20" s="282"/>
      <c r="B20" s="283"/>
      <c r="C20" s="283"/>
      <c r="D20" s="283"/>
      <c r="E20" s="283"/>
      <c r="F20" s="283"/>
      <c r="G20" s="283"/>
      <c r="H20" s="283"/>
      <c r="I20" s="283"/>
      <c r="J20" s="437"/>
      <c r="K20" s="288"/>
    </row>
    <row r="21" spans="1:11" ht="15.75" x14ac:dyDescent="0.25">
      <c r="A21" s="218"/>
      <c r="B21" s="219"/>
      <c r="C21" s="219"/>
      <c r="D21" s="815" t="s">
        <v>38</v>
      </c>
      <c r="E21" s="815"/>
      <c r="F21" s="219"/>
      <c r="G21" s="219"/>
      <c r="H21" s="219"/>
      <c r="I21" s="290"/>
      <c r="J21" s="291"/>
      <c r="K21" s="289"/>
    </row>
    <row r="22" spans="1:11" ht="47.25" x14ac:dyDescent="0.25">
      <c r="A22" s="221"/>
      <c r="B22" s="222"/>
      <c r="C22" s="222" t="s">
        <v>692</v>
      </c>
      <c r="D22" s="222" t="s">
        <v>67</v>
      </c>
      <c r="E22" s="222" t="s">
        <v>68</v>
      </c>
      <c r="F22" s="222"/>
      <c r="G22" s="222"/>
      <c r="H22" s="222" t="s">
        <v>693</v>
      </c>
      <c r="I22" s="222" t="s">
        <v>69</v>
      </c>
      <c r="J22" s="223" t="s">
        <v>70</v>
      </c>
    </row>
    <row r="23" spans="1:11" ht="32.25" thickBot="1" x14ac:dyDescent="0.3">
      <c r="A23" s="224" t="s">
        <v>71</v>
      </c>
      <c r="B23" s="225"/>
      <c r="C23" s="225">
        <f>C19+C14+C10</f>
        <v>34097315</v>
      </c>
      <c r="D23" s="225">
        <f>D12</f>
        <v>0</v>
      </c>
      <c r="E23" s="225">
        <f>E17</f>
        <v>21409335</v>
      </c>
      <c r="F23" s="225"/>
      <c r="G23" s="225"/>
      <c r="H23" s="225">
        <f>H19+H14+H10</f>
        <v>12687980</v>
      </c>
      <c r="I23" s="225">
        <f>C23+D23-E23</f>
        <v>12687980</v>
      </c>
      <c r="J23" s="226">
        <f>H23-I23</f>
        <v>0</v>
      </c>
      <c r="K23" s="293"/>
    </row>
    <row r="27" spans="1:11" x14ac:dyDescent="0.25">
      <c r="G27" s="487"/>
    </row>
    <row r="184" spans="1:15" x14ac:dyDescent="0.25">
      <c r="A184" s="286"/>
      <c r="B184" s="286"/>
      <c r="C184" s="286"/>
      <c r="D184" s="286"/>
      <c r="E184" s="286"/>
      <c r="F184" s="286"/>
      <c r="G184" s="286"/>
      <c r="H184" s="286"/>
      <c r="I184" s="286"/>
      <c r="J184" s="286"/>
      <c r="K184" s="323"/>
      <c r="L184" s="323"/>
      <c r="M184" s="323"/>
      <c r="N184" s="323"/>
      <c r="O184" s="323"/>
    </row>
    <row r="185" spans="1:15" x14ac:dyDescent="0.25">
      <c r="A185" s="286"/>
      <c r="B185" s="286"/>
      <c r="C185" s="286"/>
      <c r="D185" s="286"/>
      <c r="E185" s="286"/>
      <c r="F185" s="286"/>
      <c r="G185" s="286"/>
      <c r="H185" s="286"/>
      <c r="I185" s="286"/>
      <c r="J185" s="286"/>
      <c r="K185" s="323"/>
      <c r="L185" s="323"/>
      <c r="M185" s="323"/>
      <c r="N185" s="323"/>
      <c r="O185" s="323"/>
    </row>
    <row r="186" spans="1:15" x14ac:dyDescent="0.25">
      <c r="A186" s="286"/>
      <c r="B186" s="286"/>
      <c r="C186" s="286"/>
      <c r="D186" s="286"/>
      <c r="E186" s="286"/>
      <c r="F186" s="286"/>
      <c r="G186" s="286"/>
      <c r="H186" s="286"/>
      <c r="I186" s="286"/>
      <c r="J186" s="286"/>
      <c r="K186" s="323"/>
      <c r="L186" s="323"/>
      <c r="M186" s="323"/>
      <c r="N186" s="323"/>
      <c r="O186" s="323"/>
    </row>
    <row r="187" spans="1:15" x14ac:dyDescent="0.25">
      <c r="A187" s="286"/>
      <c r="B187" s="286"/>
      <c r="C187" s="286"/>
      <c r="D187" s="286"/>
      <c r="E187" s="286"/>
      <c r="F187" s="286"/>
      <c r="G187" s="286"/>
      <c r="H187" s="286"/>
      <c r="I187" s="286"/>
      <c r="J187" s="286"/>
      <c r="K187" s="323"/>
      <c r="L187" s="323"/>
      <c r="M187" s="323"/>
      <c r="N187" s="323"/>
      <c r="O187" s="323"/>
    </row>
    <row r="188" spans="1:15" x14ac:dyDescent="0.25">
      <c r="A188" s="286"/>
      <c r="B188" s="286"/>
      <c r="C188" s="286"/>
      <c r="D188" s="286"/>
      <c r="E188" s="286"/>
      <c r="F188" s="286"/>
      <c r="G188" s="286"/>
      <c r="H188" s="286"/>
      <c r="I188" s="286"/>
      <c r="J188" s="286"/>
      <c r="K188" s="323"/>
      <c r="L188" s="323"/>
      <c r="M188" s="323"/>
      <c r="N188" s="323"/>
      <c r="O188" s="323"/>
    </row>
    <row r="189" spans="1:15" x14ac:dyDescent="0.25">
      <c r="A189" s="286"/>
      <c r="B189" s="286"/>
      <c r="C189" s="286"/>
      <c r="D189" s="286"/>
      <c r="E189" s="286"/>
      <c r="F189" s="286"/>
      <c r="G189" s="286"/>
      <c r="H189" s="286"/>
      <c r="I189" s="286"/>
      <c r="J189" s="286"/>
      <c r="K189" s="323"/>
      <c r="L189" s="323"/>
      <c r="M189" s="323"/>
      <c r="N189" s="323"/>
      <c r="O189" s="323"/>
    </row>
    <row r="190" spans="1:15" x14ac:dyDescent="0.25">
      <c r="A190" s="286"/>
      <c r="B190" s="286"/>
      <c r="C190" s="286"/>
      <c r="D190" s="286"/>
      <c r="E190" s="286"/>
      <c r="F190" s="286"/>
      <c r="G190" s="286"/>
      <c r="H190" s="286"/>
      <c r="I190" s="286"/>
      <c r="J190" s="286"/>
      <c r="K190" s="323"/>
      <c r="L190" s="323"/>
      <c r="M190" s="323"/>
      <c r="N190" s="323"/>
      <c r="O190" s="323"/>
    </row>
    <row r="191" spans="1:15" x14ac:dyDescent="0.25">
      <c r="A191" s="286"/>
      <c r="B191" s="286"/>
      <c r="C191" s="286"/>
      <c r="D191" s="286"/>
      <c r="E191" s="286"/>
      <c r="F191" s="286"/>
      <c r="G191" s="286"/>
      <c r="H191" s="286"/>
      <c r="I191" s="286"/>
      <c r="J191" s="286"/>
      <c r="K191" s="323"/>
      <c r="L191" s="323"/>
      <c r="M191" s="323"/>
      <c r="N191" s="323"/>
      <c r="O191" s="323"/>
    </row>
    <row r="192" spans="1:15" x14ac:dyDescent="0.25">
      <c r="A192" s="286"/>
      <c r="B192" s="286"/>
      <c r="C192" s="286"/>
      <c r="D192" s="286"/>
      <c r="E192" s="286"/>
      <c r="F192" s="286"/>
      <c r="G192" s="286"/>
      <c r="H192" s="286"/>
      <c r="I192" s="286"/>
      <c r="J192" s="286"/>
      <c r="K192" s="323"/>
      <c r="L192" s="323"/>
      <c r="M192" s="323"/>
      <c r="N192" s="323"/>
      <c r="O192" s="323"/>
    </row>
    <row r="193" spans="1:15" x14ac:dyDescent="0.25">
      <c r="A193" s="286"/>
      <c r="B193" s="286"/>
      <c r="C193" s="286"/>
      <c r="D193" s="286"/>
      <c r="E193" s="286"/>
      <c r="F193" s="286"/>
      <c r="G193" s="286"/>
      <c r="H193" s="286"/>
      <c r="I193" s="286"/>
      <c r="J193" s="286"/>
      <c r="K193" s="323"/>
      <c r="L193" s="323"/>
      <c r="M193" s="323"/>
      <c r="N193" s="323"/>
      <c r="O193" s="323"/>
    </row>
    <row r="194" spans="1:15" x14ac:dyDescent="0.25">
      <c r="A194" s="286"/>
      <c r="B194" s="286"/>
      <c r="C194" s="286"/>
      <c r="D194" s="286"/>
      <c r="E194" s="286"/>
      <c r="F194" s="286"/>
      <c r="G194" s="286"/>
      <c r="H194" s="286"/>
      <c r="I194" s="286"/>
      <c r="J194" s="286"/>
      <c r="K194" s="323"/>
      <c r="L194" s="323"/>
      <c r="M194" s="323"/>
      <c r="N194" s="323"/>
      <c r="O194" s="323"/>
    </row>
    <row r="195" spans="1:15" x14ac:dyDescent="0.25">
      <c r="A195" s="286"/>
      <c r="B195" s="286"/>
      <c r="C195" s="286"/>
      <c r="D195" s="286"/>
      <c r="E195" s="286"/>
      <c r="F195" s="286"/>
      <c r="G195" s="286"/>
      <c r="H195" s="286"/>
      <c r="I195" s="286"/>
      <c r="J195" s="286"/>
      <c r="K195" s="323"/>
      <c r="L195" s="323"/>
      <c r="M195" s="323"/>
      <c r="N195" s="323"/>
      <c r="O195" s="323"/>
    </row>
    <row r="196" spans="1:15" x14ac:dyDescent="0.25">
      <c r="A196" s="286"/>
      <c r="B196" s="286"/>
      <c r="C196" s="286"/>
      <c r="D196" s="286"/>
      <c r="E196" s="286"/>
      <c r="F196" s="286"/>
      <c r="G196" s="286"/>
      <c r="H196" s="286"/>
      <c r="I196" s="286"/>
      <c r="J196" s="286"/>
      <c r="K196" s="323"/>
      <c r="L196" s="323"/>
      <c r="M196" s="323"/>
      <c r="N196" s="323"/>
      <c r="O196" s="323"/>
    </row>
    <row r="197" spans="1:15" x14ac:dyDescent="0.25">
      <c r="A197" s="286"/>
      <c r="B197" s="286"/>
      <c r="C197" s="286"/>
      <c r="D197" s="286"/>
      <c r="E197" s="286"/>
      <c r="F197" s="286"/>
      <c r="G197" s="286"/>
      <c r="H197" s="286"/>
      <c r="I197" s="286"/>
      <c r="J197" s="286"/>
      <c r="K197" s="323"/>
      <c r="L197" s="323"/>
      <c r="M197" s="323"/>
      <c r="N197" s="323"/>
      <c r="O197" s="323"/>
    </row>
    <row r="198" spans="1:15" x14ac:dyDescent="0.25">
      <c r="A198" s="286"/>
      <c r="B198" s="286"/>
      <c r="C198" s="286"/>
      <c r="D198" s="286"/>
      <c r="E198" s="286"/>
      <c r="F198" s="286"/>
      <c r="G198" s="286"/>
      <c r="H198" s="286"/>
      <c r="I198" s="286"/>
      <c r="J198" s="286"/>
      <c r="K198" s="323"/>
      <c r="L198" s="323"/>
      <c r="M198" s="323"/>
      <c r="N198" s="323"/>
      <c r="O198" s="323"/>
    </row>
    <row r="199" spans="1:15" x14ac:dyDescent="0.25">
      <c r="A199" s="286"/>
      <c r="B199" s="286"/>
      <c r="C199" s="286"/>
      <c r="D199" s="286"/>
      <c r="E199" s="286"/>
      <c r="F199" s="286"/>
      <c r="G199" s="286"/>
      <c r="H199" s="286"/>
      <c r="I199" s="286"/>
      <c r="J199" s="286"/>
      <c r="K199" s="323"/>
      <c r="L199" s="323"/>
      <c r="M199" s="323"/>
      <c r="N199" s="323"/>
      <c r="O199" s="323"/>
    </row>
    <row r="200" spans="1:15" x14ac:dyDescent="0.25">
      <c r="A200" s="286"/>
      <c r="B200" s="286"/>
      <c r="C200" s="286"/>
      <c r="D200" s="286"/>
      <c r="E200" s="286"/>
      <c r="F200" s="286"/>
      <c r="G200" s="286"/>
      <c r="H200" s="286"/>
      <c r="I200" s="286"/>
      <c r="J200" s="286"/>
      <c r="K200" s="323"/>
      <c r="L200" s="323"/>
      <c r="M200" s="323"/>
      <c r="N200" s="323"/>
      <c r="O200" s="323"/>
    </row>
    <row r="201" spans="1:15" x14ac:dyDescent="0.25">
      <c r="A201" s="286"/>
      <c r="B201" s="286"/>
      <c r="C201" s="286"/>
      <c r="D201" s="286"/>
      <c r="E201" s="286"/>
      <c r="F201" s="286"/>
      <c r="G201" s="286"/>
      <c r="H201" s="286"/>
      <c r="I201" s="286"/>
      <c r="J201" s="286"/>
      <c r="K201" s="323"/>
      <c r="L201" s="323"/>
      <c r="M201" s="323"/>
      <c r="N201" s="323"/>
      <c r="O201" s="323"/>
    </row>
    <row r="202" spans="1:15" x14ac:dyDescent="0.25">
      <c r="A202" s="286"/>
      <c r="B202" s="286"/>
      <c r="C202" s="286"/>
      <c r="D202" s="286"/>
      <c r="E202" s="286"/>
      <c r="F202" s="286"/>
      <c r="G202" s="286"/>
      <c r="H202" s="286"/>
      <c r="I202" s="286"/>
      <c r="J202" s="286"/>
      <c r="K202" s="323"/>
      <c r="L202" s="323"/>
      <c r="M202" s="323"/>
      <c r="N202" s="323"/>
      <c r="O202" s="323"/>
    </row>
    <row r="203" spans="1:15" x14ac:dyDescent="0.25">
      <c r="A203" s="286"/>
      <c r="B203" s="286"/>
      <c r="C203" s="286"/>
      <c r="D203" s="286"/>
      <c r="E203" s="286"/>
      <c r="F203" s="286"/>
      <c r="G203" s="286"/>
      <c r="H203" s="286"/>
      <c r="I203" s="286"/>
      <c r="J203" s="286"/>
      <c r="K203" s="323"/>
      <c r="L203" s="323"/>
      <c r="M203" s="323"/>
      <c r="N203" s="323"/>
      <c r="O203" s="323"/>
    </row>
    <row r="204" spans="1:15" x14ac:dyDescent="0.25">
      <c r="A204" s="286"/>
      <c r="B204" s="286"/>
      <c r="C204" s="286"/>
      <c r="D204" s="286"/>
      <c r="E204" s="286"/>
      <c r="F204" s="286"/>
      <c r="G204" s="286"/>
      <c r="H204" s="286"/>
      <c r="I204" s="286"/>
      <c r="J204" s="286"/>
      <c r="K204" s="323"/>
      <c r="L204" s="323"/>
      <c r="M204" s="323"/>
      <c r="N204" s="323"/>
      <c r="O204" s="323"/>
    </row>
    <row r="205" spans="1:15" x14ac:dyDescent="0.25">
      <c r="A205" s="286"/>
      <c r="B205" s="286"/>
      <c r="C205" s="286"/>
      <c r="D205" s="286"/>
      <c r="E205" s="286"/>
      <c r="F205" s="286"/>
      <c r="G205" s="286"/>
      <c r="H205" s="286"/>
      <c r="I205" s="286"/>
      <c r="J205" s="286"/>
      <c r="K205" s="323"/>
      <c r="L205" s="323"/>
      <c r="M205" s="323"/>
      <c r="N205" s="323"/>
      <c r="O205" s="323"/>
    </row>
    <row r="206" spans="1:15" x14ac:dyDescent="0.25">
      <c r="A206" s="286"/>
      <c r="B206" s="286"/>
      <c r="C206" s="286"/>
      <c r="D206" s="286"/>
      <c r="E206" s="286"/>
      <c r="F206" s="286"/>
      <c r="G206" s="286"/>
      <c r="H206" s="286"/>
      <c r="I206" s="286"/>
      <c r="J206" s="286"/>
      <c r="K206" s="323"/>
      <c r="L206" s="323"/>
      <c r="M206" s="323"/>
      <c r="N206" s="323"/>
      <c r="O206" s="323"/>
    </row>
    <row r="207" spans="1:15" x14ac:dyDescent="0.25">
      <c r="A207" s="286"/>
      <c r="B207" s="286"/>
      <c r="C207" s="286"/>
      <c r="D207" s="286"/>
      <c r="E207" s="286"/>
      <c r="F207" s="286"/>
      <c r="G207" s="286"/>
      <c r="H207" s="286"/>
      <c r="I207" s="286"/>
      <c r="J207" s="286"/>
      <c r="K207" s="323"/>
      <c r="L207" s="323"/>
      <c r="M207" s="323"/>
      <c r="N207" s="323"/>
      <c r="O207" s="323"/>
    </row>
    <row r="208" spans="1:15" x14ac:dyDescent="0.25">
      <c r="A208" s="286"/>
      <c r="B208" s="286"/>
      <c r="C208" s="286"/>
      <c r="D208" s="286"/>
      <c r="E208" s="286"/>
      <c r="F208" s="286"/>
      <c r="G208" s="286"/>
      <c r="H208" s="286"/>
      <c r="I208" s="286"/>
      <c r="J208" s="286"/>
      <c r="K208" s="323"/>
      <c r="L208" s="323"/>
      <c r="M208" s="323"/>
      <c r="N208" s="323"/>
      <c r="O208" s="323"/>
    </row>
    <row r="209" spans="1:15" x14ac:dyDescent="0.25">
      <c r="A209" s="286"/>
      <c r="B209" s="286"/>
      <c r="C209" s="286"/>
      <c r="D209" s="286"/>
      <c r="E209" s="286"/>
      <c r="F209" s="286"/>
      <c r="G209" s="286"/>
      <c r="H209" s="286"/>
      <c r="I209" s="286"/>
      <c r="J209" s="286"/>
      <c r="K209" s="323"/>
      <c r="L209" s="323"/>
      <c r="M209" s="323"/>
      <c r="N209" s="323"/>
      <c r="O209" s="323"/>
    </row>
    <row r="210" spans="1:15" x14ac:dyDescent="0.25">
      <c r="A210" s="286"/>
      <c r="B210" s="286"/>
      <c r="C210" s="286"/>
      <c r="D210" s="286"/>
      <c r="E210" s="286"/>
      <c r="F210" s="286"/>
      <c r="G210" s="286"/>
      <c r="H210" s="286"/>
      <c r="I210" s="286"/>
      <c r="J210" s="286"/>
      <c r="K210" s="323"/>
      <c r="L210" s="323"/>
      <c r="M210" s="323"/>
      <c r="N210" s="323"/>
      <c r="O210" s="323"/>
    </row>
    <row r="211" spans="1:15" x14ac:dyDescent="0.25">
      <c r="A211" s="286"/>
      <c r="B211" s="286"/>
      <c r="C211" s="286"/>
      <c r="D211" s="286"/>
      <c r="E211" s="286"/>
      <c r="F211" s="286"/>
      <c r="G211" s="286"/>
      <c r="H211" s="286"/>
      <c r="I211" s="286"/>
      <c r="J211" s="286"/>
      <c r="K211" s="323"/>
      <c r="L211" s="323"/>
      <c r="M211" s="323"/>
      <c r="N211" s="323"/>
      <c r="O211" s="323"/>
    </row>
    <row r="212" spans="1:15" x14ac:dyDescent="0.25">
      <c r="A212" s="286"/>
      <c r="B212" s="286"/>
      <c r="C212" s="286"/>
      <c r="D212" s="286"/>
      <c r="E212" s="286"/>
      <c r="F212" s="286"/>
      <c r="G212" s="286"/>
      <c r="H212" s="286"/>
      <c r="I212" s="286"/>
      <c r="J212" s="286"/>
      <c r="K212" s="323"/>
      <c r="L212" s="323"/>
      <c r="M212" s="323"/>
      <c r="N212" s="323"/>
      <c r="O212" s="323"/>
    </row>
    <row r="213" spans="1:15" x14ac:dyDescent="0.25">
      <c r="A213" s="286"/>
      <c r="B213" s="286"/>
      <c r="C213" s="286"/>
      <c r="D213" s="286"/>
      <c r="E213" s="286"/>
      <c r="F213" s="286"/>
      <c r="G213" s="286"/>
      <c r="H213" s="286"/>
      <c r="I213" s="286"/>
      <c r="J213" s="286"/>
      <c r="K213" s="323"/>
      <c r="L213" s="323"/>
      <c r="M213" s="323"/>
      <c r="N213" s="323"/>
      <c r="O213" s="323"/>
    </row>
    <row r="214" spans="1:15" x14ac:dyDescent="0.25">
      <c r="A214" s="286"/>
      <c r="B214" s="286"/>
      <c r="C214" s="286"/>
      <c r="D214" s="286"/>
      <c r="E214" s="286"/>
      <c r="F214" s="286"/>
      <c r="G214" s="286"/>
      <c r="H214" s="286"/>
      <c r="I214" s="286"/>
      <c r="J214" s="286"/>
      <c r="K214" s="323"/>
      <c r="L214" s="323"/>
      <c r="M214" s="323"/>
      <c r="N214" s="323"/>
      <c r="O214" s="323"/>
    </row>
    <row r="215" spans="1:15" x14ac:dyDescent="0.25">
      <c r="A215" s="286"/>
      <c r="B215" s="286"/>
      <c r="C215" s="286"/>
      <c r="D215" s="286"/>
      <c r="E215" s="286"/>
      <c r="F215" s="286"/>
      <c r="G215" s="286"/>
      <c r="H215" s="286"/>
      <c r="I215" s="286"/>
      <c r="J215" s="286"/>
      <c r="K215" s="323"/>
      <c r="L215" s="323"/>
      <c r="M215" s="323"/>
      <c r="N215" s="323"/>
      <c r="O215" s="323"/>
    </row>
    <row r="216" spans="1:15" x14ac:dyDescent="0.25">
      <c r="A216" s="286"/>
      <c r="B216" s="286"/>
      <c r="C216" s="286"/>
      <c r="D216" s="286"/>
      <c r="E216" s="286"/>
      <c r="F216" s="286"/>
      <c r="G216" s="286"/>
      <c r="H216" s="286"/>
      <c r="I216" s="286"/>
      <c r="J216" s="286"/>
      <c r="K216" s="323"/>
      <c r="L216" s="323"/>
      <c r="M216" s="323"/>
      <c r="N216" s="323"/>
      <c r="O216" s="323"/>
    </row>
    <row r="217" spans="1:15" x14ac:dyDescent="0.25">
      <c r="A217" s="286"/>
      <c r="B217" s="286"/>
      <c r="C217" s="286"/>
      <c r="D217" s="286"/>
      <c r="E217" s="286"/>
      <c r="F217" s="286"/>
      <c r="G217" s="286"/>
      <c r="H217" s="286"/>
      <c r="I217" s="286"/>
      <c r="J217" s="286"/>
      <c r="K217" s="323"/>
      <c r="L217" s="323"/>
      <c r="M217" s="323"/>
      <c r="N217" s="323"/>
      <c r="O217" s="323"/>
    </row>
    <row r="218" spans="1:15" x14ac:dyDescent="0.25">
      <c r="A218" s="286"/>
      <c r="B218" s="286"/>
      <c r="C218" s="286"/>
      <c r="D218" s="286"/>
      <c r="E218" s="286"/>
      <c r="F218" s="286"/>
      <c r="G218" s="286"/>
      <c r="H218" s="286"/>
      <c r="I218" s="286"/>
      <c r="J218" s="286"/>
      <c r="K218" s="323"/>
      <c r="L218" s="323"/>
      <c r="M218" s="323"/>
      <c r="N218" s="323"/>
      <c r="O218" s="323"/>
    </row>
    <row r="219" spans="1:15" x14ac:dyDescent="0.25">
      <c r="A219" s="286"/>
      <c r="B219" s="286"/>
      <c r="C219" s="286"/>
      <c r="D219" s="286"/>
      <c r="E219" s="286"/>
      <c r="F219" s="286"/>
      <c r="G219" s="286"/>
      <c r="H219" s="286"/>
      <c r="I219" s="286"/>
      <c r="J219" s="286"/>
      <c r="K219" s="323"/>
      <c r="L219" s="323"/>
      <c r="M219" s="323"/>
      <c r="N219" s="323"/>
      <c r="O219" s="323"/>
    </row>
    <row r="220" spans="1:15" x14ac:dyDescent="0.25">
      <c r="A220" s="286"/>
      <c r="B220" s="286"/>
      <c r="C220" s="286"/>
      <c r="D220" s="286"/>
      <c r="E220" s="286"/>
      <c r="F220" s="286"/>
      <c r="G220" s="286"/>
      <c r="H220" s="286"/>
      <c r="I220" s="286"/>
      <c r="J220" s="286"/>
      <c r="K220" s="323"/>
      <c r="L220" s="323"/>
      <c r="M220" s="323"/>
      <c r="N220" s="323"/>
      <c r="O220" s="323"/>
    </row>
    <row r="221" spans="1:15" x14ac:dyDescent="0.25">
      <c r="A221" s="286"/>
      <c r="B221" s="286"/>
      <c r="C221" s="286"/>
      <c r="D221" s="286"/>
      <c r="E221" s="286"/>
      <c r="F221" s="286"/>
      <c r="G221" s="286"/>
      <c r="H221" s="286"/>
      <c r="I221" s="286"/>
      <c r="J221" s="286"/>
      <c r="K221" s="323"/>
      <c r="L221" s="323"/>
      <c r="M221" s="323"/>
      <c r="N221" s="323"/>
      <c r="O221" s="323"/>
    </row>
    <row r="222" spans="1:15" x14ac:dyDescent="0.25">
      <c r="A222" s="286"/>
      <c r="B222" s="286"/>
      <c r="C222" s="286"/>
      <c r="D222" s="286"/>
      <c r="E222" s="286"/>
      <c r="F222" s="286"/>
      <c r="G222" s="286"/>
      <c r="H222" s="286"/>
      <c r="I222" s="286"/>
      <c r="J222" s="286"/>
      <c r="K222" s="323"/>
      <c r="L222" s="323"/>
      <c r="M222" s="323"/>
      <c r="N222" s="323"/>
      <c r="O222" s="323"/>
    </row>
    <row r="223" spans="1:15" x14ac:dyDescent="0.25">
      <c r="A223" s="286"/>
      <c r="B223" s="286"/>
      <c r="C223" s="286"/>
      <c r="D223" s="286"/>
      <c r="E223" s="286"/>
      <c r="F223" s="286"/>
      <c r="G223" s="286"/>
      <c r="H223" s="286"/>
      <c r="I223" s="286"/>
      <c r="J223" s="286"/>
      <c r="K223" s="323"/>
      <c r="L223" s="323"/>
      <c r="M223" s="323"/>
      <c r="N223" s="323"/>
      <c r="O223" s="323"/>
    </row>
    <row r="224" spans="1:15" x14ac:dyDescent="0.25">
      <c r="A224" s="286"/>
      <c r="B224" s="286"/>
      <c r="C224" s="286"/>
      <c r="D224" s="286"/>
      <c r="E224" s="286"/>
      <c r="F224" s="286"/>
      <c r="G224" s="286"/>
      <c r="H224" s="286"/>
      <c r="I224" s="286"/>
      <c r="J224" s="286"/>
      <c r="K224" s="323"/>
      <c r="L224" s="323"/>
      <c r="M224" s="323"/>
      <c r="N224" s="323"/>
      <c r="O224" s="323"/>
    </row>
    <row r="225" spans="1:15" x14ac:dyDescent="0.25">
      <c r="A225" s="286"/>
      <c r="B225" s="286"/>
      <c r="C225" s="286"/>
      <c r="D225" s="286"/>
      <c r="E225" s="286"/>
      <c r="F225" s="286"/>
      <c r="G225" s="286"/>
      <c r="H225" s="286"/>
      <c r="I225" s="286"/>
      <c r="J225" s="286"/>
      <c r="K225" s="323"/>
      <c r="L225" s="323"/>
      <c r="M225" s="323"/>
      <c r="N225" s="323"/>
      <c r="O225" s="323"/>
    </row>
  </sheetData>
  <mergeCells count="1">
    <mergeCell ref="D21:E2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C7" workbookViewId="0">
      <selection activeCell="F24" sqref="F24"/>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227" t="s">
        <v>2</v>
      </c>
      <c r="B1" s="228" t="s">
        <v>8</v>
      </c>
      <c r="C1" s="228" t="s">
        <v>691</v>
      </c>
      <c r="D1" s="228" t="s">
        <v>34</v>
      </c>
      <c r="E1" s="229" t="s">
        <v>35</v>
      </c>
      <c r="F1" s="229" t="s">
        <v>72</v>
      </c>
      <c r="G1" s="230" t="s">
        <v>73</v>
      </c>
      <c r="H1" s="228" t="s">
        <v>686</v>
      </c>
      <c r="I1" s="231" t="s">
        <v>36</v>
      </c>
      <c r="J1" s="232" t="s">
        <v>74</v>
      </c>
      <c r="K1" s="106"/>
    </row>
    <row r="2" spans="1:11" x14ac:dyDescent="0.25">
      <c r="A2" s="120" t="s">
        <v>42</v>
      </c>
      <c r="B2" s="120" t="s">
        <v>14</v>
      </c>
      <c r="C2" s="233">
        <v>0</v>
      </c>
      <c r="D2" s="234">
        <v>0</v>
      </c>
      <c r="E2" s="234">
        <v>0</v>
      </c>
      <c r="F2" s="234"/>
      <c r="G2" s="233"/>
      <c r="H2" s="235">
        <v>0</v>
      </c>
      <c r="I2" s="236">
        <f>C2+D2-E2</f>
        <v>0</v>
      </c>
      <c r="J2" s="237">
        <f>H2-I2</f>
        <v>0</v>
      </c>
      <c r="K2" s="106" t="s">
        <v>15</v>
      </c>
    </row>
    <row r="3" spans="1:11" x14ac:dyDescent="0.25">
      <c r="A3" s="120" t="s">
        <v>120</v>
      </c>
      <c r="B3" s="120" t="s">
        <v>118</v>
      </c>
      <c r="C3" s="233">
        <v>0</v>
      </c>
      <c r="D3" s="234">
        <v>0</v>
      </c>
      <c r="E3" s="234">
        <v>0</v>
      </c>
      <c r="F3" s="234"/>
      <c r="G3" s="233"/>
      <c r="H3" s="235">
        <v>0</v>
      </c>
      <c r="I3" s="236">
        <f t="shared" ref="I3:I8" si="0">C3+D3-E3</f>
        <v>0</v>
      </c>
      <c r="J3" s="237">
        <f t="shared" ref="J3:J8" si="1">H3-I3</f>
        <v>0</v>
      </c>
      <c r="K3" s="106"/>
    </row>
    <row r="4" spans="1:11" x14ac:dyDescent="0.25">
      <c r="A4" s="120" t="s">
        <v>136</v>
      </c>
      <c r="B4" s="120" t="s">
        <v>118</v>
      </c>
      <c r="C4" s="233">
        <v>0</v>
      </c>
      <c r="D4" s="234">
        <v>0</v>
      </c>
      <c r="E4" s="234">
        <v>0</v>
      </c>
      <c r="F4" s="234"/>
      <c r="G4" s="233"/>
      <c r="H4" s="235">
        <v>0</v>
      </c>
      <c r="I4" s="236">
        <f t="shared" si="0"/>
        <v>0</v>
      </c>
      <c r="J4" s="237">
        <f t="shared" si="1"/>
        <v>0</v>
      </c>
      <c r="K4" s="106"/>
    </row>
    <row r="5" spans="1:11" x14ac:dyDescent="0.25">
      <c r="A5" s="120" t="s">
        <v>121</v>
      </c>
      <c r="B5" s="120" t="s">
        <v>119</v>
      </c>
      <c r="C5" s="233">
        <v>0</v>
      </c>
      <c r="D5" s="234">
        <v>0</v>
      </c>
      <c r="E5" s="234">
        <v>0</v>
      </c>
      <c r="F5" s="234"/>
      <c r="G5" s="233"/>
      <c r="H5" s="235">
        <v>0</v>
      </c>
      <c r="I5" s="236">
        <f t="shared" si="0"/>
        <v>0</v>
      </c>
      <c r="J5" s="237">
        <f t="shared" si="1"/>
        <v>0</v>
      </c>
      <c r="K5" s="106"/>
    </row>
    <row r="6" spans="1:11" x14ac:dyDescent="0.25">
      <c r="A6" s="120" t="s">
        <v>236</v>
      </c>
      <c r="B6" s="120" t="s">
        <v>119</v>
      </c>
      <c r="C6" s="233">
        <v>0</v>
      </c>
      <c r="D6" s="234">
        <v>0</v>
      </c>
      <c r="E6" s="234">
        <v>0</v>
      </c>
      <c r="F6" s="234"/>
      <c r="G6" s="233"/>
      <c r="H6" s="235">
        <v>0</v>
      </c>
      <c r="I6" s="236">
        <f t="shared" si="0"/>
        <v>0</v>
      </c>
      <c r="J6" s="237">
        <f t="shared" si="1"/>
        <v>0</v>
      </c>
      <c r="K6" s="106"/>
    </row>
    <row r="7" spans="1:11" x14ac:dyDescent="0.25">
      <c r="A7" s="120" t="s">
        <v>229</v>
      </c>
      <c r="B7" s="201" t="s">
        <v>119</v>
      </c>
      <c r="C7" s="233">
        <v>0</v>
      </c>
      <c r="D7" s="234">
        <v>0</v>
      </c>
      <c r="E7" s="234">
        <v>0</v>
      </c>
      <c r="F7" s="234"/>
      <c r="G7" s="233"/>
      <c r="H7" s="235">
        <v>0</v>
      </c>
      <c r="I7" s="236">
        <f t="shared" si="0"/>
        <v>0</v>
      </c>
      <c r="J7" s="237">
        <f t="shared" si="1"/>
        <v>0</v>
      </c>
      <c r="K7" s="106"/>
    </row>
    <row r="8" spans="1:11" x14ac:dyDescent="0.25">
      <c r="A8" s="120" t="s">
        <v>65</v>
      </c>
      <c r="B8" s="201"/>
      <c r="C8" s="233">
        <v>0</v>
      </c>
      <c r="D8" s="234">
        <v>0</v>
      </c>
      <c r="E8" s="234">
        <v>0</v>
      </c>
      <c r="F8" s="234"/>
      <c r="G8" s="233"/>
      <c r="H8" s="235">
        <v>0</v>
      </c>
      <c r="I8" s="236">
        <f t="shared" si="0"/>
        <v>0</v>
      </c>
      <c r="J8" s="237">
        <f t="shared" si="1"/>
        <v>0</v>
      </c>
      <c r="K8" s="106"/>
    </row>
    <row r="9" spans="1:11" x14ac:dyDescent="0.25">
      <c r="A9" s="238"/>
      <c r="B9" s="239"/>
      <c r="C9" s="240"/>
      <c r="D9" s="240"/>
      <c r="E9" s="241"/>
      <c r="F9" s="241"/>
      <c r="G9" s="240"/>
      <c r="H9" s="240"/>
      <c r="I9" s="242"/>
      <c r="J9" s="237"/>
      <c r="K9" s="107"/>
    </row>
    <row r="10" spans="1:11" x14ac:dyDescent="0.25">
      <c r="A10" s="243" t="s">
        <v>75</v>
      </c>
      <c r="B10" s="244"/>
      <c r="C10" s="245">
        <f>SUM(C2:C9)</f>
        <v>0</v>
      </c>
      <c r="D10" s="245">
        <f>SUM(D2:D9)</f>
        <v>0</v>
      </c>
      <c r="E10" s="245">
        <f>SUM(E2:E9)</f>
        <v>0</v>
      </c>
      <c r="F10" s="244"/>
      <c r="G10" s="246"/>
      <c r="H10" s="247">
        <f>SUM(H2:H9)</f>
        <v>0</v>
      </c>
      <c r="I10" s="248">
        <f>SUM(I2:I9)</f>
        <v>0</v>
      </c>
      <c r="J10" s="249">
        <f>H10-I10</f>
        <v>0</v>
      </c>
      <c r="K10" s="106"/>
    </row>
    <row r="11" spans="1:11" x14ac:dyDescent="0.25">
      <c r="A11" s="250"/>
      <c r="B11" s="251"/>
      <c r="C11" s="252"/>
      <c r="D11" s="253"/>
      <c r="E11" s="253"/>
      <c r="F11" s="253"/>
      <c r="G11" s="253"/>
      <c r="H11" s="252"/>
      <c r="I11" s="254"/>
      <c r="J11" s="249"/>
      <c r="K11" s="106"/>
    </row>
    <row r="12" spans="1:11" x14ac:dyDescent="0.25">
      <c r="A12" s="255" t="s">
        <v>80</v>
      </c>
      <c r="B12" s="256"/>
      <c r="C12" s="257">
        <f>'Bank reconciliation USD'!D17</f>
        <v>2.88</v>
      </c>
      <c r="D12" s="257">
        <f>'Bank reconciliation USD'!D18</f>
        <v>8825</v>
      </c>
      <c r="E12" s="257">
        <f>GETPIVOTDATA("Sum of Spent in $",'Personal Costs'!$A$3,"Name","Bank USD")</f>
        <v>23.33</v>
      </c>
      <c r="F12" s="257"/>
      <c r="G12" s="257">
        <v>0</v>
      </c>
      <c r="H12" s="257">
        <f>'Bank reconciliation USD'!D21</f>
        <v>8804.5499999999993</v>
      </c>
      <c r="I12" s="258">
        <f>C12+D12-E12+F12-G12</f>
        <v>8804.5499999999993</v>
      </c>
      <c r="J12" s="237">
        <f t="shared" ref="J12:J13" si="2">H12-I12</f>
        <v>0</v>
      </c>
      <c r="K12" s="106"/>
    </row>
    <row r="13" spans="1:11" x14ac:dyDescent="0.25">
      <c r="A13" s="259" t="s">
        <v>77</v>
      </c>
      <c r="B13" s="260"/>
      <c r="C13" s="260">
        <f t="shared" ref="C13:I13" si="3">SUM(C12:C12)</f>
        <v>2.88</v>
      </c>
      <c r="D13" s="260">
        <f t="shared" si="3"/>
        <v>8825</v>
      </c>
      <c r="E13" s="260">
        <f t="shared" si="3"/>
        <v>23.33</v>
      </c>
      <c r="F13" s="260">
        <f t="shared" si="3"/>
        <v>0</v>
      </c>
      <c r="G13" s="260">
        <f t="shared" si="3"/>
        <v>0</v>
      </c>
      <c r="H13" s="260">
        <f t="shared" si="3"/>
        <v>8804.5499999999993</v>
      </c>
      <c r="I13" s="261">
        <f t="shared" si="3"/>
        <v>8804.5499999999993</v>
      </c>
      <c r="J13" s="237">
        <f t="shared" si="2"/>
        <v>0</v>
      </c>
      <c r="K13" s="106"/>
    </row>
    <row r="14" spans="1:11" x14ac:dyDescent="0.25">
      <c r="A14" s="263" t="s">
        <v>78</v>
      </c>
      <c r="B14" s="264"/>
      <c r="C14" s="264"/>
      <c r="D14" s="264"/>
      <c r="E14" s="264"/>
      <c r="F14" s="264">
        <f>F13+F18</f>
        <v>0</v>
      </c>
      <c r="G14" s="264">
        <f>G13</f>
        <v>0</v>
      </c>
      <c r="H14" s="264"/>
      <c r="I14" s="265"/>
      <c r="J14" s="266"/>
      <c r="K14" s="106"/>
    </row>
    <row r="15" spans="1:11" ht="15.75" thickBot="1" x14ac:dyDescent="0.3">
      <c r="A15" s="267"/>
      <c r="B15" s="268"/>
      <c r="C15" s="268"/>
      <c r="D15" s="268"/>
      <c r="E15" s="268"/>
      <c r="F15" s="268"/>
      <c r="G15" s="268"/>
      <c r="H15" s="268"/>
      <c r="I15" s="269"/>
      <c r="J15" s="237"/>
      <c r="K15" s="106"/>
    </row>
    <row r="16" spans="1:11" ht="15.75" thickBot="1" x14ac:dyDescent="0.3">
      <c r="A16" s="270" t="s">
        <v>79</v>
      </c>
      <c r="B16" s="271"/>
      <c r="C16" s="271"/>
      <c r="D16" s="271"/>
      <c r="E16" s="271">
        <f>E10+E13</f>
        <v>23.33</v>
      </c>
      <c r="F16" s="271"/>
      <c r="G16" s="271"/>
      <c r="H16" s="271"/>
      <c r="I16" s="272"/>
      <c r="J16" s="273"/>
      <c r="K16" s="106"/>
    </row>
    <row r="17" spans="1:11" ht="15.75" thickBot="1" x14ac:dyDescent="0.3">
      <c r="A17" s="274"/>
      <c r="B17" s="275"/>
      <c r="C17" s="275"/>
      <c r="D17" s="275"/>
      <c r="E17" s="275"/>
      <c r="F17" s="275"/>
      <c r="G17" s="275"/>
      <c r="H17" s="275"/>
      <c r="I17" s="276"/>
      <c r="J17" s="237"/>
      <c r="K17" s="106"/>
    </row>
    <row r="18" spans="1:11" ht="15.75" x14ac:dyDescent="0.25">
      <c r="A18" s="277" t="s">
        <v>37</v>
      </c>
      <c r="B18" s="278"/>
      <c r="C18" s="279">
        <f>'USD-cash box September'!G4</f>
        <v>5</v>
      </c>
      <c r="D18" s="280">
        <v>0</v>
      </c>
      <c r="E18" s="280">
        <v>0</v>
      </c>
      <c r="F18" s="280">
        <v>0</v>
      </c>
      <c r="G18" s="280">
        <v>0</v>
      </c>
      <c r="H18" s="280">
        <f>'USD-cash box September'!G6</f>
        <v>5</v>
      </c>
      <c r="I18" s="281">
        <f>C18+D18-E18+F18-G18</f>
        <v>5</v>
      </c>
      <c r="J18" s="237">
        <f t="shared" ref="J18" si="4">H18-I18</f>
        <v>0</v>
      </c>
      <c r="K18" s="220"/>
    </row>
    <row r="19" spans="1:11" ht="15" customHeight="1" thickBot="1" x14ac:dyDescent="0.3">
      <c r="A19" s="282"/>
      <c r="B19" s="283"/>
      <c r="C19" s="283"/>
      <c r="D19" s="283"/>
      <c r="E19" s="283"/>
      <c r="F19" s="283"/>
      <c r="G19" s="283"/>
      <c r="H19" s="283"/>
      <c r="I19" s="283"/>
      <c r="J19" s="284"/>
      <c r="K19" s="223" t="s">
        <v>70</v>
      </c>
    </row>
    <row r="20" spans="1:11" ht="16.5" thickBot="1" x14ac:dyDescent="0.3">
      <c r="A20" s="218"/>
      <c r="B20" s="219"/>
      <c r="C20" s="219"/>
      <c r="D20" s="815" t="s">
        <v>38</v>
      </c>
      <c r="E20" s="815"/>
      <c r="F20" s="219"/>
      <c r="G20" s="219"/>
      <c r="H20" s="219"/>
      <c r="I20" s="219"/>
      <c r="J20" s="220"/>
      <c r="K20" s="226">
        <f>I20-J20</f>
        <v>0</v>
      </c>
    </row>
    <row r="21" spans="1:11" ht="48" thickBot="1" x14ac:dyDescent="0.3">
      <c r="A21" s="221"/>
      <c r="B21" s="222"/>
      <c r="C21" s="222" t="s">
        <v>692</v>
      </c>
      <c r="D21" s="222" t="s">
        <v>83</v>
      </c>
      <c r="E21" s="222" t="s">
        <v>84</v>
      </c>
      <c r="F21" s="222"/>
      <c r="G21" s="222"/>
      <c r="H21" s="222" t="s">
        <v>693</v>
      </c>
      <c r="I21" s="222" t="s">
        <v>69</v>
      </c>
      <c r="J21" s="627" t="s">
        <v>70</v>
      </c>
      <c r="K21" s="106"/>
    </row>
    <row r="22" spans="1:11" ht="32.25" thickBot="1" x14ac:dyDescent="0.3">
      <c r="A22" s="338" t="s">
        <v>71</v>
      </c>
      <c r="B22" s="339"/>
      <c r="C22" s="339">
        <f>C18+C13+C10</f>
        <v>7.88</v>
      </c>
      <c r="D22" s="339">
        <f>D13</f>
        <v>8825</v>
      </c>
      <c r="E22" s="339">
        <f>E16</f>
        <v>23.33</v>
      </c>
      <c r="F22" s="339"/>
      <c r="G22" s="339">
        <f>G12</f>
        <v>0</v>
      </c>
      <c r="H22" s="339">
        <f>H18+H13+H10</f>
        <v>8809.5499999999993</v>
      </c>
      <c r="I22" s="626">
        <f>C22+D22-E22-G22</f>
        <v>8809.5499999999993</v>
      </c>
      <c r="J22" s="629">
        <f>H22-I22</f>
        <v>0</v>
      </c>
      <c r="K22" s="106"/>
    </row>
    <row r="23" spans="1:11" x14ac:dyDescent="0.25">
      <c r="A23" s="340"/>
      <c r="B23" s="340"/>
      <c r="C23" s="340"/>
      <c r="D23" s="340"/>
      <c r="E23" s="340"/>
      <c r="F23" s="340"/>
      <c r="G23" s="340"/>
      <c r="H23" s="340"/>
      <c r="I23" s="341"/>
      <c r="J23" s="628"/>
    </row>
    <row r="24" spans="1:11" x14ac:dyDescent="0.25">
      <c r="A24" s="340"/>
      <c r="B24" s="340"/>
      <c r="C24" s="340"/>
      <c r="D24" s="340"/>
      <c r="E24" s="340"/>
      <c r="F24" s="340"/>
      <c r="G24" s="342"/>
      <c r="H24" s="342"/>
      <c r="I24" s="341"/>
      <c r="J24" s="124"/>
    </row>
    <row r="25" spans="1:11" x14ac:dyDescent="0.25">
      <c r="A25" s="342"/>
      <c r="B25" s="342"/>
      <c r="C25" s="340"/>
      <c r="D25" s="342"/>
      <c r="E25" s="342"/>
      <c r="F25" s="340"/>
      <c r="G25" s="340"/>
      <c r="H25" s="340"/>
      <c r="I25" s="341"/>
      <c r="J25" s="124"/>
    </row>
    <row r="26" spans="1:11" x14ac:dyDescent="0.25">
      <c r="A26" s="340"/>
      <c r="B26" s="340"/>
      <c r="C26" s="342"/>
      <c r="D26" s="340"/>
      <c r="E26" s="340"/>
      <c r="F26" s="342"/>
      <c r="G26" s="343"/>
      <c r="H26" s="343"/>
      <c r="I26" s="341"/>
      <c r="J26" s="124"/>
    </row>
    <row r="27" spans="1:11" x14ac:dyDescent="0.25">
      <c r="A27" s="343"/>
      <c r="B27" s="343"/>
      <c r="C27" s="343"/>
      <c r="D27" s="343"/>
      <c r="E27" s="343"/>
      <c r="F27" s="343"/>
      <c r="G27" s="343"/>
      <c r="H27" s="343"/>
      <c r="I27" s="344"/>
      <c r="J27" s="124"/>
    </row>
    <row r="28" spans="1:11" x14ac:dyDescent="0.25">
      <c r="A28" s="343"/>
      <c r="B28" s="343"/>
      <c r="C28" s="343"/>
      <c r="D28" s="345"/>
      <c r="E28" s="345"/>
      <c r="F28" s="346"/>
      <c r="G28" s="343"/>
      <c r="H28" s="343"/>
      <c r="I28" s="344"/>
      <c r="J28" s="124"/>
    </row>
    <row r="29" spans="1:11" x14ac:dyDescent="0.25">
      <c r="A29" s="343"/>
      <c r="B29" s="343"/>
      <c r="C29" s="343"/>
      <c r="D29" s="345"/>
      <c r="E29" s="345"/>
      <c r="F29" s="346"/>
      <c r="G29" s="343"/>
      <c r="H29" s="343"/>
      <c r="I29" s="344"/>
      <c r="J29" s="124"/>
    </row>
    <row r="30" spans="1:11" x14ac:dyDescent="0.25">
      <c r="A30" s="343"/>
      <c r="B30" s="343"/>
      <c r="C30" s="343"/>
      <c r="D30" s="345"/>
      <c r="E30" s="345"/>
      <c r="F30" s="346"/>
      <c r="G30" s="343"/>
      <c r="H30" s="343"/>
      <c r="I30" s="344"/>
      <c r="J30" s="124"/>
    </row>
    <row r="31" spans="1:11" x14ac:dyDescent="0.25">
      <c r="A31" s="347"/>
      <c r="B31" s="347"/>
      <c r="C31" s="347"/>
      <c r="D31" s="347"/>
      <c r="E31" s="347"/>
      <c r="F31" s="347"/>
      <c r="G31" s="347"/>
      <c r="H31" s="347"/>
      <c r="I31" s="124"/>
      <c r="J31" s="124"/>
    </row>
    <row r="32" spans="1:11" x14ac:dyDescent="0.25">
      <c r="A32" s="124"/>
      <c r="B32" s="124"/>
      <c r="C32" s="124"/>
      <c r="D32" s="124"/>
      <c r="E32" s="124"/>
      <c r="F32" s="124"/>
      <c r="G32" s="124"/>
      <c r="H32" s="124"/>
      <c r="I32" s="124"/>
      <c r="J32" s="124"/>
    </row>
    <row r="33" spans="1:10" x14ac:dyDescent="0.25">
      <c r="A33" s="124"/>
      <c r="B33" s="124"/>
      <c r="C33" s="124"/>
      <c r="D33" s="124"/>
      <c r="E33" s="124"/>
      <c r="F33" s="124"/>
      <c r="G33" s="124"/>
      <c r="H33" s="124"/>
      <c r="I33" s="124"/>
      <c r="J33" s="124"/>
    </row>
    <row r="34" spans="1:10" x14ac:dyDescent="0.25">
      <c r="A34" s="124"/>
      <c r="B34" s="124"/>
      <c r="C34" s="124"/>
      <c r="D34" s="124"/>
      <c r="E34" s="124"/>
      <c r="F34" s="124"/>
      <c r="G34" s="124"/>
      <c r="H34" s="124"/>
      <c r="I34" s="124"/>
      <c r="J34" s="124"/>
    </row>
    <row r="35" spans="1:10" x14ac:dyDescent="0.25">
      <c r="A35" s="124"/>
      <c r="B35" s="124"/>
      <c r="C35" s="124"/>
      <c r="D35" s="124"/>
      <c r="E35" s="124"/>
      <c r="F35" s="124"/>
      <c r="G35" s="124"/>
      <c r="H35" s="124"/>
      <c r="I35" s="124"/>
      <c r="J35" s="124"/>
    </row>
  </sheetData>
  <mergeCells count="1">
    <mergeCell ref="D20:E20"/>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25" workbookViewId="0">
      <selection activeCell="I27" sqref="I27"/>
    </sheetView>
  </sheetViews>
  <sheetFormatPr defaultColWidth="16" defaultRowHeight="12.75" x14ac:dyDescent="0.2"/>
  <cols>
    <col min="1" max="1" width="9.5703125" style="3" customWidth="1"/>
    <col min="2" max="2" width="3.28515625" style="3" bestFit="1" customWidth="1"/>
    <col min="3" max="3" width="31.28515625" style="3" customWidth="1"/>
    <col min="4" max="4" width="9.5703125" style="32" customWidth="1"/>
    <col min="5" max="5" width="9.85546875" style="32" customWidth="1"/>
    <col min="6" max="6" width="3.28515625" style="3" customWidth="1"/>
    <col min="7" max="7" width="10.42578125" style="3" customWidth="1"/>
    <col min="8" max="8" width="3.28515625" style="3" bestFit="1" customWidth="1"/>
    <col min="9" max="9" width="29.28515625" style="3" customWidth="1"/>
    <col min="10" max="10" width="9.42578125" style="32" customWidth="1"/>
    <col min="11" max="11" width="10.28515625" style="32"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824"/>
      <c r="B1" s="824"/>
      <c r="C1" s="824"/>
      <c r="D1" s="824"/>
      <c r="E1" s="824"/>
      <c r="F1" s="824"/>
      <c r="G1" s="824"/>
      <c r="H1" s="824"/>
      <c r="I1" s="824"/>
      <c r="J1" s="824"/>
      <c r="K1" s="824"/>
    </row>
    <row r="2" spans="1:11" x14ac:dyDescent="0.2">
      <c r="A2" s="7"/>
      <c r="B2" s="7"/>
      <c r="C2" s="7"/>
      <c r="D2" s="27"/>
      <c r="E2" s="27"/>
      <c r="F2" s="7"/>
      <c r="G2" s="7"/>
      <c r="H2" s="7"/>
      <c r="I2" s="7"/>
      <c r="J2" s="27"/>
      <c r="K2" s="27"/>
    </row>
    <row r="3" spans="1:11" x14ac:dyDescent="0.2">
      <c r="A3" s="4" t="s">
        <v>16</v>
      </c>
      <c r="B3" s="5"/>
      <c r="C3" s="5"/>
      <c r="D3" s="28"/>
      <c r="E3" s="28"/>
      <c r="F3" s="5"/>
      <c r="G3" s="5"/>
      <c r="H3" s="5"/>
      <c r="I3" s="5"/>
      <c r="J3" s="28"/>
      <c r="K3" s="28"/>
    </row>
    <row r="4" spans="1:11" x14ac:dyDescent="0.2">
      <c r="A4" s="6" t="s">
        <v>19</v>
      </c>
      <c r="B4" s="6"/>
      <c r="C4" s="6" t="s">
        <v>18</v>
      </c>
      <c r="D4" s="29"/>
      <c r="E4" s="30"/>
      <c r="F4" s="6"/>
      <c r="G4" s="6"/>
      <c r="H4" s="6"/>
      <c r="I4" s="5"/>
      <c r="J4" s="28"/>
      <c r="K4" s="28"/>
    </row>
    <row r="5" spans="1:11" x14ac:dyDescent="0.2">
      <c r="A5" s="6" t="s">
        <v>82</v>
      </c>
      <c r="B5" s="6"/>
      <c r="C5" s="6" t="s">
        <v>178</v>
      </c>
      <c r="D5" s="30"/>
      <c r="E5" s="30"/>
      <c r="F5" s="6"/>
      <c r="G5" s="6"/>
      <c r="H5" s="6"/>
      <c r="I5" s="5"/>
      <c r="J5" s="28"/>
      <c r="K5" s="28"/>
    </row>
    <row r="6" spans="1:11" x14ac:dyDescent="0.2">
      <c r="A6" s="6"/>
      <c r="B6" s="6"/>
      <c r="C6" s="528">
        <v>2022</v>
      </c>
      <c r="D6" s="30"/>
      <c r="E6" s="30"/>
      <c r="F6" s="6"/>
      <c r="G6" s="6"/>
      <c r="H6" s="6"/>
      <c r="I6" s="5"/>
      <c r="J6" s="28"/>
      <c r="K6" s="28"/>
    </row>
    <row r="7" spans="1:11" x14ac:dyDescent="0.2">
      <c r="A7" s="8"/>
      <c r="B7" s="6"/>
      <c r="C7" s="6"/>
      <c r="D7" s="30"/>
      <c r="E7" s="30"/>
      <c r="F7" s="6"/>
      <c r="G7" s="6"/>
      <c r="H7" s="6"/>
      <c r="I7" s="825" t="s">
        <v>20</v>
      </c>
      <c r="J7" s="826"/>
      <c r="K7" s="827"/>
    </row>
    <row r="8" spans="1:11" x14ac:dyDescent="0.2">
      <c r="A8" s="8"/>
      <c r="B8" s="6"/>
      <c r="C8" s="6"/>
      <c r="D8" s="30"/>
      <c r="E8" s="30"/>
      <c r="F8" s="6"/>
      <c r="G8" s="6"/>
      <c r="H8" s="6"/>
      <c r="I8" s="9" t="s">
        <v>21</v>
      </c>
      <c r="J8" s="828" t="s">
        <v>31</v>
      </c>
      <c r="K8" s="829"/>
    </row>
    <row r="9" spans="1:11" ht="12.75" customHeight="1" x14ac:dyDescent="0.2">
      <c r="A9" s="6"/>
      <c r="B9" s="6"/>
      <c r="C9" s="6"/>
      <c r="D9" s="30"/>
      <c r="E9" s="30"/>
      <c r="F9" s="6"/>
      <c r="G9" s="6"/>
      <c r="H9" s="5"/>
      <c r="I9" s="9" t="s">
        <v>22</v>
      </c>
      <c r="J9" s="830" t="s">
        <v>32</v>
      </c>
      <c r="K9" s="831"/>
    </row>
    <row r="10" spans="1:11" ht="12.75" customHeight="1" x14ac:dyDescent="0.2">
      <c r="A10" s="820" t="s">
        <v>23</v>
      </c>
      <c r="B10" s="820"/>
      <c r="C10" s="820"/>
      <c r="D10" s="820"/>
      <c r="E10" s="820"/>
      <c r="F10" s="820"/>
      <c r="G10" s="820"/>
      <c r="H10" s="820"/>
      <c r="I10" s="10" t="s">
        <v>24</v>
      </c>
      <c r="J10" s="832" t="s">
        <v>33</v>
      </c>
      <c r="K10" s="833"/>
    </row>
    <row r="11" spans="1:11" ht="15.75" customHeight="1" x14ac:dyDescent="0.2">
      <c r="A11" s="820" t="s">
        <v>39</v>
      </c>
      <c r="B11" s="820"/>
      <c r="C11" s="820"/>
      <c r="D11" s="820"/>
      <c r="E11" s="820"/>
      <c r="F11" s="16"/>
      <c r="G11" s="11"/>
      <c r="H11" s="6"/>
      <c r="I11" s="5"/>
      <c r="J11" s="28"/>
      <c r="K11" s="28"/>
    </row>
    <row r="12" spans="1:11" x14ac:dyDescent="0.2">
      <c r="A12" s="5"/>
      <c r="B12" s="5"/>
      <c r="C12" s="5"/>
      <c r="D12" s="28"/>
      <c r="E12" s="28"/>
      <c r="F12" s="5"/>
      <c r="G12" s="5"/>
      <c r="H12" s="5"/>
      <c r="I12" s="5"/>
      <c r="J12" s="28"/>
      <c r="K12" s="28"/>
    </row>
    <row r="13" spans="1:11" ht="13.5" thickBot="1" x14ac:dyDescent="0.25">
      <c r="A13" s="5"/>
      <c r="B13" s="5"/>
      <c r="C13" s="5"/>
      <c r="D13" s="28"/>
      <c r="E13" s="28"/>
      <c r="F13" s="5"/>
      <c r="G13" s="5"/>
      <c r="H13" s="5"/>
      <c r="I13" s="5"/>
      <c r="J13" s="28"/>
      <c r="K13" s="28"/>
    </row>
    <row r="14" spans="1:11" ht="12.75" customHeight="1" x14ac:dyDescent="0.2">
      <c r="A14" s="821" t="s">
        <v>25</v>
      </c>
      <c r="B14" s="822"/>
      <c r="C14" s="822"/>
      <c r="D14" s="822"/>
      <c r="E14" s="823"/>
      <c r="F14" s="16"/>
      <c r="G14" s="821" t="s">
        <v>20</v>
      </c>
      <c r="H14" s="822"/>
      <c r="I14" s="822"/>
      <c r="J14" s="822"/>
      <c r="K14" s="823"/>
    </row>
    <row r="15" spans="1:11" x14ac:dyDescent="0.2">
      <c r="A15" s="111"/>
      <c r="B15" s="112"/>
      <c r="C15" s="112"/>
      <c r="D15" s="113"/>
      <c r="E15" s="114"/>
      <c r="F15" s="5"/>
      <c r="G15" s="111"/>
      <c r="H15" s="112" t="s">
        <v>15</v>
      </c>
      <c r="I15" s="112" t="s">
        <v>15</v>
      </c>
      <c r="J15" s="113" t="s">
        <v>15</v>
      </c>
      <c r="K15" s="114" t="s">
        <v>15</v>
      </c>
    </row>
    <row r="16" spans="1:11" s="12" customFormat="1" x14ac:dyDescent="0.2">
      <c r="A16" s="115" t="s">
        <v>0</v>
      </c>
      <c r="B16" s="116" t="s">
        <v>26</v>
      </c>
      <c r="C16" s="116" t="s">
        <v>27</v>
      </c>
      <c r="D16" s="109" t="s">
        <v>28</v>
      </c>
      <c r="E16" s="110" t="s">
        <v>29</v>
      </c>
      <c r="F16" s="17"/>
      <c r="G16" s="115" t="s">
        <v>0</v>
      </c>
      <c r="H16" s="116" t="s">
        <v>26</v>
      </c>
      <c r="I16" s="116" t="s">
        <v>27</v>
      </c>
      <c r="J16" s="109" t="s">
        <v>28</v>
      </c>
      <c r="K16" s="110" t="s">
        <v>29</v>
      </c>
    </row>
    <row r="17" spans="1:11" ht="12.75" customHeight="1" x14ac:dyDescent="0.2">
      <c r="A17" s="537">
        <v>44805</v>
      </c>
      <c r="B17" s="538"/>
      <c r="C17" s="538" t="s">
        <v>63</v>
      </c>
      <c r="D17" s="539">
        <v>2.88</v>
      </c>
      <c r="E17" s="540"/>
      <c r="F17" s="350"/>
      <c r="G17" s="537">
        <v>44805</v>
      </c>
      <c r="H17" s="538"/>
      <c r="I17" s="538" t="s">
        <v>63</v>
      </c>
      <c r="J17" s="539"/>
      <c r="K17" s="540">
        <v>2.88</v>
      </c>
    </row>
    <row r="18" spans="1:11" ht="12.75" customHeight="1" x14ac:dyDescent="0.2">
      <c r="A18" s="515">
        <v>44833</v>
      </c>
      <c r="B18" s="516">
        <v>1</v>
      </c>
      <c r="C18" s="516" t="s">
        <v>632</v>
      </c>
      <c r="D18" s="517">
        <v>8825</v>
      </c>
      <c r="E18" s="518"/>
      <c r="F18" s="541"/>
      <c r="G18" s="515">
        <v>44833</v>
      </c>
      <c r="H18" s="516">
        <v>1</v>
      </c>
      <c r="I18" s="516" t="s">
        <v>632</v>
      </c>
      <c r="J18" s="517"/>
      <c r="K18" s="518">
        <v>8825</v>
      </c>
    </row>
    <row r="19" spans="1:11" ht="12.75" customHeight="1" x14ac:dyDescent="0.2">
      <c r="A19" s="515">
        <v>44833</v>
      </c>
      <c r="B19" s="516">
        <v>2</v>
      </c>
      <c r="C19" s="516" t="s">
        <v>689</v>
      </c>
      <c r="D19" s="517"/>
      <c r="E19" s="518">
        <v>15</v>
      </c>
      <c r="F19" s="541"/>
      <c r="G19" s="515">
        <v>44833</v>
      </c>
      <c r="H19" s="516">
        <v>2</v>
      </c>
      <c r="I19" s="516" t="s">
        <v>690</v>
      </c>
      <c r="J19" s="517">
        <v>15</v>
      </c>
      <c r="K19" s="518"/>
    </row>
    <row r="20" spans="1:11" ht="12.75" customHeight="1" thickBot="1" x14ac:dyDescent="0.25">
      <c r="A20" s="515">
        <v>44833</v>
      </c>
      <c r="B20" s="516">
        <v>3</v>
      </c>
      <c r="C20" s="516" t="s">
        <v>241</v>
      </c>
      <c r="D20" s="517"/>
      <c r="E20" s="518">
        <v>8.33</v>
      </c>
      <c r="F20" s="541"/>
      <c r="G20" s="515">
        <v>44833</v>
      </c>
      <c r="H20" s="516">
        <v>3</v>
      </c>
      <c r="I20" s="516" t="s">
        <v>241</v>
      </c>
      <c r="J20" s="517">
        <v>8.33</v>
      </c>
      <c r="K20" s="518"/>
    </row>
    <row r="21" spans="1:11" ht="12.75" customHeight="1" thickBot="1" x14ac:dyDescent="0.25">
      <c r="A21" s="519"/>
      <c r="B21" s="520"/>
      <c r="C21" s="521" t="s">
        <v>47</v>
      </c>
      <c r="D21" s="522">
        <f>SUM(D17:D20)-SUM(E17:E20)</f>
        <v>8804.5499999999993</v>
      </c>
      <c r="E21" s="523"/>
      <c r="F21" s="524"/>
      <c r="G21" s="519"/>
      <c r="H21" s="520"/>
      <c r="I21" s="521" t="s">
        <v>47</v>
      </c>
      <c r="J21" s="522"/>
      <c r="K21" s="523">
        <f>SUM(K17:K20)-SUM(J17:J20)</f>
        <v>8804.5499999999993</v>
      </c>
    </row>
    <row r="22" spans="1:11" ht="12.75" customHeight="1" x14ac:dyDescent="0.2">
      <c r="A22" s="421"/>
      <c r="B22" s="422"/>
      <c r="C22" s="422"/>
      <c r="D22" s="423"/>
      <c r="E22" s="424"/>
      <c r="F22" s="5"/>
      <c r="G22" s="421"/>
      <c r="H22" s="422"/>
      <c r="I22" s="422"/>
      <c r="J22" s="423"/>
      <c r="K22" s="424"/>
    </row>
    <row r="23" spans="1:11" ht="12.75" customHeight="1" x14ac:dyDescent="0.2">
      <c r="A23" s="420"/>
      <c r="B23" s="18"/>
      <c r="C23" s="18"/>
      <c r="D23" s="31"/>
      <c r="E23" s="31"/>
      <c r="F23" s="18"/>
      <c r="G23" s="420"/>
      <c r="H23" s="18"/>
      <c r="I23" s="18"/>
      <c r="J23" s="31"/>
      <c r="K23" s="31"/>
    </row>
  </sheetData>
  <mergeCells count="9">
    <mergeCell ref="A11:E11"/>
    <mergeCell ref="A14:E14"/>
    <mergeCell ref="G14:K14"/>
    <mergeCell ref="A1:K1"/>
    <mergeCell ref="I7:K7"/>
    <mergeCell ref="J8:K8"/>
    <mergeCell ref="J9:K9"/>
    <mergeCell ref="A10:H10"/>
    <mergeCell ref="J10:K10"/>
  </mergeCell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Personal Costs</vt:lpstr>
      <vt:lpstr>Data Analysis</vt:lpstr>
      <vt:lpstr>Total Expenses</vt:lpstr>
      <vt:lpstr>UGX Cash Box September</vt:lpstr>
      <vt:lpstr>Personal Recieved</vt:lpstr>
      <vt:lpstr>USD-cash box September</vt:lpstr>
      <vt:lpstr>Balance UGX</vt:lpstr>
      <vt:lpstr>Balance USD</vt:lpstr>
      <vt:lpstr>Bank reconciliation USD</vt:lpstr>
      <vt:lpstr>Bank reconciliation UGX</vt:lpstr>
      <vt:lpstr>UGX-Operational Account</vt:lpstr>
      <vt:lpstr>September cashdesk closing</vt:lpstr>
      <vt:lpstr>Advances</vt:lpstr>
      <vt:lpstr>Lydia</vt:lpstr>
      <vt:lpstr>Grace</vt:lpstr>
      <vt:lpstr>Edris</vt:lpstr>
      <vt:lpstr>i35</vt:lpstr>
      <vt:lpstr>i54</vt:lpstr>
      <vt:lpstr>i82</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2022-10-11T08:48:03Z</cp:lastPrinted>
  <dcterms:created xsi:type="dcterms:W3CDTF">2016-05-26T14:51:01Z</dcterms:created>
  <dcterms:modified xsi:type="dcterms:W3CDTF">2022-10-11T16:14:58Z</dcterms:modified>
</cp:coreProperties>
</file>