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930" yWindow="0" windowWidth="20490" windowHeight="7245" tabRatio="862" firstSheet="2" activeTab="2"/>
  </bookViews>
  <sheets>
    <sheet name="Data Analysis" sheetId="253" r:id="rId1"/>
    <sheet name="Personal Costs" sheetId="252" r:id="rId2"/>
    <sheet name="Total Expenses" sheetId="49" r:id="rId3"/>
    <sheet name="Personal Recieved" sheetId="249" r:id="rId4"/>
    <sheet name="UGX Cash Box August" sheetId="63" r:id="rId5"/>
    <sheet name="USD-cash box August" sheetId="116" r:id="rId6"/>
    <sheet name="Balance UGX" sheetId="55" r:id="rId7"/>
    <sheet name="Balance USD" sheetId="143" r:id="rId8"/>
    <sheet name="Bank reconciliation USD" sheetId="52" r:id="rId9"/>
    <sheet name="Bank reconciliation UGX" sheetId="56" r:id="rId10"/>
    <sheet name="UGX-Operational Account" sheetId="221" r:id="rId11"/>
    <sheet name="August cashdesk closing" sheetId="176" r:id="rId12"/>
    <sheet name="Advances" sheetId="216" r:id="rId13"/>
    <sheet name="Lydia" sheetId="80" r:id="rId14"/>
    <sheet name="Grace" sheetId="243" r:id="rId15"/>
    <sheet name="Edris" sheetId="247" r:id="rId16"/>
    <sheet name="i35" sheetId="246" r:id="rId17"/>
    <sheet name="Airtime summary" sheetId="194" r:id="rId18"/>
  </sheets>
  <definedNames>
    <definedName name="_xlnm._FilterDatabase" localSheetId="17" hidden="1">'Airtime summary'!$A$1:$N$9</definedName>
    <definedName name="_xlnm._FilterDatabase" localSheetId="15" hidden="1">Edris!$A$1:$N$18</definedName>
    <definedName name="_xlnm._FilterDatabase" localSheetId="14" hidden="1">Grace!$A$1:$N$18</definedName>
    <definedName name="_xlnm._FilterDatabase" localSheetId="16" hidden="1">'i35'!$A$1:$N$18</definedName>
    <definedName name="_xlnm._FilterDatabase" localSheetId="13" hidden="1">Lydia!$A$1:$N$20</definedName>
    <definedName name="_xlnm._FilterDatabase" localSheetId="2" hidden="1">'Total Expenses'!$A$2:$N$455</definedName>
    <definedName name="_xlnm._FilterDatabase" localSheetId="4" hidden="1">'UGX Cash Box August'!$A$2:$N$124</definedName>
    <definedName name="_xlnm._FilterDatabase" localSheetId="5" hidden="1">'USD-cash box August'!$A$3:$S$4</definedName>
  </definedNames>
  <calcPr calcId="152511"/>
  <pivotCaches>
    <pivotCache cacheId="38" r:id="rId19"/>
    <pivotCache cacheId="39" r:id="rId20"/>
    <pivotCache cacheId="40" r:id="rId21"/>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05" i="63" l="1"/>
  <c r="G106" i="63" s="1"/>
  <c r="G107" i="63" s="1"/>
  <c r="G108" i="63" s="1"/>
  <c r="G161" i="246"/>
  <c r="G162" i="246"/>
  <c r="G163" i="246" s="1"/>
  <c r="G322" i="49" l="1"/>
  <c r="G69" i="80"/>
  <c r="G70" i="80"/>
  <c r="G71" i="80" s="1"/>
  <c r="H4" i="55" l="1"/>
  <c r="G12" i="143" l="1"/>
  <c r="F18" i="55"/>
  <c r="G12" i="55"/>
  <c r="F12" i="55"/>
  <c r="E12" i="143"/>
  <c r="D29" i="221" l="1"/>
  <c r="G11" i="55"/>
  <c r="D11" i="55"/>
  <c r="E436" i="49"/>
  <c r="E435" i="49"/>
  <c r="E434" i="49"/>
  <c r="E366" i="49"/>
  <c r="E365" i="49"/>
  <c r="D25" i="52"/>
  <c r="G437" i="49"/>
  <c r="G294" i="49"/>
  <c r="G293" i="49"/>
  <c r="G213" i="49"/>
  <c r="G182" i="49"/>
  <c r="G181" i="49"/>
  <c r="G140" i="49"/>
  <c r="E29" i="194"/>
  <c r="C5" i="55"/>
  <c r="C4" i="55"/>
  <c r="C3" i="55"/>
  <c r="C2" i="55"/>
  <c r="C12" i="249"/>
  <c r="D18" i="55" s="1"/>
  <c r="E12" i="55"/>
  <c r="M5" i="55"/>
  <c r="M3" i="55"/>
  <c r="E5" i="55"/>
  <c r="E3" i="55"/>
  <c r="E11" i="55"/>
  <c r="M4" i="55"/>
  <c r="M2" i="55"/>
  <c r="E4" i="55"/>
  <c r="E2" i="55"/>
  <c r="E455" i="49" l="1"/>
  <c r="G141" i="247"/>
  <c r="G142" i="247"/>
  <c r="G143" i="247" s="1"/>
  <c r="G144" i="247" s="1"/>
  <c r="G145" i="247" s="1"/>
  <c r="D8" i="249"/>
  <c r="G24" i="194" l="1"/>
  <c r="G25" i="194" s="1"/>
  <c r="G26" i="194" s="1"/>
  <c r="G27" i="194" s="1"/>
  <c r="G28" i="194" s="1"/>
  <c r="G419" i="49"/>
  <c r="G420" i="49"/>
  <c r="G421" i="49"/>
  <c r="G422" i="49"/>
  <c r="G423" i="49"/>
  <c r="G424" i="49"/>
  <c r="G425" i="49"/>
  <c r="G426" i="49"/>
  <c r="G427" i="49"/>
  <c r="G428" i="49"/>
  <c r="G429" i="49"/>
  <c r="G430" i="49"/>
  <c r="G431" i="49"/>
  <c r="G432" i="49"/>
  <c r="G433" i="49"/>
  <c r="G438" i="49"/>
  <c r="G439" i="49"/>
  <c r="G440" i="49"/>
  <c r="G441" i="49"/>
  <c r="G442" i="49"/>
  <c r="G443" i="49"/>
  <c r="G444" i="49"/>
  <c r="G445" i="49"/>
  <c r="G446" i="49"/>
  <c r="G447" i="49"/>
  <c r="G448" i="49"/>
  <c r="G449" i="49"/>
  <c r="G450" i="49"/>
  <c r="G451" i="49"/>
  <c r="G452" i="49"/>
  <c r="G453" i="49"/>
  <c r="G454" i="49"/>
  <c r="G417" i="49" l="1"/>
  <c r="G4" i="49"/>
  <c r="G5" i="49"/>
  <c r="G6" i="49"/>
  <c r="G7" i="49"/>
  <c r="G8" i="49"/>
  <c r="G9" i="49"/>
  <c r="G10" i="49"/>
  <c r="G11" i="49"/>
  <c r="G12" i="49"/>
  <c r="G13" i="49"/>
  <c r="G14" i="49"/>
  <c r="G15" i="49"/>
  <c r="G16" i="49"/>
  <c r="G17" i="49"/>
  <c r="G18" i="49"/>
  <c r="G19" i="49"/>
  <c r="G20" i="49"/>
  <c r="G21" i="49"/>
  <c r="G22" i="49"/>
  <c r="G23" i="49"/>
  <c r="G24" i="49"/>
  <c r="G25" i="49"/>
  <c r="G26" i="49"/>
  <c r="G27" i="49"/>
  <c r="G28" i="49"/>
  <c r="G29" i="49"/>
  <c r="G30" i="49"/>
  <c r="G31" i="49"/>
  <c r="G32" i="49"/>
  <c r="G33" i="49"/>
  <c r="G34" i="49"/>
  <c r="G35" i="49"/>
  <c r="G36" i="49"/>
  <c r="G37" i="49"/>
  <c r="G38" i="49"/>
  <c r="G39" i="49"/>
  <c r="G40" i="49"/>
  <c r="G41" i="49"/>
  <c r="G42" i="49"/>
  <c r="G43" i="49"/>
  <c r="G44" i="49"/>
  <c r="G45" i="49"/>
  <c r="G46" i="49"/>
  <c r="G47" i="49"/>
  <c r="G48" i="49"/>
  <c r="G49" i="49"/>
  <c r="G50" i="49"/>
  <c r="G51" i="49"/>
  <c r="G52" i="49"/>
  <c r="G53" i="49"/>
  <c r="G54" i="49"/>
  <c r="G55" i="49"/>
  <c r="G56" i="49"/>
  <c r="G57" i="49"/>
  <c r="G58" i="49"/>
  <c r="G59" i="49"/>
  <c r="G60" i="49"/>
  <c r="G61" i="49"/>
  <c r="G62" i="49"/>
  <c r="G63" i="49"/>
  <c r="G64" i="49"/>
  <c r="G65" i="49"/>
  <c r="G66" i="49"/>
  <c r="G67" i="49"/>
  <c r="G68" i="49"/>
  <c r="G69" i="49"/>
  <c r="G70" i="49"/>
  <c r="G71" i="49"/>
  <c r="G72" i="49"/>
  <c r="G73" i="49"/>
  <c r="G74" i="49"/>
  <c r="G75" i="49"/>
  <c r="G76" i="49"/>
  <c r="G77" i="49"/>
  <c r="G78" i="49"/>
  <c r="G79" i="49"/>
  <c r="G80" i="49"/>
  <c r="G81" i="49"/>
  <c r="G82" i="49"/>
  <c r="G83" i="49"/>
  <c r="G84" i="49"/>
  <c r="G85" i="49"/>
  <c r="G86" i="49"/>
  <c r="G87" i="49"/>
  <c r="G88" i="49"/>
  <c r="G89" i="49"/>
  <c r="G90" i="49"/>
  <c r="G91" i="49"/>
  <c r="G92" i="49"/>
  <c r="G93"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21" i="49"/>
  <c r="G122" i="49"/>
  <c r="G123" i="49"/>
  <c r="G124" i="49"/>
  <c r="G125" i="49"/>
  <c r="G126" i="49"/>
  <c r="G127" i="49"/>
  <c r="G128" i="49"/>
  <c r="G129" i="49"/>
  <c r="G130" i="49"/>
  <c r="G131" i="49"/>
  <c r="G132" i="49"/>
  <c r="G133" i="49"/>
  <c r="G134" i="49"/>
  <c r="G135" i="49"/>
  <c r="G136" i="49"/>
  <c r="G137" i="49"/>
  <c r="G138" i="49"/>
  <c r="G139" i="49"/>
  <c r="G141" i="49"/>
  <c r="G142" i="49"/>
  <c r="G143" i="49"/>
  <c r="G144" i="49"/>
  <c r="G145" i="49"/>
  <c r="G146" i="49"/>
  <c r="G147" i="49"/>
  <c r="G148" i="49"/>
  <c r="G149" i="49"/>
  <c r="G150" i="49"/>
  <c r="G151" i="49"/>
  <c r="G152" i="49"/>
  <c r="G153" i="49"/>
  <c r="G154" i="49"/>
  <c r="G155" i="49"/>
  <c r="G156" i="49"/>
  <c r="G157" i="49"/>
  <c r="G158" i="49"/>
  <c r="G159" i="49"/>
  <c r="G160" i="49"/>
  <c r="G161" i="49"/>
  <c r="G162" i="49"/>
  <c r="G163" i="49"/>
  <c r="G164" i="49"/>
  <c r="G165" i="49"/>
  <c r="G166" i="49"/>
  <c r="G167" i="49"/>
  <c r="G168" i="49"/>
  <c r="G169" i="49"/>
  <c r="G170" i="49"/>
  <c r="G171" i="49"/>
  <c r="G172" i="49"/>
  <c r="G173" i="49"/>
  <c r="G174" i="49"/>
  <c r="G175" i="49"/>
  <c r="G176" i="49"/>
  <c r="G177" i="49"/>
  <c r="G178" i="49"/>
  <c r="G179" i="49"/>
  <c r="G180" i="49"/>
  <c r="G183" i="49"/>
  <c r="G184" i="49"/>
  <c r="G185" i="49"/>
  <c r="G186" i="49"/>
  <c r="G187" i="49"/>
  <c r="G188" i="49"/>
  <c r="G189" i="49"/>
  <c r="G190" i="49"/>
  <c r="G191" i="49"/>
  <c r="G192" i="49"/>
  <c r="G193" i="49"/>
  <c r="G194" i="49"/>
  <c r="G195" i="49"/>
  <c r="G196" i="49"/>
  <c r="G197" i="49"/>
  <c r="G198" i="49"/>
  <c r="G199" i="49"/>
  <c r="G200" i="49"/>
  <c r="G201" i="49"/>
  <c r="G202" i="49"/>
  <c r="G203" i="49"/>
  <c r="G204" i="49"/>
  <c r="G205" i="49"/>
  <c r="G206" i="49"/>
  <c r="G207" i="49"/>
  <c r="G208" i="49"/>
  <c r="G209" i="49"/>
  <c r="G210" i="49"/>
  <c r="G211" i="49"/>
  <c r="G212" i="49"/>
  <c r="G214" i="49"/>
  <c r="G215" i="49"/>
  <c r="G216" i="49"/>
  <c r="G217" i="49"/>
  <c r="G218" i="49"/>
  <c r="G219" i="49"/>
  <c r="G220" i="49"/>
  <c r="G221" i="49"/>
  <c r="G222" i="49"/>
  <c r="G223" i="49"/>
  <c r="G224" i="49"/>
  <c r="G225" i="49"/>
  <c r="G226" i="49"/>
  <c r="G227" i="49"/>
  <c r="G228" i="49"/>
  <c r="G229" i="49"/>
  <c r="G230" i="49"/>
  <c r="G231" i="49"/>
  <c r="G232" i="49"/>
  <c r="G233" i="49"/>
  <c r="G234" i="49"/>
  <c r="G235" i="49"/>
  <c r="G236" i="49"/>
  <c r="G237" i="49"/>
  <c r="G238" i="49"/>
  <c r="G239" i="49"/>
  <c r="G240" i="49"/>
  <c r="G241" i="49"/>
  <c r="G242" i="49"/>
  <c r="G243" i="49"/>
  <c r="G244" i="49"/>
  <c r="G245" i="49"/>
  <c r="G246" i="49"/>
  <c r="G247" i="49"/>
  <c r="G248" i="49"/>
  <c r="G249" i="49"/>
  <c r="G250" i="49"/>
  <c r="G251" i="49"/>
  <c r="G252" i="49"/>
  <c r="G253" i="49"/>
  <c r="G254" i="49"/>
  <c r="G255" i="49"/>
  <c r="G256" i="49"/>
  <c r="G257" i="49"/>
  <c r="G258" i="49"/>
  <c r="G259" i="49"/>
  <c r="G260" i="49"/>
  <c r="G261" i="49"/>
  <c r="G262" i="49"/>
  <c r="G263" i="49"/>
  <c r="G264" i="49"/>
  <c r="G265" i="49"/>
  <c r="G266" i="49"/>
  <c r="G267" i="49"/>
  <c r="G268" i="49"/>
  <c r="G269" i="49"/>
  <c r="G270" i="49"/>
  <c r="G271" i="49"/>
  <c r="G272" i="49"/>
  <c r="G273" i="49"/>
  <c r="G274" i="49"/>
  <c r="G275" i="49"/>
  <c r="G276" i="49"/>
  <c r="G277" i="49"/>
  <c r="G278" i="49"/>
  <c r="G279" i="49"/>
  <c r="G280" i="49"/>
  <c r="G281" i="49"/>
  <c r="G282" i="49"/>
  <c r="G283" i="49"/>
  <c r="G284" i="49"/>
  <c r="G285" i="49"/>
  <c r="G286" i="49"/>
  <c r="G287" i="49"/>
  <c r="G288" i="49"/>
  <c r="G289" i="49"/>
  <c r="G290" i="49"/>
  <c r="G291" i="49"/>
  <c r="G292" i="49"/>
  <c r="G295" i="49"/>
  <c r="G296" i="49"/>
  <c r="G297" i="49"/>
  <c r="G298" i="49"/>
  <c r="G299" i="49"/>
  <c r="G300" i="49"/>
  <c r="G301" i="49"/>
  <c r="G302" i="49"/>
  <c r="G303" i="49"/>
  <c r="G304" i="49"/>
  <c r="G305" i="49"/>
  <c r="G306" i="49"/>
  <c r="G307" i="49"/>
  <c r="G308" i="49"/>
  <c r="G309" i="49"/>
  <c r="G310" i="49"/>
  <c r="G311" i="49"/>
  <c r="G312" i="49"/>
  <c r="G313" i="49"/>
  <c r="G314" i="49"/>
  <c r="G315" i="49"/>
  <c r="G316" i="49"/>
  <c r="G317" i="49"/>
  <c r="G318" i="49"/>
  <c r="G319" i="49"/>
  <c r="G320" i="49"/>
  <c r="G321" i="49"/>
  <c r="G323" i="49"/>
  <c r="G324" i="49"/>
  <c r="G325" i="49"/>
  <c r="G326" i="49"/>
  <c r="G327" i="49"/>
  <c r="G328" i="49"/>
  <c r="G329" i="49"/>
  <c r="G330" i="49"/>
  <c r="G331" i="49"/>
  <c r="G332" i="49"/>
  <c r="G333" i="49"/>
  <c r="G334" i="49"/>
  <c r="G335" i="49"/>
  <c r="G336" i="49"/>
  <c r="G337" i="49"/>
  <c r="G338" i="49"/>
  <c r="G339" i="49"/>
  <c r="G340" i="49"/>
  <c r="G341" i="49"/>
  <c r="G342" i="49"/>
  <c r="G343" i="49"/>
  <c r="G344" i="49"/>
  <c r="G345" i="49"/>
  <c r="G346" i="49"/>
  <c r="G347" i="49"/>
  <c r="G348" i="49"/>
  <c r="G349" i="49"/>
  <c r="G350" i="49"/>
  <c r="G351" i="49"/>
  <c r="G352" i="49"/>
  <c r="G353" i="49"/>
  <c r="G354" i="49"/>
  <c r="G355" i="49"/>
  <c r="G356" i="49"/>
  <c r="G357" i="49"/>
  <c r="G358" i="49"/>
  <c r="G359" i="49"/>
  <c r="G360" i="49"/>
  <c r="G361" i="49"/>
  <c r="G362" i="49"/>
  <c r="G363" i="49"/>
  <c r="G364" i="49"/>
  <c r="G367" i="49"/>
  <c r="G368" i="49"/>
  <c r="G369" i="49"/>
  <c r="G370" i="49"/>
  <c r="G371" i="49"/>
  <c r="G372" i="49"/>
  <c r="G373" i="49"/>
  <c r="G374" i="49"/>
  <c r="G375" i="49"/>
  <c r="G376" i="49"/>
  <c r="G377" i="49"/>
  <c r="G378" i="49"/>
  <c r="G379" i="49"/>
  <c r="G380" i="49"/>
  <c r="G381" i="49"/>
  <c r="G382" i="49"/>
  <c r="G383" i="49"/>
  <c r="G384" i="49"/>
  <c r="G385" i="49"/>
  <c r="G386" i="49"/>
  <c r="G387" i="49"/>
  <c r="G388" i="49"/>
  <c r="G389" i="49"/>
  <c r="G390" i="49"/>
  <c r="G391" i="49"/>
  <c r="G392" i="49"/>
  <c r="G393" i="49"/>
  <c r="G394" i="49"/>
  <c r="G395" i="49"/>
  <c r="G396" i="49"/>
  <c r="G397" i="49"/>
  <c r="G398" i="49"/>
  <c r="G399" i="49"/>
  <c r="G400" i="49"/>
  <c r="G401" i="49"/>
  <c r="G402" i="49"/>
  <c r="G403" i="49"/>
  <c r="G404" i="49"/>
  <c r="G405" i="49"/>
  <c r="G406" i="49"/>
  <c r="G407" i="49"/>
  <c r="G408" i="49"/>
  <c r="G409" i="49"/>
  <c r="G410" i="49"/>
  <c r="G411" i="49"/>
  <c r="G412" i="49"/>
  <c r="G413" i="49"/>
  <c r="G414" i="49"/>
  <c r="G415" i="49"/>
  <c r="G416" i="49"/>
  <c r="G418" i="49"/>
  <c r="G3" i="49"/>
  <c r="G5" i="246"/>
  <c r="G6" i="246" s="1"/>
  <c r="G7" i="246" s="1"/>
  <c r="G8" i="246" s="1"/>
  <c r="G9" i="246" s="1"/>
  <c r="G10" i="246" s="1"/>
  <c r="G11" i="246" s="1"/>
  <c r="G12" i="246" s="1"/>
  <c r="G13" i="246" s="1"/>
  <c r="G14" i="246" s="1"/>
  <c r="G15" i="246" s="1"/>
  <c r="G16" i="246" s="1"/>
  <c r="G17" i="246" s="1"/>
  <c r="G18" i="246" s="1"/>
  <c r="G19" i="246" s="1"/>
  <c r="G20" i="246" s="1"/>
  <c r="G21" i="246" s="1"/>
  <c r="G22" i="246" s="1"/>
  <c r="G23" i="246" s="1"/>
  <c r="G24" i="246" s="1"/>
  <c r="G25" i="246" s="1"/>
  <c r="G26" i="246" s="1"/>
  <c r="G27" i="246" s="1"/>
  <c r="G28" i="246" s="1"/>
  <c r="G29" i="246" s="1"/>
  <c r="G30" i="246" s="1"/>
  <c r="G31" i="246" s="1"/>
  <c r="G32" i="246" s="1"/>
  <c r="G33" i="246" s="1"/>
  <c r="G34" i="246" s="1"/>
  <c r="G35" i="246" s="1"/>
  <c r="G36" i="246" s="1"/>
  <c r="G37" i="246" s="1"/>
  <c r="G38" i="246" s="1"/>
  <c r="G39" i="246" s="1"/>
  <c r="G40" i="246" s="1"/>
  <c r="G41" i="246" s="1"/>
  <c r="G42" i="246" s="1"/>
  <c r="G43" i="246" s="1"/>
  <c r="G44" i="246" s="1"/>
  <c r="G45" i="246" s="1"/>
  <c r="G46" i="246" s="1"/>
  <c r="G47" i="246" s="1"/>
  <c r="G48" i="246" s="1"/>
  <c r="G49" i="246" s="1"/>
  <c r="G50" i="246" s="1"/>
  <c r="G51" i="246" s="1"/>
  <c r="G52" i="246" s="1"/>
  <c r="G53" i="246" s="1"/>
  <c r="G54" i="246" s="1"/>
  <c r="G55" i="246" s="1"/>
  <c r="G56" i="246" s="1"/>
  <c r="G57" i="246" s="1"/>
  <c r="G58" i="246" s="1"/>
  <c r="G59" i="246" s="1"/>
  <c r="G60" i="246" s="1"/>
  <c r="G61" i="246" s="1"/>
  <c r="G62" i="246" s="1"/>
  <c r="G63" i="246" s="1"/>
  <c r="G64" i="246" s="1"/>
  <c r="G65" i="246" s="1"/>
  <c r="G66" i="246" s="1"/>
  <c r="G67" i="246" s="1"/>
  <c r="G68" i="246" s="1"/>
  <c r="G69" i="246" s="1"/>
  <c r="G70" i="246" s="1"/>
  <c r="G71" i="246" s="1"/>
  <c r="G72" i="246" s="1"/>
  <c r="G73" i="246" s="1"/>
  <c r="G74" i="246" s="1"/>
  <c r="G75" i="246" s="1"/>
  <c r="G76" i="246" s="1"/>
  <c r="G77" i="246" s="1"/>
  <c r="G78" i="246" s="1"/>
  <c r="G79" i="246" s="1"/>
  <c r="G80" i="246" s="1"/>
  <c r="G81" i="246" s="1"/>
  <c r="G82" i="246" s="1"/>
  <c r="G83" i="246" s="1"/>
  <c r="G84" i="246" s="1"/>
  <c r="G85" i="246" s="1"/>
  <c r="G86" i="246" s="1"/>
  <c r="G87" i="246" s="1"/>
  <c r="G88" i="246" s="1"/>
  <c r="G89" i="246" s="1"/>
  <c r="G90" i="246" s="1"/>
  <c r="G91" i="246" s="1"/>
  <c r="G92" i="246" s="1"/>
  <c r="G93" i="246" s="1"/>
  <c r="G94" i="246" s="1"/>
  <c r="G95" i="246" s="1"/>
  <c r="G96" i="246" s="1"/>
  <c r="G97" i="246" s="1"/>
  <c r="G98" i="246" s="1"/>
  <c r="G99" i="246" s="1"/>
  <c r="G100" i="246" s="1"/>
  <c r="G101" i="246" s="1"/>
  <c r="G102" i="246" s="1"/>
  <c r="G103" i="246" s="1"/>
  <c r="G104" i="246" s="1"/>
  <c r="G105" i="246" s="1"/>
  <c r="G106" i="246" s="1"/>
  <c r="G107" i="246" s="1"/>
  <c r="G108" i="246" s="1"/>
  <c r="G109" i="246" s="1"/>
  <c r="G110" i="246" s="1"/>
  <c r="G111" i="246" s="1"/>
  <c r="G112" i="246" s="1"/>
  <c r="G113" i="246" s="1"/>
  <c r="G114" i="246" s="1"/>
  <c r="G115" i="246" s="1"/>
  <c r="G116" i="246" s="1"/>
  <c r="G117" i="246" s="1"/>
  <c r="G118" i="246" s="1"/>
  <c r="G119" i="246" s="1"/>
  <c r="G120" i="246" s="1"/>
  <c r="G121" i="246" s="1"/>
  <c r="G122" i="246" s="1"/>
  <c r="G123" i="246" s="1"/>
  <c r="G124" i="246" s="1"/>
  <c r="G125" i="246" s="1"/>
  <c r="G126" i="246" s="1"/>
  <c r="G127" i="246" s="1"/>
  <c r="G128" i="246" s="1"/>
  <c r="G129" i="246" s="1"/>
  <c r="G130" i="246" s="1"/>
  <c r="G131" i="246" s="1"/>
  <c r="G132" i="246" s="1"/>
  <c r="G133" i="246" s="1"/>
  <c r="G134" i="246" s="1"/>
  <c r="G135" i="246" s="1"/>
  <c r="G136" i="246" s="1"/>
  <c r="G137" i="246" s="1"/>
  <c r="G138" i="246" s="1"/>
  <c r="G139" i="246" s="1"/>
  <c r="G140" i="246" s="1"/>
  <c r="G141" i="246" s="1"/>
  <c r="G142" i="246" s="1"/>
  <c r="G143" i="246" s="1"/>
  <c r="G144" i="246" s="1"/>
  <c r="G145" i="246" s="1"/>
  <c r="G146" i="246" s="1"/>
  <c r="G147" i="246" s="1"/>
  <c r="G148" i="246" s="1"/>
  <c r="G149" i="246" s="1"/>
  <c r="G150" i="246" s="1"/>
  <c r="G151" i="246" s="1"/>
  <c r="G152" i="246" s="1"/>
  <c r="G153" i="246" s="1"/>
  <c r="G154" i="246" s="1"/>
  <c r="G155" i="246" s="1"/>
  <c r="G156" i="246" s="1"/>
  <c r="G157" i="246" s="1"/>
  <c r="G158" i="246" s="1"/>
  <c r="G159" i="246" s="1"/>
  <c r="G160" i="246" s="1"/>
  <c r="G164" i="246" s="1"/>
  <c r="G165" i="246" s="1"/>
  <c r="G166" i="246" s="1"/>
  <c r="G167" i="246" s="1"/>
  <c r="G168" i="246" s="1"/>
  <c r="G169" i="246" s="1"/>
  <c r="G170" i="246" s="1"/>
  <c r="G171" i="246" s="1"/>
  <c r="G172" i="246" s="1"/>
  <c r="G173" i="246" s="1"/>
  <c r="G174" i="246" s="1"/>
  <c r="G175" i="246" s="1"/>
  <c r="G176" i="246" s="1"/>
  <c r="G177" i="246" s="1"/>
  <c r="G178" i="246" s="1"/>
  <c r="G179" i="246" s="1"/>
  <c r="G180" i="246" s="1"/>
  <c r="G181" i="246" s="1"/>
  <c r="G182" i="246" s="1"/>
  <c r="G183" i="246" s="1"/>
  <c r="G184" i="246" s="1"/>
  <c r="G185" i="246" s="1"/>
  <c r="G186" i="246" s="1"/>
  <c r="G187" i="246" s="1"/>
  <c r="G188" i="246" s="1"/>
  <c r="G189" i="246" s="1"/>
  <c r="G190" i="246" s="1"/>
  <c r="G6" i="247"/>
  <c r="G7" i="247" s="1"/>
  <c r="G8" i="247" s="1"/>
  <c r="G9" i="247" s="1"/>
  <c r="G10" i="247" s="1"/>
  <c r="G11" i="247" s="1"/>
  <c r="G12" i="247" s="1"/>
  <c r="G13" i="247" s="1"/>
  <c r="G14" i="247" s="1"/>
  <c r="G15" i="247" s="1"/>
  <c r="G16" i="247" s="1"/>
  <c r="G17" i="247" s="1"/>
  <c r="G18" i="247" s="1"/>
  <c r="G19" i="247" s="1"/>
  <c r="G20" i="247" s="1"/>
  <c r="G21" i="247" s="1"/>
  <c r="G22" i="247" s="1"/>
  <c r="G23" i="247" s="1"/>
  <c r="G24" i="247" s="1"/>
  <c r="G25" i="247" s="1"/>
  <c r="G26" i="247" s="1"/>
  <c r="G27" i="247" s="1"/>
  <c r="G28" i="247" s="1"/>
  <c r="G29" i="247" s="1"/>
  <c r="G30" i="247" s="1"/>
  <c r="G31" i="247" s="1"/>
  <c r="G32" i="247" s="1"/>
  <c r="G33" i="247" s="1"/>
  <c r="G34" i="247" s="1"/>
  <c r="G35" i="247" s="1"/>
  <c r="G36" i="247" s="1"/>
  <c r="G37" i="247" s="1"/>
  <c r="G38" i="247" s="1"/>
  <c r="G39" i="247" s="1"/>
  <c r="G40" i="247" s="1"/>
  <c r="G41" i="247" s="1"/>
  <c r="G42" i="247" s="1"/>
  <c r="G43" i="247" s="1"/>
  <c r="G44" i="247" s="1"/>
  <c r="G45" i="247" s="1"/>
  <c r="G46" i="247" s="1"/>
  <c r="G47" i="247" s="1"/>
  <c r="G48" i="247" s="1"/>
  <c r="G49" i="247" s="1"/>
  <c r="G50" i="247" s="1"/>
  <c r="G51" i="247" s="1"/>
  <c r="G52" i="247" s="1"/>
  <c r="G53" i="247" s="1"/>
  <c r="G54" i="247" s="1"/>
  <c r="G55" i="247" s="1"/>
  <c r="G56" i="247" s="1"/>
  <c r="G57" i="247" s="1"/>
  <c r="G58" i="247" s="1"/>
  <c r="G59" i="247" s="1"/>
  <c r="G60" i="247" s="1"/>
  <c r="G61" i="247" s="1"/>
  <c r="G62" i="247" s="1"/>
  <c r="G63" i="247" s="1"/>
  <c r="G64" i="247" s="1"/>
  <c r="G65" i="247" s="1"/>
  <c r="G66" i="247" s="1"/>
  <c r="G67" i="247" s="1"/>
  <c r="G68" i="247" s="1"/>
  <c r="G69" i="247" s="1"/>
  <c r="G70" i="247" s="1"/>
  <c r="G71" i="247" s="1"/>
  <c r="G72" i="247" s="1"/>
  <c r="G73" i="247" s="1"/>
  <c r="G74" i="247" s="1"/>
  <c r="G75" i="247" s="1"/>
  <c r="G76" i="247" s="1"/>
  <c r="G77" i="247" s="1"/>
  <c r="G78" i="247" s="1"/>
  <c r="G79" i="247" s="1"/>
  <c r="G80" i="247" s="1"/>
  <c r="G81" i="247" s="1"/>
  <c r="G82" i="247" s="1"/>
  <c r="G83" i="247" s="1"/>
  <c r="G84" i="247" s="1"/>
  <c r="G85" i="247" s="1"/>
  <c r="G86" i="247" s="1"/>
  <c r="G87" i="247" s="1"/>
  <c r="G88" i="247" s="1"/>
  <c r="G89" i="247" s="1"/>
  <c r="G90" i="247" s="1"/>
  <c r="G91" i="247" s="1"/>
  <c r="G92" i="247" s="1"/>
  <c r="G93" i="247" s="1"/>
  <c r="G94" i="247" s="1"/>
  <c r="G95" i="247" s="1"/>
  <c r="G96" i="247" s="1"/>
  <c r="G97" i="247" s="1"/>
  <c r="G98" i="247" s="1"/>
  <c r="G99" i="247" s="1"/>
  <c r="G100" i="247" s="1"/>
  <c r="G101" i="247" s="1"/>
  <c r="G102" i="247" s="1"/>
  <c r="G103" i="247" s="1"/>
  <c r="G104" i="247" s="1"/>
  <c r="G105" i="247" s="1"/>
  <c r="G106" i="247" s="1"/>
  <c r="G107" i="247" s="1"/>
  <c r="G108" i="247" s="1"/>
  <c r="G109" i="247" s="1"/>
  <c r="G110" i="247" s="1"/>
  <c r="G111" i="247" s="1"/>
  <c r="G112" i="247" s="1"/>
  <c r="G113" i="247" s="1"/>
  <c r="G114" i="247" s="1"/>
  <c r="G115" i="247" s="1"/>
  <c r="G116" i="247" s="1"/>
  <c r="G117" i="247" s="1"/>
  <c r="G118" i="247" s="1"/>
  <c r="G119" i="247" s="1"/>
  <c r="G120" i="247" s="1"/>
  <c r="G121" i="247" s="1"/>
  <c r="G122" i="247" s="1"/>
  <c r="G123" i="247" s="1"/>
  <c r="G124" i="247" s="1"/>
  <c r="G125" i="247" s="1"/>
  <c r="F29" i="194"/>
  <c r="G6" i="80"/>
  <c r="G7" i="80" s="1"/>
  <c r="G8" i="80" s="1"/>
  <c r="G9" i="80" s="1"/>
  <c r="G10" i="80" s="1"/>
  <c r="G11" i="80" s="1"/>
  <c r="G12" i="80" s="1"/>
  <c r="G13" i="80" s="1"/>
  <c r="G14" i="80" s="1"/>
  <c r="G15" i="80" s="1"/>
  <c r="G16" i="80" s="1"/>
  <c r="G17" i="80" s="1"/>
  <c r="G18" i="80" s="1"/>
  <c r="G19" i="80" s="1"/>
  <c r="G20" i="80" s="1"/>
  <c r="G21" i="80" s="1"/>
  <c r="G22" i="80" s="1"/>
  <c r="G23" i="80" s="1"/>
  <c r="G24" i="80" s="1"/>
  <c r="G25" i="80" s="1"/>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G50" i="80" s="1"/>
  <c r="G51" i="80" s="1"/>
  <c r="G52" i="80" s="1"/>
  <c r="G53" i="80" s="1"/>
  <c r="G54" i="80" s="1"/>
  <c r="G55" i="80" s="1"/>
  <c r="G56" i="80" s="1"/>
  <c r="G57" i="80" s="1"/>
  <c r="G58" i="80" s="1"/>
  <c r="G59" i="80" s="1"/>
  <c r="G60" i="80" s="1"/>
  <c r="G61" i="80" s="1"/>
  <c r="G62" i="80" s="1"/>
  <c r="G63" i="80" s="1"/>
  <c r="G64" i="80" s="1"/>
  <c r="G65" i="80" s="1"/>
  <c r="G66" i="80" s="1"/>
  <c r="G67" i="80" s="1"/>
  <c r="F147" i="247"/>
  <c r="E147" i="247"/>
  <c r="F13" i="55"/>
  <c r="D22" i="55"/>
  <c r="G22" i="143"/>
  <c r="J3" i="143"/>
  <c r="J4" i="143"/>
  <c r="J5" i="143"/>
  <c r="J6" i="143"/>
  <c r="J7" i="143"/>
  <c r="J8" i="143"/>
  <c r="J2" i="143"/>
  <c r="I3" i="143"/>
  <c r="I4" i="143"/>
  <c r="I5" i="143"/>
  <c r="I6" i="143"/>
  <c r="I7" i="143"/>
  <c r="I8" i="143"/>
  <c r="I2" i="143"/>
  <c r="F191" i="246"/>
  <c r="F124" i="63"/>
  <c r="E124" i="63"/>
  <c r="F126" i="243"/>
  <c r="E126" i="243"/>
  <c r="E191" i="246"/>
  <c r="H12" i="55"/>
  <c r="H12" i="143"/>
  <c r="H13" i="143" s="1"/>
  <c r="H22" i="143" s="1"/>
  <c r="G5" i="247"/>
  <c r="G5" i="243"/>
  <c r="G6" i="243" s="1"/>
  <c r="G7" i="243" s="1"/>
  <c r="G8" i="243" s="1"/>
  <c r="G9" i="243" s="1"/>
  <c r="G10" i="243" s="1"/>
  <c r="G11" i="243" s="1"/>
  <c r="G12" i="243" s="1"/>
  <c r="G13" i="243" s="1"/>
  <c r="G14" i="243" s="1"/>
  <c r="G15" i="243" s="1"/>
  <c r="G16" i="243" s="1"/>
  <c r="G17" i="243" s="1"/>
  <c r="G18" i="243" s="1"/>
  <c r="G19" i="243" s="1"/>
  <c r="G20" i="243" s="1"/>
  <c r="G21" i="243" s="1"/>
  <c r="G22" i="243" s="1"/>
  <c r="G23" i="243" s="1"/>
  <c r="G24" i="243" s="1"/>
  <c r="G25" i="243" s="1"/>
  <c r="G26" i="243" s="1"/>
  <c r="G27" i="243" s="1"/>
  <c r="G28" i="243" s="1"/>
  <c r="G29" i="243" s="1"/>
  <c r="G30" i="243" s="1"/>
  <c r="G31" i="243" s="1"/>
  <c r="G32" i="243" s="1"/>
  <c r="G33" i="243" s="1"/>
  <c r="G34" i="243" s="1"/>
  <c r="G35" i="243" s="1"/>
  <c r="G36" i="243" s="1"/>
  <c r="G37" i="243" s="1"/>
  <c r="G38" i="243" s="1"/>
  <c r="G39" i="243" s="1"/>
  <c r="G40" i="243" s="1"/>
  <c r="G41" i="243" s="1"/>
  <c r="G42" i="243" s="1"/>
  <c r="G43" i="243" s="1"/>
  <c r="G44" i="243" s="1"/>
  <c r="G45" i="243" s="1"/>
  <c r="G46" i="243" s="1"/>
  <c r="G47" i="243" s="1"/>
  <c r="G48" i="243" s="1"/>
  <c r="G49" i="243" s="1"/>
  <c r="G50" i="243" s="1"/>
  <c r="G51" i="243" s="1"/>
  <c r="G52" i="243" s="1"/>
  <c r="G53" i="243" s="1"/>
  <c r="G54" i="243" s="1"/>
  <c r="G55" i="243" s="1"/>
  <c r="G56" i="243" s="1"/>
  <c r="G57" i="243" s="1"/>
  <c r="G58" i="243" s="1"/>
  <c r="G59" i="243" s="1"/>
  <c r="G60" i="243" s="1"/>
  <c r="G61" i="243" s="1"/>
  <c r="G62" i="243" s="1"/>
  <c r="G63" i="243" s="1"/>
  <c r="G64" i="243" s="1"/>
  <c r="G65" i="243" s="1"/>
  <c r="G66" i="243" s="1"/>
  <c r="G67" i="243" s="1"/>
  <c r="G68" i="243" s="1"/>
  <c r="G69" i="243" s="1"/>
  <c r="G70" i="243" s="1"/>
  <c r="G71" i="243" s="1"/>
  <c r="G72" i="243" s="1"/>
  <c r="G73" i="243" s="1"/>
  <c r="G74" i="243" s="1"/>
  <c r="G75" i="243" s="1"/>
  <c r="G76" i="243" s="1"/>
  <c r="G77" i="243" s="1"/>
  <c r="G78" i="243" s="1"/>
  <c r="G79" i="243" s="1"/>
  <c r="G80" i="243" s="1"/>
  <c r="G81" i="243" s="1"/>
  <c r="G82" i="243" s="1"/>
  <c r="G83" i="243" s="1"/>
  <c r="G84" i="243" s="1"/>
  <c r="G85" i="243" s="1"/>
  <c r="G86" i="243" s="1"/>
  <c r="G87" i="243" s="1"/>
  <c r="G88" i="243" s="1"/>
  <c r="G89" i="243" s="1"/>
  <c r="G90" i="243" s="1"/>
  <c r="G91" i="243" s="1"/>
  <c r="G92" i="243" s="1"/>
  <c r="G93" i="243" s="1"/>
  <c r="G94" i="243" s="1"/>
  <c r="G95" i="243" s="1"/>
  <c r="G96" i="243" s="1"/>
  <c r="G97" i="243" s="1"/>
  <c r="G98" i="243" s="1"/>
  <c r="G99" i="243" s="1"/>
  <c r="G100" i="243" s="1"/>
  <c r="G101" i="243" s="1"/>
  <c r="G102" i="243" s="1"/>
  <c r="G103" i="243" s="1"/>
  <c r="G104" i="243" s="1"/>
  <c r="G105" i="243" s="1"/>
  <c r="G106" i="243" s="1"/>
  <c r="E89" i="80"/>
  <c r="D12" i="143"/>
  <c r="D13" i="143" s="1"/>
  <c r="D22" i="143" s="1"/>
  <c r="C11" i="55"/>
  <c r="F89" i="80"/>
  <c r="K25" i="52"/>
  <c r="G89" i="80"/>
  <c r="H2" i="55" s="1"/>
  <c r="C18" i="143"/>
  <c r="H18" i="143"/>
  <c r="C12" i="143"/>
  <c r="C13" i="143" s="1"/>
  <c r="C22" i="143" s="1"/>
  <c r="C12" i="55"/>
  <c r="C18" i="55"/>
  <c r="G4" i="63"/>
  <c r="G5" i="63" s="1"/>
  <c r="G6" i="63" s="1"/>
  <c r="G7" i="63" s="1"/>
  <c r="G8" i="63" s="1"/>
  <c r="G9" i="63" s="1"/>
  <c r="G10" i="63" s="1"/>
  <c r="G11" i="63" s="1"/>
  <c r="G12" i="63" s="1"/>
  <c r="G13" i="63" s="1"/>
  <c r="G14" i="63" s="1"/>
  <c r="G15" i="63" s="1"/>
  <c r="G16" i="63" s="1"/>
  <c r="G17" i="63" s="1"/>
  <c r="G18" i="63" s="1"/>
  <c r="G19" i="63" s="1"/>
  <c r="G20" i="63" s="1"/>
  <c r="G21" i="63" s="1"/>
  <c r="G22" i="63" s="1"/>
  <c r="G23" i="63" s="1"/>
  <c r="G24" i="63" s="1"/>
  <c r="G25" i="63" s="1"/>
  <c r="G26" i="63" s="1"/>
  <c r="G27" i="63" s="1"/>
  <c r="G28" i="63" s="1"/>
  <c r="G29" i="63" s="1"/>
  <c r="G30" i="63" s="1"/>
  <c r="G31" i="63" s="1"/>
  <c r="G32" i="63" s="1"/>
  <c r="G33" i="63" s="1"/>
  <c r="G34" i="63" s="1"/>
  <c r="G35" i="63" s="1"/>
  <c r="G36" i="63" s="1"/>
  <c r="G37" i="63" s="1"/>
  <c r="G38" i="63" s="1"/>
  <c r="G39" i="63" s="1"/>
  <c r="G40" i="63" s="1"/>
  <c r="G41" i="63" s="1"/>
  <c r="G42" i="63" s="1"/>
  <c r="G43" i="63" s="1"/>
  <c r="G44" i="63" s="1"/>
  <c r="G45" i="63" s="1"/>
  <c r="G46" i="63" s="1"/>
  <c r="G47" i="63" s="1"/>
  <c r="G48" i="63" s="1"/>
  <c r="G49" i="63" s="1"/>
  <c r="G50" i="63" s="1"/>
  <c r="G51" i="63" s="1"/>
  <c r="G52" i="63" s="1"/>
  <c r="G53" i="63" s="1"/>
  <c r="G54" i="63" s="1"/>
  <c r="G55" i="63" s="1"/>
  <c r="G56" i="63" s="1"/>
  <c r="G57" i="63" s="1"/>
  <c r="G58" i="63" s="1"/>
  <c r="G59" i="63" s="1"/>
  <c r="G60" i="63" s="1"/>
  <c r="G61" i="63" s="1"/>
  <c r="G62" i="63" s="1"/>
  <c r="G63" i="63" s="1"/>
  <c r="G64" i="63" s="1"/>
  <c r="G65" i="63" s="1"/>
  <c r="G66" i="63" s="1"/>
  <c r="G67" i="63" s="1"/>
  <c r="G68" i="63" s="1"/>
  <c r="K40" i="216"/>
  <c r="L40" i="216"/>
  <c r="J40" i="216"/>
  <c r="I40" i="216"/>
  <c r="G5" i="80"/>
  <c r="G5" i="194"/>
  <c r="G6" i="194"/>
  <c r="G7" i="194" s="1"/>
  <c r="G8" i="194" s="1"/>
  <c r="G9" i="194" s="1"/>
  <c r="G10" i="194" s="1"/>
  <c r="G11" i="194" s="1"/>
  <c r="G12" i="194" s="1"/>
  <c r="G13" i="194" s="1"/>
  <c r="G14" i="194" s="1"/>
  <c r="G15" i="194" s="1"/>
  <c r="G16" i="194" s="1"/>
  <c r="G17" i="194" s="1"/>
  <c r="G18" i="194" s="1"/>
  <c r="K22" i="56"/>
  <c r="D22" i="56"/>
  <c r="H11" i="55" s="1"/>
  <c r="C7" i="55"/>
  <c r="G6" i="116"/>
  <c r="F6" i="116"/>
  <c r="E6" i="116"/>
  <c r="E15" i="176"/>
  <c r="E14" i="176"/>
  <c r="E6" i="176"/>
  <c r="E7" i="176"/>
  <c r="E8" i="176"/>
  <c r="E9" i="176"/>
  <c r="E17" i="176"/>
  <c r="E10" i="176"/>
  <c r="E11" i="176"/>
  <c r="E16" i="176"/>
  <c r="K29" i="221"/>
  <c r="C10" i="143"/>
  <c r="E10" i="143"/>
  <c r="H10" i="143"/>
  <c r="K20" i="143"/>
  <c r="F13" i="143"/>
  <c r="F14" i="143"/>
  <c r="K10" i="176"/>
  <c r="K6" i="176"/>
  <c r="K7" i="176"/>
  <c r="K8" i="176"/>
  <c r="K9" i="176"/>
  <c r="K20" i="176"/>
  <c r="K22" i="176"/>
  <c r="K23" i="176"/>
  <c r="K24" i="176"/>
  <c r="I18" i="143"/>
  <c r="J18" i="143"/>
  <c r="M39" i="216"/>
  <c r="M40" i="216"/>
  <c r="I10" i="143"/>
  <c r="J10" i="143"/>
  <c r="D10" i="143"/>
  <c r="G13" i="55"/>
  <c r="D10" i="249"/>
  <c r="D6" i="249"/>
  <c r="D4" i="249"/>
  <c r="E18" i="55"/>
  <c r="D7" i="249"/>
  <c r="D5" i="249"/>
  <c r="G68" i="80" l="1"/>
  <c r="G72" i="80" s="1"/>
  <c r="G73" i="80" s="1"/>
  <c r="G74" i="80" s="1"/>
  <c r="G75" i="80" s="1"/>
  <c r="G76" i="80" s="1"/>
  <c r="G77" i="80" s="1"/>
  <c r="G78" i="80" s="1"/>
  <c r="G79" i="80" s="1"/>
  <c r="G80" i="80" s="1"/>
  <c r="G81" i="80" s="1"/>
  <c r="G82" i="80" s="1"/>
  <c r="G83" i="80" s="1"/>
  <c r="G84" i="80" s="1"/>
  <c r="G85" i="80" s="1"/>
  <c r="G86" i="80" s="1"/>
  <c r="G87" i="80" s="1"/>
  <c r="G88" i="80" s="1"/>
  <c r="E20" i="176"/>
  <c r="E22" i="176" s="1"/>
  <c r="G69" i="63"/>
  <c r="G70" i="63" s="1"/>
  <c r="G71" i="63" s="1"/>
  <c r="G72" i="63" s="1"/>
  <c r="G73" i="63" s="1"/>
  <c r="G74" i="63" s="1"/>
  <c r="G75" i="63" s="1"/>
  <c r="G76" i="63" s="1"/>
  <c r="G77" i="63" s="1"/>
  <c r="G78" i="63" s="1"/>
  <c r="G79" i="63" s="1"/>
  <c r="G80" i="63" s="1"/>
  <c r="G81" i="63" s="1"/>
  <c r="G82" i="63" s="1"/>
  <c r="G83" i="63" s="1"/>
  <c r="G84" i="63" s="1"/>
  <c r="G85" i="63" s="1"/>
  <c r="G86" i="63" s="1"/>
  <c r="G87" i="63" s="1"/>
  <c r="G88" i="63" s="1"/>
  <c r="G89" i="63" s="1"/>
  <c r="H13" i="55"/>
  <c r="C13" i="55"/>
  <c r="D13" i="55"/>
  <c r="G13" i="143"/>
  <c r="G14" i="143" s="1"/>
  <c r="G455" i="49"/>
  <c r="D4" i="55"/>
  <c r="I4" i="55" s="1"/>
  <c r="D3" i="55"/>
  <c r="I3" i="55" s="1"/>
  <c r="D5" i="55"/>
  <c r="I5" i="55" s="1"/>
  <c r="D2" i="55"/>
  <c r="G124" i="63"/>
  <c r="E23" i="176" s="1"/>
  <c r="G29" i="194"/>
  <c r="I7" i="55" s="1"/>
  <c r="H7" i="55"/>
  <c r="J7" i="55" s="1"/>
  <c r="G19" i="194"/>
  <c r="G20" i="194" s="1"/>
  <c r="G21" i="194" s="1"/>
  <c r="G22" i="194" s="1"/>
  <c r="G23" i="194" s="1"/>
  <c r="G191" i="246"/>
  <c r="H5" i="55" s="1"/>
  <c r="M8" i="55"/>
  <c r="E9" i="55"/>
  <c r="I12" i="55"/>
  <c r="J12" i="55" s="1"/>
  <c r="I18" i="55"/>
  <c r="E13" i="143"/>
  <c r="E16" i="143" s="1"/>
  <c r="E22" i="143" s="1"/>
  <c r="I22" i="143" s="1"/>
  <c r="J22" i="143" s="1"/>
  <c r="I12" i="143"/>
  <c r="E13" i="55"/>
  <c r="I11" i="55"/>
  <c r="G107" i="243"/>
  <c r="G108" i="243" s="1"/>
  <c r="G109" i="243" s="1"/>
  <c r="G126" i="243"/>
  <c r="H3" i="55" s="1"/>
  <c r="G147" i="247"/>
  <c r="G126" i="247"/>
  <c r="G127" i="247" s="1"/>
  <c r="G128" i="247" s="1"/>
  <c r="C9" i="55"/>
  <c r="C22" i="55" s="1"/>
  <c r="G90" i="63" l="1"/>
  <c r="G91" i="63" s="1"/>
  <c r="G92" i="63" s="1"/>
  <c r="G93" i="63" s="1"/>
  <c r="G94" i="63" s="1"/>
  <c r="G95" i="63" s="1"/>
  <c r="G96" i="63" s="1"/>
  <c r="G97" i="63" s="1"/>
  <c r="G98" i="63" s="1"/>
  <c r="G99" i="63" s="1"/>
  <c r="G100" i="63" s="1"/>
  <c r="G101" i="63" s="1"/>
  <c r="G102" i="63" s="1"/>
  <c r="G103" i="63" s="1"/>
  <c r="G104" i="63" s="1"/>
  <c r="G109" i="63" s="1"/>
  <c r="G110" i="63" s="1"/>
  <c r="G111" i="63" s="1"/>
  <c r="G112" i="63" s="1"/>
  <c r="G113" i="63" s="1"/>
  <c r="G114" i="63" s="1"/>
  <c r="G115" i="63" s="1"/>
  <c r="G116" i="63" s="1"/>
  <c r="G117" i="63" s="1"/>
  <c r="G118" i="63" s="1"/>
  <c r="G119" i="63" s="1"/>
  <c r="G120" i="63" s="1"/>
  <c r="G121" i="63" s="1"/>
  <c r="G122" i="63" s="1"/>
  <c r="G123" i="63" s="1"/>
  <c r="H18" i="55"/>
  <c r="J18" i="55" s="1"/>
  <c r="E24" i="176"/>
  <c r="J3" i="55"/>
  <c r="J5" i="55"/>
  <c r="G110" i="243"/>
  <c r="G111" i="243" s="1"/>
  <c r="G112" i="243" s="1"/>
  <c r="G113" i="243" s="1"/>
  <c r="G114" i="243" s="1"/>
  <c r="G115" i="243" s="1"/>
  <c r="G116" i="243" s="1"/>
  <c r="G117" i="243" s="1"/>
  <c r="G118" i="243" s="1"/>
  <c r="G119" i="243" s="1"/>
  <c r="G129" i="247"/>
  <c r="G130" i="247" s="1"/>
  <c r="G131" i="247" s="1"/>
  <c r="G132" i="247" s="1"/>
  <c r="G133" i="247" s="1"/>
  <c r="G134" i="247" s="1"/>
  <c r="G135" i="247" s="1"/>
  <c r="G136" i="247" s="1"/>
  <c r="J12" i="143"/>
  <c r="I13" i="143"/>
  <c r="J13" i="143" s="1"/>
  <c r="D9" i="55"/>
  <c r="I2" i="55"/>
  <c r="I13" i="55"/>
  <c r="J13" i="55" s="1"/>
  <c r="J11" i="55"/>
  <c r="E16" i="55"/>
  <c r="E22" i="55" s="1"/>
  <c r="I22" i="55" s="1"/>
  <c r="H9" i="55"/>
  <c r="J4" i="55"/>
  <c r="H22" i="55" l="1"/>
  <c r="J22" i="55" s="1"/>
  <c r="G120" i="243"/>
  <c r="G121" i="243" s="1"/>
  <c r="G122" i="243" s="1"/>
  <c r="G123" i="243" s="1"/>
  <c r="G124" i="243" s="1"/>
  <c r="G125" i="243" s="1"/>
  <c r="G137" i="247"/>
  <c r="G138" i="247" s="1"/>
  <c r="G139" i="247" s="1"/>
  <c r="G140" i="247" s="1"/>
  <c r="G146" i="247" s="1"/>
  <c r="J2" i="55"/>
  <c r="I9" i="55"/>
  <c r="J9" i="55" s="1"/>
</calcChain>
</file>

<file path=xl/sharedStrings.xml><?xml version="1.0" encoding="utf-8"?>
<sst xmlns="http://schemas.openxmlformats.org/spreadsheetml/2006/main" count="9822" uniqueCount="536">
  <si>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</si>
  <si>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</si>
  <si>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</si>
  <si>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</si>
  <si>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</si>
  <si>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</si>
  <si>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</si>
  <si>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</si>
  <si>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</si>
  <si>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</si>
  <si>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</si>
  <si>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</si>
  <si>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</si>
  <si>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</si>
  <si>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</si>
  <si>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</si>
  <si>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</si>
  <si>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</si>
  <si>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</si>
  <si>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</si>
  <si>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</si>
  <si>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</si>
  <si>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</si>
  <si>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</si>
  <si>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</si>
  <si>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</si>
  <si>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</si>
  <si>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</si>
  <si>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</si>
  <si>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</si>
  <si>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</si>
  <si>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</si>
  <si>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</si>
  <si>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</si>
  <si>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</si>
  <si>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</si>
  <si>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</si>
  <si>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</si>
  <si>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</si>
  <si>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</si>
  <si>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</si>
  <si>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</si>
  <si>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</si>
  <si>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</si>
  <si>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</si>
  <si>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</si>
  <si>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</si>
  <si>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</si>
  <si>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</si>
  <si>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</si>
  <si>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</si>
  <si>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</si>
  <si>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</si>
  <si>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</si>
  <si>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</si>
  <si>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</si>
  <si>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</si>
  <si>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</si>
  <si>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</si>
  <si>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</si>
  <si>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</si>
  <si>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</si>
  <si>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</si>
  <si>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</si>
  <si>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</si>
  <si>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</si>
  <si>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</si>
  <si>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</si>
  <si>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</si>
  <si>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</si>
  <si>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</si>
  <si>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</si>
  <si>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</si>
  <si>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</si>
  <si>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</si>
  <si>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</si>
  <si>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</si>
  <si>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</si>
  <si>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</si>
  <si>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</si>
  <si>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</si>
  <si>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</si>
  <si>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</si>
  <si>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</si>
  <si>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</si>
  <si>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</si>
  <si>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</si>
  <si>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</si>
  <si>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</si>
  <si>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</si>
  <si>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</si>
  <si>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</si>
  <si>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</si>
  <si>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</si>
  <si>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</si>
  <si>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</si>
  <si>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</si>
  <si>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</si>
  <si>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</si>
  <si>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</si>
  <si>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</si>
  <si>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</si>
  <si>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</si>
  <si>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</si>
  <si>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</si>
  <si>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</si>
  <si>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</si>
  <si>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</si>
  <si>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</si>
  <si>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</si>
  <si>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</si>
  <si>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</si>
  <si>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Sum of Received</t>
  </si>
  <si>
    <t>Sum of spent in national currency (Ugx)</t>
  </si>
  <si>
    <t>PROJECT</t>
  </si>
  <si>
    <t>Column Labels</t>
  </si>
  <si>
    <t>Mission Budget for 1 day</t>
  </si>
  <si>
    <t>List Of advanced salaries EAGLE Uganda 2022</t>
  </si>
  <si>
    <t>List Of Personal Financial Report Balances salaries EAGLE Uganda 2022</t>
  </si>
  <si>
    <t>Legal</t>
  </si>
  <si>
    <t>Investigations</t>
  </si>
  <si>
    <t>Grace</t>
  </si>
  <si>
    <t>i35</t>
  </si>
  <si>
    <t>Trust Building</t>
  </si>
  <si>
    <t>Local Transport</t>
  </si>
  <si>
    <t>Transport</t>
  </si>
  <si>
    <t>Reimbursement to the project</t>
  </si>
  <si>
    <t>Personal balance Grace-Legal</t>
  </si>
  <si>
    <t>Home/Office</t>
  </si>
  <si>
    <t>Office/Home</t>
  </si>
  <si>
    <t>Personal balance i35</t>
  </si>
  <si>
    <t>Airtime for Lydia</t>
  </si>
  <si>
    <t>Airtime for Grace</t>
  </si>
  <si>
    <t>Airtime for i35</t>
  </si>
  <si>
    <t>Bank Charges</t>
  </si>
  <si>
    <t>Bank Fees</t>
  </si>
  <si>
    <t>i5</t>
  </si>
  <si>
    <t>Bank charges</t>
  </si>
  <si>
    <t>OPP UGX</t>
  </si>
  <si>
    <t>Internal Transfer</t>
  </si>
  <si>
    <t>Bank UGX</t>
  </si>
  <si>
    <t>Edris</t>
  </si>
  <si>
    <t>i98</t>
  </si>
  <si>
    <t>Personnel</t>
  </si>
  <si>
    <t>Personal balance Edris-Legal</t>
  </si>
  <si>
    <t>Team Building</t>
  </si>
  <si>
    <t>*</t>
  </si>
  <si>
    <t>EAGLE UGANDA FINANCIAL REPORT AUGUST 2022</t>
  </si>
  <si>
    <t>August Cash Box 2022</t>
  </si>
  <si>
    <t>August</t>
  </si>
  <si>
    <t>31st August 2022</t>
  </si>
  <si>
    <t>Balance from previous month July 22</t>
  </si>
  <si>
    <t>Balance from July .2022</t>
  </si>
  <si>
    <t>Cash box July . 22</t>
  </si>
  <si>
    <t>Aug_E_V1</t>
  </si>
  <si>
    <t xml:space="preserve">Local Transport </t>
  </si>
  <si>
    <t>Office/ODPP</t>
  </si>
  <si>
    <t>ODPP/NEMA</t>
  </si>
  <si>
    <t>NEMA/Office</t>
  </si>
  <si>
    <t>Aug_G_V1</t>
  </si>
  <si>
    <t>Office/DPP</t>
  </si>
  <si>
    <t>DPP/NEMMA</t>
  </si>
  <si>
    <t>Aug_i35_V1</t>
  </si>
  <si>
    <t>Office/Bulenga</t>
  </si>
  <si>
    <t>Bulenga/Kasuubi</t>
  </si>
  <si>
    <t>Kasuubi/Buganda Rd</t>
  </si>
  <si>
    <t>Buganda Rd/Home</t>
  </si>
  <si>
    <t>Aug_G_V2</t>
  </si>
  <si>
    <t>Office/FIA</t>
  </si>
  <si>
    <t>FIA/Police HQ</t>
  </si>
  <si>
    <t>Police HQ/Office</t>
  </si>
  <si>
    <t>Aug_E_V2</t>
  </si>
  <si>
    <t>Aug_E_V3</t>
  </si>
  <si>
    <t>Aug_i35_V2</t>
  </si>
  <si>
    <t>Office/Kabalagala</t>
  </si>
  <si>
    <t>Kabalalgala/Buga</t>
  </si>
  <si>
    <t>Bunga/Office</t>
  </si>
  <si>
    <t>Aug_i35_V3</t>
  </si>
  <si>
    <t>Aug_L_V1</t>
  </si>
  <si>
    <t>Aug_E_V4</t>
  </si>
  <si>
    <t>Aug_E_V5</t>
  </si>
  <si>
    <t>Aug_i35_V4</t>
  </si>
  <si>
    <t>Aug_i35_V5</t>
  </si>
  <si>
    <t>Airtime for Edris</t>
  </si>
  <si>
    <t>Telephpne</t>
  </si>
  <si>
    <t>Aug_L_R1</t>
  </si>
  <si>
    <t>Aug_L_R2</t>
  </si>
  <si>
    <t>Aug_L_R3</t>
  </si>
  <si>
    <t>Aug_L_R4</t>
  </si>
  <si>
    <t>Office/Hotel A</t>
  </si>
  <si>
    <t>Hotel A/Hotel B</t>
  </si>
  <si>
    <t>Hotel B/Hotel C</t>
  </si>
  <si>
    <t>Hotel C/Home</t>
  </si>
  <si>
    <t>Office/Hotel 1</t>
  </si>
  <si>
    <t>Hotel 1/Hotel 2</t>
  </si>
  <si>
    <t>Hotel 2/Hotel 3</t>
  </si>
  <si>
    <t>Hotel 3/Home</t>
  </si>
  <si>
    <t>Medical Consultation Fees</t>
  </si>
  <si>
    <t>Xray scans on Lydia</t>
  </si>
  <si>
    <t>Medica prescription for Lydia</t>
  </si>
  <si>
    <t>Aug_L_V2</t>
  </si>
  <si>
    <t>Aug_L_V3</t>
  </si>
  <si>
    <t>Office/Manyagwa preparatory looking for hotel</t>
  </si>
  <si>
    <t>Munyawa/Platinum Hotel</t>
  </si>
  <si>
    <t>Platinum Hotel/home</t>
  </si>
  <si>
    <t>Transfer to the Operational Acc</t>
  </si>
  <si>
    <t>Transfer charges</t>
  </si>
  <si>
    <t>Transfer from the UGX Account</t>
  </si>
  <si>
    <t>Cash withdraw: 194</t>
  </si>
  <si>
    <t>Cash withdraw chq:194</t>
  </si>
  <si>
    <t>Aug_i35_V6</t>
  </si>
  <si>
    <t>Bulenga/Arua park</t>
  </si>
  <si>
    <t>Aura park/Home</t>
  </si>
  <si>
    <t>Aug_G_V3</t>
  </si>
  <si>
    <t>DPP/NEMA</t>
  </si>
  <si>
    <t>Aug_E_V6</t>
  </si>
  <si>
    <t>Aug_L_V4</t>
  </si>
  <si>
    <t>Aug_L_V5</t>
  </si>
  <si>
    <t>Office/Bank</t>
  </si>
  <si>
    <t>Bank/Nakawa capital shoppers</t>
  </si>
  <si>
    <t>capital shoppers/ Office</t>
  </si>
  <si>
    <t>Aug_L_R5</t>
  </si>
  <si>
    <t>Bank/Nakawa</t>
  </si>
  <si>
    <t>Nakawa/Office 2 bikes</t>
  </si>
  <si>
    <t>Aug_L_V6</t>
  </si>
  <si>
    <t>Aug_L_V7</t>
  </si>
  <si>
    <t>2 pairs of in katridgers@85,000</t>
  </si>
  <si>
    <t>Office Materials</t>
  </si>
  <si>
    <t>Office stationary</t>
  </si>
  <si>
    <t>3 kgs of sugar</t>
  </si>
  <si>
    <t>1 tin of milk</t>
  </si>
  <si>
    <t>Toilet papers</t>
  </si>
  <si>
    <t>1 bar of washing soap</t>
  </si>
  <si>
    <t>Hand washing detol soap</t>
  </si>
  <si>
    <t>Fuel for generator</t>
  </si>
  <si>
    <t>Aug_L_R6</t>
  </si>
  <si>
    <t>Aug_L_R7</t>
  </si>
  <si>
    <t>Aug_L_R8</t>
  </si>
  <si>
    <t>Aug_i35_V7</t>
  </si>
  <si>
    <t>Office/Wantony</t>
  </si>
  <si>
    <t>Wantony/Kiwatule</t>
  </si>
  <si>
    <t>Kiwatule/Owino</t>
  </si>
  <si>
    <t>Owinoi/Home</t>
  </si>
  <si>
    <t>Aug_E_V7</t>
  </si>
  <si>
    <t>Office/Marine police</t>
  </si>
  <si>
    <t>Marine Police/Court</t>
  </si>
  <si>
    <t>Entebbe court/MV Kalangala</t>
  </si>
  <si>
    <t>Kalangala/Kampala</t>
  </si>
  <si>
    <t>Kampala/home</t>
  </si>
  <si>
    <t>Aug_G_V4</t>
  </si>
  <si>
    <t>Aug_L_V8</t>
  </si>
  <si>
    <t>Bank/Office</t>
  </si>
  <si>
    <t>Aug_G_V5</t>
  </si>
  <si>
    <t>Home/office</t>
  </si>
  <si>
    <t>Office/court</t>
  </si>
  <si>
    <t>court/NEMA</t>
  </si>
  <si>
    <t>Aug_E_V8</t>
  </si>
  <si>
    <t>Court/Nema</t>
  </si>
  <si>
    <t>Nema/office</t>
  </si>
  <si>
    <t>Aug_i35_V8</t>
  </si>
  <si>
    <t>Office/Nakasero</t>
  </si>
  <si>
    <t>Nakasero/Kasubi</t>
  </si>
  <si>
    <t>Kasubi/Nabweru</t>
  </si>
  <si>
    <t>Nabweru/Home</t>
  </si>
  <si>
    <t>July Garbagge collection-Globe clean services</t>
  </si>
  <si>
    <t>Services</t>
  </si>
  <si>
    <t>Aug_L_V9</t>
  </si>
  <si>
    <t>Aug_L_R9</t>
  </si>
  <si>
    <t>Aug_i35_V9</t>
  </si>
  <si>
    <t>Office/Bugema</t>
  </si>
  <si>
    <t>Bugema/Kasubi</t>
  </si>
  <si>
    <t>Kasubi/Kabalagala</t>
  </si>
  <si>
    <t>Kabalagala/home</t>
  </si>
  <si>
    <t>Aug_E_V9</t>
  </si>
  <si>
    <t>Office/Court</t>
  </si>
  <si>
    <t>Court/NEMA</t>
  </si>
  <si>
    <t>Aug_G_V6</t>
  </si>
  <si>
    <t>Office/home</t>
  </si>
  <si>
    <t>Aug_i35_V10</t>
  </si>
  <si>
    <t>Aug_i35_V11</t>
  </si>
  <si>
    <t>Office/Mukono</t>
  </si>
  <si>
    <t>Mukono/Kiwatule</t>
  </si>
  <si>
    <t>Kiwatule/Home</t>
  </si>
  <si>
    <t>Kasubi/Katosi</t>
  </si>
  <si>
    <t>Katosi/Kasubi</t>
  </si>
  <si>
    <t>Aug_i35_10</t>
  </si>
  <si>
    <t>Aug_i35_11</t>
  </si>
  <si>
    <t>Aug_E_V10</t>
  </si>
  <si>
    <t>Aug_G_V7</t>
  </si>
  <si>
    <t>Office/Babihinga Hotel</t>
  </si>
  <si>
    <t>Babihinga hotel/Office</t>
  </si>
  <si>
    <t>Aug_L_V10</t>
  </si>
  <si>
    <t>Babihunga/Gape Hotel</t>
  </si>
  <si>
    <t>Gape/Rafiki inn</t>
  </si>
  <si>
    <t>Rafiki/Beverly motel</t>
  </si>
  <si>
    <t>Beverly/home</t>
  </si>
  <si>
    <t>Aug_i35_V12</t>
  </si>
  <si>
    <t>Aug_E_V11</t>
  </si>
  <si>
    <t>Aug_E_V12</t>
  </si>
  <si>
    <t>Aug_G_V8</t>
  </si>
  <si>
    <t>Aug_G_V9</t>
  </si>
  <si>
    <t>office/home</t>
  </si>
  <si>
    <t>Aug_L_V11</t>
  </si>
  <si>
    <t>Bank/Bugolobi bank</t>
  </si>
  <si>
    <t>Bugolobi bank/Agenda 2000</t>
  </si>
  <si>
    <t>Agenda/Converge hotel</t>
  </si>
  <si>
    <t>Converge hotel home</t>
  </si>
  <si>
    <t>Kabalagala/Munyonyo</t>
  </si>
  <si>
    <t>Munyonyo/Kasubi</t>
  </si>
  <si>
    <t>Kasubi/Home</t>
  </si>
  <si>
    <t>Office/Entebbe court</t>
  </si>
  <si>
    <t>Entebbe/CAA</t>
  </si>
  <si>
    <t>CAA/Police</t>
  </si>
  <si>
    <t>Police/Kampala</t>
  </si>
  <si>
    <t>Reimbursement to Edris</t>
  </si>
  <si>
    <t>Reimbursement to Grace</t>
  </si>
  <si>
    <t>Lydia July PAYE: chq 196</t>
  </si>
  <si>
    <t>Lydia July NSSF: chq 195</t>
  </si>
  <si>
    <t>July security services: Globe chq: 193</t>
  </si>
  <si>
    <t>Aug_L_V12</t>
  </si>
  <si>
    <t>Aug_L_R10</t>
  </si>
  <si>
    <t>Aug_L_R11</t>
  </si>
  <si>
    <t>Aug_L_V13</t>
  </si>
  <si>
    <t>Office/Ministry</t>
  </si>
  <si>
    <t>Ministry/Village mall</t>
  </si>
  <si>
    <t>Village mall/Bugolobi</t>
  </si>
  <si>
    <t>Bugolobi/office</t>
  </si>
  <si>
    <t>Reimbursement to Lydia</t>
  </si>
  <si>
    <t>Aug_E_V13</t>
  </si>
  <si>
    <t>Office/Min. Tourism</t>
  </si>
  <si>
    <t>Ministry/Office</t>
  </si>
  <si>
    <t>Reimburement to the project</t>
  </si>
  <si>
    <t>Aug_G_V10</t>
  </si>
  <si>
    <t>Aug_i35_V13</t>
  </si>
  <si>
    <t>Office/Kikoni</t>
  </si>
  <si>
    <t>Kikoni/Mengo</t>
  </si>
  <si>
    <t>Mengo/Arua park</t>
  </si>
  <si>
    <t>Arua park/Home</t>
  </si>
  <si>
    <t>Aug_G_V11</t>
  </si>
  <si>
    <t>Office/Town</t>
  </si>
  <si>
    <t>Town/Kajjansi</t>
  </si>
  <si>
    <t>Kajjansi/Marine police</t>
  </si>
  <si>
    <t>Marine Police/Kajjansi</t>
  </si>
  <si>
    <t>Kajjansi/Towm</t>
  </si>
  <si>
    <t>Town/Office</t>
  </si>
  <si>
    <t>Aug_E_V14</t>
  </si>
  <si>
    <t>Office/park</t>
  </si>
  <si>
    <t>Park/Kajjansi</t>
  </si>
  <si>
    <t>Kajjansi/Marine Police</t>
  </si>
  <si>
    <t>Marine Police/ Kajjansi</t>
  </si>
  <si>
    <t>Kajjansi/Town</t>
  </si>
  <si>
    <t>Aug_i35_V14</t>
  </si>
  <si>
    <t>Bulenga/Nansana</t>
  </si>
  <si>
    <t>Nansana/Kalerwe</t>
  </si>
  <si>
    <t>Kalerwe/Home</t>
  </si>
  <si>
    <t>Reimburement from Grace</t>
  </si>
  <si>
    <t>Transfer from the UGX Current Account</t>
  </si>
  <si>
    <t>September Grants</t>
  </si>
  <si>
    <t>Transfer to UGX Account rate</t>
  </si>
  <si>
    <t>Aug_E_V15</t>
  </si>
  <si>
    <t>Aug_G_V12</t>
  </si>
  <si>
    <t>Aug_G_V13</t>
  </si>
  <si>
    <t>Aug_E-V15</t>
  </si>
  <si>
    <t>Aug_i35_V15</t>
  </si>
  <si>
    <t>Office/Kiwatuule</t>
  </si>
  <si>
    <t>Kiwatuule/Home</t>
  </si>
  <si>
    <t>August Internet Subscription</t>
  </si>
  <si>
    <t>Internet</t>
  </si>
  <si>
    <t>Aug_L_R12</t>
  </si>
  <si>
    <t>Aug_L_V14</t>
  </si>
  <si>
    <t>Court/UWA</t>
  </si>
  <si>
    <t>UWA/Natete Police</t>
  </si>
  <si>
    <t>Natete Police/Office</t>
  </si>
  <si>
    <t>Aug_E_V16</t>
  </si>
  <si>
    <t>local Transport</t>
  </si>
  <si>
    <t>Aug_i35_V16</t>
  </si>
  <si>
    <t>Bugema/Kalerwe</t>
  </si>
  <si>
    <t>Kalerwe/Speke Resort</t>
  </si>
  <si>
    <t>Speke R/Home</t>
  </si>
  <si>
    <t>Aug_i35_V17</t>
  </si>
  <si>
    <t>Aug_i35_V16 &amp;115</t>
  </si>
  <si>
    <t>Aug_L_V15</t>
  </si>
  <si>
    <t>July Water bill payment</t>
  </si>
  <si>
    <t>Rent &amp; Utilities</t>
  </si>
  <si>
    <t>Aug_L_R13</t>
  </si>
  <si>
    <t>Mission Budget Advance</t>
  </si>
  <si>
    <t>Aug_i35_V18</t>
  </si>
  <si>
    <t>Office/Portbell</t>
  </si>
  <si>
    <t>Portbell/Gayaza</t>
  </si>
  <si>
    <t>Gayaza/Kikuubo</t>
  </si>
  <si>
    <t>Kikubbo/Home</t>
  </si>
  <si>
    <t>Aug_G_V14</t>
  </si>
  <si>
    <t>Office/Katosi</t>
  </si>
  <si>
    <t>Katosi/Office</t>
  </si>
  <si>
    <t>Aug_E_V17</t>
  </si>
  <si>
    <t>Cash withdraw chq:197</t>
  </si>
  <si>
    <t>Aug_L_R15</t>
  </si>
  <si>
    <t>Aug_L_R16</t>
  </si>
  <si>
    <t>Aug_L_V16</t>
  </si>
  <si>
    <t>Aug_G_V16</t>
  </si>
  <si>
    <t>Aug_L_V17</t>
  </si>
  <si>
    <t>Aug_L_V18</t>
  </si>
  <si>
    <t>Aug_L_V19</t>
  </si>
  <si>
    <t>2kgsof sugar @4500</t>
  </si>
  <si>
    <t>1 kgof sugar @5,000</t>
  </si>
  <si>
    <t xml:space="preserve">7 packets of office milk @12,000/- </t>
  </si>
  <si>
    <t>Aug_L_R17</t>
  </si>
  <si>
    <t>Nakawa/Office</t>
  </si>
  <si>
    <t>Aug_i35_V19</t>
  </si>
  <si>
    <t>Office/Imperial Royal</t>
  </si>
  <si>
    <t>Imperial Royal/Kisenyi</t>
  </si>
  <si>
    <t>Kisenyi/Kamwokya</t>
  </si>
  <si>
    <t>Kamwokya/home</t>
  </si>
  <si>
    <t>Office/URA</t>
  </si>
  <si>
    <t>URA/Capricon</t>
  </si>
  <si>
    <t>Capricon/Ntinda</t>
  </si>
  <si>
    <t>Ntinda/Home</t>
  </si>
  <si>
    <t>Aug_E_V18</t>
  </si>
  <si>
    <t>Office/Kampala</t>
  </si>
  <si>
    <t>Kampala/Kajjansi</t>
  </si>
  <si>
    <t>Kajjansi/Kigo</t>
  </si>
  <si>
    <t>Kigo/Kajjansi</t>
  </si>
  <si>
    <t>Kajjansi/Kampala</t>
  </si>
  <si>
    <t>Kampala/Office</t>
  </si>
  <si>
    <t>Aug_G_V15</t>
  </si>
  <si>
    <t>Aug_i35_V20</t>
  </si>
  <si>
    <t>Office/Muyonyo</t>
  </si>
  <si>
    <t>Muyonyo/Owino</t>
  </si>
  <si>
    <t>Owino/Nansana</t>
  </si>
  <si>
    <t>Nansana/Home</t>
  </si>
  <si>
    <t>Office/Kauga</t>
  </si>
  <si>
    <t>Kauga/Office</t>
  </si>
  <si>
    <t>Aug_E_V19</t>
  </si>
  <si>
    <t>Aug_E_V20</t>
  </si>
  <si>
    <t>Home/Court</t>
  </si>
  <si>
    <t>Court/Office</t>
  </si>
  <si>
    <t>Aug_i35_V21</t>
  </si>
  <si>
    <t>Home/Kasanga</t>
  </si>
  <si>
    <t>Kasanga/Wakaliga</t>
  </si>
  <si>
    <t>Wakaliga/Mukono</t>
  </si>
  <si>
    <t>Mukono/home</t>
  </si>
  <si>
    <t>Mobile Money Transfer Charges</t>
  </si>
  <si>
    <t>Mobile Money Withdraw charges</t>
  </si>
  <si>
    <t>Transfer fees</t>
  </si>
  <si>
    <t>Home/Katosi</t>
  </si>
  <si>
    <t>Katosi/Home</t>
  </si>
  <si>
    <t>Aug_i35_V22</t>
  </si>
  <si>
    <t>Aug_i35_V23</t>
  </si>
  <si>
    <t>Home/Bugema</t>
  </si>
  <si>
    <t>Kasubi/Speke Apartments</t>
  </si>
  <si>
    <t>Speke Apartments/Home</t>
  </si>
  <si>
    <t>Office/Matuga</t>
  </si>
  <si>
    <t>Matuga/Buganda Road</t>
  </si>
  <si>
    <t>Buganda Rd/Kikubo</t>
  </si>
  <si>
    <t>Kikubo/Home</t>
  </si>
  <si>
    <t>Aug_G_V17</t>
  </si>
  <si>
    <t>Aug_E_V21</t>
  </si>
  <si>
    <t>Mukono/Buganda Road</t>
  </si>
  <si>
    <t>Buganda Road/Owino</t>
  </si>
  <si>
    <t>Owino/Home</t>
  </si>
  <si>
    <t>Aug_i35_V24</t>
  </si>
  <si>
    <t>Aug_E_V22</t>
  </si>
  <si>
    <t>Town/Kawempe Police</t>
  </si>
  <si>
    <t>Kawempe/Nabweru Police</t>
  </si>
  <si>
    <t>Nabweru/Office</t>
  </si>
  <si>
    <t>Aug_G_V18</t>
  </si>
  <si>
    <t>Office/town</t>
  </si>
  <si>
    <t>Town/Kawempe</t>
  </si>
  <si>
    <t>Kawempe/Nabweru</t>
  </si>
  <si>
    <t>Aug_G_V19</t>
  </si>
  <si>
    <t>Aug_i35_V25</t>
  </si>
  <si>
    <t>Office/Gayaza</t>
  </si>
  <si>
    <t>Gayaza/Kiwatule</t>
  </si>
  <si>
    <t>Kiwatule/home</t>
  </si>
  <si>
    <t>Aug_E_V23</t>
  </si>
  <si>
    <t>Office/Interpol</t>
  </si>
  <si>
    <t>Interpol/Home</t>
  </si>
  <si>
    <t>Aug_L_V20</t>
  </si>
  <si>
    <t>Office/Oasis mall Mrp</t>
  </si>
  <si>
    <t>Mrp/Chinese Boutique</t>
  </si>
  <si>
    <t>Boutique/Acacia Mall</t>
  </si>
  <si>
    <t>Acacia mall/office</t>
  </si>
  <si>
    <t>Compound slashing</t>
  </si>
  <si>
    <t>Aug_L_V21</t>
  </si>
  <si>
    <t>Aug_L_V22</t>
  </si>
  <si>
    <t>Aug_i35_V26</t>
  </si>
  <si>
    <t>Office Entebbe</t>
  </si>
  <si>
    <t>Entebbe/Kisenyi</t>
  </si>
  <si>
    <t>Kisenyi/Kasubi</t>
  </si>
  <si>
    <t>Aug_G_V20</t>
  </si>
  <si>
    <t>Aug_E_V24</t>
  </si>
  <si>
    <t>Court/Kawempe</t>
  </si>
  <si>
    <t>Kawempe/Office</t>
  </si>
  <si>
    <t>Office//Home</t>
  </si>
  <si>
    <t>Cashbox August -2022 USD</t>
  </si>
  <si>
    <t>Cash Box July 2022</t>
  </si>
  <si>
    <t>01.08.2022  Balance and advance</t>
  </si>
  <si>
    <t>31.08.2022  Balance and advance</t>
  </si>
  <si>
    <t>Cheque book issue charges</t>
  </si>
  <si>
    <t>URA Commission Charges</t>
  </si>
  <si>
    <t>Interbank Transfer Charges</t>
  </si>
  <si>
    <t>September &amp; October rent payment</t>
  </si>
  <si>
    <t>Transfer Charges</t>
  </si>
  <si>
    <t>Interbank Transfer Fees</t>
  </si>
  <si>
    <t>Bank USD</t>
  </si>
  <si>
    <t>September &amp; October rent: Summit</t>
  </si>
  <si>
    <t>Transfer from the USD Account</t>
  </si>
  <si>
    <t>Cheque book request charges</t>
  </si>
  <si>
    <t>Cash withdraw: 197</t>
  </si>
  <si>
    <t>July Security :BUKA chq:193</t>
  </si>
  <si>
    <t>Lydia's July PAYE chq:no 196</t>
  </si>
  <si>
    <t>Lydia's July NSSF: chq:195</t>
  </si>
  <si>
    <t>FINANCIAL POSITION AT 1/08/2022</t>
  </si>
  <si>
    <t>FINANCIAL POSITION AT 31/08/2022</t>
  </si>
  <si>
    <t>1.08.2022  Balance and advance</t>
  </si>
  <si>
    <t>a</t>
  </si>
  <si>
    <t>Aug_BS_1</t>
  </si>
  <si>
    <t>Aug_BS_2</t>
  </si>
  <si>
    <t>Aug_BS_3</t>
  </si>
  <si>
    <t>Aug_BS_4</t>
  </si>
  <si>
    <t>Aug_BS_5</t>
  </si>
  <si>
    <t>Aug_BS_6</t>
  </si>
  <si>
    <t>Aug_BS_7</t>
  </si>
  <si>
    <t>Aug_BS_8</t>
  </si>
  <si>
    <t>Aug_BS_9</t>
  </si>
  <si>
    <t>Aug_BS_10</t>
  </si>
  <si>
    <t>Aug_BS_11</t>
  </si>
  <si>
    <t>Aug_BS_12</t>
  </si>
  <si>
    <t>Aug_BS_13</t>
  </si>
  <si>
    <t>Aug_L_R14</t>
  </si>
  <si>
    <t>Aug_L_R18</t>
  </si>
  <si>
    <t>Aug_L_R19</t>
  </si>
  <si>
    <t>Aug_L_R20</t>
  </si>
  <si>
    <t>purchase of office phone battrey</t>
  </si>
  <si>
    <t>5 realms  of office paper (rotatrim)@25000</t>
  </si>
  <si>
    <t>Transfer to the UGX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</si>
</sst>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thin">
        <color auto="1"/>
      </right>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67">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3" borderId="20" xfId="0" applyFont="1" applyFill="1" applyBorder="1"/>
    <xf numFmtId="165" fontId="46" fillId="13" borderId="21" xfId="0" applyNumberFormat="1" applyFont="1" applyFill="1" applyBorder="1"/>
    <xf numFmtId="0" fontId="47" fillId="8" borderId="22" xfId="0" applyFont="1" applyFill="1" applyBorder="1"/>
    <xf numFmtId="0" fontId="47" fillId="13" borderId="23" xfId="0" applyFont="1" applyFill="1" applyBorder="1" applyAlignment="1">
      <alignment wrapText="1"/>
    </xf>
    <xf numFmtId="165" fontId="46" fillId="13" borderId="19" xfId="0" applyNumberFormat="1" applyFont="1" applyFill="1" applyBorder="1" applyAlignment="1">
      <alignment wrapText="1"/>
    </xf>
    <xf numFmtId="0" fontId="47" fillId="8" borderId="14" xfId="0" applyFont="1" applyFill="1" applyBorder="1" applyAlignment="1">
      <alignment wrapText="1"/>
    </xf>
    <xf numFmtId="0" fontId="46" fillId="14" borderId="24" xfId="0" applyFont="1" applyFill="1" applyBorder="1" applyAlignment="1">
      <alignment wrapText="1"/>
    </xf>
    <xf numFmtId="165" fontId="46" fillId="14"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8"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8" fillId="16"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3" borderId="34" xfId="0" applyNumberFormat="1" applyFont="1" applyFill="1" applyBorder="1"/>
    <xf numFmtId="0" fontId="47"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3" fillId="11" borderId="5" xfId="0" applyNumberFormat="1" applyFont="1" applyFill="1" applyBorder="1"/>
    <xf numFmtId="0" fontId="41" fillId="19" borderId="10" xfId="0" applyFont="1" applyFill="1" applyBorder="1"/>
    <xf numFmtId="3" fontId="56" fillId="19" borderId="16" xfId="0" applyNumberFormat="1" applyFont="1" applyFill="1" applyBorder="1"/>
    <xf numFmtId="3" fontId="43" fillId="19" borderId="16" xfId="0" applyNumberFormat="1" applyFont="1" applyFill="1" applyBorder="1"/>
    <xf numFmtId="3" fontId="41" fillId="19" borderId="16" xfId="0" applyNumberFormat="1" applyFont="1" applyFill="1" applyBorder="1"/>
    <xf numFmtId="0" fontId="43" fillId="20" borderId="0" xfId="0" applyFont="1" applyFill="1"/>
    <xf numFmtId="3" fontId="19" fillId="20"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19" borderId="0" xfId="0" applyFont="1" applyFill="1"/>
    <xf numFmtId="3" fontId="43"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3"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4" borderId="35" xfId="0" applyFont="1" applyFill="1" applyBorder="1" applyAlignment="1">
      <alignment wrapText="1"/>
    </xf>
    <xf numFmtId="165" fontId="46"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4" fontId="41" fillId="6" borderId="27" xfId="2" applyFont="1" applyFill="1" applyBorder="1" applyAlignment="1">
      <alignment horizontal="right"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4" fontId="14" fillId="0" borderId="9" xfId="0" applyNumberFormat="1" applyFont="1" applyBorder="1" applyAlignment="1">
      <alignment horizontal="left" vertical="center"/>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4" fontId="3" fillId="0" borderId="19" xfId="0" applyNumberFormat="1" applyFont="1" applyBorder="1" applyAlignment="1">
      <alignment horizontal="left" vertical="center"/>
    </xf>
    <xf numFmtId="165" fontId="0" fillId="6" borderId="3" xfId="0" applyNumberFormat="1" applyFont="1" applyFill="1" applyBorder="1" applyAlignment="1">
      <alignment horizontal="right" vertical="center"/>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0" fontId="61" fillId="0" borderId="8" xfId="0" applyFont="1" applyBorder="1" applyAlignment="1">
      <alignment vertical="center"/>
    </xf>
    <xf numFmtId="3" fontId="3" fillId="0" borderId="19" xfId="0" applyNumberFormat="1" applyFont="1" applyBorder="1" applyAlignment="1">
      <alignment horizontal="left" wrapText="1"/>
    </xf>
    <xf numFmtId="3" fontId="1"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65" fontId="4" fillId="6"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3" fontId="4" fillId="6" borderId="16"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3"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165" fontId="41" fillId="22" borderId="19" xfId="4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41" fillId="22" borderId="6" xfId="0" applyFont="1" applyFill="1" applyBorder="1" applyAlignment="1">
      <alignment horizontal="left" vertical="center" wrapText="1"/>
    </xf>
    <xf numFmtId="164" fontId="43" fillId="22" borderId="19" xfId="2" applyFont="1" applyFill="1" applyBorder="1" applyAlignment="1">
      <alignment horizontal="right" wrapText="1"/>
    </xf>
    <xf numFmtId="164" fontId="43" fillId="22" borderId="16" xfId="2" applyFont="1" applyFill="1" applyBorder="1" applyAlignment="1">
      <alignment horizontal="right" wrapText="1"/>
    </xf>
    <xf numFmtId="3" fontId="41" fillId="22" borderId="11" xfId="1" applyNumberFormat="1" applyFont="1" applyFill="1" applyBorder="1" applyAlignment="1">
      <alignment horizontal="left" vertical="center"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41" fillId="22" borderId="6" xfId="1" applyNumberFormat="1" applyFont="1" applyFill="1" applyBorder="1" applyAlignment="1">
      <alignment horizontal="left" vertical="center" wrapText="1"/>
    </xf>
    <xf numFmtId="165" fontId="41" fillId="22" borderId="19" xfId="1" applyNumberFormat="1" applyFont="1" applyFill="1" applyBorder="1" applyAlignment="1">
      <alignment horizontal="lef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wrapText="1"/>
    </xf>
    <xf numFmtId="165" fontId="41" fillId="22" borderId="19" xfId="0" applyNumberFormat="1" applyFont="1" applyFill="1" applyBorder="1" applyAlignment="1">
      <alignment horizontal="right" wrapText="1"/>
    </xf>
    <xf numFmtId="165" fontId="0" fillId="6" borderId="16" xfId="0" applyNumberFormat="1" applyFont="1" applyFill="1" applyBorder="1" applyAlignment="1">
      <alignment horizontal="right" vertical="center" wrapText="1"/>
    </xf>
    <xf numFmtId="165" fontId="4" fillId="6" borderId="16" xfId="2" applyNumberFormat="1" applyFont="1" applyFill="1" applyBorder="1" applyAlignment="1">
      <alignment horizontal="right" vertical="center" wrapText="1"/>
    </xf>
    <xf numFmtId="165" fontId="41" fillId="6" borderId="18" xfId="0" applyNumberFormat="1" applyFont="1" applyFill="1" applyBorder="1" applyAlignment="1">
      <alignment horizontal="right" vertical="center"/>
    </xf>
    <xf numFmtId="0" fontId="41" fillId="22" borderId="6" xfId="0" applyFont="1" applyFill="1" applyBorder="1" applyAlignment="1">
      <alignment horizontal="left" vertical="center"/>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0" fontId="0" fillId="6" borderId="13" xfId="0" applyFont="1" applyFill="1" applyBorder="1" applyAlignment="1">
      <alignment horizontal="left" vertical="center"/>
    </xf>
    <xf numFmtId="165" fontId="0" fillId="6" borderId="9" xfId="40" applyNumberFormat="1" applyFont="1" applyFill="1" applyBorder="1" applyAlignment="1">
      <alignment horizontal="left" vertical="center" wrapText="1"/>
    </xf>
    <xf numFmtId="165" fontId="41" fillId="22" borderId="9" xfId="40" applyNumberFormat="1" applyFont="1" applyFill="1" applyBorder="1" applyAlignment="1">
      <alignment horizontal="left" vertical="center" wrapText="1"/>
    </xf>
    <xf numFmtId="165" fontId="41" fillId="22" borderId="3" xfId="0" applyNumberFormat="1" applyFont="1" applyFill="1" applyBorder="1" applyAlignment="1">
      <alignment horizontal="right" vertical="center"/>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 fillId="6" borderId="16" xfId="2" applyNumberFormat="1" applyFont="1" applyFill="1" applyBorder="1" applyAlignment="1">
      <alignment horizontal="right" wrapText="1"/>
    </xf>
    <xf numFmtId="14" fontId="4" fillId="6" borderId="19" xfId="1" applyNumberFormat="1" applyFont="1" applyFill="1" applyBorder="1" applyAlignment="1">
      <alignment horizontal="left" wrapText="1"/>
    </xf>
    <xf numFmtId="165" fontId="0" fillId="6" borderId="6" xfId="1" applyNumberFormat="1" applyFont="1" applyFill="1" applyBorder="1" applyAlignment="1">
      <alignment horizontal="left" wrapText="1"/>
    </xf>
    <xf numFmtId="3" fontId="1" fillId="0" borderId="19" xfId="0" applyNumberFormat="1" applyFont="1" applyBorder="1" applyAlignment="1">
      <alignment horizontal="left" vertical="center"/>
    </xf>
    <xf numFmtId="165" fontId="0" fillId="0" borderId="19" xfId="0" applyNumberFormat="1" applyBorder="1" applyAlignment="1">
      <alignment horizontal="right" vertical="center"/>
    </xf>
    <xf numFmtId="165" fontId="0" fillId="0" borderId="0" xfId="0" applyNumberFormat="1" applyAlignment="1">
      <alignment horizontal="right" vertical="center"/>
    </xf>
    <xf numFmtId="165" fontId="41" fillId="6" borderId="19" xfId="2" applyNumberFormat="1" applyFont="1" applyFill="1" applyBorder="1" applyAlignment="1">
      <alignment horizontal="right" vertical="center" wrapText="1"/>
    </xf>
    <xf numFmtId="3" fontId="19" fillId="22" borderId="11" xfId="1" applyNumberFormat="1" applyFont="1" applyFill="1" applyBorder="1" applyAlignment="1">
      <alignment horizontal="left" wrapText="1"/>
    </xf>
    <xf numFmtId="165" fontId="3" fillId="0" borderId="6" xfId="0" applyNumberFormat="1" applyFont="1" applyBorder="1" applyAlignment="1">
      <alignment horizontal="left" vertical="center"/>
    </xf>
    <xf numFmtId="165" fontId="0" fillId="0" borderId="19" xfId="0" applyNumberFormat="1" applyBorder="1" applyAlignment="1">
      <alignment wrapText="1"/>
    </xf>
    <xf numFmtId="165" fontId="1" fillId="0" borderId="6" xfId="0" applyNumberFormat="1" applyFont="1" applyBorder="1" applyAlignment="1">
      <alignment horizontal="left" vertical="center"/>
    </xf>
    <xf numFmtId="165" fontId="41" fillId="6" borderId="19" xfId="0" applyNumberFormat="1" applyFont="1" applyFill="1" applyBorder="1" applyAlignment="1">
      <alignment horizontal="right" vertical="center"/>
    </xf>
    <xf numFmtId="165" fontId="0" fillId="6" borderId="3" xfId="0" applyNumberFormat="1" applyFont="1" applyFill="1" applyBorder="1" applyAlignment="1">
      <alignment horizontal="right" vertical="center" wrapText="1"/>
    </xf>
    <xf numFmtId="164" fontId="41" fillId="6" borderId="18" xfId="2" applyFont="1" applyFill="1" applyBorder="1" applyAlignment="1">
      <alignment horizontal="right" wrapText="1"/>
    </xf>
    <xf numFmtId="164" fontId="41" fillId="6" borderId="15"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0" fillId="0" borderId="3" xfId="0" applyNumberFormat="1" applyBorder="1" applyAlignment="1">
      <alignment wrapText="1"/>
    </xf>
    <xf numFmtId="3" fontId="19" fillId="6" borderId="19" xfId="1" applyNumberFormat="1" applyFont="1" applyFill="1" applyBorder="1" applyAlignment="1">
      <alignment horizontal="left" wrapText="1"/>
    </xf>
    <xf numFmtId="165" fontId="41" fillId="6" borderId="18"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0" fontId="0" fillId="6" borderId="16" xfId="0" applyFont="1" applyFill="1" applyBorder="1" applyAlignment="1">
      <alignment horizontal="left" vertical="center" wrapText="1"/>
    </xf>
    <xf numFmtId="165" fontId="4" fillId="6" borderId="16" xfId="40" applyNumberFormat="1" applyFont="1" applyFill="1" applyBorder="1" applyAlignment="1">
      <alignment horizontal="left" vertical="center" wrapText="1"/>
    </xf>
    <xf numFmtId="0" fontId="0" fillId="6" borderId="3" xfId="0" applyFont="1" applyFill="1" applyBorder="1" applyAlignment="1">
      <alignment horizontal="left" vertical="center" wrapText="1"/>
    </xf>
    <xf numFmtId="165" fontId="0" fillId="6" borderId="3" xfId="40" applyNumberFormat="1" applyFont="1" applyFill="1" applyBorder="1" applyAlignment="1">
      <alignment horizontal="left" vertical="center" wrapText="1"/>
    </xf>
    <xf numFmtId="0" fontId="0" fillId="6" borderId="3" xfId="0" applyFont="1" applyFill="1" applyBorder="1" applyAlignment="1">
      <alignment horizontal="left" vertical="center"/>
    </xf>
    <xf numFmtId="3" fontId="4" fillId="6" borderId="3" xfId="1" applyNumberFormat="1"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4" fontId="0" fillId="0" borderId="9" xfId="0" applyNumberFormat="1" applyBorder="1" applyAlignment="1">
      <alignment horizontal="left" vertical="center" wrapText="1"/>
    </xf>
    <xf numFmtId="165" fontId="41" fillId="0" borderId="18" xfId="0" applyNumberFormat="1" applyFont="1" applyBorder="1" applyAlignment="1">
      <alignment horizontal="right" vertical="center"/>
    </xf>
    <xf numFmtId="165" fontId="41" fillId="0" borderId="27" xfId="0" applyNumberFormat="1" applyFont="1" applyBorder="1" applyAlignment="1">
      <alignment horizontal="right" vertical="center"/>
    </xf>
    <xf numFmtId="165" fontId="46" fillId="14" borderId="33" xfId="0" applyNumberFormat="1" applyFont="1" applyFill="1" applyBorder="1"/>
    <xf numFmtId="0" fontId="47"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0" fontId="62" fillId="6" borderId="0" xfId="0" applyFont="1" applyFill="1" applyAlignment="1">
      <alignment horizontal="center" vertical="center"/>
    </xf>
    <xf numFmtId="0" fontId="61" fillId="6" borderId="0" xfId="0" applyFont="1" applyFill="1" applyAlignment="1">
      <alignment vertical="center"/>
    </xf>
    <xf numFmtId="0" fontId="63" fillId="6" borderId="0" xfId="0" applyFont="1" applyFill="1" applyAlignment="1">
      <alignment horizontal="center" vertical="center"/>
    </xf>
    <xf numFmtId="3" fontId="64" fillId="6" borderId="0" xfId="0" applyNumberFormat="1" applyFont="1" applyFill="1" applyAlignment="1">
      <alignment vertical="center"/>
    </xf>
    <xf numFmtId="0" fontId="60" fillId="11" borderId="9" xfId="0" applyFont="1" applyFill="1" applyBorder="1" applyAlignment="1">
      <alignment vertical="center"/>
    </xf>
    <xf numFmtId="0" fontId="62" fillId="11" borderId="9" xfId="0" applyFont="1" applyFill="1" applyBorder="1" applyAlignment="1">
      <alignment horizontal="center" vertical="center"/>
    </xf>
    <xf numFmtId="0" fontId="14" fillId="0" borderId="9" xfId="0" applyFont="1" applyBorder="1" applyAlignment="1">
      <alignment horizontal="center" vertical="center"/>
    </xf>
    <xf numFmtId="0" fontId="1" fillId="0" borderId="9" xfId="0" applyFont="1" applyFill="1" applyBorder="1" applyAlignment="1">
      <alignment horizontal="center" vertical="center" wrapText="1"/>
    </xf>
    <xf numFmtId="0" fontId="16" fillId="7" borderId="9" xfId="0" applyFont="1" applyFill="1" applyBorder="1" applyAlignment="1">
      <alignment vertical="center"/>
    </xf>
    <xf numFmtId="0" fontId="14" fillId="0" borderId="41" xfId="0" applyFont="1" applyBorder="1" applyAlignment="1">
      <alignment vertical="center"/>
    </xf>
    <xf numFmtId="0" fontId="60" fillId="11" borderId="42" xfId="0" applyFont="1" applyFill="1" applyBorder="1" applyAlignment="1">
      <alignment vertical="center"/>
    </xf>
    <xf numFmtId="0" fontId="62" fillId="11" borderId="43" xfId="0" applyFont="1" applyFill="1" applyBorder="1" applyAlignment="1">
      <alignment horizontal="center" vertical="center"/>
    </xf>
    <xf numFmtId="14" fontId="14" fillId="0" borderId="43" xfId="0" applyNumberFormat="1" applyFont="1" applyBorder="1" applyAlignment="1">
      <alignment horizontal="left" vertical="center"/>
    </xf>
    <xf numFmtId="14" fontId="15" fillId="7" borderId="43" xfId="0" applyNumberFormat="1" applyFont="1" applyFill="1" applyBorder="1" applyAlignment="1">
      <alignment horizontal="left" vertical="center"/>
    </xf>
    <xf numFmtId="0" fontId="14" fillId="0" borderId="44" xfId="0" applyFont="1" applyBorder="1" applyAlignment="1">
      <alignment vertical="center"/>
    </xf>
    <xf numFmtId="164" fontId="41" fillId="0" borderId="0" xfId="2" applyFont="1"/>
    <xf numFmtId="165" fontId="1" fillId="0" borderId="11" xfId="0" applyNumberFormat="1" applyFont="1" applyBorder="1" applyAlignment="1">
      <alignment horizontal="left" vertical="center"/>
    </xf>
    <xf numFmtId="165" fontId="1" fillId="6" borderId="11" xfId="0" applyNumberFormat="1" applyFont="1" applyFill="1" applyBorder="1" applyAlignment="1">
      <alignment horizontal="left" vertical="center"/>
    </xf>
    <xf numFmtId="3" fontId="1" fillId="6" borderId="19" xfId="0" applyNumberFormat="1" applyFont="1" applyFill="1" applyBorder="1" applyAlignment="1">
      <alignment horizontal="left" wrapText="1"/>
    </xf>
    <xf numFmtId="165" fontId="41" fillId="22" borderId="16" xfId="0" applyNumberFormat="1" applyFont="1" applyFill="1" applyBorder="1" applyAlignment="1">
      <alignment horizontal="right" vertical="center" wrapText="1"/>
    </xf>
    <xf numFmtId="164" fontId="41" fillId="22" borderId="16" xfId="2" applyFont="1" applyFill="1" applyBorder="1" applyAlignment="1">
      <alignment horizontal="right" vertical="center" wrapText="1"/>
    </xf>
    <xf numFmtId="165" fontId="41" fillId="22" borderId="16" xfId="2" applyNumberFormat="1" applyFont="1" applyFill="1" applyBorder="1" applyAlignment="1">
      <alignment horizontal="right" vertical="center" wrapText="1"/>
    </xf>
    <xf numFmtId="165" fontId="41" fillId="22" borderId="16" xfId="40" applyNumberFormat="1" applyFont="1" applyFill="1" applyBorder="1" applyAlignment="1">
      <alignment horizontal="left" vertical="center" wrapText="1"/>
    </xf>
    <xf numFmtId="0" fontId="41" fillId="22" borderId="16" xfId="0" applyFont="1" applyFill="1" applyBorder="1" applyAlignment="1">
      <alignment horizontal="left" vertical="center"/>
    </xf>
    <xf numFmtId="3" fontId="41" fillId="22" borderId="16" xfId="1" applyNumberFormat="1" applyFont="1" applyFill="1" applyBorder="1" applyAlignment="1">
      <alignment horizontal="left" vertical="center" wrapText="1"/>
    </xf>
    <xf numFmtId="0" fontId="41" fillId="22" borderId="16" xfId="0" applyFont="1" applyFill="1" applyBorder="1" applyAlignment="1">
      <alignment horizontal="left" vertical="center" wrapText="1"/>
    </xf>
    <xf numFmtId="165" fontId="19" fillId="6" borderId="19" xfId="0" applyNumberFormat="1" applyFont="1" applyFill="1" applyBorder="1" applyAlignment="1">
      <alignment horizontal="right" wrapText="1"/>
    </xf>
    <xf numFmtId="165" fontId="0" fillId="6" borderId="16" xfId="40" applyNumberFormat="1" applyFont="1" applyFill="1" applyBorder="1" applyAlignment="1">
      <alignment horizontal="left" vertical="center" wrapText="1"/>
    </xf>
    <xf numFmtId="14" fontId="43" fillId="22" borderId="19" xfId="1" applyNumberFormat="1" applyFont="1" applyFill="1" applyBorder="1" applyAlignment="1">
      <alignment horizontal="left" vertical="center" wrapText="1"/>
    </xf>
    <xf numFmtId="0" fontId="43" fillId="22" borderId="19" xfId="0" applyFont="1" applyFill="1" applyBorder="1" applyAlignment="1">
      <alignment horizontal="left" vertical="center" wrapText="1"/>
    </xf>
    <xf numFmtId="0" fontId="43" fillId="22" borderId="6" xfId="0" applyFont="1" applyFill="1" applyBorder="1" applyAlignment="1">
      <alignment horizontal="left" vertical="center" wrapText="1"/>
    </xf>
    <xf numFmtId="164" fontId="43" fillId="22" borderId="19" xfId="2" applyFont="1" applyFill="1" applyBorder="1" applyAlignment="1">
      <alignment horizontal="right" vertical="center" wrapText="1"/>
    </xf>
    <xf numFmtId="165" fontId="43" fillId="22" borderId="19" xfId="2" applyNumberFormat="1" applyFont="1" applyFill="1" applyBorder="1" applyAlignment="1">
      <alignment horizontal="right" vertical="center" wrapText="1"/>
    </xf>
    <xf numFmtId="165" fontId="43" fillId="22" borderId="19" xfId="40" applyNumberFormat="1" applyFont="1" applyFill="1" applyBorder="1" applyAlignment="1">
      <alignment horizontal="left" vertical="center" wrapText="1"/>
    </xf>
    <xf numFmtId="0" fontId="43" fillId="22" borderId="19" xfId="0" applyFont="1" applyFill="1" applyBorder="1" applyAlignment="1">
      <alignment horizontal="left" vertical="center"/>
    </xf>
    <xf numFmtId="3" fontId="43" fillId="22" borderId="19" xfId="1" applyNumberFormat="1" applyFont="1" applyFill="1" applyBorder="1" applyAlignment="1">
      <alignment horizontal="left" vertical="center" wrapText="1"/>
    </xf>
    <xf numFmtId="165" fontId="41" fillId="22" borderId="6" xfId="1" applyNumberFormat="1" applyFont="1" applyFill="1" applyBorder="1" applyAlignment="1">
      <alignment horizontal="left" wrapText="1"/>
    </xf>
    <xf numFmtId="165" fontId="41" fillId="22" borderId="3" xfId="40" applyNumberFormat="1" applyFont="1" applyFill="1" applyBorder="1" applyAlignment="1">
      <alignment horizontal="left" vertical="center" wrapText="1"/>
    </xf>
    <xf numFmtId="0" fontId="41" fillId="22" borderId="3" xfId="0" applyFont="1" applyFill="1" applyBorder="1" applyAlignment="1">
      <alignment horizontal="left" vertical="center"/>
    </xf>
    <xf numFmtId="3" fontId="41" fillId="22" borderId="3" xfId="1" applyNumberFormat="1" applyFont="1" applyFill="1" applyBorder="1" applyAlignment="1">
      <alignment horizontal="left" vertical="center" wrapText="1"/>
    </xf>
    <xf numFmtId="0" fontId="41" fillId="22" borderId="3" xfId="0" applyFont="1" applyFill="1" applyBorder="1" applyAlignment="1">
      <alignment horizontal="left" vertical="center" wrapText="1"/>
    </xf>
    <xf numFmtId="3" fontId="0" fillId="6" borderId="3" xfId="1" applyNumberFormat="1" applyFont="1" applyFill="1" applyBorder="1" applyAlignment="1">
      <alignment horizontal="left" vertical="center" wrapText="1"/>
    </xf>
    <xf numFmtId="3" fontId="14" fillId="0" borderId="14" xfId="0" applyNumberFormat="1" applyFont="1" applyBorder="1" applyAlignment="1">
      <alignment vertical="center"/>
    </xf>
    <xf numFmtId="164" fontId="41" fillId="22" borderId="3" xfId="2" applyFont="1" applyFill="1" applyBorder="1" applyAlignment="1">
      <alignment horizontal="right" vertical="center" wrapText="1"/>
    </xf>
    <xf numFmtId="3" fontId="16" fillId="6" borderId="11" xfId="1" applyNumberFormat="1" applyFont="1" applyFill="1" applyBorder="1" applyAlignment="1">
      <alignment horizontal="left" wrapText="1"/>
    </xf>
    <xf numFmtId="0" fontId="0" fillId="6" borderId="2" xfId="0" applyFont="1" applyFill="1" applyBorder="1" applyAlignment="1">
      <alignment horizontal="left" vertical="center" wrapText="1"/>
    </xf>
    <xf numFmtId="0" fontId="41" fillId="22" borderId="2" xfId="0" applyFont="1" applyFill="1" applyBorder="1" applyAlignment="1">
      <alignment horizontal="left" vertical="center" wrapText="1"/>
    </xf>
    <xf numFmtId="0" fontId="41" fillId="22" borderId="13" xfId="0" applyFont="1" applyFill="1" applyBorder="1" applyAlignment="1">
      <alignment horizontal="left" vertical="center"/>
    </xf>
    <xf numFmtId="0" fontId="41" fillId="22" borderId="2" xfId="0" applyFont="1" applyFill="1" applyBorder="1" applyAlignment="1">
      <alignment horizontal="left" vertical="center"/>
    </xf>
    <xf numFmtId="0" fontId="0" fillId="6" borderId="6" xfId="0" applyFont="1" applyFill="1" applyBorder="1" applyAlignment="1">
      <alignment horizontal="left" wrapText="1"/>
    </xf>
    <xf numFmtId="165" fontId="0" fillId="6" borderId="16" xfId="0" applyNumberFormat="1" applyFont="1" applyFill="1" applyBorder="1" applyAlignment="1">
      <alignment horizontal="right" wrapText="1"/>
    </xf>
    <xf numFmtId="165" fontId="4" fillId="6" borderId="6" xfId="1" applyNumberFormat="1" applyFont="1" applyFill="1" applyBorder="1" applyAlignment="1">
      <alignment horizontal="left" wrapText="1"/>
    </xf>
    <xf numFmtId="165" fontId="4" fillId="6" borderId="3" xfId="40" applyNumberFormat="1" applyFont="1" applyFill="1" applyBorder="1" applyAlignment="1">
      <alignment horizontal="left" vertical="center" wrapText="1"/>
    </xf>
    <xf numFmtId="165" fontId="3" fillId="0" borderId="9" xfId="0" applyNumberFormat="1" applyFont="1" applyBorder="1" applyAlignment="1">
      <alignment horizontal="left" vertical="center"/>
    </xf>
    <xf numFmtId="164" fontId="41" fillId="6" borderId="45" xfId="2" applyFont="1" applyFill="1" applyBorder="1" applyAlignment="1">
      <alignment horizontal="right" wrapText="1"/>
    </xf>
    <xf numFmtId="165" fontId="41" fillId="0" borderId="15" xfId="0" applyNumberFormat="1" applyFont="1" applyBorder="1" applyAlignment="1">
      <alignment horizontal="left" vertical="center"/>
    </xf>
    <xf numFmtId="165" fontId="0" fillId="6" borderId="19" xfId="0" applyNumberFormat="1" applyFont="1" applyFill="1" applyBorder="1" applyAlignment="1">
      <alignment wrapText="1"/>
    </xf>
    <xf numFmtId="165" fontId="41" fillId="6" borderId="18" xfId="0" applyNumberFormat="1" applyFont="1" applyFill="1" applyBorder="1" applyAlignment="1">
      <alignment wrapText="1"/>
    </xf>
    <xf numFmtId="165" fontId="41" fillId="6" borderId="15" xfId="0" applyNumberFormat="1" applyFont="1" applyFill="1" applyBorder="1" applyAlignment="1">
      <alignment wrapText="1"/>
    </xf>
    <xf numFmtId="164" fontId="0" fillId="0" borderId="0" xfId="0" applyNumberFormat="1"/>
    <xf numFmtId="14" fontId="61" fillId="0" borderId="24" xfId="0" applyNumberFormat="1" applyFont="1" applyBorder="1" applyAlignment="1">
      <alignment horizontal="center" vertical="center"/>
    </xf>
    <xf numFmtId="0" fontId="61" fillId="0" borderId="25" xfId="0" applyFont="1" applyBorder="1" applyAlignment="1">
      <alignment vertical="center"/>
    </xf>
    <xf numFmtId="165" fontId="61" fillId="0" borderId="25" xfId="0" applyNumberFormat="1" applyFont="1" applyBorder="1" applyAlignment="1">
      <alignment vertical="center"/>
    </xf>
    <xf numFmtId="165" fontId="61" fillId="0" borderId="26" xfId="0" applyNumberFormat="1" applyFont="1" applyBorder="1" applyAlignment="1">
      <alignment vertical="center"/>
    </xf>
    <xf numFmtId="164" fontId="0" fillId="0" borderId="0" xfId="2" applyFont="1" applyAlignment="1">
      <alignment horizontal="right" wrapText="1"/>
    </xf>
    <xf numFmtId="0" fontId="0" fillId="0" borderId="0" xfId="0" applyAlignment="1">
      <alignment horizontal="right" wrapText="1"/>
    </xf>
    <xf numFmtId="164" fontId="41" fillId="0" borderId="0" xfId="0" applyNumberFormat="1" applyFont="1" applyAlignment="1">
      <alignment horizontal="right" wrapText="1"/>
    </xf>
    <xf numFmtId="165" fontId="3" fillId="6" borderId="19" xfId="0" applyNumberFormat="1" applyFont="1" applyFill="1" applyBorder="1" applyAlignment="1">
      <alignment horizontal="right" vertical="center"/>
    </xf>
    <xf numFmtId="165" fontId="0" fillId="6" borderId="19" xfId="0" applyNumberFormat="1" applyFill="1" applyBorder="1" applyAlignment="1">
      <alignment horizontal="right" vertical="center"/>
    </xf>
    <xf numFmtId="165" fontId="0" fillId="6" borderId="19" xfId="0" applyNumberFormat="1" applyFill="1" applyBorder="1" applyAlignment="1">
      <alignment wrapText="1"/>
    </xf>
    <xf numFmtId="3" fontId="1" fillId="0" borderId="11" xfId="0" applyNumberFormat="1" applyFont="1" applyBorder="1" applyAlignment="1">
      <alignment horizontal="left" vertical="center"/>
    </xf>
    <xf numFmtId="3" fontId="19" fillId="8" borderId="11" xfId="1" applyNumberFormat="1" applyFont="1" applyFill="1" applyBorder="1" applyAlignment="1">
      <alignment horizontal="left"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3" borderId="21" xfId="0" applyNumberFormat="1" applyFont="1" applyFill="1" applyBorder="1" applyAlignment="1">
      <alignment horizontal="center"/>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21"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62" fillId="11" borderId="32"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62" fillId="11" borderId="20" xfId="0" applyFont="1" applyFill="1" applyBorder="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55" fillId="17" borderId="0" xfId="0" applyFont="1" applyFill="1" applyAlignment="1">
      <alignment horizontal="center"/>
    </xf>
    <xf numFmtId="0" fontId="43" fillId="18" borderId="10" xfId="0" applyFont="1" applyFill="1" applyBorder="1" applyAlignment="1">
      <alignment horizontal="center"/>
    </xf>
    <xf numFmtId="0" fontId="43"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4" fontId="4" fillId="8" borderId="19" xfId="1" applyNumberFormat="1" applyFont="1" applyFill="1" applyBorder="1" applyAlignment="1">
      <alignment horizontal="left" vertical="center" wrapText="1"/>
    </xf>
    <xf numFmtId="3" fontId="0" fillId="8" borderId="19" xfId="1" applyNumberFormat="1" applyFont="1" applyFill="1" applyBorder="1" applyAlignment="1">
      <alignment horizontal="left" vertical="center" wrapText="1"/>
    </xf>
    <xf numFmtId="165" fontId="0" fillId="8" borderId="19" xfId="1" applyNumberFormat="1" applyFont="1" applyFill="1" applyBorder="1" applyAlignment="1">
      <alignment horizontal="left" vertical="center" wrapText="1"/>
    </xf>
    <xf numFmtId="165" fontId="0" fillId="8" borderId="19" xfId="0" applyNumberFormat="1" applyFont="1" applyFill="1" applyBorder="1" applyAlignment="1">
      <alignment horizontal="right" vertical="center" wrapText="1"/>
    </xf>
    <xf numFmtId="4" fontId="4" fillId="8" borderId="19" xfId="1" applyNumberFormat="1" applyFont="1" applyFill="1" applyBorder="1" applyAlignment="1">
      <alignment horizontal="right" wrapText="1"/>
    </xf>
    <xf numFmtId="165" fontId="4" fillId="8" borderId="19" xfId="2" applyNumberFormat="1" applyFont="1" applyFill="1" applyBorder="1" applyAlignment="1">
      <alignment horizontal="right" wrapText="1"/>
    </xf>
    <xf numFmtId="165" fontId="1" fillId="8" borderId="19" xfId="0" applyNumberFormat="1" applyFont="1" applyFill="1" applyBorder="1" applyAlignment="1">
      <alignment horizontal="left" vertical="center"/>
    </xf>
    <xf numFmtId="14" fontId="41" fillId="6" borderId="19" xfId="1" applyNumberFormat="1" applyFont="1" applyFill="1" applyBorder="1" applyAlignment="1">
      <alignment horizontal="left" vertical="center" wrapText="1"/>
    </xf>
    <xf numFmtId="3" fontId="41" fillId="6" borderId="19" xfId="1" applyNumberFormat="1" applyFont="1" applyFill="1" applyBorder="1" applyAlignment="1">
      <alignment horizontal="left" vertical="center" wrapText="1"/>
    </xf>
    <xf numFmtId="165" fontId="41" fillId="6" borderId="19" xfId="1" applyNumberFormat="1" applyFont="1" applyFill="1" applyBorder="1" applyAlignment="1">
      <alignment horizontal="left" vertical="center" wrapText="1"/>
    </xf>
    <xf numFmtId="164" fontId="41" fillId="6" borderId="19" xfId="2" applyFont="1" applyFill="1" applyBorder="1" applyAlignment="1">
      <alignment horizontal="right" wrapText="1"/>
    </xf>
    <xf numFmtId="4" fontId="41" fillId="6" borderId="19" xfId="1" applyNumberFormat="1" applyFont="1" applyFill="1" applyBorder="1" applyAlignment="1">
      <alignment horizontal="right" wrapText="1"/>
    </xf>
    <xf numFmtId="165" fontId="41" fillId="6" borderId="19" xfId="2" applyNumberFormat="1" applyFont="1" applyFill="1" applyBorder="1" applyAlignment="1">
      <alignment horizontal="right" wrapText="1"/>
    </xf>
    <xf numFmtId="165" fontId="41" fillId="0" borderId="0" xfId="0" applyNumberFormat="1" applyFont="1" applyAlignment="1">
      <alignment horizontal="left" vertical="center"/>
    </xf>
    <xf numFmtId="3" fontId="41" fillId="0" borderId="19" xfId="0" applyNumberFormat="1" applyFont="1" applyBorder="1" applyAlignment="1">
      <alignment horizontal="left" vertical="center"/>
    </xf>
    <xf numFmtId="3" fontId="43" fillId="6" borderId="11" xfId="1" applyNumberFormat="1" applyFont="1" applyFill="1" applyBorder="1" applyAlignment="1">
      <alignment horizontal="left"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2">
    <dxf>
      <alignment wrapText="1" readingOrder="0"/>
    </dxf>
    <dxf>
      <alignment horizontal="right" readingOrder="0"/>
    </dxf>
    <dxf>
      <numFmt numFmtId="164" formatCode="_-* #,##0.00\ _€_-;\-* #,##0.00\ _€_-;_-* &quot;-&quot;??\ _€_-;_-@_-"/>
    </dxf>
    <dxf>
      <alignment horizontal="right" readingOrder="0"/>
    </dxf>
    <dxf>
      <alignment wrapText="1" readingOrder="0"/>
    </dxf>
    <dxf>
      <alignment wrapText="0" readingOrder="0"/>
    </dxf>
    <dxf>
      <alignment horizontal="general" readingOrder="0"/>
    </dxf>
    <dxf>
      <numFmt numFmtId="164" formatCode="_-* #,##0.00\ _€_-;\-* #,##0.00\ _€_-;_-* &quot;-&quot;??\ _€_-;_-@_-"/>
    </dxf>
    <dxf>
      <alignment wrapText="1" readingOrder="0"/>
    </dxf>
    <dxf>
      <alignment horizontal="right" readingOrder="0"/>
    </dxf>
    <dxf>
      <numFmt numFmtId="164" formatCode="_-* #,##0.00\ _€_-;\-* #,##0.00\ _€_-;_-* &quot;-&quot;??\ _€_-;_-@_-"/>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27</xdr:row>
      <xdr:rowOff>0</xdr:rowOff>
    </xdr:from>
    <xdr:to>
      <xdr:col>8</xdr:col>
      <xdr:colOff>190500</xdr:colOff>
      <xdr:row>28</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27</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27</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28</xdr:row>
      <xdr:rowOff>0</xdr:rowOff>
    </xdr:from>
    <xdr:to>
      <xdr:col>7</xdr:col>
      <xdr:colOff>190500</xdr:colOff>
      <xdr:row>29</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28</xdr:row>
      <xdr:rowOff>0</xdr:rowOff>
    </xdr:from>
    <xdr:to>
      <xdr:col>8</xdr:col>
      <xdr:colOff>19050</xdr:colOff>
      <xdr:row>29</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28</xdr:row>
      <xdr:rowOff>0</xdr:rowOff>
    </xdr:from>
    <xdr:to>
      <xdr:col>7</xdr:col>
      <xdr:colOff>190500</xdr:colOff>
      <xdr:row>29</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28</xdr:row>
      <xdr:rowOff>0</xdr:rowOff>
    </xdr:from>
    <xdr:to>
      <xdr:col>8</xdr:col>
      <xdr:colOff>19050</xdr:colOff>
      <xdr:row>29</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28</xdr:row>
      <xdr:rowOff>0</xdr:rowOff>
    </xdr:from>
    <xdr:to>
      <xdr:col>7</xdr:col>
      <xdr:colOff>190500</xdr:colOff>
      <xdr:row>29</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28</xdr:row>
      <xdr:rowOff>0</xdr:rowOff>
    </xdr:from>
    <xdr:to>
      <xdr:col>8</xdr:col>
      <xdr:colOff>19050</xdr:colOff>
      <xdr:row>29</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28</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28</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28</xdr:row>
      <xdr:rowOff>0</xdr:rowOff>
    </xdr:from>
    <xdr:to>
      <xdr:col>8</xdr:col>
      <xdr:colOff>190500</xdr:colOff>
      <xdr:row>29</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28</xdr:row>
      <xdr:rowOff>0</xdr:rowOff>
    </xdr:from>
    <xdr:to>
      <xdr:col>8</xdr:col>
      <xdr:colOff>704850</xdr:colOff>
      <xdr:row>29</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28</xdr:row>
      <xdr:rowOff>0</xdr:rowOff>
    </xdr:from>
    <xdr:to>
      <xdr:col>8</xdr:col>
      <xdr:colOff>190500</xdr:colOff>
      <xdr:row>29</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28</xdr:row>
      <xdr:rowOff>0</xdr:rowOff>
    </xdr:from>
    <xdr:to>
      <xdr:col>8</xdr:col>
      <xdr:colOff>704850</xdr:colOff>
      <xdr:row>29</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28</xdr:row>
      <xdr:rowOff>0</xdr:rowOff>
    </xdr:from>
    <xdr:to>
      <xdr:col>8</xdr:col>
      <xdr:colOff>190500</xdr:colOff>
      <xdr:row>29</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28</xdr:row>
      <xdr:rowOff>0</xdr:rowOff>
    </xdr:from>
    <xdr:to>
      <xdr:col>8</xdr:col>
      <xdr:colOff>704850</xdr:colOff>
      <xdr:row>29</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28</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28</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42</xdr:row>
      <xdr:rowOff>0</xdr:rowOff>
    </xdr:from>
    <xdr:to>
      <xdr:col>7</xdr:col>
      <xdr:colOff>190500</xdr:colOff>
      <xdr:row>43</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45</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45</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42</xdr:row>
      <xdr:rowOff>0</xdr:rowOff>
    </xdr:from>
    <xdr:to>
      <xdr:col>8</xdr:col>
      <xdr:colOff>190500</xdr:colOff>
      <xdr:row>43</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45</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45</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811.75385173611" createdVersion="5" refreshedVersion="5" minRefreshableVersion="3" recordCount="25">
  <cacheSource type="worksheet">
    <worksheetSource ref="A3:H28" sheet="Airtime summary"/>
  </cacheSource>
  <cacheFields count="8">
    <cacheField name="Date" numFmtId="14">
      <sharedItems containsSemiMixedTypes="0" containsNonDate="0" containsDate="1" containsString="0" minDate="2022-08-01T00:00:00" maxDate="2022-08-3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30000"/>
    </cacheField>
    <cacheField name="Received" numFmtId="164">
      <sharedItems containsString="0" containsBlank="1" containsNumber="1" containsInteger="1" minValue="95000" maxValue="190000"/>
    </cacheField>
    <cacheField name="Balance" numFmtId="164">
      <sharedItems containsSemiMixedTypes="0" containsString="0" containsNumber="1" containsInteger="1" minValue="0" maxValue="190000"/>
    </cacheField>
    <cacheField name="Name" numFmtId="0">
      <sharedItems containsBlank="1" count="5">
        <m/>
        <s v="Lydia"/>
        <s v="i35"/>
        <s v="Grace"/>
        <s v="Edri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811.753852314818" createdVersion="5" refreshedVersion="5" minRefreshableVersion="3" recordCount="121">
  <cacheSource type="worksheet">
    <worksheetSource ref="A2:H123" sheet="UGX Cash Box August"/>
  </cacheSource>
  <cacheFields count="8">
    <cacheField name="Date" numFmtId="14">
      <sharedItems containsSemiMixedTypes="0" containsNonDate="0" containsDate="1" containsString="0" minDate="2022-08-01T00:00:00" maxDate="2022-09-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8000" maxValue="440000"/>
    </cacheField>
    <cacheField name="Received" numFmtId="164">
      <sharedItems containsString="0" containsBlank="1" containsNumber="1" containsInteger="1" minValue="1000" maxValue="3415500"/>
    </cacheField>
    <cacheField name="Balance" numFmtId="164">
      <sharedItems containsSemiMixedTypes="0" containsString="0" containsNumber="1" containsInteger="1" minValue="259986" maxValue="3894286"/>
    </cacheField>
    <cacheField name="Name" numFmtId="14">
      <sharedItems containsBlank="1" count="8">
        <m/>
        <s v="Edris"/>
        <s v="Grace"/>
        <s v="i35"/>
        <s v="Airtime"/>
        <s v="Lydia"/>
        <s v="i98" u="1"/>
        <s v="i5"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811.753853240742" createdVersion="5" refreshedVersion="5" minRefreshableVersion="3" recordCount="452">
  <cacheSource type="worksheet">
    <worksheetSource ref="A2:H454" sheet="Total Expenses"/>
  </cacheSource>
  <cacheFields count="8">
    <cacheField name="Date" numFmtId="14">
      <sharedItems containsSemiMixedTypes="0" containsNonDate="0" containsDate="1" containsString="0" minDate="2022-08-01T00:00:00" maxDate="2022-09-01T00:00:00"/>
    </cacheField>
    <cacheField name="Details" numFmtId="0">
      <sharedItems/>
    </cacheField>
    <cacheField name="Type of expenses " numFmtId="0">
      <sharedItems count="11">
        <s v="Transport"/>
        <s v="Trust Building"/>
        <s v="Telephpne"/>
        <s v="Personnel"/>
        <s v="Bank Fees"/>
        <s v="Office Materials"/>
        <s v="Services"/>
        <s v="Internet"/>
        <s v="Rent &amp; Utilities"/>
        <s v="Transfer fees"/>
        <s v="Transfer charges" u="1"/>
      </sharedItems>
    </cacheField>
    <cacheField name="Department" numFmtId="0">
      <sharedItems count="6">
        <s v="Legal"/>
        <s v="Investigations"/>
        <s v="Management"/>
        <s v="Team Building"/>
        <s v="Office"/>
        <s v="Investigati+D320ons" u="1"/>
      </sharedItems>
    </cacheField>
    <cacheField name="Spent  in national currency (UGX)" numFmtId="0">
      <sharedItems containsSemiMixedTypes="0" containsString="0" containsNumber="1" minValue="1000" maxValue="9048000"/>
    </cacheField>
    <cacheField name="Exchange Rate $" numFmtId="4">
      <sharedItems containsSemiMixedTypes="0" containsString="0" containsNumber="1" containsInteger="1" minValue="3770" maxValue="3770"/>
    </cacheField>
    <cacheField name="Spent in $" numFmtId="165">
      <sharedItems containsSemiMixedTypes="0" containsString="0" containsNumber="1" minValue="0.26525198938992045" maxValue="2400"/>
    </cacheField>
    <cacheField name="Name" numFmtId="0">
      <sharedItems count="7">
        <s v="Edris"/>
        <s v="Grace"/>
        <s v="i35"/>
        <s v="Lydia"/>
        <s v="Bank UGX"/>
        <s v="OPP UGX"/>
        <s v="Bank USD"/>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
  <r>
    <d v="2022-08-01T00:00:00"/>
    <s v="Balance from July .2022"/>
    <m/>
    <m/>
    <m/>
    <m/>
    <n v="0"/>
    <x v="0"/>
  </r>
  <r>
    <d v="2022-08-03T00:00:00"/>
    <s v="Mission Budget for 1 day"/>
    <s v="Advance"/>
    <s v="Management"/>
    <m/>
    <n v="190000"/>
    <n v="190000"/>
    <x v="0"/>
  </r>
  <r>
    <d v="2022-08-03T00:00:00"/>
    <s v="Airtime for Lydia"/>
    <s v="Telephpne"/>
    <s v="Management"/>
    <n v="30000"/>
    <m/>
    <n v="160000"/>
    <x v="1"/>
  </r>
  <r>
    <d v="2022-08-03T00:00:00"/>
    <s v="Airtime for i35"/>
    <s v="Telephpne"/>
    <s v="Investigations"/>
    <n v="25000"/>
    <m/>
    <n v="135000"/>
    <x v="2"/>
  </r>
  <r>
    <d v="2022-08-03T00:00:00"/>
    <s v="Airtime for Grace"/>
    <s v="Telephpne"/>
    <s v="Legal"/>
    <n v="20000"/>
    <m/>
    <n v="115000"/>
    <x v="3"/>
  </r>
  <r>
    <d v="2022-08-03T00:00:00"/>
    <s v="Airtime for Edris"/>
    <s v="Telephpne"/>
    <s v="Legal"/>
    <n v="20000"/>
    <m/>
    <n v="95000"/>
    <x v="4"/>
  </r>
  <r>
    <d v="2022-08-10T00:00:00"/>
    <s v="Airtime for Lydia"/>
    <s v="Telephpne"/>
    <s v="Management"/>
    <n v="30000"/>
    <m/>
    <n v="65000"/>
    <x v="1"/>
  </r>
  <r>
    <d v="2022-08-10T00:00:00"/>
    <s v="Airtime for i35"/>
    <s v="Telephpne"/>
    <s v="Investigations"/>
    <n v="25000"/>
    <m/>
    <n v="40000"/>
    <x v="2"/>
  </r>
  <r>
    <d v="2022-08-10T00:00:00"/>
    <s v="Airtime for Grace"/>
    <s v="Telephpne"/>
    <s v="Legal"/>
    <n v="20000"/>
    <m/>
    <n v="20000"/>
    <x v="3"/>
  </r>
  <r>
    <d v="2022-08-10T00:00:00"/>
    <s v="Airtime for Edris"/>
    <s v="Telephpne"/>
    <s v="Legal"/>
    <n v="20000"/>
    <m/>
    <n v="0"/>
    <x v="4"/>
  </r>
  <r>
    <d v="2022-08-18T00:00:00"/>
    <s v="Mission Budget for 1 day"/>
    <s v="Advance"/>
    <s v="Management"/>
    <m/>
    <n v="95000"/>
    <n v="95000"/>
    <x v="0"/>
  </r>
  <r>
    <d v="2022-08-19T00:00:00"/>
    <s v="Airtime for Lydia"/>
    <s v="Telephpne"/>
    <s v="Management"/>
    <n v="30000"/>
    <m/>
    <n v="65000"/>
    <x v="1"/>
  </r>
  <r>
    <d v="2022-08-19T00:00:00"/>
    <s v="Airtime for i35"/>
    <s v="Telephpne"/>
    <s v="Investigations"/>
    <n v="25000"/>
    <m/>
    <n v="40000"/>
    <x v="2"/>
  </r>
  <r>
    <d v="2022-08-19T00:00:00"/>
    <s v="Airtime for Grace"/>
    <s v="Telephpne"/>
    <s v="Legal"/>
    <n v="20000"/>
    <m/>
    <n v="20000"/>
    <x v="3"/>
  </r>
  <r>
    <d v="2022-08-19T00:00:00"/>
    <s v="Airtime for Edris"/>
    <s v="Telephpne"/>
    <s v="Legal"/>
    <n v="20000"/>
    <m/>
    <n v="0"/>
    <x v="4"/>
  </r>
  <r>
    <d v="2022-08-22T00:00:00"/>
    <s v="Mission Budget for 1 day"/>
    <s v="Advance"/>
    <s v="Management"/>
    <m/>
    <n v="95000"/>
    <n v="95000"/>
    <x v="0"/>
  </r>
  <r>
    <d v="2022-08-22T00:00:00"/>
    <s v="Airtime for Lydia"/>
    <s v="Telephpne"/>
    <s v="Management"/>
    <n v="30000"/>
    <m/>
    <n v="65000"/>
    <x v="1"/>
  </r>
  <r>
    <d v="2022-08-22T00:00:00"/>
    <s v="Airtime for i35"/>
    <s v="Telephpne"/>
    <s v="Investigations"/>
    <n v="25000"/>
    <m/>
    <n v="40000"/>
    <x v="2"/>
  </r>
  <r>
    <d v="2022-08-22T00:00:00"/>
    <s v="Airtime for Grace"/>
    <s v="Telephpne"/>
    <s v="Legal"/>
    <n v="20000"/>
    <m/>
    <n v="20000"/>
    <x v="3"/>
  </r>
  <r>
    <d v="2022-08-22T00:00:00"/>
    <s v="Airtime for Edris"/>
    <s v="Telephpne"/>
    <s v="Legal"/>
    <n v="20000"/>
    <m/>
    <n v="0"/>
    <x v="4"/>
  </r>
  <r>
    <d v="2022-08-30T00:00:00"/>
    <s v="Airtime"/>
    <s v="Advance"/>
    <s v="Management"/>
    <m/>
    <n v="95000"/>
    <n v="95000"/>
    <x v="0"/>
  </r>
  <r>
    <d v="2022-08-30T00:00:00"/>
    <s v="Airtime for Lydia"/>
    <s v="Telephpne"/>
    <s v="Management"/>
    <n v="30000"/>
    <m/>
    <n v="65000"/>
    <x v="1"/>
  </r>
  <r>
    <d v="2022-08-30T00:00:00"/>
    <s v="Airtime for i35"/>
    <s v="Telephpne"/>
    <s v="Investigations"/>
    <n v="25000"/>
    <m/>
    <n v="40000"/>
    <x v="2"/>
  </r>
  <r>
    <d v="2022-08-30T00:00:00"/>
    <s v="Airtime for Grace"/>
    <s v="Telephpne"/>
    <s v="Legal"/>
    <n v="20000"/>
    <m/>
    <n v="20000"/>
    <x v="3"/>
  </r>
  <r>
    <d v="2022-08-30T00:00:00"/>
    <s v="Airtime for Edris"/>
    <s v="Telephpne"/>
    <s v="Legal"/>
    <n v="20000"/>
    <m/>
    <n v="0"/>
    <x v="4"/>
  </r>
</pivotCacheRecords>
</file>

<file path=xl/pivotCache/pivotCacheRecords2.xml><?xml version="1.0" encoding="utf-8"?>
<pivotCacheRecords xmlns="http://schemas.openxmlformats.org/spreadsheetml/2006/main" xmlns:r="http://schemas.openxmlformats.org/officeDocument/2006/relationships" count="121">
  <r>
    <d v="2022-08-01T00:00:00"/>
    <s v="Cash box July . 22"/>
    <m/>
    <m/>
    <m/>
    <m/>
    <n v="1778786"/>
    <x v="0"/>
  </r>
  <r>
    <d v="2022-08-01T00:00:00"/>
    <s v="Mission Budget for 1 day"/>
    <s v="Advance"/>
    <s v="Legal"/>
    <n v="50000"/>
    <m/>
    <n v="1728786"/>
    <x v="1"/>
  </r>
  <r>
    <d v="2022-08-01T00:00:00"/>
    <s v="Mission Budget for 1 day"/>
    <s v="Advance"/>
    <s v="Legal"/>
    <n v="50000"/>
    <m/>
    <n v="1678786"/>
    <x v="2"/>
  </r>
  <r>
    <d v="2022-08-01T00:00:00"/>
    <s v="Mission Budget for 1 day"/>
    <s v="Advance"/>
    <s v="Investigations"/>
    <n v="76000"/>
    <m/>
    <n v="1602786"/>
    <x v="3"/>
  </r>
  <r>
    <d v="2022-08-02T00:00:00"/>
    <s v="Mission Budget for 1 day"/>
    <s v="Advance"/>
    <s v="Legal"/>
    <n v="50000"/>
    <m/>
    <n v="1552786"/>
    <x v="2"/>
  </r>
  <r>
    <d v="2022-08-02T00:00:00"/>
    <s v="Mission Budget for 1 day"/>
    <s v="Advance"/>
    <s v="Legal"/>
    <n v="50000"/>
    <m/>
    <n v="1502786"/>
    <x v="1"/>
  </r>
  <r>
    <d v="2022-08-02T00:00:00"/>
    <s v="Mission Budget for 1 day"/>
    <s v="Advance"/>
    <s v="Investigations"/>
    <n v="65000"/>
    <m/>
    <n v="1437786"/>
    <x v="3"/>
  </r>
  <r>
    <d v="2022-08-03T00:00:00"/>
    <s v="Mission Budget for 1 day"/>
    <s v="Advance"/>
    <s v="Legal"/>
    <n v="20000"/>
    <m/>
    <n v="1417786"/>
    <x v="1"/>
  </r>
  <r>
    <d v="2022-08-03T00:00:00"/>
    <s v="Mission Budget for 1 day"/>
    <s v="Advance"/>
    <s v="Investigations"/>
    <n v="16000"/>
    <m/>
    <n v="1401786"/>
    <x v="3"/>
  </r>
  <r>
    <d v="2022-08-03T00:00:00"/>
    <s v="Airtime"/>
    <s v="Advance"/>
    <s v="Management"/>
    <n v="190000"/>
    <m/>
    <n v="1211786"/>
    <x v="4"/>
  </r>
  <r>
    <d v="2022-08-04T00:00:00"/>
    <s v="Mission Budget for 1 day"/>
    <s v="Advance"/>
    <s v="Legal"/>
    <n v="60000"/>
    <m/>
    <n v="1151786"/>
    <x v="1"/>
  </r>
  <r>
    <d v="2022-08-04T00:00:00"/>
    <s v="Mission Budget for 1 day"/>
    <s v="Advance"/>
    <s v="Investigations"/>
    <n v="66000"/>
    <m/>
    <n v="1085786"/>
    <x v="3"/>
  </r>
  <r>
    <d v="2022-08-04T00:00:00"/>
    <s v="Mission Budget for 1 day"/>
    <s v="Advance"/>
    <s v="Management"/>
    <n v="181000"/>
    <m/>
    <n v="904786"/>
    <x v="5"/>
  </r>
  <r>
    <d v="2022-08-05T00:00:00"/>
    <s v="Mission Budget for 1 day"/>
    <s v="Advance"/>
    <s v="Management"/>
    <n v="55000"/>
    <m/>
    <n v="849786"/>
    <x v="5"/>
  </r>
  <r>
    <d v="2022-08-05T00:00:00"/>
    <s v="Mission Budget for 1 day"/>
    <s v="Advance"/>
    <s v="Investigations"/>
    <n v="61000"/>
    <m/>
    <n v="788786"/>
    <x v="3"/>
  </r>
  <r>
    <d v="2022-08-05T00:00:00"/>
    <s v="Mission Budget for 1 day"/>
    <s v="Advance"/>
    <s v="Legal"/>
    <n v="60000"/>
    <m/>
    <n v="728786"/>
    <x v="1"/>
  </r>
  <r>
    <d v="2022-08-05T00:00:00"/>
    <s v="Reimbursement to the project"/>
    <s v="Advance"/>
    <s v="Management"/>
    <m/>
    <n v="5000"/>
    <n v="733786"/>
    <x v="5"/>
  </r>
  <r>
    <d v="2022-08-08T00:00:00"/>
    <s v="Mission Budget for 1 day"/>
    <s v="Advance"/>
    <s v="Investigations"/>
    <n v="66000"/>
    <m/>
    <n v="667786"/>
    <x v="3"/>
  </r>
  <r>
    <d v="2022-08-08T00:00:00"/>
    <s v="Mission Budget for 1 day"/>
    <s v="Advance"/>
    <s v="Legal"/>
    <n v="50000"/>
    <m/>
    <n v="617786"/>
    <x v="2"/>
  </r>
  <r>
    <d v="2022-08-08T00:00:00"/>
    <s v="Mission Budget for 1 day"/>
    <s v="Advance"/>
    <s v="Legal"/>
    <n v="50000"/>
    <m/>
    <n v="567786"/>
    <x v="1"/>
  </r>
  <r>
    <d v="2022-08-08T00:00:00"/>
    <s v="Mission Budget for 1 day"/>
    <s v="Advance"/>
    <s v="Management"/>
    <n v="70000"/>
    <m/>
    <n v="497786"/>
    <x v="5"/>
  </r>
  <r>
    <d v="2022-08-08T00:00:00"/>
    <s v="Mission Budget for 1 day"/>
    <s v="Advance"/>
    <s v="Management"/>
    <n v="19000"/>
    <m/>
    <n v="478786"/>
    <x v="5"/>
  </r>
  <r>
    <d v="2022-08-08T00:00:00"/>
    <s v="Cash withdraw chq:194"/>
    <s v="Internal Transfer"/>
    <m/>
    <m/>
    <n v="3415500"/>
    <n v="3894286"/>
    <x v="0"/>
  </r>
  <r>
    <d v="2022-08-08T00:00:00"/>
    <s v="Mission Budget for 1 day"/>
    <s v="Advance"/>
    <s v="Management"/>
    <n v="440000"/>
    <m/>
    <n v="3454286"/>
    <x v="5"/>
  </r>
  <r>
    <d v="2022-08-08T00:00:00"/>
    <s v="Mission Budget for 1 day"/>
    <s v="Advance"/>
    <s v="Management"/>
    <n v="291500"/>
    <m/>
    <n v="3162786"/>
    <x v="5"/>
  </r>
  <r>
    <d v="2022-08-09T00:00:00"/>
    <s v="Mission Budget for 1 day"/>
    <s v="Advance"/>
    <s v="Investigations"/>
    <n v="74000"/>
    <m/>
    <n v="3088786"/>
    <x v="3"/>
  </r>
  <r>
    <d v="2022-08-09T00:00:00"/>
    <s v="Mission Budget for 1 day"/>
    <s v="Advance"/>
    <s v="Legal"/>
    <n v="125000"/>
    <m/>
    <n v="2963786"/>
    <x v="2"/>
  </r>
  <r>
    <d v="2022-08-09T00:00:00"/>
    <s v="Mission Budget for 1 day"/>
    <s v="Advance"/>
    <s v="Legal"/>
    <n v="125000"/>
    <m/>
    <n v="2838786"/>
    <x v="1"/>
  </r>
  <r>
    <d v="2022-08-09T00:00:00"/>
    <s v="Mission Budget for 1 day"/>
    <s v="Advance"/>
    <s v="Management"/>
    <n v="14000"/>
    <m/>
    <n v="2824786"/>
    <x v="5"/>
  </r>
  <r>
    <d v="2022-08-10T00:00:00"/>
    <s v="Mission Budget for 1 day"/>
    <s v="Advance"/>
    <s v="Legal"/>
    <n v="50000"/>
    <m/>
    <n v="2774786"/>
    <x v="1"/>
  </r>
  <r>
    <d v="2022-08-10T00:00:00"/>
    <s v="Mission Budget for 1 day"/>
    <s v="Advance"/>
    <s v="Legal"/>
    <n v="50000"/>
    <m/>
    <n v="2724786"/>
    <x v="2"/>
  </r>
  <r>
    <d v="2022-08-10T00:00:00"/>
    <s v="Mission Budget for 1 day"/>
    <s v="Advance"/>
    <s v="Legal"/>
    <n v="76000"/>
    <m/>
    <n v="2648786"/>
    <x v="3"/>
  </r>
  <r>
    <d v="2022-08-10T00:00:00"/>
    <s v="Mission Budget for 1 day"/>
    <s v="Advance"/>
    <s v="Management"/>
    <n v="50000"/>
    <m/>
    <n v="2598786"/>
    <x v="5"/>
  </r>
  <r>
    <d v="2022-08-11T00:00:00"/>
    <s v="Mission Budget for 1 day"/>
    <s v="Advance"/>
    <s v="Investigations"/>
    <n v="76000"/>
    <m/>
    <n v="2522786"/>
    <x v="3"/>
  </r>
  <r>
    <d v="2022-08-11T00:00:00"/>
    <s v="Mission Budget for 1 day"/>
    <s v="Advance"/>
    <s v="Legal"/>
    <n v="50000"/>
    <m/>
    <n v="2472786"/>
    <x v="1"/>
  </r>
  <r>
    <d v="2022-08-11T00:00:00"/>
    <s v="Mission Budget for 1 day"/>
    <s v="Advance"/>
    <s v="Legal"/>
    <n v="50000"/>
    <m/>
    <n v="2422786"/>
    <x v="2"/>
  </r>
  <r>
    <d v="2022-08-12T00:00:00"/>
    <s v="Mission Budget for 1 day"/>
    <s v="Advance"/>
    <s v="Investigations"/>
    <n v="66000"/>
    <m/>
    <n v="2356786"/>
    <x v="3"/>
  </r>
  <r>
    <d v="2022-08-12T00:00:00"/>
    <s v="Mission Budget for 1 day"/>
    <s v="Advance"/>
    <s v="Investigations"/>
    <n v="40000"/>
    <m/>
    <n v="2316786"/>
    <x v="3"/>
  </r>
  <r>
    <d v="2022-08-12T00:00:00"/>
    <s v="Mission Budget for 1 day"/>
    <s v="Advance"/>
    <s v="Legal"/>
    <n v="50000"/>
    <m/>
    <n v="2266786"/>
    <x v="1"/>
  </r>
  <r>
    <d v="2022-08-12T00:00:00"/>
    <s v="Mission Budget for 1 day"/>
    <s v="Advance"/>
    <s v="Legal"/>
    <n v="50000"/>
    <m/>
    <n v="2216786"/>
    <x v="2"/>
  </r>
  <r>
    <d v="2022-08-12T00:00:00"/>
    <s v="Mission Budget for 1 day"/>
    <s v="Advance"/>
    <s v="Management"/>
    <n v="85000"/>
    <m/>
    <n v="2131786"/>
    <x v="5"/>
  </r>
  <r>
    <d v="2022-08-12T00:00:00"/>
    <s v="Reimbursement to the project"/>
    <s v="Advance"/>
    <s v="Management"/>
    <m/>
    <n v="50000"/>
    <n v="2181786"/>
    <x v="5"/>
  </r>
  <r>
    <d v="2022-08-13T00:00:00"/>
    <s v="Reimbursement to the project"/>
    <s v="Advance"/>
    <s v="Management"/>
    <m/>
    <n v="30000"/>
    <n v="2211786"/>
    <x v="5"/>
  </r>
  <r>
    <d v="2022-08-13T00:00:00"/>
    <s v="Mission Budget for 1 day"/>
    <s v="Advance"/>
    <s v="Investigations"/>
    <n v="20000"/>
    <m/>
    <n v="2191786"/>
    <x v="3"/>
  </r>
  <r>
    <d v="2022-08-13T00:00:00"/>
    <s v="Mission Budget for 1 day"/>
    <s v="Advance"/>
    <s v="Legal"/>
    <n v="20000"/>
    <m/>
    <n v="2171786"/>
    <x v="1"/>
  </r>
  <r>
    <d v="2022-08-13T00:00:00"/>
    <s v="Mission Budget for 1 day"/>
    <s v="Advance"/>
    <s v="Legal"/>
    <n v="20000"/>
    <m/>
    <n v="2151786"/>
    <x v="2"/>
  </r>
  <r>
    <d v="2022-08-15T00:00:00"/>
    <s v="Mission Budget for 1 day"/>
    <s v="Advance"/>
    <s v="Management"/>
    <n v="52000"/>
    <m/>
    <n v="2099786"/>
    <x v="5"/>
  </r>
  <r>
    <d v="2022-08-15T00:00:00"/>
    <s v="Mission Budget for 1 day"/>
    <s v="Advance"/>
    <s v="Investigations"/>
    <n v="76000"/>
    <m/>
    <n v="2023786"/>
    <x v="3"/>
  </r>
  <r>
    <d v="2022-08-15T00:00:00"/>
    <s v="Mission Budget for 1 day"/>
    <s v="Advance"/>
    <s v="Legal"/>
    <n v="130000"/>
    <m/>
    <n v="1893786"/>
    <x v="1"/>
  </r>
  <r>
    <d v="2022-08-15T00:00:00"/>
    <s v="Mission Budget for 1 day"/>
    <s v="Advance"/>
    <s v="Legal"/>
    <n v="130000"/>
    <m/>
    <n v="1763786"/>
    <x v="2"/>
  </r>
  <r>
    <d v="2022-08-15T00:00:00"/>
    <s v="Mission Budget for 1 day"/>
    <s v="Advance"/>
    <s v="Management"/>
    <n v="319000"/>
    <m/>
    <n v="1444786"/>
    <x v="5"/>
  </r>
  <r>
    <d v="2022-08-16T00:00:00"/>
    <s v="Reimbursement to the project"/>
    <s v="Advance"/>
    <s v="Management"/>
    <m/>
    <n v="20600"/>
    <n v="1465386"/>
    <x v="5"/>
  </r>
  <r>
    <d v="2022-08-16T00:00:00"/>
    <s v="Reimbursement to the project"/>
    <s v="Advance"/>
    <s v="Investigations"/>
    <m/>
    <n v="6000"/>
    <n v="1471386"/>
    <x v="3"/>
  </r>
  <r>
    <d v="2022-08-16T00:00:00"/>
    <s v="Reimbursement to Edris"/>
    <s v="Advance"/>
    <s v="Legal"/>
    <n v="8000"/>
    <m/>
    <n v="1463386"/>
    <x v="1"/>
  </r>
  <r>
    <d v="2022-08-16T00:00:00"/>
    <s v="Reimbursement to Grace"/>
    <s v="Advance"/>
    <s v="Legal"/>
    <n v="10000"/>
    <m/>
    <n v="1453386"/>
    <x v="2"/>
  </r>
  <r>
    <d v="2022-08-16T00:00:00"/>
    <s v="Mission Budget for 1 day"/>
    <s v="Advance"/>
    <s v="Management"/>
    <n v="20000"/>
    <m/>
    <n v="1433386"/>
    <x v="5"/>
  </r>
  <r>
    <d v="2022-08-16T00:00:00"/>
    <s v="Mission Budget for 1 day"/>
    <s v="Advance"/>
    <s v="Legal"/>
    <n v="60000"/>
    <m/>
    <n v="1373386"/>
    <x v="1"/>
  </r>
  <r>
    <d v="2022-08-16T00:00:00"/>
    <s v="Mission Budget for 1 day"/>
    <s v="Advance"/>
    <s v="Legal"/>
    <n v="60000"/>
    <m/>
    <n v="1313386"/>
    <x v="2"/>
  </r>
  <r>
    <d v="2022-08-16T00:00:00"/>
    <s v="Mission Budget for 1 day"/>
    <s v="Advance"/>
    <s v="Investigations"/>
    <n v="74000"/>
    <m/>
    <n v="1239386"/>
    <x v="3"/>
  </r>
  <r>
    <d v="2022-08-17T00:00:00"/>
    <s v="Reimbursement to Lydia"/>
    <s v="Advance"/>
    <s v="Management"/>
    <m/>
    <n v="5000"/>
    <n v="1244386"/>
    <x v="5"/>
  </r>
  <r>
    <d v="2022-08-17T00:00:00"/>
    <s v="Reimburement to the project"/>
    <s v="Advance"/>
    <s v="Legal"/>
    <m/>
    <n v="20000"/>
    <n v="1264386"/>
    <x v="1"/>
  </r>
  <r>
    <d v="2022-08-17T00:00:00"/>
    <s v="Reimbursement to the project"/>
    <s v="Advance"/>
    <s v="Legal"/>
    <m/>
    <n v="30000"/>
    <n v="1294386"/>
    <x v="2"/>
  </r>
  <r>
    <d v="2022-08-17T00:00:00"/>
    <s v="Mission Budget for 1 day"/>
    <s v="Advance"/>
    <s v="Legal"/>
    <n v="99000"/>
    <m/>
    <n v="1195386"/>
    <x v="2"/>
  </r>
  <r>
    <d v="2022-08-17T00:00:00"/>
    <s v="Mission Budget for 1 day"/>
    <s v="Advance"/>
    <s v="Legal"/>
    <n v="99000"/>
    <m/>
    <n v="1096386"/>
    <x v="1"/>
  </r>
  <r>
    <d v="2022-08-17T00:00:00"/>
    <s v="Mission Budget for 1 day"/>
    <s v="Advance"/>
    <s v="Investigations"/>
    <n v="78000"/>
    <m/>
    <n v="1018386"/>
    <x v="3"/>
  </r>
  <r>
    <d v="2022-08-18T00:00:00"/>
    <s v="Reimburement from Grace"/>
    <s v="Advance"/>
    <s v="Legal"/>
    <m/>
    <n v="20000"/>
    <n v="1038386"/>
    <x v="2"/>
  </r>
  <r>
    <d v="2022-08-18T00:00:00"/>
    <s v="Reimbursement to the project"/>
    <s v="Advance"/>
    <s v="Legal"/>
    <m/>
    <n v="12000"/>
    <n v="1050386"/>
    <x v="1"/>
  </r>
  <r>
    <d v="2022-08-18T00:00:00"/>
    <s v="Mission Budget for 1 day"/>
    <s v="Advance"/>
    <s v="Legal"/>
    <n v="20000"/>
    <m/>
    <n v="1030386"/>
    <x v="1"/>
  </r>
  <r>
    <d v="2022-08-18T00:00:00"/>
    <s v="Mission Budget for 1 day"/>
    <s v="Advance"/>
    <s v="Legal"/>
    <n v="20000"/>
    <m/>
    <n v="1010386"/>
    <x v="2"/>
  </r>
  <r>
    <d v="2022-08-18T00:00:00"/>
    <s v="Mission Budget for 1 day"/>
    <s v="Advance"/>
    <s v="Investigations"/>
    <n v="50000"/>
    <m/>
    <n v="960386"/>
    <x v="3"/>
  </r>
  <r>
    <d v="2022-08-18T00:00:00"/>
    <s v="Airtime"/>
    <s v="Advance"/>
    <s v="Management"/>
    <n v="95000"/>
    <m/>
    <n v="865386"/>
    <x v="4"/>
  </r>
  <r>
    <d v="2022-08-19T00:00:00"/>
    <s v="Reimbursement to the project"/>
    <s v="Advance"/>
    <s v="Investigations"/>
    <m/>
    <n v="2000"/>
    <n v="867386"/>
    <x v="3"/>
  </r>
  <r>
    <d v="2022-08-19T00:00:00"/>
    <s v="Mission Budget for 1 day"/>
    <s v="Advance"/>
    <s v="Legal"/>
    <n v="75000"/>
    <m/>
    <n v="792386"/>
    <x v="2"/>
  </r>
  <r>
    <d v="2022-08-19T00:00:00"/>
    <s v="Mission Budget for 1 day"/>
    <s v="Advance"/>
    <s v="Legal"/>
    <n v="75000"/>
    <m/>
    <n v="717386"/>
    <x v="1"/>
  </r>
  <r>
    <d v="2022-08-19T00:00:00"/>
    <s v="Mission Budget for 1 day"/>
    <s v="Advance"/>
    <s v="Investigations"/>
    <n v="76000"/>
    <m/>
    <n v="641386"/>
    <x v="3"/>
  </r>
  <r>
    <d v="2022-08-19T00:00:00"/>
    <s v="Mission Budget for 1 day"/>
    <s v="Advance"/>
    <s v="Investigations"/>
    <n v="70000"/>
    <m/>
    <n v="571386"/>
    <x v="3"/>
  </r>
  <r>
    <d v="2022-08-19T00:00:00"/>
    <s v="Mission Budget for 1 day"/>
    <s v="Advance"/>
    <s v="Management"/>
    <n v="75400"/>
    <m/>
    <n v="495986"/>
    <x v="5"/>
  </r>
  <r>
    <d v="2022-08-22T00:00:00"/>
    <s v="Mission Budget for 1 day"/>
    <s v="Advance"/>
    <s v="Investigations"/>
    <n v="76000"/>
    <m/>
    <n v="419986"/>
    <x v="3"/>
  </r>
  <r>
    <d v="2022-08-22T00:00:00"/>
    <s v="Mission Budget for 1 day"/>
    <s v="Advance"/>
    <s v="Legal"/>
    <n v="80000"/>
    <m/>
    <n v="339986"/>
    <x v="2"/>
  </r>
  <r>
    <d v="2022-08-22T00:00:00"/>
    <s v="Mission Budget for 1 day"/>
    <s v="Advance"/>
    <s v="Legal"/>
    <n v="80000"/>
    <m/>
    <n v="259986"/>
    <x v="1"/>
  </r>
  <r>
    <d v="2022-08-22T00:00:00"/>
    <s v="Reimbursement to the project"/>
    <s v="Advance"/>
    <s v="Legal"/>
    <m/>
    <n v="10000"/>
    <n v="269986"/>
    <x v="2"/>
  </r>
  <r>
    <d v="2022-08-22T00:00:00"/>
    <s v="Reimbursement to the project"/>
    <s v="Advance"/>
    <s v="Legal"/>
    <m/>
    <n v="1000"/>
    <n v="270986"/>
    <x v="1"/>
  </r>
  <r>
    <d v="2022-08-22T00:00:00"/>
    <s v="Reimbursement to the project"/>
    <s v="Advance"/>
    <s v="Investigations"/>
    <m/>
    <n v="11000"/>
    <n v="281986"/>
    <x v="3"/>
  </r>
  <r>
    <d v="2022-08-22T00:00:00"/>
    <s v="Cash withdraw chq:197"/>
    <s v="Internal Transfer"/>
    <m/>
    <m/>
    <n v="2447000"/>
    <n v="2728986"/>
    <x v="0"/>
  </r>
  <r>
    <d v="2022-08-22T00:00:00"/>
    <s v="Airtime"/>
    <s v="Advance"/>
    <s v="Management"/>
    <n v="95000"/>
    <m/>
    <n v="2633986"/>
    <x v="4"/>
  </r>
  <r>
    <d v="2022-08-22T00:00:00"/>
    <s v="Mission Budget for 1 day"/>
    <s v="Advance"/>
    <s v="Management"/>
    <n v="172000"/>
    <m/>
    <n v="2461986"/>
    <x v="5"/>
  </r>
  <r>
    <d v="2022-08-22T00:00:00"/>
    <s v="Mission Budget for 1 day"/>
    <s v="Advance"/>
    <s v="Management"/>
    <n v="16000"/>
    <m/>
    <n v="2445986"/>
    <x v="5"/>
  </r>
  <r>
    <d v="2022-08-22T00:00:00"/>
    <s v="Mission Budget for 1 day"/>
    <s v="Advance"/>
    <s v="Management"/>
    <n v="20000"/>
    <m/>
    <n v="2425986"/>
    <x v="5"/>
  </r>
  <r>
    <d v="2022-08-22T00:00:00"/>
    <s v="Reimbursement to the project"/>
    <s v="Advance"/>
    <s v="Management"/>
    <m/>
    <n v="12000"/>
    <n v="2437986"/>
    <x v="5"/>
  </r>
  <r>
    <d v="2022-08-23T00:00:00"/>
    <s v="Reimbursement to the project"/>
    <s v="Advance"/>
    <s v="Legal"/>
    <m/>
    <n v="5000"/>
    <n v="2442986"/>
    <x v="1"/>
  </r>
  <r>
    <d v="2022-08-23T00:00:00"/>
    <s v="Mission Budget for 1 day"/>
    <s v="Advance"/>
    <s v="Investigations"/>
    <n v="78000"/>
    <m/>
    <n v="2364986"/>
    <x v="3"/>
  </r>
  <r>
    <d v="2022-08-23T00:00:00"/>
    <s v="Mission Budget for 1 day"/>
    <s v="Advance"/>
    <s v="Management"/>
    <n v="46000"/>
    <m/>
    <n v="2318986"/>
    <x v="5"/>
  </r>
  <r>
    <d v="2022-08-23T00:00:00"/>
    <s v="Mission Budget for 1 day"/>
    <s v="Advance"/>
    <s v="Legal"/>
    <n v="96000"/>
    <m/>
    <n v="2222986"/>
    <x v="1"/>
  </r>
  <r>
    <d v="2022-08-23T00:00:00"/>
    <s v="Mission Budget for 1 day"/>
    <s v="Advance"/>
    <s v="Legal"/>
    <n v="96000"/>
    <m/>
    <n v="2126986"/>
    <x v="2"/>
  </r>
  <r>
    <d v="2022-08-24T00:00:00"/>
    <s v="Reimbursement to the project"/>
    <s v="Advance"/>
    <s v="Legal"/>
    <m/>
    <n v="6000"/>
    <n v="2132986"/>
    <x v="1"/>
  </r>
  <r>
    <d v="2022-08-24T00:00:00"/>
    <s v="Reimbursement to the project"/>
    <s v="Advance"/>
    <s v="Legal"/>
    <m/>
    <n v="6000"/>
    <n v="2138986"/>
    <x v="2"/>
  </r>
  <r>
    <d v="2022-08-24T00:00:00"/>
    <s v="Mission Budget for 1 day"/>
    <s v="Advance"/>
    <s v="Investigations"/>
    <n v="79000"/>
    <m/>
    <n v="2059986"/>
    <x v="3"/>
  </r>
  <r>
    <d v="2022-08-24T00:00:00"/>
    <s v="Mission Budget for 1 day"/>
    <s v="Advance"/>
    <s v="Legal"/>
    <n v="60000"/>
    <m/>
    <n v="1999986"/>
    <x v="2"/>
  </r>
  <r>
    <d v="2022-08-24T00:00:00"/>
    <s v="Mission Budget for 1 day"/>
    <s v="Advance"/>
    <s v="Legal"/>
    <n v="60000"/>
    <m/>
    <n v="1939986"/>
    <x v="1"/>
  </r>
  <r>
    <d v="2022-08-24T00:00:00"/>
    <s v="Mission Budget for 1 day"/>
    <s v="Advance"/>
    <s v="Legal"/>
    <n v="16000"/>
    <m/>
    <n v="1923986"/>
    <x v="1"/>
  </r>
  <r>
    <d v="2022-08-25T00:00:00"/>
    <s v="Mission Budget for 1 day"/>
    <s v="Advance"/>
    <s v="Investigations"/>
    <n v="80000"/>
    <m/>
    <n v="1843986"/>
    <x v="3"/>
  </r>
  <r>
    <d v="2022-08-26T00:00:00"/>
    <s v="Mission Budget for 1 day"/>
    <s v="Advance"/>
    <s v="Investigations"/>
    <n v="79000"/>
    <m/>
    <n v="1764986"/>
    <x v="3"/>
  </r>
  <r>
    <d v="2022-08-27T00:00:00"/>
    <s v="Reimbursement to the project"/>
    <s v="Advance"/>
    <s v="Investigations"/>
    <m/>
    <n v="2000"/>
    <n v="1766986"/>
    <x v="3"/>
  </r>
  <r>
    <d v="2022-08-27T00:00:00"/>
    <s v="Mission Budget for 1 day"/>
    <s v="Advance"/>
    <s v="Investigations"/>
    <n v="71000"/>
    <m/>
    <n v="1695986"/>
    <x v="3"/>
  </r>
  <r>
    <d v="2022-08-27T00:00:00"/>
    <s v="Mission Budget for 1 day"/>
    <s v="Advance"/>
    <s v="Legal"/>
    <n v="20000"/>
    <m/>
    <n v="1675986"/>
    <x v="2"/>
  </r>
  <r>
    <d v="2022-08-27T00:00:00"/>
    <s v="Mission Budget for 1 day"/>
    <s v="Advance"/>
    <s v="Legal"/>
    <n v="20000"/>
    <m/>
    <n v="1655986"/>
    <x v="1"/>
  </r>
  <r>
    <d v="2022-08-29T00:00:00"/>
    <s v="Mission Budget for 1 day"/>
    <s v="Advance"/>
    <s v="Investigations"/>
    <n v="81000"/>
    <m/>
    <n v="1574986"/>
    <x v="3"/>
  </r>
  <r>
    <d v="2022-08-29T00:00:00"/>
    <s v="Mission Budget for 1 day"/>
    <s v="Advance"/>
    <s v="Legal"/>
    <n v="75000"/>
    <m/>
    <n v="1499986"/>
    <x v="1"/>
  </r>
  <r>
    <d v="2022-08-29T00:00:00"/>
    <s v="Mission Budget for 1 day"/>
    <s v="Advance"/>
    <s v="Legal"/>
    <n v="75000"/>
    <m/>
    <n v="1424986"/>
    <x v="2"/>
  </r>
  <r>
    <d v="2022-08-30T00:00:00"/>
    <s v="Mission Budget for 1 day"/>
    <s v="Advance"/>
    <s v="Legal"/>
    <n v="20000"/>
    <m/>
    <n v="1404986"/>
    <x v="2"/>
  </r>
  <r>
    <d v="2022-08-30T00:00:00"/>
    <s v="Mission Budget for 1 day"/>
    <s v="Advance"/>
    <s v="Investigations"/>
    <n v="66000"/>
    <m/>
    <n v="1338986"/>
    <x v="3"/>
  </r>
  <r>
    <d v="2022-08-30T00:00:00"/>
    <s v="Mission Budget for 1 day"/>
    <s v="Advance"/>
    <s v="Legal"/>
    <n v="40000"/>
    <m/>
    <n v="1298986"/>
    <x v="1"/>
  </r>
  <r>
    <d v="2022-08-30T00:00:00"/>
    <s v="Mission Budget for 1 day"/>
    <s v="Advance"/>
    <s v="Management"/>
    <n v="35000"/>
    <m/>
    <n v="1263986"/>
    <x v="5"/>
  </r>
  <r>
    <d v="2022-08-30T00:00:00"/>
    <s v="Mission Budget for 1 day"/>
    <s v="Advance"/>
    <s v="Management"/>
    <n v="70000"/>
    <m/>
    <n v="1193986"/>
    <x v="5"/>
  </r>
  <r>
    <d v="2022-08-30T00:00:00"/>
    <s v="Airtime"/>
    <s v="Advance"/>
    <s v="Management"/>
    <n v="95000"/>
    <m/>
    <n v="1098986"/>
    <x v="4"/>
  </r>
  <r>
    <d v="2022-08-31T00:00:00"/>
    <s v="Reimbursement to the project"/>
    <s v="Advance"/>
    <s v="Management"/>
    <m/>
    <n v="5000"/>
    <n v="1103986"/>
    <x v="1"/>
  </r>
  <r>
    <d v="2022-08-31T00:00:00"/>
    <s v="Reimbursement to the project"/>
    <s v="Advance"/>
    <s v="Legal"/>
    <m/>
    <n v="10000"/>
    <n v="1113986"/>
    <x v="1"/>
  </r>
  <r>
    <d v="2022-08-31T00:00:00"/>
    <s v="Reimbursement to the project"/>
    <s v="Advance"/>
    <s v="Legal"/>
    <m/>
    <n v="13000"/>
    <n v="1126986"/>
    <x v="2"/>
  </r>
  <r>
    <d v="2022-08-31T00:00:00"/>
    <s v="Mission Budget for 1 day"/>
    <s v="Advance"/>
    <s v="Investigations"/>
    <n v="76000"/>
    <m/>
    <n v="1050986"/>
    <x v="3"/>
  </r>
  <r>
    <d v="2022-08-31T00:00:00"/>
    <s v="Mission Budget for 1 day"/>
    <s v="Advance"/>
    <s v="Legal"/>
    <n v="65000"/>
    <m/>
    <n v="985986"/>
    <x v="2"/>
  </r>
  <r>
    <d v="2022-08-31T00:00:00"/>
    <s v="Mission Budget for 1 day"/>
    <s v="Advance"/>
    <s v="Legal"/>
    <n v="65000"/>
    <m/>
    <n v="920986"/>
    <x v="1"/>
  </r>
</pivotCacheRecords>
</file>

<file path=xl/pivotCache/pivotCacheRecords3.xml><?xml version="1.0" encoding="utf-8"?>
<pivotCacheRecords xmlns="http://schemas.openxmlformats.org/spreadsheetml/2006/main" xmlns:r="http://schemas.openxmlformats.org/officeDocument/2006/relationships" count="452">
  <r>
    <d v="2022-08-01T00:00:00"/>
    <s v="Local Transport "/>
    <x v="0"/>
    <x v="0"/>
    <n v="11000"/>
    <n v="3770"/>
    <n v="2.9177718832891246"/>
    <x v="0"/>
  </r>
  <r>
    <d v="2022-08-01T00:00:00"/>
    <s v="Local Transport "/>
    <x v="0"/>
    <x v="0"/>
    <n v="10000"/>
    <n v="3770"/>
    <n v="2.6525198938992043"/>
    <x v="0"/>
  </r>
  <r>
    <d v="2022-08-01T00:00:00"/>
    <s v="Local Transport "/>
    <x v="0"/>
    <x v="0"/>
    <n v="8000"/>
    <n v="3770"/>
    <n v="2.1220159151193636"/>
    <x v="0"/>
  </r>
  <r>
    <d v="2022-08-01T00:00:00"/>
    <s v="Local Transport "/>
    <x v="0"/>
    <x v="0"/>
    <n v="10000"/>
    <n v="3770"/>
    <n v="2.6525198938992043"/>
    <x v="0"/>
  </r>
  <r>
    <d v="2022-08-01T00:00:00"/>
    <s v="Local Transport "/>
    <x v="0"/>
    <x v="0"/>
    <n v="9000"/>
    <n v="3770"/>
    <n v="2.3872679045092839"/>
    <x v="0"/>
  </r>
  <r>
    <d v="2022-08-01T00:00:00"/>
    <s v="Local Transport"/>
    <x v="0"/>
    <x v="0"/>
    <n v="10000"/>
    <n v="3770"/>
    <n v="2.6525198938992043"/>
    <x v="1"/>
  </r>
  <r>
    <d v="2022-08-01T00:00:00"/>
    <s v="Local Transport"/>
    <x v="0"/>
    <x v="0"/>
    <n v="10000"/>
    <n v="3770"/>
    <n v="2.6525198938992043"/>
    <x v="1"/>
  </r>
  <r>
    <d v="2022-08-01T00:00:00"/>
    <s v="Local Transport"/>
    <x v="0"/>
    <x v="0"/>
    <n v="7000"/>
    <n v="3770"/>
    <n v="1.856763925729443"/>
    <x v="1"/>
  </r>
  <r>
    <d v="2022-08-01T00:00:00"/>
    <s v="Local Transport"/>
    <x v="0"/>
    <x v="0"/>
    <n v="10000"/>
    <n v="3770"/>
    <n v="2.6525198938992043"/>
    <x v="1"/>
  </r>
  <r>
    <d v="2022-08-01T00:00:00"/>
    <s v="Local Transport"/>
    <x v="0"/>
    <x v="0"/>
    <n v="10000"/>
    <n v="3770"/>
    <n v="2.6525198938992043"/>
    <x v="1"/>
  </r>
  <r>
    <d v="2022-08-01T00:00:00"/>
    <s v="Local Transport"/>
    <x v="0"/>
    <x v="1"/>
    <n v="8000"/>
    <n v="3770"/>
    <n v="2.1220159151193636"/>
    <x v="2"/>
  </r>
  <r>
    <d v="2022-08-01T00:00:00"/>
    <s v="Local Transport"/>
    <x v="0"/>
    <x v="1"/>
    <n v="20000"/>
    <n v="3770"/>
    <n v="5.3050397877984086"/>
    <x v="2"/>
  </r>
  <r>
    <d v="2022-08-01T00:00:00"/>
    <s v="Local Transport"/>
    <x v="0"/>
    <x v="1"/>
    <n v="20000"/>
    <n v="3770"/>
    <n v="5.3050397877984086"/>
    <x v="2"/>
  </r>
  <r>
    <d v="2022-08-01T00:00:00"/>
    <s v="Local Transport"/>
    <x v="0"/>
    <x v="1"/>
    <n v="10000"/>
    <n v="3770"/>
    <n v="2.6525198938992043"/>
    <x v="2"/>
  </r>
  <r>
    <d v="2022-08-01T00:00:00"/>
    <s v="Local Transport"/>
    <x v="0"/>
    <x v="1"/>
    <n v="8000"/>
    <n v="3770"/>
    <n v="2.1220159151193636"/>
    <x v="2"/>
  </r>
  <r>
    <d v="2022-08-01T00:00:00"/>
    <s v="Trust Building"/>
    <x v="1"/>
    <x v="1"/>
    <n v="5000"/>
    <n v="3770"/>
    <n v="1.3262599469496021"/>
    <x v="2"/>
  </r>
  <r>
    <d v="2022-08-01T00:00:00"/>
    <s v="Trust Building"/>
    <x v="1"/>
    <x v="1"/>
    <n v="5000"/>
    <n v="3770"/>
    <n v="1.3262599469496021"/>
    <x v="2"/>
  </r>
  <r>
    <d v="2022-08-02T00:00:00"/>
    <s v="Local Transport"/>
    <x v="0"/>
    <x v="0"/>
    <n v="10000"/>
    <n v="3770"/>
    <n v="2.6525198938992043"/>
    <x v="1"/>
  </r>
  <r>
    <d v="2022-08-02T00:00:00"/>
    <s v="Local Transport"/>
    <x v="0"/>
    <x v="0"/>
    <n v="10000"/>
    <n v="3770"/>
    <n v="2.6525198938992043"/>
    <x v="1"/>
  </r>
  <r>
    <d v="2022-08-02T00:00:00"/>
    <s v="Local Transport"/>
    <x v="0"/>
    <x v="0"/>
    <n v="10000"/>
    <n v="3770"/>
    <n v="2.6525198938992043"/>
    <x v="1"/>
  </r>
  <r>
    <d v="2022-08-02T00:00:00"/>
    <s v="Local Transport"/>
    <x v="0"/>
    <x v="0"/>
    <n v="9000"/>
    <n v="3770"/>
    <n v="2.3872679045092839"/>
    <x v="1"/>
  </r>
  <r>
    <d v="2022-08-02T00:00:00"/>
    <s v="Local Transport"/>
    <x v="0"/>
    <x v="0"/>
    <n v="10000"/>
    <n v="3770"/>
    <n v="2.6525198938992043"/>
    <x v="1"/>
  </r>
  <r>
    <d v="2022-08-02T00:00:00"/>
    <s v="Local Transport "/>
    <x v="0"/>
    <x v="0"/>
    <n v="10000"/>
    <n v="3770"/>
    <n v="2.6525198938992043"/>
    <x v="0"/>
  </r>
  <r>
    <d v="2022-08-02T00:00:00"/>
    <s v="Local Transport "/>
    <x v="0"/>
    <x v="0"/>
    <n v="10000"/>
    <n v="3770"/>
    <n v="2.6525198938992043"/>
    <x v="0"/>
  </r>
  <r>
    <d v="2022-08-02T00:00:00"/>
    <s v="Local Transport "/>
    <x v="0"/>
    <x v="0"/>
    <n v="10000"/>
    <n v="3770"/>
    <n v="2.6525198938992043"/>
    <x v="0"/>
  </r>
  <r>
    <d v="2022-08-02T00:00:00"/>
    <s v="Local Transport "/>
    <x v="0"/>
    <x v="0"/>
    <n v="10000"/>
    <n v="3770"/>
    <n v="2.6525198938992043"/>
    <x v="0"/>
  </r>
  <r>
    <d v="2022-08-02T00:00:00"/>
    <s v="Local Transport "/>
    <x v="0"/>
    <x v="0"/>
    <n v="9000"/>
    <n v="3770"/>
    <n v="2.3872679045092839"/>
    <x v="0"/>
  </r>
  <r>
    <d v="2022-08-02T00:00:00"/>
    <s v="Local Transport"/>
    <x v="0"/>
    <x v="1"/>
    <n v="8000"/>
    <n v="3770"/>
    <n v="2.1220159151193636"/>
    <x v="2"/>
  </r>
  <r>
    <d v="2022-08-02T00:00:00"/>
    <s v="Local Transport"/>
    <x v="0"/>
    <x v="1"/>
    <n v="12000"/>
    <n v="3770"/>
    <n v="3.183023872679045"/>
    <x v="2"/>
  </r>
  <r>
    <d v="2022-08-02T00:00:00"/>
    <s v="Local Transport"/>
    <x v="0"/>
    <x v="1"/>
    <n v="12000"/>
    <n v="3770"/>
    <n v="3.183023872679045"/>
    <x v="2"/>
  </r>
  <r>
    <d v="2022-08-02T00:00:00"/>
    <s v="Local Transport"/>
    <x v="0"/>
    <x v="1"/>
    <n v="14000"/>
    <n v="3770"/>
    <n v="3.7135278514588861"/>
    <x v="2"/>
  </r>
  <r>
    <d v="2022-08-02T00:00:00"/>
    <s v="Local Transport"/>
    <x v="0"/>
    <x v="1"/>
    <n v="8000"/>
    <n v="3770"/>
    <n v="2.1220159151193636"/>
    <x v="2"/>
  </r>
  <r>
    <d v="2022-08-02T00:00:00"/>
    <s v="Trust Building"/>
    <x v="1"/>
    <x v="1"/>
    <n v="5000"/>
    <n v="3770"/>
    <n v="1.3262599469496021"/>
    <x v="2"/>
  </r>
  <r>
    <d v="2022-08-02T00:00:00"/>
    <s v="Trust Building"/>
    <x v="1"/>
    <x v="1"/>
    <n v="5000"/>
    <n v="3770"/>
    <n v="1.3262599469496021"/>
    <x v="2"/>
  </r>
  <r>
    <d v="2022-08-03T00:00:00"/>
    <s v="Local Transport "/>
    <x v="0"/>
    <x v="0"/>
    <n v="10000"/>
    <n v="3770"/>
    <n v="2.6525198938992043"/>
    <x v="0"/>
  </r>
  <r>
    <d v="2022-08-03T00:00:00"/>
    <s v="Local Transport "/>
    <x v="0"/>
    <x v="0"/>
    <n v="10000"/>
    <n v="3770"/>
    <n v="2.6525198938992043"/>
    <x v="0"/>
  </r>
  <r>
    <d v="2022-08-03T00:00:00"/>
    <s v="Local Transport "/>
    <x v="0"/>
    <x v="1"/>
    <n v="8000"/>
    <n v="3770"/>
    <n v="2.1220159151193636"/>
    <x v="2"/>
  </r>
  <r>
    <d v="2022-08-03T00:00:00"/>
    <s v="Local Transport "/>
    <x v="0"/>
    <x v="1"/>
    <n v="8000"/>
    <n v="3770"/>
    <n v="2.1220159151193636"/>
    <x v="2"/>
  </r>
  <r>
    <d v="2022-08-03T00:00:00"/>
    <s v="Airtime for Lydia"/>
    <x v="2"/>
    <x v="2"/>
    <n v="30000"/>
    <n v="3770"/>
    <n v="7.9575596816976129"/>
    <x v="3"/>
  </r>
  <r>
    <d v="2022-08-03T00:00:00"/>
    <s v="Airtime for i35"/>
    <x v="2"/>
    <x v="1"/>
    <n v="25000"/>
    <n v="3770"/>
    <n v="6.6312997347480103"/>
    <x v="2"/>
  </r>
  <r>
    <d v="2022-08-03T00:00:00"/>
    <s v="Airtime for Grace"/>
    <x v="2"/>
    <x v="0"/>
    <n v="20000"/>
    <n v="3770"/>
    <n v="5.3050397877984086"/>
    <x v="1"/>
  </r>
  <r>
    <d v="2022-08-03T00:00:00"/>
    <s v="Airtime for Edris"/>
    <x v="2"/>
    <x v="0"/>
    <n v="20000"/>
    <n v="3770"/>
    <n v="5.3050397877984086"/>
    <x v="0"/>
  </r>
  <r>
    <d v="2022-08-04T00:00:00"/>
    <s v="Local Transport "/>
    <x v="0"/>
    <x v="0"/>
    <n v="10000"/>
    <n v="3770"/>
    <n v="2.6525198938992043"/>
    <x v="0"/>
  </r>
  <r>
    <d v="2022-08-04T00:00:00"/>
    <s v="Local Transport "/>
    <x v="0"/>
    <x v="0"/>
    <n v="14000"/>
    <n v="3770"/>
    <n v="3.7135278514588861"/>
    <x v="0"/>
  </r>
  <r>
    <d v="2022-08-04T00:00:00"/>
    <s v="Local Transport "/>
    <x v="0"/>
    <x v="0"/>
    <n v="13000"/>
    <n v="3770"/>
    <n v="3.4482758620689653"/>
    <x v="0"/>
  </r>
  <r>
    <d v="2022-08-04T00:00:00"/>
    <s v="Local Transport "/>
    <x v="0"/>
    <x v="0"/>
    <n v="13000"/>
    <n v="3770"/>
    <n v="3.4482758620689653"/>
    <x v="0"/>
  </r>
  <r>
    <d v="2022-08-04T00:00:00"/>
    <s v="Local Transport "/>
    <x v="0"/>
    <x v="0"/>
    <n v="10000"/>
    <n v="3770"/>
    <n v="2.6525198938992043"/>
    <x v="0"/>
  </r>
  <r>
    <d v="2022-08-04T00:00:00"/>
    <s v="Local Transport"/>
    <x v="0"/>
    <x v="1"/>
    <n v="8000"/>
    <n v="3770"/>
    <n v="2.1220159151193636"/>
    <x v="2"/>
  </r>
  <r>
    <d v="2022-08-04T00:00:00"/>
    <s v="Local Transport"/>
    <x v="0"/>
    <x v="1"/>
    <n v="15000"/>
    <n v="3770"/>
    <n v="3.9787798408488064"/>
    <x v="2"/>
  </r>
  <r>
    <d v="2022-08-04T00:00:00"/>
    <s v="Local Transport"/>
    <x v="0"/>
    <x v="1"/>
    <n v="15000"/>
    <n v="3770"/>
    <n v="3.9787798408488064"/>
    <x v="2"/>
  </r>
  <r>
    <d v="2022-08-04T00:00:00"/>
    <s v="Local Transport"/>
    <x v="0"/>
    <x v="1"/>
    <n v="18000"/>
    <n v="3770"/>
    <n v="4.7745358090185679"/>
    <x v="2"/>
  </r>
  <r>
    <d v="2022-08-04T00:00:00"/>
    <s v="Local Transport"/>
    <x v="0"/>
    <x v="1"/>
    <n v="8000"/>
    <n v="3770"/>
    <n v="2.1220159151193636"/>
    <x v="2"/>
  </r>
  <r>
    <d v="2022-08-04T00:00:00"/>
    <s v="Medical Consultation Fees"/>
    <x v="3"/>
    <x v="3"/>
    <n v="50000"/>
    <n v="3770"/>
    <n v="13.262599469496021"/>
    <x v="3"/>
  </r>
  <r>
    <d v="2022-08-04T00:00:00"/>
    <s v="Xray scans on Lydia"/>
    <x v="3"/>
    <x v="3"/>
    <n v="100000"/>
    <n v="3770"/>
    <n v="26.525198938992041"/>
    <x v="3"/>
  </r>
  <r>
    <d v="2022-08-04T00:00:00"/>
    <s v="Medica prescription for Lydia"/>
    <x v="3"/>
    <x v="3"/>
    <n v="31000"/>
    <n v="3770"/>
    <n v="8.2228116710875323"/>
    <x v="3"/>
  </r>
  <r>
    <d v="2022-08-04T00:00:00"/>
    <s v="Local Transport"/>
    <x v="0"/>
    <x v="2"/>
    <n v="15000"/>
    <n v="3770"/>
    <n v="3.9787798408488064"/>
    <x v="3"/>
  </r>
  <r>
    <d v="2022-08-04T00:00:00"/>
    <s v="Local Transport"/>
    <x v="0"/>
    <x v="2"/>
    <n v="15000"/>
    <n v="3770"/>
    <n v="3.9787798408488064"/>
    <x v="3"/>
  </r>
  <r>
    <d v="2022-08-04T00:00:00"/>
    <s v="Local Transport"/>
    <x v="0"/>
    <x v="2"/>
    <n v="20000"/>
    <n v="3770"/>
    <n v="5.3050397877984086"/>
    <x v="3"/>
  </r>
  <r>
    <d v="2022-08-05T00:00:00"/>
    <s v="Local Transport"/>
    <x v="0"/>
    <x v="1"/>
    <n v="8000"/>
    <n v="3770"/>
    <n v="2.1220159151193636"/>
    <x v="2"/>
  </r>
  <r>
    <d v="2022-08-05T00:00:00"/>
    <s v="Local Transport"/>
    <x v="0"/>
    <x v="1"/>
    <n v="15000"/>
    <n v="3770"/>
    <n v="3.9787798408488064"/>
    <x v="2"/>
  </r>
  <r>
    <d v="2022-08-05T00:00:00"/>
    <s v="Local Transport"/>
    <x v="0"/>
    <x v="1"/>
    <n v="15000"/>
    <n v="3770"/>
    <n v="3.9787798408488064"/>
    <x v="2"/>
  </r>
  <r>
    <d v="2022-08-05T00:00:00"/>
    <s v="Local Transport"/>
    <x v="0"/>
    <x v="1"/>
    <n v="13000"/>
    <n v="3770"/>
    <n v="3.4482758620689653"/>
    <x v="2"/>
  </r>
  <r>
    <d v="2022-08-05T00:00:00"/>
    <s v="Local Transport"/>
    <x v="0"/>
    <x v="1"/>
    <n v="8000"/>
    <n v="3770"/>
    <n v="2.1220159151193636"/>
    <x v="2"/>
  </r>
  <r>
    <d v="2022-08-05T00:00:00"/>
    <s v="Local Transport "/>
    <x v="0"/>
    <x v="0"/>
    <n v="10000"/>
    <n v="3770"/>
    <n v="2.6525198938992043"/>
    <x v="0"/>
  </r>
  <r>
    <d v="2022-08-05T00:00:00"/>
    <s v="Local Transport "/>
    <x v="0"/>
    <x v="0"/>
    <n v="13000"/>
    <n v="3770"/>
    <n v="3.4482758620689653"/>
    <x v="0"/>
  </r>
  <r>
    <d v="2022-08-05T00:00:00"/>
    <s v="Local Transport "/>
    <x v="0"/>
    <x v="0"/>
    <n v="12000"/>
    <n v="3770"/>
    <n v="3.183023872679045"/>
    <x v="0"/>
  </r>
  <r>
    <d v="2022-08-05T00:00:00"/>
    <s v="Local Transport "/>
    <x v="0"/>
    <x v="0"/>
    <n v="13000"/>
    <n v="3770"/>
    <n v="3.4482758620689653"/>
    <x v="0"/>
  </r>
  <r>
    <d v="2022-08-05T00:00:00"/>
    <s v="Local Transport "/>
    <x v="0"/>
    <x v="0"/>
    <n v="11000"/>
    <n v="3770"/>
    <n v="2.9177718832891246"/>
    <x v="0"/>
  </r>
  <r>
    <d v="2022-08-08T00:00:00"/>
    <s v="Transfer charges"/>
    <x v="4"/>
    <x v="4"/>
    <n v="2000"/>
    <n v="3770"/>
    <n v="0.5305039787798409"/>
    <x v="4"/>
  </r>
  <r>
    <d v="2022-08-08T00:00:00"/>
    <s v="Bank Charges"/>
    <x v="4"/>
    <x v="4"/>
    <n v="20000"/>
    <n v="3770"/>
    <n v="5.3050397877984086"/>
    <x v="5"/>
  </r>
  <r>
    <d v="2022-08-08T00:00:00"/>
    <s v="Local Transport"/>
    <x v="0"/>
    <x v="1"/>
    <n v="8000"/>
    <n v="3770"/>
    <n v="2.1220159151193636"/>
    <x v="2"/>
  </r>
  <r>
    <d v="2022-08-08T00:00:00"/>
    <s v="Local Transport"/>
    <x v="0"/>
    <x v="1"/>
    <n v="20000"/>
    <n v="3770"/>
    <n v="5.3050397877984086"/>
    <x v="2"/>
  </r>
  <r>
    <d v="2022-08-08T00:00:00"/>
    <s v="Local Transport"/>
    <x v="0"/>
    <x v="1"/>
    <n v="18000"/>
    <n v="3770"/>
    <n v="4.7745358090185679"/>
    <x v="2"/>
  </r>
  <r>
    <d v="2022-08-08T00:00:00"/>
    <s v="Local Transport"/>
    <x v="0"/>
    <x v="1"/>
    <n v="8000"/>
    <n v="3770"/>
    <n v="2.1220159151193636"/>
    <x v="2"/>
  </r>
  <r>
    <d v="2022-08-08T00:00:00"/>
    <s v="Trust Building"/>
    <x v="1"/>
    <x v="1"/>
    <n v="10000"/>
    <n v="3770"/>
    <n v="2.6525198938992043"/>
    <x v="2"/>
  </r>
  <r>
    <d v="2022-08-08T00:00:00"/>
    <s v="Local Transport"/>
    <x v="0"/>
    <x v="0"/>
    <n v="10000"/>
    <n v="3770"/>
    <n v="2.6525198938992043"/>
    <x v="1"/>
  </r>
  <r>
    <d v="2022-08-08T00:00:00"/>
    <s v="Local Transport"/>
    <x v="0"/>
    <x v="0"/>
    <n v="10000"/>
    <n v="3770"/>
    <n v="2.6525198938992043"/>
    <x v="1"/>
  </r>
  <r>
    <d v="2022-08-08T00:00:00"/>
    <s v="Local Transport"/>
    <x v="0"/>
    <x v="0"/>
    <n v="8000"/>
    <n v="3770"/>
    <n v="2.1220159151193636"/>
    <x v="1"/>
  </r>
  <r>
    <d v="2022-08-08T00:00:00"/>
    <s v="Local Transport"/>
    <x v="0"/>
    <x v="0"/>
    <n v="10000"/>
    <n v="3770"/>
    <n v="2.6525198938992043"/>
    <x v="1"/>
  </r>
  <r>
    <d v="2022-08-08T00:00:00"/>
    <s v="Local Transport"/>
    <x v="0"/>
    <x v="0"/>
    <n v="10000"/>
    <n v="3770"/>
    <n v="2.6525198938992043"/>
    <x v="1"/>
  </r>
  <r>
    <d v="2022-08-08T00:00:00"/>
    <s v="Local Transport "/>
    <x v="0"/>
    <x v="0"/>
    <n v="10000"/>
    <n v="3770"/>
    <n v="2.6525198938992043"/>
    <x v="0"/>
  </r>
  <r>
    <d v="2022-08-08T00:00:00"/>
    <s v="Local Transport "/>
    <x v="0"/>
    <x v="0"/>
    <n v="10000"/>
    <n v="3770"/>
    <n v="2.6525198938992043"/>
    <x v="0"/>
  </r>
  <r>
    <d v="2022-08-08T00:00:00"/>
    <s v="Local Transport "/>
    <x v="0"/>
    <x v="0"/>
    <n v="8000"/>
    <n v="3770"/>
    <n v="2.1220159151193636"/>
    <x v="0"/>
  </r>
  <r>
    <d v="2022-08-08T00:00:00"/>
    <s v="Local Transport "/>
    <x v="0"/>
    <x v="0"/>
    <n v="10000"/>
    <n v="3770"/>
    <n v="2.6525198938992043"/>
    <x v="0"/>
  </r>
  <r>
    <d v="2022-08-08T00:00:00"/>
    <s v="Local Transport "/>
    <x v="0"/>
    <x v="0"/>
    <n v="10000"/>
    <n v="3770"/>
    <n v="2.6525198938992043"/>
    <x v="0"/>
  </r>
  <r>
    <d v="2022-08-08T00:00:00"/>
    <s v="Local Transport"/>
    <x v="0"/>
    <x v="2"/>
    <n v="7000"/>
    <n v="3770"/>
    <n v="1.856763925729443"/>
    <x v="3"/>
  </r>
  <r>
    <d v="2022-08-08T00:00:00"/>
    <s v="Local Transport"/>
    <x v="0"/>
    <x v="2"/>
    <n v="4000"/>
    <n v="3770"/>
    <n v="1.0610079575596818"/>
    <x v="3"/>
  </r>
  <r>
    <d v="2022-08-08T00:00:00"/>
    <s v="Local Transport"/>
    <x v="0"/>
    <x v="2"/>
    <n v="8000"/>
    <n v="3770"/>
    <n v="2.1220159151193636"/>
    <x v="3"/>
  </r>
  <r>
    <d v="2022-08-08T00:00:00"/>
    <s v="2 pairs of in katridgers@85,000"/>
    <x v="5"/>
    <x v="4"/>
    <n v="340000"/>
    <n v="3770"/>
    <n v="90.185676392572944"/>
    <x v="3"/>
  </r>
  <r>
    <d v="2022-08-08T00:00:00"/>
    <s v="Office stationary"/>
    <x v="5"/>
    <x v="4"/>
    <n v="125000"/>
    <n v="3770"/>
    <n v="33.156498673740053"/>
    <x v="3"/>
  </r>
  <r>
    <d v="2022-08-08T00:00:00"/>
    <s v="3 kgs of sugar"/>
    <x v="5"/>
    <x v="4"/>
    <n v="13500"/>
    <n v="3770"/>
    <n v="3.5809018567639259"/>
    <x v="3"/>
  </r>
  <r>
    <d v="2022-08-08T00:00:00"/>
    <s v="1 tin of milk"/>
    <x v="5"/>
    <x v="4"/>
    <n v="84000"/>
    <n v="3770"/>
    <n v="22.281167108753316"/>
    <x v="3"/>
  </r>
  <r>
    <d v="2022-08-08T00:00:00"/>
    <s v="Toilet papers"/>
    <x v="5"/>
    <x v="4"/>
    <n v="36000"/>
    <n v="3770"/>
    <n v="9.5490716180371358"/>
    <x v="3"/>
  </r>
  <r>
    <d v="2022-08-08T00:00:00"/>
    <s v="1 bar of washing soap"/>
    <x v="5"/>
    <x v="4"/>
    <n v="7500"/>
    <n v="3770"/>
    <n v="1.9893899204244032"/>
    <x v="3"/>
  </r>
  <r>
    <d v="2022-08-08T00:00:00"/>
    <s v="Hand washing detol soap"/>
    <x v="5"/>
    <x v="4"/>
    <n v="17500"/>
    <n v="3770"/>
    <n v="4.6419098143236077"/>
    <x v="3"/>
  </r>
  <r>
    <d v="2022-08-08T00:00:00"/>
    <s v="Fuel for generator"/>
    <x v="5"/>
    <x v="4"/>
    <n v="134100"/>
    <n v="3770"/>
    <n v="35.570291777188331"/>
    <x v="3"/>
  </r>
  <r>
    <d v="2022-08-09T00:00:00"/>
    <s v="Local Transport"/>
    <x v="0"/>
    <x v="1"/>
    <n v="8000"/>
    <n v="3770"/>
    <n v="2.1220159151193636"/>
    <x v="2"/>
  </r>
  <r>
    <d v="2022-08-09T00:00:00"/>
    <s v="Local Transport"/>
    <x v="0"/>
    <x v="1"/>
    <n v="20000"/>
    <n v="3770"/>
    <n v="5.3050397877984086"/>
    <x v="2"/>
  </r>
  <r>
    <d v="2022-08-09T00:00:00"/>
    <s v="Local Transport"/>
    <x v="0"/>
    <x v="1"/>
    <n v="20000"/>
    <n v="3770"/>
    <n v="5.3050397877984086"/>
    <x v="2"/>
  </r>
  <r>
    <d v="2022-08-09T00:00:00"/>
    <s v="Local Transport"/>
    <x v="0"/>
    <x v="1"/>
    <n v="8000"/>
    <n v="3770"/>
    <n v="2.1220159151193636"/>
    <x v="2"/>
  </r>
  <r>
    <d v="2022-08-09T00:00:00"/>
    <s v="Local Transport"/>
    <x v="0"/>
    <x v="1"/>
    <n v="8000"/>
    <n v="3770"/>
    <n v="2.1220159151193636"/>
    <x v="2"/>
  </r>
  <r>
    <d v="2022-08-09T00:00:00"/>
    <s v="Trust Building"/>
    <x v="1"/>
    <x v="1"/>
    <n v="10000"/>
    <n v="3770"/>
    <n v="2.6525198938992043"/>
    <x v="2"/>
  </r>
  <r>
    <d v="2022-08-09T00:00:00"/>
    <s v="Local Transport "/>
    <x v="0"/>
    <x v="0"/>
    <n v="10000"/>
    <n v="3770"/>
    <n v="2.6525198938992043"/>
    <x v="0"/>
  </r>
  <r>
    <d v="2022-08-09T00:00:00"/>
    <s v="Local Transport "/>
    <x v="0"/>
    <x v="0"/>
    <n v="25000"/>
    <n v="3770"/>
    <n v="6.6312997347480103"/>
    <x v="0"/>
  </r>
  <r>
    <d v="2022-08-09T00:00:00"/>
    <s v="Local Transport "/>
    <x v="0"/>
    <x v="0"/>
    <n v="30000"/>
    <n v="3770"/>
    <n v="7.9575596816976129"/>
    <x v="0"/>
  </r>
  <r>
    <d v="2022-08-09T00:00:00"/>
    <s v="Local Transport "/>
    <x v="0"/>
    <x v="0"/>
    <n v="20000"/>
    <n v="3770"/>
    <n v="5.3050397877984086"/>
    <x v="0"/>
  </r>
  <r>
    <d v="2022-08-09T00:00:00"/>
    <s v="Local Transport "/>
    <x v="0"/>
    <x v="0"/>
    <n v="40000"/>
    <n v="3770"/>
    <n v="10.610079575596817"/>
    <x v="0"/>
  </r>
  <r>
    <d v="2022-08-09T00:00:00"/>
    <s v="Local Transport "/>
    <x v="0"/>
    <x v="0"/>
    <n v="5000"/>
    <n v="3770"/>
    <n v="1.3262599469496021"/>
    <x v="0"/>
  </r>
  <r>
    <d v="2022-08-09T00:00:00"/>
    <s v="Local Transport"/>
    <x v="0"/>
    <x v="0"/>
    <n v="10000"/>
    <n v="3770"/>
    <n v="2.6525198938992043"/>
    <x v="1"/>
  </r>
  <r>
    <d v="2022-08-09T00:00:00"/>
    <s v="Local Transport"/>
    <x v="0"/>
    <x v="0"/>
    <n v="25000"/>
    <n v="3770"/>
    <n v="6.6312997347480103"/>
    <x v="1"/>
  </r>
  <r>
    <d v="2022-08-09T00:00:00"/>
    <s v="Local Transport"/>
    <x v="0"/>
    <x v="0"/>
    <n v="30000"/>
    <n v="3770"/>
    <n v="7.9575596816976129"/>
    <x v="1"/>
  </r>
  <r>
    <d v="2022-08-09T00:00:00"/>
    <s v="Local Transport"/>
    <x v="0"/>
    <x v="0"/>
    <n v="20000"/>
    <n v="3770"/>
    <n v="5.3050397877984086"/>
    <x v="1"/>
  </r>
  <r>
    <d v="2022-08-09T00:00:00"/>
    <s v="Local Transport"/>
    <x v="0"/>
    <x v="0"/>
    <n v="40000"/>
    <n v="3770"/>
    <n v="10.610079575596817"/>
    <x v="1"/>
  </r>
  <r>
    <d v="2022-08-09T00:00:00"/>
    <s v="Local Transport"/>
    <x v="0"/>
    <x v="0"/>
    <n v="5000"/>
    <n v="3770"/>
    <n v="1.3262599469496021"/>
    <x v="1"/>
  </r>
  <r>
    <d v="2022-08-09T00:00:00"/>
    <s v="Local Transport"/>
    <x v="0"/>
    <x v="2"/>
    <n v="7000"/>
    <n v="3770"/>
    <n v="1.856763925729443"/>
    <x v="3"/>
  </r>
  <r>
    <d v="2022-08-09T00:00:00"/>
    <s v="Local Transport"/>
    <x v="0"/>
    <x v="2"/>
    <n v="7000"/>
    <n v="3770"/>
    <n v="1.856763925729443"/>
    <x v="3"/>
  </r>
  <r>
    <d v="2022-08-10T00:00:00"/>
    <s v="Local Transport"/>
    <x v="0"/>
    <x v="0"/>
    <n v="11000"/>
    <n v="3770"/>
    <n v="2.9177718832891246"/>
    <x v="0"/>
  </r>
  <r>
    <d v="2022-08-10T00:00:00"/>
    <s v="Local Transport"/>
    <x v="0"/>
    <x v="0"/>
    <n v="10000"/>
    <n v="3770"/>
    <n v="2.6525198938992043"/>
    <x v="0"/>
  </r>
  <r>
    <d v="2022-08-10T00:00:00"/>
    <s v="Local Transport"/>
    <x v="0"/>
    <x v="0"/>
    <n v="8000"/>
    <n v="3770"/>
    <n v="2.1220159151193636"/>
    <x v="0"/>
  </r>
  <r>
    <d v="2022-08-10T00:00:00"/>
    <s v="Local Transport"/>
    <x v="0"/>
    <x v="0"/>
    <n v="10000"/>
    <n v="3770"/>
    <n v="2.6525198938992043"/>
    <x v="0"/>
  </r>
  <r>
    <d v="2022-08-10T00:00:00"/>
    <s v="Local Transport"/>
    <x v="0"/>
    <x v="0"/>
    <n v="9000"/>
    <n v="3770"/>
    <n v="2.3872679045092839"/>
    <x v="0"/>
  </r>
  <r>
    <d v="2022-08-10T00:00:00"/>
    <s v="Local Transport"/>
    <x v="0"/>
    <x v="0"/>
    <n v="10000"/>
    <n v="3770"/>
    <n v="2.6525198938992043"/>
    <x v="1"/>
  </r>
  <r>
    <d v="2022-08-10T00:00:00"/>
    <s v="Local Transport"/>
    <x v="0"/>
    <x v="0"/>
    <n v="10000"/>
    <n v="3770"/>
    <n v="2.6525198938992043"/>
    <x v="1"/>
  </r>
  <r>
    <d v="2022-08-10T00:00:00"/>
    <s v="Local Transport"/>
    <x v="0"/>
    <x v="0"/>
    <n v="8000"/>
    <n v="3770"/>
    <n v="2.1220159151193636"/>
    <x v="1"/>
  </r>
  <r>
    <d v="2022-08-10T00:00:00"/>
    <s v="Local Transport"/>
    <x v="0"/>
    <x v="0"/>
    <n v="10000"/>
    <n v="3770"/>
    <n v="2.6525198938992043"/>
    <x v="1"/>
  </r>
  <r>
    <d v="2022-08-10T00:00:00"/>
    <s v="Local Transport"/>
    <x v="0"/>
    <x v="0"/>
    <n v="10000"/>
    <n v="3770"/>
    <n v="2.6525198938992043"/>
    <x v="1"/>
  </r>
  <r>
    <d v="2022-08-10T00:00:00"/>
    <s v="Local Transport"/>
    <x v="0"/>
    <x v="1"/>
    <n v="8000"/>
    <n v="3770"/>
    <n v="2.1220159151193636"/>
    <x v="2"/>
  </r>
  <r>
    <d v="2022-08-10T00:00:00"/>
    <s v="Local Transport"/>
    <x v="0"/>
    <x v="1"/>
    <n v="20000"/>
    <n v="3770"/>
    <n v="5.3050397877984086"/>
    <x v="2"/>
  </r>
  <r>
    <d v="2022-08-10T00:00:00"/>
    <s v="Local Transport"/>
    <x v="0"/>
    <x v="1"/>
    <n v="20000"/>
    <n v="3770"/>
    <n v="5.3050397877984086"/>
    <x v="2"/>
  </r>
  <r>
    <d v="2022-08-10T00:00:00"/>
    <s v="Local Transport"/>
    <x v="0"/>
    <x v="1"/>
    <n v="8000"/>
    <n v="3770"/>
    <n v="2.1220159151193636"/>
    <x v="2"/>
  </r>
  <r>
    <d v="2022-08-10T00:00:00"/>
    <s v="Local Transport"/>
    <x v="0"/>
    <x v="1"/>
    <n v="8000"/>
    <n v="3770"/>
    <n v="2.1220159151193636"/>
    <x v="2"/>
  </r>
  <r>
    <d v="2022-08-10T00:00:00"/>
    <s v="Trust Building"/>
    <x v="1"/>
    <x v="1"/>
    <n v="10000"/>
    <n v="3770"/>
    <n v="2.6525198938992043"/>
    <x v="2"/>
  </r>
  <r>
    <d v="2022-08-10T00:00:00"/>
    <s v="July Garbagge collection-Globe clean services"/>
    <x v="6"/>
    <x v="4"/>
    <n v="50000"/>
    <n v="3770"/>
    <n v="13.262599469496021"/>
    <x v="3"/>
  </r>
  <r>
    <d v="2022-08-10T00:00:00"/>
    <s v="Airtime for Lydia"/>
    <x v="2"/>
    <x v="2"/>
    <n v="30000"/>
    <n v="3770"/>
    <n v="7.9575596816976129"/>
    <x v="3"/>
  </r>
  <r>
    <d v="2022-08-10T00:00:00"/>
    <s v="Airtime for i35"/>
    <x v="2"/>
    <x v="1"/>
    <n v="25000"/>
    <n v="3770"/>
    <n v="6.6312997347480103"/>
    <x v="2"/>
  </r>
  <r>
    <d v="2022-08-10T00:00:00"/>
    <s v="Airtime for Grace"/>
    <x v="2"/>
    <x v="0"/>
    <n v="20000"/>
    <n v="3770"/>
    <n v="5.3050397877984086"/>
    <x v="1"/>
  </r>
  <r>
    <d v="2022-08-10T00:00:00"/>
    <s v="Airtime for Edris"/>
    <x v="2"/>
    <x v="0"/>
    <n v="20000"/>
    <n v="3770"/>
    <n v="5.3050397877984086"/>
    <x v="0"/>
  </r>
  <r>
    <d v="2022-08-11T00:00:00"/>
    <s v="Cheque book issue charges"/>
    <x v="4"/>
    <x v="4"/>
    <n v="100000"/>
    <n v="3770"/>
    <n v="26.525198938992041"/>
    <x v="5"/>
  </r>
  <r>
    <d v="2022-08-11T00:00:00"/>
    <s v="Local Transport"/>
    <x v="0"/>
    <x v="1"/>
    <n v="8000"/>
    <n v="3770"/>
    <n v="2.1220159151193636"/>
    <x v="2"/>
  </r>
  <r>
    <d v="2022-08-11T00:00:00"/>
    <s v="Local Transport"/>
    <x v="0"/>
    <x v="1"/>
    <n v="22000"/>
    <n v="3770"/>
    <n v="5.8355437665782492"/>
    <x v="2"/>
  </r>
  <r>
    <d v="2022-08-11T00:00:00"/>
    <s v="Local Transport"/>
    <x v="0"/>
    <x v="1"/>
    <n v="23000"/>
    <n v="3770"/>
    <n v="6.1007957559681696"/>
    <x v="2"/>
  </r>
  <r>
    <d v="2022-08-11T00:00:00"/>
    <s v="Local Transport"/>
    <x v="0"/>
    <x v="1"/>
    <n v="10000"/>
    <n v="3770"/>
    <n v="2.6525198938992043"/>
    <x v="2"/>
  </r>
  <r>
    <d v="2022-08-11T00:00:00"/>
    <s v="Local Transport"/>
    <x v="0"/>
    <x v="1"/>
    <n v="8000"/>
    <n v="3770"/>
    <n v="2.1220159151193636"/>
    <x v="2"/>
  </r>
  <r>
    <d v="2022-08-11T00:00:00"/>
    <s v="Trust Building"/>
    <x v="1"/>
    <x v="1"/>
    <n v="10000"/>
    <n v="3770"/>
    <n v="2.6525198938992043"/>
    <x v="2"/>
  </r>
  <r>
    <d v="2022-08-11T00:00:00"/>
    <s v="Local Transport"/>
    <x v="0"/>
    <x v="0"/>
    <n v="10000"/>
    <n v="3770"/>
    <n v="2.6525198938992043"/>
    <x v="0"/>
  </r>
  <r>
    <d v="2022-08-11T00:00:00"/>
    <s v="Local Transport"/>
    <x v="0"/>
    <x v="0"/>
    <n v="10000"/>
    <n v="3770"/>
    <n v="2.6525198938992043"/>
    <x v="0"/>
  </r>
  <r>
    <d v="2022-08-11T00:00:00"/>
    <s v="Local Transport"/>
    <x v="0"/>
    <x v="0"/>
    <n v="8000"/>
    <n v="3770"/>
    <n v="2.1220159151193636"/>
    <x v="0"/>
  </r>
  <r>
    <d v="2022-08-11T00:00:00"/>
    <s v="Local Transport"/>
    <x v="0"/>
    <x v="0"/>
    <n v="10000"/>
    <n v="3770"/>
    <n v="2.6525198938992043"/>
    <x v="0"/>
  </r>
  <r>
    <d v="2022-08-11T00:00:00"/>
    <s v="Local Transport"/>
    <x v="0"/>
    <x v="0"/>
    <n v="11000"/>
    <n v="3770"/>
    <n v="2.9177718832891246"/>
    <x v="0"/>
  </r>
  <r>
    <d v="2022-08-11T00:00:00"/>
    <s v="Local Transport"/>
    <x v="0"/>
    <x v="0"/>
    <n v="10000"/>
    <n v="3770"/>
    <n v="2.6525198938992043"/>
    <x v="1"/>
  </r>
  <r>
    <d v="2022-08-11T00:00:00"/>
    <s v="Local Transport"/>
    <x v="0"/>
    <x v="0"/>
    <n v="10000"/>
    <n v="3770"/>
    <n v="2.6525198938992043"/>
    <x v="1"/>
  </r>
  <r>
    <d v="2022-08-11T00:00:00"/>
    <s v="Local Transport"/>
    <x v="0"/>
    <x v="0"/>
    <n v="8000"/>
    <n v="3770"/>
    <n v="2.1220159151193636"/>
    <x v="1"/>
  </r>
  <r>
    <d v="2022-08-11T00:00:00"/>
    <s v="Local Transport"/>
    <x v="0"/>
    <x v="0"/>
    <n v="10000"/>
    <n v="3770"/>
    <n v="2.6525198938992043"/>
    <x v="1"/>
  </r>
  <r>
    <d v="2022-08-11T00:00:00"/>
    <s v="Local Transport"/>
    <x v="0"/>
    <x v="0"/>
    <n v="10000"/>
    <n v="3770"/>
    <n v="2.6525198938992043"/>
    <x v="1"/>
  </r>
  <r>
    <d v="2022-08-11T00:00:00"/>
    <s v="Local Transport"/>
    <x v="0"/>
    <x v="2"/>
    <n v="15000"/>
    <n v="3770"/>
    <n v="3.9787798408488064"/>
    <x v="3"/>
  </r>
  <r>
    <d v="2022-08-11T00:00:00"/>
    <s v="Local Transport"/>
    <x v="0"/>
    <x v="2"/>
    <n v="15000"/>
    <n v="3770"/>
    <n v="3.9787798408488064"/>
    <x v="3"/>
  </r>
  <r>
    <d v="2022-08-12T00:00:00"/>
    <s v="Local Transport"/>
    <x v="0"/>
    <x v="1"/>
    <n v="8000"/>
    <n v="3770"/>
    <n v="2.1220159151193636"/>
    <x v="2"/>
  </r>
  <r>
    <d v="2022-08-12T00:00:00"/>
    <s v="Local Transport"/>
    <x v="0"/>
    <x v="1"/>
    <n v="18000"/>
    <n v="3770"/>
    <n v="4.7745358090185679"/>
    <x v="2"/>
  </r>
  <r>
    <d v="2022-08-12T00:00:00"/>
    <s v="Local Transport"/>
    <x v="0"/>
    <x v="1"/>
    <n v="22000"/>
    <n v="3770"/>
    <n v="5.8355437665782492"/>
    <x v="2"/>
  </r>
  <r>
    <d v="2022-08-12T00:00:00"/>
    <s v="Local Transport"/>
    <x v="0"/>
    <x v="1"/>
    <n v="8000"/>
    <n v="3770"/>
    <n v="2.1220159151193636"/>
    <x v="2"/>
  </r>
  <r>
    <d v="2022-08-12T00:00:00"/>
    <s v="Trust Building"/>
    <x v="1"/>
    <x v="1"/>
    <n v="10000"/>
    <n v="3770"/>
    <n v="2.6525198938992043"/>
    <x v="2"/>
  </r>
  <r>
    <d v="2022-08-12T00:00:00"/>
    <s v="Local Transport"/>
    <x v="0"/>
    <x v="1"/>
    <n v="20000"/>
    <n v="3770"/>
    <n v="5.3050397877984086"/>
    <x v="2"/>
  </r>
  <r>
    <d v="2022-08-12T00:00:00"/>
    <s v="Local Transport"/>
    <x v="0"/>
    <x v="1"/>
    <n v="20000"/>
    <n v="3770"/>
    <n v="5.3050397877984086"/>
    <x v="2"/>
  </r>
  <r>
    <d v="2022-08-12T00:00:00"/>
    <s v="Local Transport"/>
    <x v="0"/>
    <x v="0"/>
    <n v="11000"/>
    <n v="3770"/>
    <n v="2.9177718832891246"/>
    <x v="0"/>
  </r>
  <r>
    <d v="2022-08-12T00:00:00"/>
    <s v="Local Transport"/>
    <x v="0"/>
    <x v="0"/>
    <n v="10000"/>
    <n v="3770"/>
    <n v="2.6525198938992043"/>
    <x v="0"/>
  </r>
  <r>
    <d v="2022-08-12T00:00:00"/>
    <s v="Local Transport"/>
    <x v="0"/>
    <x v="0"/>
    <n v="8000"/>
    <n v="3770"/>
    <n v="2.1220159151193636"/>
    <x v="0"/>
  </r>
  <r>
    <d v="2022-08-12T00:00:00"/>
    <s v="Local Transport"/>
    <x v="0"/>
    <x v="0"/>
    <n v="10000"/>
    <n v="3770"/>
    <n v="2.6525198938992043"/>
    <x v="0"/>
  </r>
  <r>
    <d v="2022-08-12T00:00:00"/>
    <s v="Local Transport"/>
    <x v="0"/>
    <x v="0"/>
    <n v="9000"/>
    <n v="3770"/>
    <n v="2.3872679045092839"/>
    <x v="0"/>
  </r>
  <r>
    <d v="2022-08-12T00:00:00"/>
    <s v="Local Transport"/>
    <x v="0"/>
    <x v="0"/>
    <n v="10000"/>
    <n v="3770"/>
    <n v="2.6525198938992043"/>
    <x v="1"/>
  </r>
  <r>
    <d v="2022-08-12T00:00:00"/>
    <s v="Local Transport"/>
    <x v="0"/>
    <x v="0"/>
    <n v="10000"/>
    <n v="3770"/>
    <n v="2.6525198938992043"/>
    <x v="1"/>
  </r>
  <r>
    <d v="2022-08-12T00:00:00"/>
    <s v="Local Transport"/>
    <x v="0"/>
    <x v="0"/>
    <n v="7000"/>
    <n v="3770"/>
    <n v="1.856763925729443"/>
    <x v="1"/>
  </r>
  <r>
    <d v="2022-08-12T00:00:00"/>
    <s v="Local Transport"/>
    <x v="0"/>
    <x v="0"/>
    <n v="10000"/>
    <n v="3770"/>
    <n v="2.6525198938992043"/>
    <x v="1"/>
  </r>
  <r>
    <d v="2022-08-12T00:00:00"/>
    <s v="Local Transport"/>
    <x v="0"/>
    <x v="0"/>
    <n v="10000"/>
    <n v="3770"/>
    <n v="2.6525198938992043"/>
    <x v="1"/>
  </r>
  <r>
    <d v="2022-08-12T00:00:00"/>
    <s v="Local Transport"/>
    <x v="0"/>
    <x v="2"/>
    <n v="10000"/>
    <n v="3770"/>
    <n v="2.6525198938992043"/>
    <x v="3"/>
  </r>
  <r>
    <d v="2022-08-12T00:00:00"/>
    <s v="Local Transport"/>
    <x v="0"/>
    <x v="2"/>
    <n v="10000"/>
    <n v="3770"/>
    <n v="2.6525198938992043"/>
    <x v="3"/>
  </r>
  <r>
    <d v="2022-08-12T00:00:00"/>
    <s v="Local Transport"/>
    <x v="0"/>
    <x v="2"/>
    <n v="15000"/>
    <n v="3770"/>
    <n v="3.9787798408488064"/>
    <x v="3"/>
  </r>
  <r>
    <d v="2022-08-12T00:00:00"/>
    <s v="Local Transport"/>
    <x v="0"/>
    <x v="2"/>
    <n v="10000"/>
    <n v="3770"/>
    <n v="2.6525198938992043"/>
    <x v="3"/>
  </r>
  <r>
    <d v="2022-08-12T00:00:00"/>
    <s v="Local Transport"/>
    <x v="0"/>
    <x v="2"/>
    <n v="20000"/>
    <n v="3770"/>
    <n v="5.3050397877984086"/>
    <x v="3"/>
  </r>
  <r>
    <d v="2022-08-15T00:00:00"/>
    <s v="July security services: Globe chq: 193"/>
    <x v="6"/>
    <x v="4"/>
    <n v="1600000"/>
    <n v="3770"/>
    <n v="424.40318302387266"/>
    <x v="5"/>
  </r>
  <r>
    <d v="2022-08-15T00:00:00"/>
    <s v="Bank Charges"/>
    <x v="4"/>
    <x v="4"/>
    <n v="3000"/>
    <n v="3770"/>
    <n v="0.79575596816976124"/>
    <x v="5"/>
  </r>
  <r>
    <d v="2022-08-13T00:00:00"/>
    <s v="Local Transport"/>
    <x v="0"/>
    <x v="0"/>
    <n v="10000"/>
    <n v="3770"/>
    <n v="2.6525198938992043"/>
    <x v="0"/>
  </r>
  <r>
    <d v="2022-08-13T00:00:00"/>
    <s v="Local Transport"/>
    <x v="0"/>
    <x v="0"/>
    <n v="11000"/>
    <n v="3770"/>
    <n v="2.9177718832891246"/>
    <x v="0"/>
  </r>
  <r>
    <d v="2022-08-13T00:00:00"/>
    <s v="Local Transport"/>
    <x v="0"/>
    <x v="0"/>
    <n v="10000"/>
    <n v="3770"/>
    <n v="2.6525198938992043"/>
    <x v="1"/>
  </r>
  <r>
    <d v="2022-08-13T00:00:00"/>
    <s v="Local Transport"/>
    <x v="0"/>
    <x v="0"/>
    <n v="10000"/>
    <n v="3770"/>
    <n v="2.6525198938992043"/>
    <x v="1"/>
  </r>
  <r>
    <d v="2022-08-13T00:00:00"/>
    <s v="Local Transport"/>
    <x v="0"/>
    <x v="1"/>
    <n v="10000"/>
    <n v="3770"/>
    <n v="2.6525198938992043"/>
    <x v="2"/>
  </r>
  <r>
    <d v="2022-08-13T00:00:00"/>
    <s v="Local Transport"/>
    <x v="0"/>
    <x v="1"/>
    <n v="10000"/>
    <n v="3770"/>
    <n v="2.6525198938992043"/>
    <x v="2"/>
  </r>
  <r>
    <d v="2022-08-15T00:00:00"/>
    <s v="Local Transport"/>
    <x v="0"/>
    <x v="2"/>
    <n v="7000"/>
    <n v="3770"/>
    <n v="1.856763925729443"/>
    <x v="3"/>
  </r>
  <r>
    <d v="2022-08-15T00:00:00"/>
    <s v="Local Transport"/>
    <x v="0"/>
    <x v="2"/>
    <n v="5000"/>
    <n v="3770"/>
    <n v="1.3262599469496021"/>
    <x v="3"/>
  </r>
  <r>
    <d v="2022-08-15T00:00:00"/>
    <s v="Local Transport"/>
    <x v="0"/>
    <x v="2"/>
    <n v="13000"/>
    <n v="3770"/>
    <n v="3.4482758620689653"/>
    <x v="3"/>
  </r>
  <r>
    <d v="2022-08-15T00:00:00"/>
    <s v="Local Transport"/>
    <x v="0"/>
    <x v="2"/>
    <n v="10000"/>
    <n v="3770"/>
    <n v="2.6525198938992043"/>
    <x v="3"/>
  </r>
  <r>
    <d v="2022-08-15T00:00:00"/>
    <s v="Local Transport"/>
    <x v="0"/>
    <x v="2"/>
    <n v="15000"/>
    <n v="3770"/>
    <n v="3.9787798408488064"/>
    <x v="3"/>
  </r>
  <r>
    <d v="2022-08-15T00:00:00"/>
    <s v="Local Transport"/>
    <x v="0"/>
    <x v="1"/>
    <n v="8000"/>
    <n v="3770"/>
    <n v="2.1220159151193636"/>
    <x v="2"/>
  </r>
  <r>
    <d v="2022-08-15T00:00:00"/>
    <s v="Local Transport"/>
    <x v="0"/>
    <x v="1"/>
    <n v="10000"/>
    <n v="3770"/>
    <n v="2.6525198938992043"/>
    <x v="2"/>
  </r>
  <r>
    <d v="2022-08-15T00:00:00"/>
    <s v="Local Transport"/>
    <x v="0"/>
    <x v="1"/>
    <n v="18000"/>
    <n v="3770"/>
    <n v="4.7745358090185679"/>
    <x v="2"/>
  </r>
  <r>
    <d v="2022-08-15T00:00:00"/>
    <s v="Local Transport"/>
    <x v="0"/>
    <x v="1"/>
    <n v="20000"/>
    <n v="3770"/>
    <n v="5.3050397877984086"/>
    <x v="2"/>
  </r>
  <r>
    <d v="2022-08-15T00:00:00"/>
    <s v="Local Transport"/>
    <x v="0"/>
    <x v="1"/>
    <n v="8000"/>
    <n v="3770"/>
    <n v="2.1220159151193636"/>
    <x v="2"/>
  </r>
  <r>
    <d v="2022-08-15T00:00:00"/>
    <s v="Trust Building"/>
    <x v="1"/>
    <x v="1"/>
    <n v="10000"/>
    <n v="3770"/>
    <n v="2.6525198938992043"/>
    <x v="2"/>
  </r>
  <r>
    <d v="2022-08-15T00:00:00"/>
    <s v="Local Transport"/>
    <x v="0"/>
    <x v="0"/>
    <n v="10000"/>
    <n v="3770"/>
    <n v="2.6525198938992043"/>
    <x v="0"/>
  </r>
  <r>
    <d v="2022-08-15T00:00:00"/>
    <s v="Local Transport"/>
    <x v="0"/>
    <x v="0"/>
    <n v="40000"/>
    <n v="3770"/>
    <n v="10.610079575596817"/>
    <x v="0"/>
  </r>
  <r>
    <d v="2022-08-15T00:00:00"/>
    <s v="Local Transport"/>
    <x v="0"/>
    <x v="0"/>
    <n v="15000"/>
    <n v="3770"/>
    <n v="3.9787798408488064"/>
    <x v="0"/>
  </r>
  <r>
    <d v="2022-08-15T00:00:00"/>
    <s v="Local Transport"/>
    <x v="0"/>
    <x v="0"/>
    <n v="15000"/>
    <n v="3770"/>
    <n v="3.9787798408488064"/>
    <x v="0"/>
  </r>
  <r>
    <d v="2022-08-15T00:00:00"/>
    <s v="Local Transport"/>
    <x v="0"/>
    <x v="0"/>
    <n v="50000"/>
    <n v="3770"/>
    <n v="13.262599469496021"/>
    <x v="0"/>
  </r>
  <r>
    <d v="2022-08-15T00:00:00"/>
    <s v="Local Transport"/>
    <x v="0"/>
    <x v="0"/>
    <n v="8000"/>
    <n v="3770"/>
    <n v="2.1220159151193636"/>
    <x v="0"/>
  </r>
  <r>
    <d v="2022-08-15T00:00:00"/>
    <s v="Local Transport"/>
    <x v="0"/>
    <x v="0"/>
    <n v="10000"/>
    <n v="3770"/>
    <n v="2.6525198938992043"/>
    <x v="1"/>
  </r>
  <r>
    <d v="2022-08-15T00:00:00"/>
    <s v="Local Transport"/>
    <x v="0"/>
    <x v="0"/>
    <n v="40000"/>
    <n v="3770"/>
    <n v="10.610079575596817"/>
    <x v="1"/>
  </r>
  <r>
    <d v="2022-08-15T00:00:00"/>
    <s v="Local Transport"/>
    <x v="0"/>
    <x v="0"/>
    <n v="15000"/>
    <n v="3770"/>
    <n v="3.9787798408488064"/>
    <x v="1"/>
  </r>
  <r>
    <d v="2022-08-15T00:00:00"/>
    <s v="Local Transport"/>
    <x v="0"/>
    <x v="0"/>
    <n v="15000"/>
    <n v="3770"/>
    <n v="3.9787798408488064"/>
    <x v="1"/>
  </r>
  <r>
    <d v="2022-08-15T00:00:00"/>
    <s v="Local Transport"/>
    <x v="0"/>
    <x v="0"/>
    <n v="50000"/>
    <n v="3770"/>
    <n v="13.262599469496021"/>
    <x v="1"/>
  </r>
  <r>
    <d v="2022-08-15T00:00:00"/>
    <s v="Local Transport"/>
    <x v="0"/>
    <x v="0"/>
    <n v="10000"/>
    <n v="3770"/>
    <n v="2.6525198938992043"/>
    <x v="1"/>
  </r>
  <r>
    <d v="2022-08-15T00:00:00"/>
    <s v="Lydia July PAYE: chq 196"/>
    <x v="3"/>
    <x v="2"/>
    <n v="1211440"/>
    <n v="3770"/>
    <n v="321.33687002652522"/>
    <x v="5"/>
  </r>
  <r>
    <d v="2022-08-15T00:00:00"/>
    <s v="URA Commission Charges"/>
    <x v="4"/>
    <x v="4"/>
    <n v="2500"/>
    <n v="3770"/>
    <n v="0.66312997347480107"/>
    <x v="5"/>
  </r>
  <r>
    <d v="2022-08-15T00:00:00"/>
    <s v="Lydia July NSSF: chq 195"/>
    <x v="3"/>
    <x v="2"/>
    <n v="654720"/>
    <n v="3770"/>
    <n v="173.66578249336871"/>
    <x v="5"/>
  </r>
  <r>
    <d v="2022-08-15T00:00:00"/>
    <s v="Bank Charges"/>
    <x v="4"/>
    <x v="4"/>
    <n v="2000"/>
    <n v="3770"/>
    <n v="0.5305039787798409"/>
    <x v="5"/>
  </r>
  <r>
    <d v="2022-08-16T00:00:00"/>
    <s v="Local Transport"/>
    <x v="0"/>
    <x v="2"/>
    <n v="7000"/>
    <n v="3770"/>
    <n v="1.856763925729443"/>
    <x v="3"/>
  </r>
  <r>
    <d v="2022-08-16T00:00:00"/>
    <s v="Local Transport"/>
    <x v="0"/>
    <x v="2"/>
    <n v="6000"/>
    <n v="3770"/>
    <n v="1.5915119363395225"/>
    <x v="3"/>
  </r>
  <r>
    <d v="2022-08-16T00:00:00"/>
    <s v="Local Transport"/>
    <x v="0"/>
    <x v="2"/>
    <n v="1000"/>
    <n v="3770"/>
    <n v="0.26525198938992045"/>
    <x v="3"/>
  </r>
  <r>
    <d v="2022-08-16T00:00:00"/>
    <s v="Local Transport"/>
    <x v="0"/>
    <x v="2"/>
    <n v="1000"/>
    <n v="3770"/>
    <n v="0.26525198938992045"/>
    <x v="3"/>
  </r>
  <r>
    <d v="2022-08-16T00:00:00"/>
    <s v="Local Transport"/>
    <x v="0"/>
    <x v="0"/>
    <n v="10000"/>
    <n v="3770"/>
    <n v="2.6525198938992043"/>
    <x v="0"/>
  </r>
  <r>
    <d v="2022-08-16T00:00:00"/>
    <s v="Local Transport"/>
    <x v="0"/>
    <x v="0"/>
    <n v="10000"/>
    <n v="3770"/>
    <n v="2.6525198938992043"/>
    <x v="0"/>
  </r>
  <r>
    <d v="2022-08-16T00:00:00"/>
    <s v="Local Transport"/>
    <x v="0"/>
    <x v="0"/>
    <n v="10000"/>
    <n v="3770"/>
    <n v="2.6525198938992043"/>
    <x v="0"/>
  </r>
  <r>
    <d v="2022-08-16T00:00:00"/>
    <s v="Local Transport"/>
    <x v="0"/>
    <x v="0"/>
    <n v="10000"/>
    <n v="3770"/>
    <n v="2.6525198938992043"/>
    <x v="0"/>
  </r>
  <r>
    <d v="2022-08-16T00:00:00"/>
    <s v="Local Transport"/>
    <x v="0"/>
    <x v="0"/>
    <n v="10000"/>
    <n v="3770"/>
    <n v="2.6525198938992043"/>
    <x v="1"/>
  </r>
  <r>
    <d v="2022-08-16T00:00:00"/>
    <s v="Local Transport"/>
    <x v="0"/>
    <x v="0"/>
    <n v="10000"/>
    <n v="3770"/>
    <n v="2.6525198938992043"/>
    <x v="1"/>
  </r>
  <r>
    <d v="2022-08-16T00:00:00"/>
    <s v="Local Transport"/>
    <x v="0"/>
    <x v="0"/>
    <n v="10000"/>
    <n v="3770"/>
    <n v="2.6525198938992043"/>
    <x v="1"/>
  </r>
  <r>
    <d v="2022-08-16T00:00:00"/>
    <s v="Local Transport"/>
    <x v="0"/>
    <x v="0"/>
    <n v="10000"/>
    <n v="3770"/>
    <n v="2.6525198938992043"/>
    <x v="1"/>
  </r>
  <r>
    <d v="2022-08-16T00:00:00"/>
    <s v="Local Transport"/>
    <x v="0"/>
    <x v="1"/>
    <n v="8000"/>
    <n v="3770"/>
    <n v="2.1220159151193636"/>
    <x v="2"/>
  </r>
  <r>
    <d v="2022-08-16T00:00:00"/>
    <s v="Local Transport"/>
    <x v="0"/>
    <x v="1"/>
    <n v="16000"/>
    <n v="3770"/>
    <n v="4.2440318302387272"/>
    <x v="2"/>
  </r>
  <r>
    <d v="2022-08-16T00:00:00"/>
    <s v="Local Transport"/>
    <x v="0"/>
    <x v="1"/>
    <n v="16000"/>
    <n v="3770"/>
    <n v="4.2440318302387272"/>
    <x v="2"/>
  </r>
  <r>
    <d v="2022-08-16T00:00:00"/>
    <s v="Local Transport"/>
    <x v="0"/>
    <x v="1"/>
    <n v="16000"/>
    <n v="3770"/>
    <n v="4.2440318302387272"/>
    <x v="2"/>
  </r>
  <r>
    <d v="2022-08-16T00:00:00"/>
    <s v="Local Transport"/>
    <x v="0"/>
    <x v="1"/>
    <n v="8000"/>
    <n v="3770"/>
    <n v="2.1220159151193636"/>
    <x v="2"/>
  </r>
  <r>
    <d v="2022-08-16T00:00:00"/>
    <s v="Trust Building"/>
    <x v="1"/>
    <x v="1"/>
    <n v="5000"/>
    <n v="3770"/>
    <n v="1.3262599469496021"/>
    <x v="2"/>
  </r>
  <r>
    <d v="2022-08-16T00:00:00"/>
    <s v="Trust Building"/>
    <x v="1"/>
    <x v="1"/>
    <n v="5000"/>
    <n v="3770"/>
    <n v="1.3262599469496021"/>
    <x v="2"/>
  </r>
  <r>
    <d v="2022-08-17T00:00:00"/>
    <s v="Local Transport"/>
    <x v="0"/>
    <x v="0"/>
    <n v="8000"/>
    <n v="3770"/>
    <n v="2.1220159151193636"/>
    <x v="1"/>
  </r>
  <r>
    <d v="2022-08-17T00:00:00"/>
    <s v="Local Transport"/>
    <x v="0"/>
    <x v="0"/>
    <n v="8000"/>
    <n v="3770"/>
    <n v="2.1220159151193636"/>
    <x v="1"/>
  </r>
  <r>
    <d v="2022-08-17T00:00:00"/>
    <s v="Local Transport"/>
    <x v="0"/>
    <x v="0"/>
    <n v="5000"/>
    <n v="3770"/>
    <n v="1.3262599469496021"/>
    <x v="1"/>
  </r>
  <r>
    <d v="2022-08-17T00:00:00"/>
    <s v="Local Transport"/>
    <x v="0"/>
    <x v="0"/>
    <n v="20000"/>
    <n v="3770"/>
    <n v="5.3050397877984086"/>
    <x v="1"/>
  </r>
  <r>
    <d v="2022-08-17T00:00:00"/>
    <s v="Local Transport"/>
    <x v="0"/>
    <x v="0"/>
    <n v="20000"/>
    <n v="3770"/>
    <n v="5.3050397877984086"/>
    <x v="1"/>
  </r>
  <r>
    <d v="2022-08-17T00:00:00"/>
    <s v="Local Transport"/>
    <x v="0"/>
    <x v="0"/>
    <n v="4000"/>
    <n v="3770"/>
    <n v="1.0610079575596818"/>
    <x v="1"/>
  </r>
  <r>
    <d v="2022-08-17T00:00:00"/>
    <s v="Local Transport"/>
    <x v="0"/>
    <x v="0"/>
    <n v="8000"/>
    <n v="3770"/>
    <n v="2.1220159151193636"/>
    <x v="1"/>
  </r>
  <r>
    <d v="2022-08-17T00:00:00"/>
    <s v="Local Transport"/>
    <x v="0"/>
    <x v="0"/>
    <n v="8000"/>
    <n v="3770"/>
    <n v="2.1220159151193636"/>
    <x v="1"/>
  </r>
  <r>
    <d v="2022-08-17T00:00:00"/>
    <s v="Local Transport"/>
    <x v="0"/>
    <x v="0"/>
    <n v="10000"/>
    <n v="3770"/>
    <n v="2.6525198938992043"/>
    <x v="0"/>
  </r>
  <r>
    <d v="2022-08-17T00:00:00"/>
    <s v="Local Transport"/>
    <x v="0"/>
    <x v="0"/>
    <n v="8000"/>
    <n v="3770"/>
    <n v="2.1220159151193636"/>
    <x v="0"/>
  </r>
  <r>
    <d v="2022-08-17T00:00:00"/>
    <s v="Local Transport"/>
    <x v="0"/>
    <x v="0"/>
    <n v="5000"/>
    <n v="3770"/>
    <n v="1.3262599469496021"/>
    <x v="0"/>
  </r>
  <r>
    <d v="2022-08-17T00:00:00"/>
    <s v="Local Transport"/>
    <x v="0"/>
    <x v="0"/>
    <n v="20000"/>
    <n v="3770"/>
    <n v="5.3050397877984086"/>
    <x v="0"/>
  </r>
  <r>
    <d v="2022-08-17T00:00:00"/>
    <s v="Local Transport"/>
    <x v="0"/>
    <x v="0"/>
    <n v="20000"/>
    <n v="3770"/>
    <n v="5.3050397877984086"/>
    <x v="0"/>
  </r>
  <r>
    <d v="2022-08-17T00:00:00"/>
    <s v="Local Transport"/>
    <x v="0"/>
    <x v="0"/>
    <n v="5000"/>
    <n v="3770"/>
    <n v="1.3262599469496021"/>
    <x v="0"/>
  </r>
  <r>
    <d v="2022-08-17T00:00:00"/>
    <s v="Local Transport"/>
    <x v="0"/>
    <x v="0"/>
    <n v="9000"/>
    <n v="3770"/>
    <n v="2.3872679045092839"/>
    <x v="0"/>
  </r>
  <r>
    <d v="2022-08-17T00:00:00"/>
    <s v="Local Transport"/>
    <x v="0"/>
    <x v="0"/>
    <n v="10000"/>
    <n v="3770"/>
    <n v="2.6525198938992043"/>
    <x v="0"/>
  </r>
  <r>
    <d v="2022-08-17T00:00:00"/>
    <s v="Local Transport"/>
    <x v="0"/>
    <x v="1"/>
    <n v="8000"/>
    <n v="3770"/>
    <n v="2.1220159151193636"/>
    <x v="2"/>
  </r>
  <r>
    <d v="2022-08-17T00:00:00"/>
    <s v="Local Transport"/>
    <x v="0"/>
    <x v="1"/>
    <n v="20000"/>
    <n v="3770"/>
    <n v="5.3050397877984086"/>
    <x v="2"/>
  </r>
  <r>
    <d v="2022-08-17T00:00:00"/>
    <s v="Local Transport"/>
    <x v="0"/>
    <x v="1"/>
    <n v="20000"/>
    <n v="3770"/>
    <n v="5.3050397877984086"/>
    <x v="2"/>
  </r>
  <r>
    <d v="2022-08-17T00:00:00"/>
    <s v="Local Transport"/>
    <x v="0"/>
    <x v="1"/>
    <n v="10000"/>
    <n v="3770"/>
    <n v="2.6525198938992043"/>
    <x v="2"/>
  </r>
  <r>
    <d v="2022-08-17T00:00:00"/>
    <s v="Local Transport"/>
    <x v="0"/>
    <x v="1"/>
    <n v="8000"/>
    <n v="3770"/>
    <n v="2.1220159151193636"/>
    <x v="2"/>
  </r>
  <r>
    <d v="2022-08-17T00:00:00"/>
    <s v="Trust Building"/>
    <x v="1"/>
    <x v="1"/>
    <n v="5000"/>
    <n v="3770"/>
    <n v="1.3262599469496021"/>
    <x v="2"/>
  </r>
  <r>
    <d v="2022-08-17T00:00:00"/>
    <s v="Trust Building"/>
    <x v="1"/>
    <x v="1"/>
    <n v="5000"/>
    <n v="3770"/>
    <n v="1.3262599469496021"/>
    <x v="2"/>
  </r>
  <r>
    <d v="2022-08-18T00:00:00"/>
    <s v="Local Transport"/>
    <x v="0"/>
    <x v="0"/>
    <n v="11000"/>
    <n v="3770"/>
    <n v="2.9177718832891246"/>
    <x v="0"/>
  </r>
  <r>
    <d v="2022-08-18T00:00:00"/>
    <s v="Local Transport"/>
    <x v="0"/>
    <x v="0"/>
    <n v="9000"/>
    <n v="3770"/>
    <n v="2.3872679045092839"/>
    <x v="0"/>
  </r>
  <r>
    <d v="2022-08-18T00:00:00"/>
    <s v="Local Transport"/>
    <x v="0"/>
    <x v="0"/>
    <n v="9000"/>
    <n v="3770"/>
    <n v="2.3872679045092839"/>
    <x v="1"/>
  </r>
  <r>
    <d v="2022-08-18T00:00:00"/>
    <s v="Local Transport"/>
    <x v="0"/>
    <x v="0"/>
    <n v="8000"/>
    <n v="3770"/>
    <n v="2.1220159151193636"/>
    <x v="1"/>
  </r>
  <r>
    <d v="2022-08-18T00:00:00"/>
    <s v="Local Transport"/>
    <x v="0"/>
    <x v="1"/>
    <n v="10000"/>
    <n v="3770"/>
    <n v="2.6525198938992043"/>
    <x v="2"/>
  </r>
  <r>
    <d v="2022-08-18T00:00:00"/>
    <s v="Local Transport"/>
    <x v="0"/>
    <x v="1"/>
    <n v="20000"/>
    <n v="3770"/>
    <n v="5.3050397877984086"/>
    <x v="2"/>
  </r>
  <r>
    <d v="2022-08-18T00:00:00"/>
    <s v="Local Transport"/>
    <x v="0"/>
    <x v="1"/>
    <n v="8000"/>
    <n v="3770"/>
    <n v="2.1220159151193636"/>
    <x v="2"/>
  </r>
  <r>
    <d v="2022-08-18T00:00:00"/>
    <s v="Trust Building"/>
    <x v="1"/>
    <x v="1"/>
    <n v="5000"/>
    <n v="3770"/>
    <n v="1.3262599469496021"/>
    <x v="2"/>
  </r>
  <r>
    <d v="2022-08-19T00:00:00"/>
    <s v="August Internet Subscription"/>
    <x v="7"/>
    <x v="4"/>
    <n v="319000"/>
    <n v="3770"/>
    <n v="84.615384615384613"/>
    <x v="3"/>
  </r>
  <r>
    <d v="2022-08-19T00:00:00"/>
    <s v="Airtime for Lydia"/>
    <x v="2"/>
    <x v="2"/>
    <n v="30000"/>
    <n v="3770"/>
    <n v="7.9575596816976129"/>
    <x v="3"/>
  </r>
  <r>
    <d v="2022-08-19T00:00:00"/>
    <s v="Airtime for i35"/>
    <x v="2"/>
    <x v="1"/>
    <n v="25000"/>
    <n v="3770"/>
    <n v="6.6312997347480103"/>
    <x v="2"/>
  </r>
  <r>
    <d v="2022-08-19T00:00:00"/>
    <s v="Airtime for Grace"/>
    <x v="2"/>
    <x v="0"/>
    <n v="20000"/>
    <n v="3770"/>
    <n v="5.3050397877984086"/>
    <x v="1"/>
  </r>
  <r>
    <d v="2022-08-19T00:00:00"/>
    <s v="Airtime for Edris"/>
    <x v="2"/>
    <x v="0"/>
    <n v="20000"/>
    <n v="3770"/>
    <n v="5.3050397877984086"/>
    <x v="0"/>
  </r>
  <r>
    <d v="2022-08-19T00:00:00"/>
    <s v="Local Transport"/>
    <x v="0"/>
    <x v="0"/>
    <n v="8000"/>
    <n v="3770"/>
    <n v="2.1220159151193636"/>
    <x v="1"/>
  </r>
  <r>
    <d v="2022-08-19T00:00:00"/>
    <s v="Local Transport"/>
    <x v="0"/>
    <x v="0"/>
    <n v="10000"/>
    <n v="3770"/>
    <n v="2.6525198938992043"/>
    <x v="1"/>
  </r>
  <r>
    <d v="2022-08-19T00:00:00"/>
    <s v="Local Transport"/>
    <x v="0"/>
    <x v="0"/>
    <n v="7000"/>
    <n v="3770"/>
    <n v="1.856763925729443"/>
    <x v="1"/>
  </r>
  <r>
    <d v="2022-08-19T00:00:00"/>
    <s v="Local Transport"/>
    <x v="0"/>
    <x v="0"/>
    <n v="17000"/>
    <n v="3770"/>
    <n v="4.5092838196286475"/>
    <x v="1"/>
  </r>
  <r>
    <d v="2022-08-19T00:00:00"/>
    <s v="Local Transport"/>
    <x v="0"/>
    <x v="0"/>
    <n v="20000"/>
    <n v="3770"/>
    <n v="5.3050397877984086"/>
    <x v="1"/>
  </r>
  <r>
    <d v="2022-08-19T00:00:00"/>
    <s v="Local Transport"/>
    <x v="0"/>
    <x v="0"/>
    <n v="8000"/>
    <n v="3770"/>
    <n v="2.1220159151193636"/>
    <x v="1"/>
  </r>
  <r>
    <d v="2022-08-19T00:00:00"/>
    <s v="Local Transport"/>
    <x v="0"/>
    <x v="0"/>
    <n v="10000"/>
    <n v="3770"/>
    <n v="2.6525198938992043"/>
    <x v="0"/>
  </r>
  <r>
    <d v="2022-08-19T00:00:00"/>
    <s v="Local Transport"/>
    <x v="0"/>
    <x v="0"/>
    <n v="10000"/>
    <n v="3770"/>
    <n v="2.6525198938992043"/>
    <x v="0"/>
  </r>
  <r>
    <d v="2022-08-19T00:00:00"/>
    <s v="Local Transport"/>
    <x v="0"/>
    <x v="0"/>
    <n v="10000"/>
    <n v="3770"/>
    <n v="2.6525198938992043"/>
    <x v="0"/>
  </r>
  <r>
    <d v="2022-08-19T00:00:00"/>
    <s v="Local Transport"/>
    <x v="0"/>
    <x v="0"/>
    <n v="15000"/>
    <n v="3770"/>
    <n v="3.9787798408488064"/>
    <x v="0"/>
  </r>
  <r>
    <d v="2022-08-19T00:00:00"/>
    <s v="Local Transport"/>
    <x v="0"/>
    <x v="0"/>
    <n v="20000"/>
    <n v="3770"/>
    <n v="5.3050397877984086"/>
    <x v="0"/>
  </r>
  <r>
    <d v="2022-08-19T00:00:00"/>
    <s v="Local Transport"/>
    <x v="0"/>
    <x v="0"/>
    <n v="9000"/>
    <n v="3770"/>
    <n v="2.3872679045092839"/>
    <x v="0"/>
  </r>
  <r>
    <d v="2022-08-19T00:00:00"/>
    <s v="Local Transport"/>
    <x v="0"/>
    <x v="1"/>
    <n v="8000"/>
    <n v="3770"/>
    <n v="2.1220159151193636"/>
    <x v="2"/>
  </r>
  <r>
    <d v="2022-08-19T00:00:00"/>
    <s v="Local Transport"/>
    <x v="0"/>
    <x v="1"/>
    <n v="20000"/>
    <n v="3770"/>
    <n v="5.3050397877984086"/>
    <x v="2"/>
  </r>
  <r>
    <d v="2022-08-19T00:00:00"/>
    <s v="Local Transport"/>
    <x v="0"/>
    <x v="1"/>
    <n v="20000"/>
    <n v="3770"/>
    <n v="5.3050397877984086"/>
    <x v="2"/>
  </r>
  <r>
    <d v="2022-08-19T00:00:00"/>
    <s v="Local Transport"/>
    <x v="0"/>
    <x v="1"/>
    <n v="9000"/>
    <n v="3770"/>
    <n v="2.3872679045092839"/>
    <x v="2"/>
  </r>
  <r>
    <d v="2022-08-19T00:00:00"/>
    <s v="Local Transport"/>
    <x v="0"/>
    <x v="1"/>
    <n v="8000"/>
    <n v="3770"/>
    <n v="2.1220159151193636"/>
    <x v="2"/>
  </r>
  <r>
    <d v="2022-08-19T00:00:00"/>
    <s v="Trust Building"/>
    <x v="1"/>
    <x v="1"/>
    <n v="5000"/>
    <n v="3770"/>
    <n v="1.3262599469496021"/>
    <x v="2"/>
  </r>
  <r>
    <d v="2022-08-19T00:00:00"/>
    <s v="Trust Building"/>
    <x v="1"/>
    <x v="1"/>
    <n v="5000"/>
    <n v="3770"/>
    <n v="1.3262599469496021"/>
    <x v="2"/>
  </r>
  <r>
    <d v="2022-08-20T00:00:00"/>
    <s v="Local Transport"/>
    <x v="0"/>
    <x v="1"/>
    <n v="28000"/>
    <n v="3770"/>
    <n v="7.4270557029177722"/>
    <x v="2"/>
  </r>
  <r>
    <d v="2022-08-20T00:00:00"/>
    <s v="Local Transport"/>
    <x v="0"/>
    <x v="1"/>
    <n v="30000"/>
    <n v="3770"/>
    <n v="7.9575596816976129"/>
    <x v="2"/>
  </r>
  <r>
    <d v="2022-08-20T00:00:00"/>
    <s v="Trust Building"/>
    <x v="1"/>
    <x v="1"/>
    <n v="10000"/>
    <n v="3770"/>
    <n v="2.6525198938992043"/>
    <x v="2"/>
  </r>
  <r>
    <d v="2022-08-22T00:00:00"/>
    <s v="Transfer charges"/>
    <x v="4"/>
    <x v="4"/>
    <n v="2000"/>
    <n v="3770"/>
    <n v="0.5305039787798409"/>
    <x v="4"/>
  </r>
  <r>
    <d v="2022-08-22T00:00:00"/>
    <s v="Transfer charges"/>
    <x v="4"/>
    <x v="4"/>
    <n v="20000"/>
    <n v="3770"/>
    <n v="5.3050397877984086"/>
    <x v="5"/>
  </r>
  <r>
    <d v="2022-08-22T00:00:00"/>
    <s v="July Water bill payment"/>
    <x v="8"/>
    <x v="4"/>
    <n v="73500"/>
    <n v="3770"/>
    <n v="19.49602122015915"/>
    <x v="3"/>
  </r>
  <r>
    <d v="2022-08-22T00:00:00"/>
    <s v="Transfer charges"/>
    <x v="9"/>
    <x v="4"/>
    <n v="3300"/>
    <n v="3770"/>
    <n v="0.87533156498673736"/>
    <x v="3"/>
  </r>
  <r>
    <d v="2022-08-22T00:00:00"/>
    <s v="Local Transport"/>
    <x v="0"/>
    <x v="1"/>
    <n v="8000"/>
    <n v="3770"/>
    <n v="2.1220159151193636"/>
    <x v="2"/>
  </r>
  <r>
    <d v="2022-08-22T00:00:00"/>
    <s v="Local Transport"/>
    <x v="0"/>
    <x v="1"/>
    <n v="8000"/>
    <n v="3770"/>
    <n v="2.1220159151193636"/>
    <x v="2"/>
  </r>
  <r>
    <d v="2022-08-22T00:00:00"/>
    <s v="Local Transport"/>
    <x v="0"/>
    <x v="1"/>
    <n v="20000"/>
    <n v="3770"/>
    <n v="5.3050397877984086"/>
    <x v="2"/>
  </r>
  <r>
    <d v="2022-08-22T00:00:00"/>
    <s v="Local Transport"/>
    <x v="0"/>
    <x v="1"/>
    <n v="22000"/>
    <n v="3770"/>
    <n v="5.8355437665782492"/>
    <x v="2"/>
  </r>
  <r>
    <d v="2022-08-22T00:00:00"/>
    <s v="Local Transport"/>
    <x v="0"/>
    <x v="1"/>
    <n v="8000"/>
    <n v="3770"/>
    <n v="2.1220159151193636"/>
    <x v="2"/>
  </r>
  <r>
    <d v="2022-08-22T00:00:00"/>
    <s v="Trust Building"/>
    <x v="1"/>
    <x v="1"/>
    <n v="5000"/>
    <n v="3770"/>
    <n v="1.3262599469496021"/>
    <x v="2"/>
  </r>
  <r>
    <d v="2022-08-22T00:00:00"/>
    <s v="Trust Building"/>
    <x v="1"/>
    <x v="1"/>
    <n v="5000"/>
    <n v="3770"/>
    <n v="1.3262599469496021"/>
    <x v="2"/>
  </r>
  <r>
    <d v="2022-08-22T00:00:00"/>
    <s v="Local Transport"/>
    <x v="0"/>
    <x v="0"/>
    <n v="9000"/>
    <n v="3770"/>
    <n v="2.3872679045092839"/>
    <x v="1"/>
  </r>
  <r>
    <d v="2022-08-22T00:00:00"/>
    <s v="Local Transport"/>
    <x v="0"/>
    <x v="0"/>
    <n v="30000"/>
    <n v="3770"/>
    <n v="7.9575596816976129"/>
    <x v="1"/>
  </r>
  <r>
    <d v="2022-08-22T00:00:00"/>
    <s v="Local Transport"/>
    <x v="0"/>
    <x v="0"/>
    <n v="30000"/>
    <n v="3770"/>
    <n v="7.9575596816976129"/>
    <x v="1"/>
  </r>
  <r>
    <d v="2022-08-22T00:00:00"/>
    <s v="Local Transport"/>
    <x v="0"/>
    <x v="0"/>
    <n v="9000"/>
    <n v="3770"/>
    <n v="2.3872679045092839"/>
    <x v="1"/>
  </r>
  <r>
    <d v="2022-08-22T00:00:00"/>
    <s v="Local Transport"/>
    <x v="0"/>
    <x v="0"/>
    <n v="9000"/>
    <n v="3770"/>
    <n v="2.3872679045092839"/>
    <x v="0"/>
  </r>
  <r>
    <d v="2022-08-22T00:00:00"/>
    <s v="Local Transport"/>
    <x v="0"/>
    <x v="0"/>
    <n v="30000"/>
    <n v="3770"/>
    <n v="7.9575596816976129"/>
    <x v="0"/>
  </r>
  <r>
    <d v="2022-08-22T00:00:00"/>
    <s v="Local Transport"/>
    <x v="0"/>
    <x v="0"/>
    <n v="30000"/>
    <n v="3770"/>
    <n v="7.9575596816976129"/>
    <x v="0"/>
  </r>
  <r>
    <d v="2022-08-22T00:00:00"/>
    <s v="Local Transport"/>
    <x v="0"/>
    <x v="0"/>
    <n v="10000"/>
    <n v="3770"/>
    <n v="2.6525198938992043"/>
    <x v="0"/>
  </r>
  <r>
    <d v="2022-08-22T00:00:00"/>
    <s v="Airtime for Lydia"/>
    <x v="2"/>
    <x v="2"/>
    <n v="30000"/>
    <n v="3770"/>
    <n v="7.9575596816976129"/>
    <x v="3"/>
  </r>
  <r>
    <d v="2022-08-22T00:00:00"/>
    <s v="Airtime for i35"/>
    <x v="2"/>
    <x v="1"/>
    <n v="25000"/>
    <n v="3770"/>
    <n v="6.6312997347480103"/>
    <x v="2"/>
  </r>
  <r>
    <d v="2022-08-22T00:00:00"/>
    <s v="Airtime for Grace"/>
    <x v="2"/>
    <x v="0"/>
    <n v="20000"/>
    <n v="3770"/>
    <n v="5.3050397877984086"/>
    <x v="1"/>
  </r>
  <r>
    <d v="2022-08-22T00:00:00"/>
    <s v="Airtime for Edris"/>
    <x v="2"/>
    <x v="0"/>
    <n v="20000"/>
    <n v="3770"/>
    <n v="5.3050397877984086"/>
    <x v="0"/>
  </r>
  <r>
    <d v="2022-08-22T00:00:00"/>
    <s v="2kgsof sugar @4500"/>
    <x v="5"/>
    <x v="4"/>
    <n v="9000"/>
    <n v="3770"/>
    <n v="2.3872679045092839"/>
    <x v="3"/>
  </r>
  <r>
    <d v="2022-08-22T00:00:00"/>
    <s v="1 kgof sugar @5,000"/>
    <x v="5"/>
    <x v="4"/>
    <n v="5000"/>
    <n v="3770"/>
    <n v="1.3262599469496021"/>
    <x v="3"/>
  </r>
  <r>
    <d v="2022-08-22T00:00:00"/>
    <s v="7 packets of office milk @12,000/- "/>
    <x v="5"/>
    <x v="4"/>
    <n v="84000"/>
    <n v="3770"/>
    <n v="22.281167108753316"/>
    <x v="3"/>
  </r>
  <r>
    <d v="2022-08-22T00:00:00"/>
    <s v="Local Transport"/>
    <x v="0"/>
    <x v="2"/>
    <n v="7000"/>
    <n v="3770"/>
    <n v="1.856763925729443"/>
    <x v="3"/>
  </r>
  <r>
    <d v="2022-08-22T00:00:00"/>
    <s v="Local Transport"/>
    <x v="0"/>
    <x v="2"/>
    <n v="5000"/>
    <n v="3770"/>
    <n v="1.3262599469496021"/>
    <x v="3"/>
  </r>
  <r>
    <d v="2022-08-22T00:00:00"/>
    <s v="Local Transport"/>
    <x v="0"/>
    <x v="2"/>
    <n v="4000"/>
    <n v="3770"/>
    <n v="1.0610079575596818"/>
    <x v="3"/>
  </r>
  <r>
    <d v="2022-08-22T00:00:00"/>
    <s v="purchase of office phone battrey"/>
    <x v="5"/>
    <x v="4"/>
    <n v="8000"/>
    <n v="3770"/>
    <n v="2.1220159151193636"/>
    <x v="3"/>
  </r>
  <r>
    <d v="2022-08-23T00:00:00"/>
    <s v="Local Transport"/>
    <x v="0"/>
    <x v="1"/>
    <n v="22000"/>
    <n v="3770"/>
    <n v="5.8355437665782492"/>
    <x v="2"/>
  </r>
  <r>
    <d v="2022-08-23T00:00:00"/>
    <s v="Local Transport"/>
    <x v="0"/>
    <x v="1"/>
    <n v="25000"/>
    <n v="3770"/>
    <n v="6.6312997347480103"/>
    <x v="2"/>
  </r>
  <r>
    <d v="2022-08-23T00:00:00"/>
    <s v="Local Transport"/>
    <x v="0"/>
    <x v="1"/>
    <n v="5000"/>
    <n v="3770"/>
    <n v="1.3262599469496021"/>
    <x v="2"/>
  </r>
  <r>
    <d v="2022-08-23T00:00:00"/>
    <s v="Local Transport"/>
    <x v="0"/>
    <x v="1"/>
    <n v="8000"/>
    <n v="3770"/>
    <n v="2.1220159151193636"/>
    <x v="2"/>
  </r>
  <r>
    <d v="2022-08-23T00:00:00"/>
    <s v="Local Transport"/>
    <x v="0"/>
    <x v="1"/>
    <n v="8000"/>
    <n v="3770"/>
    <n v="2.1220159151193636"/>
    <x v="2"/>
  </r>
  <r>
    <d v="2022-08-23T00:00:00"/>
    <s v="Trust Building"/>
    <x v="1"/>
    <x v="1"/>
    <n v="5000"/>
    <n v="3770"/>
    <n v="1.3262599469496021"/>
    <x v="2"/>
  </r>
  <r>
    <d v="2022-08-23T00:00:00"/>
    <s v="Trust Building"/>
    <x v="1"/>
    <x v="1"/>
    <n v="5000"/>
    <n v="3770"/>
    <n v="1.3262599469496021"/>
    <x v="2"/>
  </r>
  <r>
    <d v="2022-08-23T00:00:00"/>
    <s v="Local Transport"/>
    <x v="0"/>
    <x v="2"/>
    <n v="4000"/>
    <n v="3770"/>
    <n v="1.0610079575596818"/>
    <x v="3"/>
  </r>
  <r>
    <d v="2022-08-23T00:00:00"/>
    <s v="Local Transport"/>
    <x v="0"/>
    <x v="2"/>
    <n v="17000"/>
    <n v="3770"/>
    <n v="4.5092838196286475"/>
    <x v="3"/>
  </r>
  <r>
    <d v="2022-08-23T00:00:00"/>
    <s v="Local Transport"/>
    <x v="0"/>
    <x v="2"/>
    <n v="15000"/>
    <n v="3770"/>
    <n v="3.9787798408488064"/>
    <x v="3"/>
  </r>
  <r>
    <d v="2022-08-23T00:00:00"/>
    <s v="Local Transport"/>
    <x v="0"/>
    <x v="2"/>
    <n v="15000"/>
    <n v="3770"/>
    <n v="3.9787798408488064"/>
    <x v="3"/>
  </r>
  <r>
    <d v="2022-08-23T00:00:00"/>
    <s v="Local Transport"/>
    <x v="0"/>
    <x v="0"/>
    <n v="10000"/>
    <n v="3770"/>
    <n v="2.6525198938992043"/>
    <x v="0"/>
  </r>
  <r>
    <d v="2022-08-23T00:00:00"/>
    <s v="Local Transport"/>
    <x v="0"/>
    <x v="0"/>
    <n v="10000"/>
    <n v="3770"/>
    <n v="2.6525198938992043"/>
    <x v="0"/>
  </r>
  <r>
    <d v="2022-08-23T00:00:00"/>
    <s v="Local Transport"/>
    <x v="0"/>
    <x v="0"/>
    <n v="7000"/>
    <n v="3770"/>
    <n v="1.856763925729443"/>
    <x v="0"/>
  </r>
  <r>
    <d v="2022-08-23T00:00:00"/>
    <s v="Local Transport"/>
    <x v="0"/>
    <x v="0"/>
    <n v="20000"/>
    <n v="3770"/>
    <n v="5.3050397877984086"/>
    <x v="0"/>
  </r>
  <r>
    <d v="2022-08-23T00:00:00"/>
    <s v="Local Transport"/>
    <x v="0"/>
    <x v="0"/>
    <n v="20000"/>
    <n v="3770"/>
    <n v="5.3050397877984086"/>
    <x v="0"/>
  </r>
  <r>
    <d v="2022-08-23T00:00:00"/>
    <s v="Local Transport"/>
    <x v="0"/>
    <x v="0"/>
    <n v="7000"/>
    <n v="3770"/>
    <n v="1.856763925729443"/>
    <x v="0"/>
  </r>
  <r>
    <d v="2022-08-23T00:00:00"/>
    <s v="Local Transport"/>
    <x v="0"/>
    <x v="0"/>
    <n v="9000"/>
    <n v="3770"/>
    <n v="2.3872679045092839"/>
    <x v="0"/>
  </r>
  <r>
    <d v="2022-08-23T00:00:00"/>
    <s v="Local Transport"/>
    <x v="0"/>
    <x v="0"/>
    <n v="10000"/>
    <n v="3770"/>
    <n v="2.6525198938992043"/>
    <x v="0"/>
  </r>
  <r>
    <d v="2022-08-23T00:00:00"/>
    <s v="Local Transport"/>
    <x v="0"/>
    <x v="0"/>
    <n v="9000"/>
    <n v="3770"/>
    <n v="2.3872679045092839"/>
    <x v="1"/>
  </r>
  <r>
    <d v="2022-08-23T00:00:00"/>
    <s v="Local Transport"/>
    <x v="0"/>
    <x v="0"/>
    <n v="10000"/>
    <n v="3770"/>
    <n v="2.6525198938992043"/>
    <x v="1"/>
  </r>
  <r>
    <d v="2022-08-23T00:00:00"/>
    <s v="Local Transport"/>
    <x v="0"/>
    <x v="0"/>
    <n v="7000"/>
    <n v="3770"/>
    <n v="1.856763925729443"/>
    <x v="1"/>
  </r>
  <r>
    <d v="2022-08-23T00:00:00"/>
    <s v="Local Transport"/>
    <x v="0"/>
    <x v="0"/>
    <n v="20000"/>
    <n v="3770"/>
    <n v="5.3050397877984086"/>
    <x v="1"/>
  </r>
  <r>
    <d v="2022-08-23T00:00:00"/>
    <s v="Local Transport"/>
    <x v="0"/>
    <x v="0"/>
    <n v="20000"/>
    <n v="3770"/>
    <n v="5.3050397877984086"/>
    <x v="1"/>
  </r>
  <r>
    <d v="2022-08-23T00:00:00"/>
    <s v="Local Transport"/>
    <x v="0"/>
    <x v="0"/>
    <n v="7000"/>
    <n v="3770"/>
    <n v="1.856763925729443"/>
    <x v="1"/>
  </r>
  <r>
    <d v="2022-08-23T00:00:00"/>
    <s v="Local Transport"/>
    <x v="0"/>
    <x v="0"/>
    <n v="10000"/>
    <n v="3770"/>
    <n v="2.6525198938992043"/>
    <x v="1"/>
  </r>
  <r>
    <d v="2022-08-23T00:00:00"/>
    <s v="Local Transport"/>
    <x v="0"/>
    <x v="0"/>
    <n v="8000"/>
    <n v="3770"/>
    <n v="2.1220159151193636"/>
    <x v="1"/>
  </r>
  <r>
    <d v="2022-08-24T00:00:00"/>
    <s v="Local Transport"/>
    <x v="0"/>
    <x v="1"/>
    <n v="8000"/>
    <n v="3770"/>
    <n v="2.1220159151193636"/>
    <x v="2"/>
  </r>
  <r>
    <d v="2022-08-24T00:00:00"/>
    <s v="Local Transport"/>
    <x v="0"/>
    <x v="1"/>
    <n v="20000"/>
    <n v="3770"/>
    <n v="5.3050397877984086"/>
    <x v="2"/>
  </r>
  <r>
    <d v="2022-08-24T00:00:00"/>
    <s v="Local Transport"/>
    <x v="0"/>
    <x v="1"/>
    <n v="18000"/>
    <n v="3770"/>
    <n v="4.7745358090185679"/>
    <x v="2"/>
  </r>
  <r>
    <d v="2022-08-24T00:00:00"/>
    <s v="Local Transport"/>
    <x v="0"/>
    <x v="1"/>
    <n v="13000"/>
    <n v="3770"/>
    <n v="3.4482758620689653"/>
    <x v="2"/>
  </r>
  <r>
    <d v="2022-08-24T00:00:00"/>
    <s v="Local Transport"/>
    <x v="0"/>
    <x v="1"/>
    <n v="10000"/>
    <n v="3770"/>
    <n v="2.6525198938992043"/>
    <x v="2"/>
  </r>
  <r>
    <d v="2022-08-24T00:00:00"/>
    <s v="Trust Building"/>
    <x v="1"/>
    <x v="1"/>
    <n v="5000"/>
    <n v="3770"/>
    <n v="1.3262599469496021"/>
    <x v="2"/>
  </r>
  <r>
    <d v="2022-08-24T00:00:00"/>
    <s v="Trust Building"/>
    <x v="1"/>
    <x v="1"/>
    <n v="5000"/>
    <n v="3770"/>
    <n v="1.3262599469496021"/>
    <x v="2"/>
  </r>
  <r>
    <d v="2022-08-24T00:00:00"/>
    <s v="Local Transport"/>
    <x v="0"/>
    <x v="0"/>
    <n v="9000"/>
    <n v="3770"/>
    <n v="2.3872679045092839"/>
    <x v="1"/>
  </r>
  <r>
    <d v="2022-08-24T00:00:00"/>
    <s v="Local Transport"/>
    <x v="0"/>
    <x v="0"/>
    <n v="20000"/>
    <n v="3770"/>
    <n v="5.3050397877984086"/>
    <x v="1"/>
  </r>
  <r>
    <d v="2022-08-24T00:00:00"/>
    <s v="Local Transport"/>
    <x v="0"/>
    <x v="0"/>
    <n v="20000"/>
    <n v="3770"/>
    <n v="5.3050397877984086"/>
    <x v="1"/>
  </r>
  <r>
    <d v="2022-08-24T00:00:00"/>
    <s v="Local Transport"/>
    <x v="0"/>
    <x v="0"/>
    <n v="10000"/>
    <n v="3770"/>
    <n v="2.6525198938992043"/>
    <x v="1"/>
  </r>
  <r>
    <d v="2022-08-24T00:00:00"/>
    <s v="Local Transport"/>
    <x v="0"/>
    <x v="0"/>
    <n v="10000"/>
    <n v="3770"/>
    <n v="2.6525198938992043"/>
    <x v="0"/>
  </r>
  <r>
    <d v="2022-08-24T00:00:00"/>
    <s v="Local Transport"/>
    <x v="0"/>
    <x v="0"/>
    <n v="20000"/>
    <n v="3770"/>
    <n v="5.3050397877984086"/>
    <x v="0"/>
  </r>
  <r>
    <d v="2022-08-24T00:00:00"/>
    <s v="Local Transport"/>
    <x v="0"/>
    <x v="0"/>
    <n v="20000"/>
    <n v="3770"/>
    <n v="5.3050397877984086"/>
    <x v="0"/>
  </r>
  <r>
    <d v="2022-08-24T00:00:00"/>
    <s v="Local Transport"/>
    <x v="0"/>
    <x v="0"/>
    <n v="10000"/>
    <n v="3770"/>
    <n v="2.6525198938992043"/>
    <x v="0"/>
  </r>
  <r>
    <d v="2022-08-25T00:00:00"/>
    <s v="Interbank Transfer Fees"/>
    <x v="4"/>
    <x v="4"/>
    <n v="56550"/>
    <n v="3770"/>
    <n v="15"/>
    <x v="6"/>
  </r>
  <r>
    <d v="2022-08-25T00:00:00"/>
    <s v="Bank Charges"/>
    <x v="4"/>
    <x v="4"/>
    <n v="31818.799999999999"/>
    <n v="3770"/>
    <n v="8.44"/>
    <x v="6"/>
  </r>
  <r>
    <d v="2022-08-25T00:00:00"/>
    <s v="Local Transport"/>
    <x v="0"/>
    <x v="0"/>
    <n v="8000"/>
    <n v="3770"/>
    <n v="2.1220159151193636"/>
    <x v="0"/>
  </r>
  <r>
    <d v="2022-08-25T00:00:00"/>
    <s v="Local Transport"/>
    <x v="0"/>
    <x v="0"/>
    <n v="8000"/>
    <n v="3770"/>
    <n v="2.1220159151193636"/>
    <x v="0"/>
  </r>
  <r>
    <d v="2022-08-25T00:00:00"/>
    <s v="Mobile Money Transfer Charges"/>
    <x v="9"/>
    <x v="4"/>
    <n v="1000"/>
    <n v="3770"/>
    <n v="0.26525198938992045"/>
    <x v="2"/>
  </r>
  <r>
    <d v="2022-08-25T00:00:00"/>
    <s v="Mobile Money Withdraw charges"/>
    <x v="9"/>
    <x v="4"/>
    <n v="1000"/>
    <n v="3770"/>
    <n v="0.26525198938992045"/>
    <x v="2"/>
  </r>
  <r>
    <d v="2022-08-25T00:00:00"/>
    <s v="Local Transport"/>
    <x v="0"/>
    <x v="1"/>
    <n v="20000"/>
    <n v="3770"/>
    <n v="5.3050397877984086"/>
    <x v="2"/>
  </r>
  <r>
    <d v="2022-08-25T00:00:00"/>
    <s v="Local Transport"/>
    <x v="0"/>
    <x v="1"/>
    <n v="13000"/>
    <n v="3770"/>
    <n v="3.4482758620689653"/>
    <x v="2"/>
  </r>
  <r>
    <d v="2022-08-25T00:00:00"/>
    <s v="Local Transport"/>
    <x v="0"/>
    <x v="1"/>
    <n v="23000"/>
    <n v="3770"/>
    <n v="6.1007957559681696"/>
    <x v="2"/>
  </r>
  <r>
    <d v="2022-08-25T00:00:00"/>
    <s v="Local Transport"/>
    <x v="0"/>
    <x v="1"/>
    <n v="10000"/>
    <n v="3770"/>
    <n v="2.6525198938992043"/>
    <x v="2"/>
  </r>
  <r>
    <d v="2022-08-25T00:00:00"/>
    <s v="Trust Building"/>
    <x v="1"/>
    <x v="1"/>
    <n v="5000"/>
    <n v="3770"/>
    <n v="1.3262599469496021"/>
    <x v="2"/>
  </r>
  <r>
    <d v="2022-08-25T00:00:00"/>
    <s v="Trust Building"/>
    <x v="1"/>
    <x v="1"/>
    <n v="5000"/>
    <n v="3770"/>
    <n v="1.3262599469496021"/>
    <x v="2"/>
  </r>
  <r>
    <d v="2022-08-26T00:00:00"/>
    <s v="Mobile Money Transfer Charges"/>
    <x v="9"/>
    <x v="4"/>
    <n v="1000"/>
    <n v="3770"/>
    <n v="0.26525198938992045"/>
    <x v="2"/>
  </r>
  <r>
    <d v="2022-08-26T00:00:00"/>
    <s v="Mobile Money Withdraw charges"/>
    <x v="9"/>
    <x v="4"/>
    <n v="1000"/>
    <n v="3770"/>
    <n v="0.26525198938992045"/>
    <x v="2"/>
  </r>
  <r>
    <d v="2022-08-26T00:00:00"/>
    <s v="Local Transport"/>
    <x v="0"/>
    <x v="1"/>
    <n v="26000"/>
    <n v="3770"/>
    <n v="6.8965517241379306"/>
    <x v="2"/>
  </r>
  <r>
    <d v="2022-08-26T00:00:00"/>
    <s v="Local Transport"/>
    <x v="0"/>
    <x v="1"/>
    <n v="22000"/>
    <n v="3770"/>
    <n v="5.8355437665782492"/>
    <x v="2"/>
  </r>
  <r>
    <d v="2022-08-26T00:00:00"/>
    <s v="Local Transport"/>
    <x v="0"/>
    <x v="1"/>
    <n v="12000"/>
    <n v="3770"/>
    <n v="3.183023872679045"/>
    <x v="2"/>
  </r>
  <r>
    <d v="2022-08-26T00:00:00"/>
    <s v="Local Transport"/>
    <x v="0"/>
    <x v="1"/>
    <n v="8000"/>
    <n v="3770"/>
    <n v="2.1220159151193636"/>
    <x v="2"/>
  </r>
  <r>
    <d v="2022-08-26T00:00:00"/>
    <s v="Trust Building"/>
    <x v="1"/>
    <x v="1"/>
    <n v="5000"/>
    <n v="3770"/>
    <n v="1.3262599469496021"/>
    <x v="2"/>
  </r>
  <r>
    <d v="2022-08-26T00:00:00"/>
    <s v="Trust Building"/>
    <x v="1"/>
    <x v="1"/>
    <n v="5000"/>
    <n v="3770"/>
    <n v="1.3262599469496021"/>
    <x v="2"/>
  </r>
  <r>
    <d v="2022-08-27T00:00:00"/>
    <s v="Local Transport"/>
    <x v="0"/>
    <x v="1"/>
    <n v="8000"/>
    <n v="3770"/>
    <n v="2.1220159151193636"/>
    <x v="2"/>
  </r>
  <r>
    <d v="2022-08-27T00:00:00"/>
    <s v="Local Transport"/>
    <x v="0"/>
    <x v="1"/>
    <n v="25000"/>
    <n v="3770"/>
    <n v="6.6312997347480103"/>
    <x v="2"/>
  </r>
  <r>
    <d v="2022-08-27T00:00:00"/>
    <s v="Local Transport"/>
    <x v="0"/>
    <x v="1"/>
    <n v="22000"/>
    <n v="3770"/>
    <n v="5.8355437665782492"/>
    <x v="2"/>
  </r>
  <r>
    <d v="2022-08-27T00:00:00"/>
    <s v="Local Transport"/>
    <x v="0"/>
    <x v="1"/>
    <n v="5000"/>
    <n v="3770"/>
    <n v="1.3262599469496021"/>
    <x v="2"/>
  </r>
  <r>
    <d v="2022-08-27T00:00:00"/>
    <s v="Local Transport"/>
    <x v="0"/>
    <x v="1"/>
    <n v="8000"/>
    <n v="3770"/>
    <n v="2.1220159151193636"/>
    <x v="2"/>
  </r>
  <r>
    <d v="2022-08-27T00:00:00"/>
    <s v="Local Transport"/>
    <x v="0"/>
    <x v="1"/>
    <n v="5000"/>
    <n v="3770"/>
    <n v="1.3262599469496021"/>
    <x v="2"/>
  </r>
  <r>
    <d v="2022-08-27T00:00:00"/>
    <s v="Local Transport"/>
    <x v="0"/>
    <x v="1"/>
    <n v="5000"/>
    <n v="3770"/>
    <n v="1.3262599469496021"/>
    <x v="2"/>
  </r>
  <r>
    <d v="2022-08-27T00:00:00"/>
    <s v="Local Transport"/>
    <x v="0"/>
    <x v="0"/>
    <n v="8000"/>
    <n v="3770"/>
    <n v="2.1220159151193636"/>
    <x v="1"/>
  </r>
  <r>
    <d v="2022-08-27T00:00:00"/>
    <s v="Local Transport"/>
    <x v="0"/>
    <x v="0"/>
    <n v="9000"/>
    <n v="3770"/>
    <n v="2.3872679045092839"/>
    <x v="1"/>
  </r>
  <r>
    <d v="2022-08-27T00:00:00"/>
    <s v="Local Transport"/>
    <x v="0"/>
    <x v="0"/>
    <n v="10000"/>
    <n v="3770"/>
    <n v="2.6525198938992043"/>
    <x v="0"/>
  </r>
  <r>
    <d v="2022-08-27T00:00:00"/>
    <s v="Local Transport"/>
    <x v="0"/>
    <x v="0"/>
    <n v="9000"/>
    <n v="3770"/>
    <n v="2.3872679045092839"/>
    <x v="0"/>
  </r>
  <r>
    <d v="2022-08-29T00:00:00"/>
    <s v="Local Transport"/>
    <x v="0"/>
    <x v="1"/>
    <n v="8000"/>
    <n v="3770"/>
    <n v="2.1220159151193636"/>
    <x v="2"/>
  </r>
  <r>
    <d v="2022-08-29T00:00:00"/>
    <s v="Local Transport"/>
    <x v="0"/>
    <x v="1"/>
    <n v="25000"/>
    <n v="3770"/>
    <n v="6.6312997347480103"/>
    <x v="2"/>
  </r>
  <r>
    <d v="2022-08-29T00:00:00"/>
    <s v="Local Transport"/>
    <x v="0"/>
    <x v="1"/>
    <n v="20000"/>
    <n v="3770"/>
    <n v="5.3050397877984086"/>
    <x v="2"/>
  </r>
  <r>
    <d v="2022-08-29T00:00:00"/>
    <s v="Local Transport"/>
    <x v="0"/>
    <x v="1"/>
    <n v="5000"/>
    <n v="3770"/>
    <n v="1.3262599469496021"/>
    <x v="2"/>
  </r>
  <r>
    <d v="2022-08-29T00:00:00"/>
    <s v="Local Transport"/>
    <x v="0"/>
    <x v="1"/>
    <n v="8000"/>
    <n v="3770"/>
    <n v="2.1220159151193636"/>
    <x v="2"/>
  </r>
  <r>
    <d v="2022-08-29T00:00:00"/>
    <s v="Trust Building"/>
    <x v="1"/>
    <x v="1"/>
    <n v="10000"/>
    <n v="3770"/>
    <n v="2.6525198938992043"/>
    <x v="2"/>
  </r>
  <r>
    <d v="2022-08-29T00:00:00"/>
    <s v="Local Transport"/>
    <x v="0"/>
    <x v="0"/>
    <n v="10000"/>
    <n v="3770"/>
    <n v="2.6525198938992043"/>
    <x v="0"/>
  </r>
  <r>
    <d v="2022-08-29T00:00:00"/>
    <s v="Local Transport"/>
    <x v="0"/>
    <x v="0"/>
    <n v="10000"/>
    <n v="3770"/>
    <n v="2.6525198938992043"/>
    <x v="0"/>
  </r>
  <r>
    <d v="2022-08-29T00:00:00"/>
    <s v="Local Transport"/>
    <x v="0"/>
    <x v="0"/>
    <n v="15000"/>
    <n v="3770"/>
    <n v="3.9787798408488064"/>
    <x v="0"/>
  </r>
  <r>
    <d v="2022-08-29T00:00:00"/>
    <s v="Local Transport"/>
    <x v="0"/>
    <x v="0"/>
    <n v="12000"/>
    <n v="3770"/>
    <n v="3.183023872679045"/>
    <x v="0"/>
  </r>
  <r>
    <d v="2022-08-29T00:00:00"/>
    <s v="Local Transport"/>
    <x v="0"/>
    <x v="0"/>
    <n v="20000"/>
    <n v="3770"/>
    <n v="5.3050397877984086"/>
    <x v="0"/>
  </r>
  <r>
    <d v="2022-08-29T00:00:00"/>
    <s v="Local Transport"/>
    <x v="0"/>
    <x v="0"/>
    <n v="9000"/>
    <n v="3770"/>
    <n v="2.3872679045092839"/>
    <x v="0"/>
  </r>
  <r>
    <d v="2022-08-29T00:00:00"/>
    <s v="Local Transport"/>
    <x v="0"/>
    <x v="0"/>
    <n v="9000"/>
    <n v="3770"/>
    <n v="2.3872679045092839"/>
    <x v="1"/>
  </r>
  <r>
    <d v="2022-08-29T00:00:00"/>
    <s v="Local Transport"/>
    <x v="0"/>
    <x v="0"/>
    <n v="10000"/>
    <n v="3770"/>
    <n v="2.6525198938992043"/>
    <x v="1"/>
  </r>
  <r>
    <d v="2022-08-29T00:00:00"/>
    <s v="Local Transport"/>
    <x v="0"/>
    <x v="0"/>
    <n v="15000"/>
    <n v="3770"/>
    <n v="3.9787798408488064"/>
    <x v="1"/>
  </r>
  <r>
    <d v="2022-08-29T00:00:00"/>
    <s v="Local Transport"/>
    <x v="0"/>
    <x v="0"/>
    <n v="12000"/>
    <n v="3770"/>
    <n v="3.183023872679045"/>
    <x v="1"/>
  </r>
  <r>
    <d v="2022-08-29T00:00:00"/>
    <s v="Local Transport"/>
    <x v="0"/>
    <x v="0"/>
    <n v="20000"/>
    <n v="3770"/>
    <n v="5.3050397877984086"/>
    <x v="1"/>
  </r>
  <r>
    <d v="2022-08-29T00:00:00"/>
    <s v="Local Transport"/>
    <x v="0"/>
    <x v="0"/>
    <n v="9000"/>
    <n v="3770"/>
    <n v="2.3872679045092839"/>
    <x v="1"/>
  </r>
  <r>
    <d v="2022-08-30T00:00:00"/>
    <s v="Local Transport"/>
    <x v="0"/>
    <x v="0"/>
    <n v="9000"/>
    <n v="3770"/>
    <n v="2.3872679045092839"/>
    <x v="1"/>
  </r>
  <r>
    <d v="2022-08-30T00:00:00"/>
    <s v="Local Transport"/>
    <x v="0"/>
    <x v="0"/>
    <n v="9000"/>
    <n v="3770"/>
    <n v="2.3872679045092839"/>
    <x v="1"/>
  </r>
  <r>
    <d v="2022-08-30T00:00:00"/>
    <s v="Local Transport"/>
    <x v="0"/>
    <x v="1"/>
    <n v="8000"/>
    <n v="3770"/>
    <n v="2.1220159151193636"/>
    <x v="2"/>
  </r>
  <r>
    <d v="2022-08-30T00:00:00"/>
    <s v="Local Transport"/>
    <x v="0"/>
    <x v="1"/>
    <n v="23000"/>
    <n v="3770"/>
    <n v="6.1007957559681696"/>
    <x v="2"/>
  </r>
  <r>
    <d v="2022-08-30T00:00:00"/>
    <s v="Local Transport"/>
    <x v="0"/>
    <x v="1"/>
    <n v="15000"/>
    <n v="3770"/>
    <n v="3.9787798408488064"/>
    <x v="2"/>
  </r>
  <r>
    <d v="2022-08-30T00:00:00"/>
    <s v="Local Transport"/>
    <x v="0"/>
    <x v="1"/>
    <n v="8000"/>
    <n v="3770"/>
    <n v="2.1220159151193636"/>
    <x v="2"/>
  </r>
  <r>
    <d v="2022-08-30T00:00:00"/>
    <s v="Trust Building"/>
    <x v="1"/>
    <x v="1"/>
    <n v="5000"/>
    <n v="3770"/>
    <n v="1.3262599469496021"/>
    <x v="2"/>
  </r>
  <r>
    <d v="2022-08-30T00:00:00"/>
    <s v="Trust Building"/>
    <x v="1"/>
    <x v="1"/>
    <n v="5000"/>
    <n v="3770"/>
    <n v="1.3262599469496021"/>
    <x v="2"/>
  </r>
  <r>
    <d v="2022-08-30T00:00:00"/>
    <s v="Local Transport"/>
    <x v="0"/>
    <x v="0"/>
    <n v="10000"/>
    <n v="3770"/>
    <n v="2.6525198938992043"/>
    <x v="0"/>
  </r>
  <r>
    <d v="2022-08-30T00:00:00"/>
    <s v="Local Transport"/>
    <x v="0"/>
    <x v="0"/>
    <n v="10000"/>
    <n v="3770"/>
    <n v="2.6525198938992043"/>
    <x v="0"/>
  </r>
  <r>
    <d v="2022-08-30T00:00:00"/>
    <s v="Local Transport"/>
    <x v="0"/>
    <x v="0"/>
    <n v="10000"/>
    <n v="3770"/>
    <n v="2.6525198938992043"/>
    <x v="0"/>
  </r>
  <r>
    <d v="2022-08-30T00:00:00"/>
    <s v="Local Transport"/>
    <x v="0"/>
    <x v="2"/>
    <n v="7000"/>
    <n v="3770"/>
    <n v="1.856763925729443"/>
    <x v="3"/>
  </r>
  <r>
    <d v="2022-08-30T00:00:00"/>
    <s v="Local Transport"/>
    <x v="0"/>
    <x v="2"/>
    <n v="8000"/>
    <n v="3770"/>
    <n v="2.1220159151193636"/>
    <x v="3"/>
  </r>
  <r>
    <d v="2022-08-30T00:00:00"/>
    <s v="Local Transport"/>
    <x v="0"/>
    <x v="2"/>
    <n v="10000"/>
    <n v="3770"/>
    <n v="2.6525198938992043"/>
    <x v="3"/>
  </r>
  <r>
    <d v="2022-08-30T00:00:00"/>
    <s v="Local Transport"/>
    <x v="0"/>
    <x v="2"/>
    <n v="10000"/>
    <n v="3770"/>
    <n v="2.6525198938992043"/>
    <x v="3"/>
  </r>
  <r>
    <d v="2022-08-30T00:00:00"/>
    <s v="Compound slashing"/>
    <x v="6"/>
    <x v="4"/>
    <n v="70000"/>
    <n v="3770"/>
    <n v="18.567639257294431"/>
    <x v="3"/>
  </r>
  <r>
    <d v="2022-08-30T00:00:00"/>
    <s v="Airtime for Lydia"/>
    <x v="2"/>
    <x v="2"/>
    <n v="30000"/>
    <n v="3770"/>
    <n v="7.9575596816976129"/>
    <x v="3"/>
  </r>
  <r>
    <d v="2022-08-30T00:00:00"/>
    <s v="Airtime for i35"/>
    <x v="2"/>
    <x v="1"/>
    <n v="25000"/>
    <n v="3770"/>
    <n v="6.6312997347480103"/>
    <x v="2"/>
  </r>
  <r>
    <d v="2022-08-30T00:00:00"/>
    <s v="Airtime for Grace"/>
    <x v="2"/>
    <x v="0"/>
    <n v="20000"/>
    <n v="3770"/>
    <n v="5.3050397877984086"/>
    <x v="1"/>
  </r>
  <r>
    <d v="2022-08-30T00:00:00"/>
    <s v="Airtime for Edris"/>
    <x v="2"/>
    <x v="0"/>
    <n v="20000"/>
    <n v="3770"/>
    <n v="5.3050397877984086"/>
    <x v="0"/>
  </r>
  <r>
    <d v="2022-08-31T00:00:00"/>
    <s v="September &amp; October rent: Summit"/>
    <x v="8"/>
    <x v="4"/>
    <n v="9048000"/>
    <n v="3770"/>
    <n v="2400"/>
    <x v="6"/>
  </r>
  <r>
    <d v="2022-08-31T00:00:00"/>
    <s v="Transfer charges"/>
    <x v="4"/>
    <x v="4"/>
    <n v="2111.2000000000003"/>
    <n v="3770"/>
    <n v="0.56000000000000005"/>
    <x v="6"/>
  </r>
  <r>
    <d v="2022-08-31T00:00:00"/>
    <s v="Transfer charges"/>
    <x v="4"/>
    <x v="4"/>
    <n v="2111.2000000000003"/>
    <n v="3770"/>
    <n v="0.56000000000000005"/>
    <x v="6"/>
  </r>
  <r>
    <d v="2022-08-31T00:00:00"/>
    <s v="Transfer charges"/>
    <x v="4"/>
    <x v="4"/>
    <n v="2000"/>
    <n v="3770"/>
    <n v="0.5305039787798409"/>
    <x v="4"/>
  </r>
  <r>
    <d v="2022-08-31T00:00:00"/>
    <s v="Local Transport"/>
    <x v="0"/>
    <x v="1"/>
    <n v="8000"/>
    <n v="3770"/>
    <n v="2.1220159151193636"/>
    <x v="2"/>
  </r>
  <r>
    <d v="2022-08-31T00:00:00"/>
    <s v="Local Transport"/>
    <x v="0"/>
    <x v="1"/>
    <n v="20000"/>
    <n v="3770"/>
    <n v="5.3050397877984086"/>
    <x v="2"/>
  </r>
  <r>
    <d v="2022-08-31T00:00:00"/>
    <s v="Local Transport"/>
    <x v="0"/>
    <x v="1"/>
    <n v="23000"/>
    <n v="3770"/>
    <n v="6.1007957559681696"/>
    <x v="2"/>
  </r>
  <r>
    <d v="2022-08-31T00:00:00"/>
    <s v="Local Transport"/>
    <x v="0"/>
    <x v="1"/>
    <n v="7000"/>
    <n v="3770"/>
    <n v="1.856763925729443"/>
    <x v="2"/>
  </r>
  <r>
    <d v="2022-08-31T00:00:00"/>
    <s v="Local Transport"/>
    <x v="0"/>
    <x v="1"/>
    <n v="8000"/>
    <n v="3770"/>
    <n v="2.1220159151193636"/>
    <x v="2"/>
  </r>
  <r>
    <d v="2022-08-31T00:00:00"/>
    <s v="Trust Building"/>
    <x v="1"/>
    <x v="1"/>
    <n v="5000"/>
    <n v="3770"/>
    <n v="1.3262599469496021"/>
    <x v="2"/>
  </r>
  <r>
    <d v="2022-08-31T00:00:00"/>
    <s v="Trust Building"/>
    <x v="1"/>
    <x v="1"/>
    <n v="5000"/>
    <n v="3770"/>
    <n v="1.3262599469496021"/>
    <x v="2"/>
  </r>
  <r>
    <d v="2022-08-31T00:00:00"/>
    <s v="Local Transport"/>
    <x v="0"/>
    <x v="0"/>
    <n v="9000"/>
    <n v="3770"/>
    <n v="2.3872679045092839"/>
    <x v="1"/>
  </r>
  <r>
    <d v="2022-08-31T00:00:00"/>
    <s v="Local Transport"/>
    <x v="0"/>
    <x v="0"/>
    <n v="10000"/>
    <n v="3770"/>
    <n v="2.6525198938992043"/>
    <x v="1"/>
  </r>
  <r>
    <d v="2022-08-31T00:00:00"/>
    <s v="Local Transport"/>
    <x v="0"/>
    <x v="0"/>
    <n v="15000"/>
    <n v="3770"/>
    <n v="3.9787798408488064"/>
    <x v="1"/>
  </r>
  <r>
    <d v="2022-08-31T00:00:00"/>
    <s v="Local Transport"/>
    <x v="0"/>
    <x v="0"/>
    <n v="20000"/>
    <n v="3770"/>
    <n v="5.3050397877984086"/>
    <x v="1"/>
  </r>
  <r>
    <d v="2022-08-31T00:00:00"/>
    <s v="Local Transport"/>
    <x v="0"/>
    <x v="0"/>
    <n v="8000"/>
    <n v="3770"/>
    <n v="2.1220159151193636"/>
    <x v="1"/>
  </r>
  <r>
    <d v="2022-08-31T00:00:00"/>
    <s v="local Transport"/>
    <x v="0"/>
    <x v="0"/>
    <n v="10000"/>
    <n v="3770"/>
    <n v="2.6525198938992043"/>
    <x v="0"/>
  </r>
  <r>
    <d v="2022-08-31T00:00:00"/>
    <s v="local Transport"/>
    <x v="0"/>
    <x v="0"/>
    <n v="10000"/>
    <n v="3770"/>
    <n v="2.6525198938992043"/>
    <x v="0"/>
  </r>
  <r>
    <d v="2022-08-31T00:00:00"/>
    <s v="local Transport"/>
    <x v="0"/>
    <x v="0"/>
    <n v="15000"/>
    <n v="3770"/>
    <n v="3.9787798408488064"/>
    <x v="0"/>
  </r>
  <r>
    <d v="2022-08-31T00:00:00"/>
    <s v="local Transport"/>
    <x v="0"/>
    <x v="0"/>
    <n v="20000"/>
    <n v="3770"/>
    <n v="5.3050397877984086"/>
    <x v="0"/>
  </r>
  <r>
    <d v="2022-08-31T00:00:00"/>
    <s v="local Transport"/>
    <x v="0"/>
    <x v="0"/>
    <n v="9000"/>
    <n v="3770"/>
    <n v="2.3872679045092839"/>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4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10" firstHeaderRow="1" firstDataRow="2" firstDataCol="1"/>
  <pivotFields count="8">
    <pivotField numFmtId="14" showAll="0"/>
    <pivotField showAll="0"/>
    <pivotField axis="axisCol" showAll="0">
      <items count="12">
        <item x="4"/>
        <item x="7"/>
        <item x="5"/>
        <item x="3"/>
        <item x="8"/>
        <item x="6"/>
        <item x="2"/>
        <item m="1" x="10"/>
        <item x="9"/>
        <item x="0"/>
        <item x="1"/>
        <item t="default"/>
      </items>
    </pivotField>
    <pivotField axis="axisRow" showAll="0">
      <items count="7">
        <item m="1" x="5"/>
        <item x="1"/>
        <item x="0"/>
        <item x="2"/>
        <item x="4"/>
        <item x="3"/>
        <item t="default"/>
      </items>
    </pivotField>
    <pivotField dataField="1" showAll="0"/>
    <pivotField numFmtId="4" showAll="0"/>
    <pivotField numFmtId="165" showAll="0"/>
    <pivotField showAll="0"/>
  </pivotFields>
  <rowFields count="1">
    <field x="3"/>
  </rowFields>
  <rowItems count="6">
    <i>
      <x v="1"/>
    </i>
    <i>
      <x v="2"/>
    </i>
    <i>
      <x v="3"/>
    </i>
    <i>
      <x v="4"/>
    </i>
    <i>
      <x v="5"/>
    </i>
    <i t="grand">
      <x/>
    </i>
  </rowItems>
  <colFields count="1">
    <field x="2"/>
  </colFields>
  <colItems count="11">
    <i>
      <x/>
    </i>
    <i>
      <x v="1"/>
    </i>
    <i>
      <x v="2"/>
    </i>
    <i>
      <x v="3"/>
    </i>
    <i>
      <x v="4"/>
    </i>
    <i>
      <x v="5"/>
    </i>
    <i>
      <x v="6"/>
    </i>
    <i>
      <x v="8"/>
    </i>
    <i>
      <x v="9"/>
    </i>
    <i>
      <x v="10"/>
    </i>
    <i t="grand">
      <x/>
    </i>
  </colItems>
  <dataFields count="1">
    <dataField name="Sum of Spent  in national currency (UGX)" fld="4" baseField="0" baseItem="0" numFmtId="164"/>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4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8">
        <item x="4"/>
        <item x="0"/>
        <item x="1"/>
        <item x="2"/>
        <item x="3"/>
        <item x="5"/>
        <item x="6"/>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3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9">
        <item x="4"/>
        <item x="1"/>
        <item x="2"/>
        <item x="3"/>
        <item m="1" x="7"/>
        <item m="1" x="6"/>
        <item x="5"/>
        <item x="0"/>
        <item t="default"/>
      </items>
    </pivotField>
  </pivotFields>
  <rowFields count="1">
    <field x="7"/>
  </rowFields>
  <rowItems count="7">
    <i>
      <x/>
    </i>
    <i>
      <x v="1"/>
    </i>
    <i>
      <x v="2"/>
    </i>
    <i>
      <x v="3"/>
    </i>
    <i>
      <x v="6"/>
    </i>
    <i>
      <x v="7"/>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5">
    <format dxfId="7">
      <pivotArea outline="0" collapsedLevelsAreSubtotals="1" fieldPosition="0"/>
    </format>
    <format dxfId="6">
      <pivotArea collapsedLevelsAreSubtotals="1" fieldPosition="0">
        <references count="1">
          <reference field="7" count="0"/>
        </references>
      </pivotArea>
    </format>
    <format dxfId="5">
      <pivotArea collapsedLevelsAreSubtotals="1" fieldPosition="0">
        <references count="1">
          <reference field="7" count="0"/>
        </references>
      </pivotArea>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3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1:B37"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6">
        <item x="4"/>
        <item x="3"/>
        <item x="2"/>
        <item x="1"/>
        <item x="0"/>
        <item t="default"/>
      </items>
    </pivotField>
  </pivotFields>
  <rowFields count="1">
    <field x="7"/>
  </rowFields>
  <rowItems count="6">
    <i>
      <x/>
    </i>
    <i>
      <x v="1"/>
    </i>
    <i>
      <x v="2"/>
    </i>
    <i>
      <x v="3"/>
    </i>
    <i>
      <x v="4"/>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0"/>
  <sheetViews>
    <sheetView topLeftCell="B1" workbookViewId="0">
      <selection activeCell="H18" sqref="H18"/>
    </sheetView>
  </sheetViews>
  <sheetFormatPr defaultRowHeight="15" x14ac:dyDescent="0.25"/>
  <cols>
    <col min="1" max="1" width="37.7109375" customWidth="1"/>
    <col min="2" max="2" width="16.28515625" bestFit="1" customWidth="1"/>
    <col min="3" max="3" width="13.140625" bestFit="1" customWidth="1"/>
    <col min="4" max="4" width="15.42578125" bestFit="1" customWidth="1"/>
    <col min="5" max="5" width="14.7109375" bestFit="1" customWidth="1"/>
    <col min="6" max="6" width="14.85546875" bestFit="1" customWidth="1"/>
    <col min="7" max="7" width="14.7109375" bestFit="1" customWidth="1"/>
    <col min="8" max="8" width="13.140625" bestFit="1" customWidth="1"/>
    <col min="9" max="9" width="12.5703125" customWidth="1"/>
    <col min="10" max="10" width="14.7109375" bestFit="1" customWidth="1"/>
    <col min="11" max="11" width="13.28515625" customWidth="1"/>
    <col min="12" max="13" width="15.7109375" bestFit="1" customWidth="1"/>
  </cols>
  <sheetData>
    <row r="3" spans="1:12" x14ac:dyDescent="0.25">
      <c r="A3" s="473" t="s">
        <v>109</v>
      </c>
      <c r="B3" s="473" t="s">
        <v>115</v>
      </c>
    </row>
    <row r="4" spans="1:12" x14ac:dyDescent="0.25">
      <c r="A4" s="473" t="s">
        <v>106</v>
      </c>
      <c r="B4" t="s">
        <v>135</v>
      </c>
      <c r="C4" t="s">
        <v>367</v>
      </c>
      <c r="D4" t="s">
        <v>227</v>
      </c>
      <c r="E4" t="s">
        <v>143</v>
      </c>
      <c r="F4" t="s">
        <v>383</v>
      </c>
      <c r="G4" t="s">
        <v>265</v>
      </c>
      <c r="H4" t="s">
        <v>184</v>
      </c>
      <c r="I4" t="s">
        <v>443</v>
      </c>
      <c r="J4" t="s">
        <v>125</v>
      </c>
      <c r="K4" t="s">
        <v>123</v>
      </c>
      <c r="L4" t="s">
        <v>108</v>
      </c>
    </row>
    <row r="5" spans="1:12" x14ac:dyDescent="0.25">
      <c r="A5" s="203" t="s">
        <v>120</v>
      </c>
      <c r="B5" s="697"/>
      <c r="C5" s="697"/>
      <c r="D5" s="697"/>
      <c r="E5" s="697"/>
      <c r="F5" s="697"/>
      <c r="G5" s="697"/>
      <c r="H5" s="697">
        <v>125000</v>
      </c>
      <c r="I5" s="697"/>
      <c r="J5" s="697">
        <v>1584000</v>
      </c>
      <c r="K5" s="697">
        <v>205000</v>
      </c>
      <c r="L5" s="697">
        <v>1914000</v>
      </c>
    </row>
    <row r="6" spans="1:12" x14ac:dyDescent="0.25">
      <c r="A6" s="203" t="s">
        <v>119</v>
      </c>
      <c r="B6" s="697"/>
      <c r="C6" s="697"/>
      <c r="D6" s="697"/>
      <c r="E6" s="697"/>
      <c r="F6" s="697"/>
      <c r="G6" s="697"/>
      <c r="H6" s="697">
        <v>200000</v>
      </c>
      <c r="I6" s="697"/>
      <c r="J6" s="697">
        <v>2561000</v>
      </c>
      <c r="K6" s="697"/>
      <c r="L6" s="697">
        <v>2761000</v>
      </c>
    </row>
    <row r="7" spans="1:12" x14ac:dyDescent="0.25">
      <c r="A7" s="203" t="s">
        <v>14</v>
      </c>
      <c r="B7" s="697"/>
      <c r="C7" s="697"/>
      <c r="D7" s="697"/>
      <c r="E7" s="697">
        <v>1866160</v>
      </c>
      <c r="F7" s="697"/>
      <c r="G7" s="697"/>
      <c r="H7" s="697">
        <v>150000</v>
      </c>
      <c r="I7" s="697"/>
      <c r="J7" s="697">
        <v>345000</v>
      </c>
      <c r="K7" s="697"/>
      <c r="L7" s="697">
        <v>2361160</v>
      </c>
    </row>
    <row r="8" spans="1:12" x14ac:dyDescent="0.25">
      <c r="A8" s="203" t="s">
        <v>81</v>
      </c>
      <c r="B8" s="697">
        <v>246091.2</v>
      </c>
      <c r="C8" s="697">
        <v>319000</v>
      </c>
      <c r="D8" s="697">
        <v>863600</v>
      </c>
      <c r="E8" s="697"/>
      <c r="F8" s="697">
        <v>9121500</v>
      </c>
      <c r="G8" s="697">
        <v>1720000</v>
      </c>
      <c r="H8" s="697"/>
      <c r="I8" s="697">
        <v>7300</v>
      </c>
      <c r="J8" s="697"/>
      <c r="K8" s="697"/>
      <c r="L8" s="697">
        <v>12277491.199999999</v>
      </c>
    </row>
    <row r="9" spans="1:12" x14ac:dyDescent="0.25">
      <c r="A9" s="203" t="s">
        <v>145</v>
      </c>
      <c r="B9" s="697"/>
      <c r="C9" s="697"/>
      <c r="D9" s="697"/>
      <c r="E9" s="697">
        <v>181000</v>
      </c>
      <c r="F9" s="697"/>
      <c r="G9" s="697"/>
      <c r="H9" s="697"/>
      <c r="I9" s="697"/>
      <c r="J9" s="697"/>
      <c r="K9" s="697"/>
      <c r="L9" s="697">
        <v>181000</v>
      </c>
    </row>
    <row r="10" spans="1:12" x14ac:dyDescent="0.25">
      <c r="A10" s="203" t="s">
        <v>108</v>
      </c>
      <c r="B10" s="697">
        <v>246091.2</v>
      </c>
      <c r="C10" s="697">
        <v>319000</v>
      </c>
      <c r="D10" s="697">
        <v>863600</v>
      </c>
      <c r="E10" s="697">
        <v>2047160</v>
      </c>
      <c r="F10" s="697">
        <v>9121500</v>
      </c>
      <c r="G10" s="697">
        <v>1720000</v>
      </c>
      <c r="H10" s="697">
        <v>475000</v>
      </c>
      <c r="I10" s="697">
        <v>7300</v>
      </c>
      <c r="J10" s="697">
        <v>4490000</v>
      </c>
      <c r="K10" s="697">
        <v>205000</v>
      </c>
      <c r="L10" s="697">
        <v>19494651.199999999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topLeftCell="A12" zoomScale="125" workbookViewId="0">
      <selection activeCell="E28" sqref="E28"/>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20"/>
      <c r="B1" s="720"/>
      <c r="C1" s="720"/>
      <c r="D1" s="720"/>
      <c r="E1" s="720"/>
      <c r="F1" s="720"/>
      <c r="G1" s="720"/>
      <c r="H1" s="720"/>
      <c r="I1" s="720"/>
      <c r="J1" s="720"/>
      <c r="K1" s="720"/>
    </row>
    <row r="2" spans="1:11" x14ac:dyDescent="0.2">
      <c r="A2" s="348"/>
      <c r="B2" s="348"/>
      <c r="C2" s="348"/>
      <c r="D2" s="348"/>
      <c r="E2" s="348"/>
      <c r="F2" s="348"/>
      <c r="G2" s="348"/>
      <c r="H2" s="348"/>
      <c r="I2" s="348"/>
      <c r="J2" s="348"/>
      <c r="K2" s="348"/>
    </row>
    <row r="3" spans="1:11" x14ac:dyDescent="0.2">
      <c r="A3" s="349" t="s">
        <v>16</v>
      </c>
      <c r="B3" s="350"/>
      <c r="C3" s="350"/>
      <c r="D3" s="350"/>
      <c r="E3" s="350"/>
      <c r="F3" s="350"/>
      <c r="G3" s="350"/>
      <c r="H3" s="350"/>
      <c r="I3" s="350"/>
      <c r="J3" s="350"/>
      <c r="K3" s="350"/>
    </row>
    <row r="4" spans="1:11" x14ac:dyDescent="0.2">
      <c r="A4" s="351" t="s">
        <v>19</v>
      </c>
      <c r="B4" s="351"/>
      <c r="C4" s="351" t="s">
        <v>18</v>
      </c>
      <c r="D4" s="352"/>
      <c r="E4" s="351"/>
      <c r="F4" s="351"/>
      <c r="G4" s="351"/>
      <c r="H4" s="351"/>
      <c r="I4" s="350"/>
      <c r="J4" s="350"/>
      <c r="K4" s="350"/>
    </row>
    <row r="5" spans="1:11" x14ac:dyDescent="0.2">
      <c r="A5" s="351" t="s">
        <v>82</v>
      </c>
      <c r="B5" s="351"/>
      <c r="C5" s="351" t="s">
        <v>149</v>
      </c>
      <c r="D5" s="351"/>
      <c r="E5" s="351"/>
      <c r="F5" s="351"/>
      <c r="G5" s="351"/>
      <c r="H5" s="351"/>
      <c r="I5" s="350"/>
      <c r="J5" s="350"/>
      <c r="K5" s="350"/>
    </row>
    <row r="6" spans="1:11" x14ac:dyDescent="0.2">
      <c r="A6" s="353"/>
      <c r="B6" s="351"/>
      <c r="C6" s="528">
        <v>2022</v>
      </c>
      <c r="D6" s="351"/>
      <c r="E6" s="351"/>
      <c r="F6" s="351"/>
      <c r="G6" s="351"/>
      <c r="H6" s="351"/>
      <c r="I6" s="735" t="s">
        <v>20</v>
      </c>
      <c r="J6" s="736"/>
      <c r="K6" s="737"/>
    </row>
    <row r="7" spans="1:11" x14ac:dyDescent="0.2">
      <c r="A7" s="353"/>
      <c r="B7" s="351"/>
      <c r="C7" s="351"/>
      <c r="D7" s="351"/>
      <c r="E7" s="351"/>
      <c r="F7" s="351"/>
      <c r="G7" s="351"/>
      <c r="H7" s="351"/>
      <c r="I7" s="354" t="s">
        <v>21</v>
      </c>
      <c r="J7" s="738" t="s">
        <v>31</v>
      </c>
      <c r="K7" s="739"/>
    </row>
    <row r="8" spans="1:11" ht="12.75" customHeight="1" x14ac:dyDescent="0.2">
      <c r="A8" s="351"/>
      <c r="B8" s="351"/>
      <c r="C8" s="351"/>
      <c r="D8" s="351"/>
      <c r="E8" s="351"/>
      <c r="F8" s="351"/>
      <c r="G8" s="351"/>
      <c r="H8" s="350"/>
      <c r="I8" s="354" t="s">
        <v>22</v>
      </c>
      <c r="J8" s="740" t="s">
        <v>46</v>
      </c>
      <c r="K8" s="741"/>
    </row>
    <row r="9" spans="1:11" ht="12.75" customHeight="1" x14ac:dyDescent="0.2">
      <c r="A9" s="733" t="s">
        <v>23</v>
      </c>
      <c r="B9" s="733"/>
      <c r="C9" s="733"/>
      <c r="D9" s="733"/>
      <c r="E9" s="733"/>
      <c r="F9" s="733"/>
      <c r="G9" s="733"/>
      <c r="H9" s="733"/>
      <c r="I9" s="355" t="s">
        <v>24</v>
      </c>
      <c r="J9" s="742" t="s">
        <v>33</v>
      </c>
      <c r="K9" s="743"/>
    </row>
    <row r="10" spans="1:11" ht="15.75" customHeight="1" thickBot="1" x14ac:dyDescent="0.25">
      <c r="A10" s="733" t="s">
        <v>30</v>
      </c>
      <c r="B10" s="733"/>
      <c r="C10" s="733"/>
      <c r="D10" s="733"/>
      <c r="E10" s="733"/>
      <c r="F10" s="638"/>
      <c r="G10" s="356"/>
      <c r="H10" s="351"/>
      <c r="I10" s="350"/>
      <c r="J10" s="350"/>
      <c r="K10" s="350"/>
    </row>
    <row r="11" spans="1:11" ht="12.75" customHeight="1" thickBot="1" x14ac:dyDescent="0.25">
      <c r="A11" s="734" t="s">
        <v>25</v>
      </c>
      <c r="B11" s="731"/>
      <c r="C11" s="731"/>
      <c r="D11" s="731"/>
      <c r="E11" s="732"/>
      <c r="F11" s="638"/>
      <c r="G11" s="730" t="s">
        <v>20</v>
      </c>
      <c r="H11" s="731"/>
      <c r="I11" s="731"/>
      <c r="J11" s="731"/>
      <c r="K11" s="732"/>
    </row>
    <row r="12" spans="1:11" x14ac:dyDescent="0.2">
      <c r="A12" s="357"/>
      <c r="B12" s="358"/>
      <c r="C12" s="358"/>
      <c r="D12" s="358"/>
      <c r="E12" s="359"/>
      <c r="F12" s="639"/>
      <c r="G12" s="648"/>
      <c r="H12" s="642" t="s">
        <v>15</v>
      </c>
      <c r="I12" s="358" t="s">
        <v>15</v>
      </c>
      <c r="J12" s="358" t="s">
        <v>15</v>
      </c>
      <c r="K12" s="359" t="s">
        <v>15</v>
      </c>
    </row>
    <row r="13" spans="1:11" s="12" customFormat="1" x14ac:dyDescent="0.2">
      <c r="A13" s="360" t="s">
        <v>0</v>
      </c>
      <c r="B13" s="361" t="s">
        <v>26</v>
      </c>
      <c r="C13" s="361" t="s">
        <v>27</v>
      </c>
      <c r="D13" s="361" t="s">
        <v>28</v>
      </c>
      <c r="E13" s="362" t="s">
        <v>29</v>
      </c>
      <c r="F13" s="640"/>
      <c r="G13" s="649" t="s">
        <v>0</v>
      </c>
      <c r="H13" s="643" t="s">
        <v>26</v>
      </c>
      <c r="I13" s="361" t="s">
        <v>27</v>
      </c>
      <c r="J13" s="361" t="s">
        <v>28</v>
      </c>
      <c r="K13" s="362" t="s">
        <v>29</v>
      </c>
    </row>
    <row r="14" spans="1:11" ht="12.75" customHeight="1" x14ac:dyDescent="0.2">
      <c r="A14" s="374">
        <v>44774</v>
      </c>
      <c r="B14" s="375"/>
      <c r="C14" s="18" t="s">
        <v>47</v>
      </c>
      <c r="D14" s="376">
        <v>9640516</v>
      </c>
      <c r="E14" s="377"/>
      <c r="F14" s="639"/>
      <c r="G14" s="650">
        <v>44774</v>
      </c>
      <c r="H14" s="644"/>
      <c r="I14" s="18" t="s">
        <v>47</v>
      </c>
      <c r="J14" s="376"/>
      <c r="K14" s="440">
        <v>9640516</v>
      </c>
    </row>
    <row r="15" spans="1:11" ht="12.75" customHeight="1" x14ac:dyDescent="0.2">
      <c r="A15" s="527">
        <v>44781</v>
      </c>
      <c r="B15" s="375">
        <v>1</v>
      </c>
      <c r="C15" s="18" t="s">
        <v>205</v>
      </c>
      <c r="D15" s="376"/>
      <c r="E15" s="552">
        <v>5451660</v>
      </c>
      <c r="F15" s="639"/>
      <c r="G15" s="650">
        <v>44781</v>
      </c>
      <c r="H15" s="644">
        <v>1</v>
      </c>
      <c r="I15" s="18" t="s">
        <v>205</v>
      </c>
      <c r="J15" s="376">
        <v>5451660</v>
      </c>
      <c r="K15" s="440"/>
    </row>
    <row r="16" spans="1:11" ht="12.75" customHeight="1" x14ac:dyDescent="0.2">
      <c r="A16" s="527">
        <v>44781</v>
      </c>
      <c r="B16" s="375">
        <v>2</v>
      </c>
      <c r="C16" s="18" t="s">
        <v>206</v>
      </c>
      <c r="D16" s="376"/>
      <c r="E16" s="552">
        <v>2000</v>
      </c>
      <c r="F16" s="639"/>
      <c r="G16" s="650">
        <v>44781</v>
      </c>
      <c r="H16" s="644">
        <v>2</v>
      </c>
      <c r="I16" s="18" t="s">
        <v>206</v>
      </c>
      <c r="J16" s="376">
        <v>2000</v>
      </c>
      <c r="K16" s="440"/>
    </row>
    <row r="17" spans="1:15" ht="12.75" customHeight="1" x14ac:dyDescent="0.2">
      <c r="A17" s="527">
        <v>44795</v>
      </c>
      <c r="B17" s="375">
        <v>3</v>
      </c>
      <c r="C17" s="18" t="s">
        <v>205</v>
      </c>
      <c r="D17" s="376"/>
      <c r="E17" s="680">
        <v>2447000</v>
      </c>
      <c r="F17" s="639"/>
      <c r="G17" s="650">
        <v>44795</v>
      </c>
      <c r="H17" s="644">
        <v>3</v>
      </c>
      <c r="I17" s="18" t="s">
        <v>205</v>
      </c>
      <c r="J17" s="376">
        <v>2447000</v>
      </c>
      <c r="K17" s="440"/>
    </row>
    <row r="18" spans="1:15" ht="15" x14ac:dyDescent="0.2">
      <c r="A18" s="527">
        <v>44795</v>
      </c>
      <c r="B18" s="378">
        <v>4</v>
      </c>
      <c r="C18" s="108" t="s">
        <v>206</v>
      </c>
      <c r="D18" s="379"/>
      <c r="E18" s="380">
        <v>2000</v>
      </c>
      <c r="F18" s="641"/>
      <c r="G18" s="650">
        <v>44795</v>
      </c>
      <c r="H18" s="645">
        <v>4</v>
      </c>
      <c r="I18" s="108" t="s">
        <v>206</v>
      </c>
      <c r="J18" s="379">
        <v>2000</v>
      </c>
      <c r="K18" s="380"/>
    </row>
    <row r="19" spans="1:15" ht="15" x14ac:dyDescent="0.2">
      <c r="A19" s="527">
        <v>44804</v>
      </c>
      <c r="B19" s="378">
        <v>5</v>
      </c>
      <c r="C19" s="108" t="s">
        <v>506</v>
      </c>
      <c r="D19" s="379">
        <v>30923450</v>
      </c>
      <c r="E19" s="380"/>
      <c r="F19" s="641">
        <v>3785</v>
      </c>
      <c r="G19" s="527">
        <v>44804</v>
      </c>
      <c r="H19" s="378">
        <v>5</v>
      </c>
      <c r="I19" s="108" t="s">
        <v>506</v>
      </c>
      <c r="J19" s="379"/>
      <c r="K19" s="380">
        <v>30923450</v>
      </c>
    </row>
    <row r="20" spans="1:15" ht="15" x14ac:dyDescent="0.2">
      <c r="A20" s="527">
        <v>44804</v>
      </c>
      <c r="B20" s="378">
        <v>6</v>
      </c>
      <c r="C20" s="108" t="s">
        <v>205</v>
      </c>
      <c r="D20" s="379"/>
      <c r="E20" s="380">
        <v>7150000</v>
      </c>
      <c r="F20" s="641"/>
      <c r="G20" s="527">
        <v>44804</v>
      </c>
      <c r="H20" s="378">
        <v>6</v>
      </c>
      <c r="I20" s="108" t="s">
        <v>205</v>
      </c>
      <c r="J20" s="379">
        <v>7150000</v>
      </c>
      <c r="K20" s="380"/>
    </row>
    <row r="21" spans="1:15" ht="15" x14ac:dyDescent="0.2">
      <c r="A21" s="527">
        <v>44804</v>
      </c>
      <c r="B21" s="378">
        <v>7</v>
      </c>
      <c r="C21" s="108" t="s">
        <v>206</v>
      </c>
      <c r="D21" s="379"/>
      <c r="E21" s="380">
        <v>2000</v>
      </c>
      <c r="F21" s="641"/>
      <c r="G21" s="527">
        <v>44804</v>
      </c>
      <c r="H21" s="378">
        <v>7</v>
      </c>
      <c r="I21" s="108" t="s">
        <v>206</v>
      </c>
      <c r="J21" s="379">
        <v>2000</v>
      </c>
      <c r="K21" s="380"/>
    </row>
    <row r="22" spans="1:15" x14ac:dyDescent="0.2">
      <c r="A22" s="383"/>
      <c r="B22" s="384"/>
      <c r="C22" s="385" t="s">
        <v>63</v>
      </c>
      <c r="D22" s="386">
        <f>SUM(D14:D21)-SUM(E14:E21)</f>
        <v>25509306</v>
      </c>
      <c r="E22" s="387"/>
      <c r="F22" s="641"/>
      <c r="G22" s="651"/>
      <c r="H22" s="646"/>
      <c r="I22" s="385" t="s">
        <v>63</v>
      </c>
      <c r="J22" s="386"/>
      <c r="K22" s="441">
        <f>SUM(K14:K21)-SUM(J14:J21)</f>
        <v>25509306</v>
      </c>
    </row>
    <row r="23" spans="1:15" ht="13.5" thickBot="1" x14ac:dyDescent="0.25">
      <c r="A23" s="20"/>
      <c r="B23" s="21"/>
      <c r="C23" s="21"/>
      <c r="D23" s="21"/>
      <c r="E23" s="388"/>
      <c r="F23" s="641"/>
      <c r="G23" s="652"/>
      <c r="H23" s="647"/>
      <c r="I23" s="21"/>
      <c r="J23" s="21"/>
      <c r="K23" s="442"/>
    </row>
    <row r="24" spans="1:15" x14ac:dyDescent="0.2">
      <c r="A24" s="8"/>
      <c r="B24" s="6"/>
      <c r="C24" s="6" t="s">
        <v>17</v>
      </c>
      <c r="D24" s="8"/>
      <c r="E24" s="8"/>
      <c r="F24" s="641"/>
      <c r="G24" s="8"/>
      <c r="H24" s="6"/>
      <c r="I24" s="6" t="s">
        <v>17</v>
      </c>
      <c r="J24" s="8"/>
      <c r="K24" s="443"/>
    </row>
    <row r="25" spans="1:15" x14ac:dyDescent="0.2">
      <c r="A25" s="8"/>
      <c r="B25" s="6"/>
      <c r="C25" s="6"/>
      <c r="D25" s="8"/>
      <c r="E25" s="8"/>
      <c r="F25" s="364"/>
      <c r="G25" s="8"/>
      <c r="H25" s="6"/>
      <c r="I25" s="6"/>
      <c r="J25" s="8"/>
      <c r="K25" s="8"/>
    </row>
    <row r="26" spans="1:15" x14ac:dyDescent="0.2">
      <c r="A26" s="13"/>
      <c r="B26" s="13"/>
      <c r="C26" s="389"/>
      <c r="D26" s="390"/>
      <c r="E26" s="14"/>
      <c r="F26" s="364"/>
      <c r="G26" s="13"/>
      <c r="H26" s="13"/>
      <c r="I26" s="389"/>
      <c r="J26" s="390"/>
      <c r="K26" s="14"/>
    </row>
    <row r="27" spans="1:15" x14ac:dyDescent="0.2">
      <c r="A27" s="13"/>
      <c r="B27" s="13"/>
      <c r="C27" s="391"/>
      <c r="D27" s="392"/>
      <c r="E27" s="14"/>
      <c r="F27" s="364"/>
      <c r="G27" s="13"/>
      <c r="H27" s="13"/>
      <c r="I27" s="391"/>
      <c r="J27" s="392"/>
      <c r="K27" s="14"/>
    </row>
    <row r="28" spans="1:15" x14ac:dyDescent="0.2">
      <c r="C28" s="393"/>
      <c r="D28" s="394"/>
      <c r="E28" s="175"/>
      <c r="F28" s="364"/>
      <c r="I28" s="393"/>
      <c r="J28" s="394"/>
      <c r="K28" s="175"/>
    </row>
    <row r="29" spans="1:15" x14ac:dyDescent="0.2">
      <c r="A29" s="478"/>
      <c r="B29" s="478"/>
      <c r="C29" s="478"/>
      <c r="D29" s="478"/>
      <c r="E29" s="478"/>
      <c r="F29" s="478"/>
      <c r="G29" s="478"/>
      <c r="H29" s="478"/>
      <c r="I29" s="478"/>
      <c r="J29" s="478"/>
      <c r="K29" s="478"/>
      <c r="L29" s="477"/>
      <c r="M29" s="477"/>
      <c r="N29" s="477"/>
      <c r="O29" s="477"/>
    </row>
    <row r="30" spans="1:15" x14ac:dyDescent="0.2">
      <c r="A30" s="478"/>
      <c r="B30" s="478"/>
      <c r="C30" s="480"/>
      <c r="D30" s="478"/>
      <c r="E30" s="478"/>
      <c r="F30" s="478"/>
      <c r="G30" s="478"/>
      <c r="H30" s="478"/>
      <c r="I30" s="478"/>
      <c r="J30" s="478"/>
      <c r="K30" s="478"/>
      <c r="L30" s="477"/>
      <c r="M30" s="477"/>
      <c r="N30" s="477"/>
      <c r="O30" s="477"/>
    </row>
    <row r="31" spans="1:15" x14ac:dyDescent="0.2">
      <c r="A31" s="478"/>
      <c r="B31" s="478"/>
      <c r="C31" s="478"/>
      <c r="D31" s="479"/>
      <c r="E31" s="478"/>
      <c r="F31" s="478"/>
      <c r="G31" s="478"/>
      <c r="H31" s="478"/>
      <c r="I31" s="478"/>
      <c r="J31" s="478"/>
      <c r="K31" s="478"/>
      <c r="L31" s="477"/>
      <c r="M31" s="477"/>
      <c r="N31" s="477"/>
      <c r="O31" s="477"/>
    </row>
    <row r="32" spans="1:15" x14ac:dyDescent="0.2">
      <c r="A32" s="478"/>
      <c r="B32" s="478"/>
      <c r="C32" s="478"/>
      <c r="D32" s="479"/>
      <c r="E32" s="478"/>
      <c r="F32" s="478"/>
      <c r="G32" s="478"/>
      <c r="H32" s="478"/>
      <c r="I32" s="478"/>
      <c r="J32" s="478"/>
      <c r="K32" s="478"/>
      <c r="L32" s="477"/>
      <c r="M32" s="477"/>
      <c r="N32" s="477"/>
      <c r="O32" s="477"/>
    </row>
    <row r="33" spans="1:15" x14ac:dyDescent="0.2">
      <c r="A33" s="477"/>
      <c r="B33" s="477"/>
      <c r="C33" s="482"/>
      <c r="D33" s="483"/>
      <c r="E33" s="477"/>
      <c r="F33" s="477"/>
      <c r="G33" s="477"/>
      <c r="H33" s="477"/>
      <c r="I33" s="477"/>
      <c r="J33" s="477"/>
      <c r="K33" s="477"/>
      <c r="L33" s="477"/>
      <c r="M33" s="477"/>
      <c r="N33" s="477"/>
      <c r="O33" s="477"/>
    </row>
    <row r="34" spans="1:15" x14ac:dyDescent="0.2">
      <c r="A34" s="477"/>
      <c r="B34" s="477"/>
      <c r="C34" s="477"/>
      <c r="D34" s="481"/>
      <c r="E34" s="477"/>
      <c r="F34" s="477"/>
      <c r="G34" s="477"/>
      <c r="H34" s="477"/>
      <c r="I34" s="477"/>
      <c r="J34" s="477"/>
      <c r="K34" s="477"/>
      <c r="L34" s="477"/>
      <c r="M34" s="477"/>
      <c r="N34" s="477"/>
      <c r="O34" s="477"/>
    </row>
    <row r="35" spans="1:15" x14ac:dyDescent="0.2">
      <c r="A35" s="477"/>
      <c r="B35" s="477"/>
      <c r="C35" s="477"/>
      <c r="D35" s="477"/>
      <c r="E35" s="477"/>
      <c r="F35" s="477"/>
      <c r="G35" s="477"/>
      <c r="H35" s="477"/>
      <c r="I35" s="477"/>
      <c r="J35" s="477"/>
      <c r="K35" s="477"/>
      <c r="L35" s="477"/>
      <c r="M35" s="477"/>
      <c r="N35" s="477"/>
      <c r="O35" s="477"/>
    </row>
    <row r="36" spans="1:15" x14ac:dyDescent="0.2">
      <c r="A36" s="477"/>
      <c r="B36" s="477"/>
      <c r="C36" s="477"/>
      <c r="D36" s="477"/>
      <c r="E36" s="477"/>
      <c r="F36" s="477"/>
      <c r="G36" s="477"/>
      <c r="H36" s="477"/>
      <c r="I36" s="477"/>
      <c r="J36" s="477"/>
      <c r="K36" s="477"/>
      <c r="L36" s="477"/>
      <c r="M36" s="477"/>
      <c r="N36" s="477"/>
      <c r="O36" s="477"/>
    </row>
    <row r="37" spans="1:15" x14ac:dyDescent="0.2">
      <c r="A37" s="477"/>
      <c r="B37" s="477"/>
      <c r="C37" s="477"/>
      <c r="D37" s="477"/>
      <c r="E37" s="477"/>
      <c r="F37" s="477"/>
      <c r="G37" s="477"/>
      <c r="H37" s="477"/>
      <c r="I37" s="477"/>
      <c r="J37" s="477"/>
      <c r="K37" s="477"/>
      <c r="L37" s="477"/>
      <c r="M37" s="477"/>
      <c r="N37" s="477"/>
      <c r="O37" s="477"/>
    </row>
    <row r="38" spans="1:15" x14ac:dyDescent="0.2">
      <c r="A38" s="477"/>
      <c r="B38" s="477"/>
      <c r="C38" s="477"/>
      <c r="D38" s="477"/>
      <c r="E38" s="477"/>
      <c r="F38" s="477"/>
      <c r="G38" s="477"/>
      <c r="H38" s="477"/>
      <c r="I38" s="477"/>
      <c r="J38" s="477"/>
      <c r="K38" s="477"/>
      <c r="L38" s="477"/>
      <c r="M38" s="477"/>
      <c r="N38" s="477"/>
      <c r="O38" s="477"/>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A12" zoomScale="125" workbookViewId="0">
      <selection activeCell="C32" sqref="C32"/>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20"/>
      <c r="B1" s="720"/>
      <c r="C1" s="720"/>
      <c r="D1" s="720"/>
      <c r="E1" s="720"/>
      <c r="F1" s="720"/>
      <c r="G1" s="720"/>
      <c r="H1" s="720"/>
      <c r="I1" s="720"/>
      <c r="J1" s="720"/>
      <c r="K1" s="720"/>
    </row>
    <row r="2" spans="1:11" x14ac:dyDescent="0.2">
      <c r="A2" s="348"/>
      <c r="B2" s="348"/>
      <c r="C2" s="348"/>
      <c r="D2" s="348"/>
      <c r="E2" s="348"/>
      <c r="F2" s="348"/>
      <c r="G2" s="348"/>
      <c r="H2" s="348"/>
      <c r="I2" s="348"/>
      <c r="J2" s="348"/>
      <c r="K2" s="348"/>
    </row>
    <row r="3" spans="1:11" x14ac:dyDescent="0.2">
      <c r="A3" s="349" t="s">
        <v>16</v>
      </c>
      <c r="B3" s="350"/>
      <c r="C3" s="350"/>
      <c r="D3" s="350"/>
      <c r="E3" s="350"/>
      <c r="F3" s="350"/>
      <c r="G3" s="350"/>
      <c r="H3" s="350"/>
      <c r="I3" s="350"/>
      <c r="J3" s="350"/>
      <c r="K3" s="350"/>
    </row>
    <row r="4" spans="1:11" x14ac:dyDescent="0.2">
      <c r="A4" s="351" t="s">
        <v>19</v>
      </c>
      <c r="B4" s="351"/>
      <c r="C4" s="351" t="s">
        <v>18</v>
      </c>
      <c r="D4" s="352"/>
      <c r="E4" s="351"/>
      <c r="F4" s="351"/>
      <c r="G4" s="351"/>
      <c r="H4" s="351"/>
      <c r="I4" s="350"/>
      <c r="J4" s="350"/>
      <c r="K4" s="350"/>
    </row>
    <row r="5" spans="1:11" x14ac:dyDescent="0.2">
      <c r="A5" s="351" t="s">
        <v>82</v>
      </c>
      <c r="B5" s="351"/>
      <c r="C5" s="351" t="s">
        <v>149</v>
      </c>
      <c r="D5" s="351"/>
      <c r="E5" s="351"/>
      <c r="F5" s="351"/>
      <c r="G5" s="351"/>
      <c r="H5" s="351"/>
      <c r="I5" s="350"/>
      <c r="J5" s="350"/>
      <c r="K5" s="350"/>
    </row>
    <row r="6" spans="1:11" x14ac:dyDescent="0.2">
      <c r="A6" s="353"/>
      <c r="B6" s="351"/>
      <c r="C6" s="528">
        <v>2022</v>
      </c>
      <c r="D6" s="351"/>
      <c r="E6" s="351"/>
      <c r="F6" s="351"/>
      <c r="G6" s="351"/>
      <c r="H6" s="351"/>
      <c r="I6" s="735" t="s">
        <v>20</v>
      </c>
      <c r="J6" s="736"/>
      <c r="K6" s="737"/>
    </row>
    <row r="7" spans="1:11" x14ac:dyDescent="0.2">
      <c r="A7" s="353"/>
      <c r="B7" s="351"/>
      <c r="C7" s="351"/>
      <c r="D7" s="351"/>
      <c r="E7" s="351"/>
      <c r="F7" s="351"/>
      <c r="G7" s="351"/>
      <c r="H7" s="351"/>
      <c r="I7" s="354" t="s">
        <v>21</v>
      </c>
      <c r="J7" s="738" t="s">
        <v>31</v>
      </c>
      <c r="K7" s="739"/>
    </row>
    <row r="8" spans="1:11" ht="12.75" customHeight="1" x14ac:dyDescent="0.2">
      <c r="A8" s="351"/>
      <c r="B8" s="351"/>
      <c r="C8" s="351"/>
      <c r="D8" s="351"/>
      <c r="E8" s="351"/>
      <c r="F8" s="351"/>
      <c r="G8" s="351"/>
      <c r="H8" s="350"/>
      <c r="I8" s="354" t="s">
        <v>22</v>
      </c>
      <c r="J8" s="740" t="s">
        <v>91</v>
      </c>
      <c r="K8" s="741"/>
    </row>
    <row r="9" spans="1:11" ht="12.75" customHeight="1" x14ac:dyDescent="0.2">
      <c r="A9" s="733" t="s">
        <v>23</v>
      </c>
      <c r="B9" s="733"/>
      <c r="C9" s="733"/>
      <c r="D9" s="733"/>
      <c r="E9" s="733"/>
      <c r="F9" s="733"/>
      <c r="G9" s="733"/>
      <c r="H9" s="733"/>
      <c r="I9" s="355" t="s">
        <v>24</v>
      </c>
      <c r="J9" s="744" t="s">
        <v>92</v>
      </c>
      <c r="K9" s="745"/>
    </row>
    <row r="10" spans="1:11" ht="15.75" customHeight="1" thickBot="1" x14ac:dyDescent="0.25">
      <c r="A10" s="733" t="s">
        <v>30</v>
      </c>
      <c r="B10" s="733"/>
      <c r="C10" s="733"/>
      <c r="D10" s="733"/>
      <c r="E10" s="733"/>
      <c r="F10" s="436"/>
      <c r="G10" s="356"/>
      <c r="H10" s="351"/>
      <c r="I10" s="350"/>
      <c r="J10" s="350"/>
      <c r="K10" s="350"/>
    </row>
    <row r="11" spans="1:11" ht="12.75" customHeight="1" x14ac:dyDescent="0.2">
      <c r="A11" s="734" t="s">
        <v>25</v>
      </c>
      <c r="B11" s="731"/>
      <c r="C11" s="731"/>
      <c r="D11" s="731"/>
      <c r="E11" s="732"/>
      <c r="F11" s="436"/>
      <c r="G11" s="734" t="s">
        <v>20</v>
      </c>
      <c r="H11" s="731"/>
      <c r="I11" s="731"/>
      <c r="J11" s="731"/>
      <c r="K11" s="732"/>
    </row>
    <row r="12" spans="1:11" x14ac:dyDescent="0.2">
      <c r="A12" s="357"/>
      <c r="B12" s="358"/>
      <c r="C12" s="358"/>
      <c r="D12" s="358"/>
      <c r="E12" s="359"/>
      <c r="F12" s="350"/>
      <c r="G12" s="357"/>
      <c r="H12" s="358" t="s">
        <v>15</v>
      </c>
      <c r="I12" s="358" t="s">
        <v>15</v>
      </c>
      <c r="J12" s="358" t="s">
        <v>15</v>
      </c>
      <c r="K12" s="359" t="s">
        <v>15</v>
      </c>
    </row>
    <row r="13" spans="1:11" s="12" customFormat="1" x14ac:dyDescent="0.2">
      <c r="A13" s="360" t="s">
        <v>0</v>
      </c>
      <c r="B13" s="361" t="s">
        <v>26</v>
      </c>
      <c r="C13" s="361" t="s">
        <v>27</v>
      </c>
      <c r="D13" s="361" t="s">
        <v>28</v>
      </c>
      <c r="E13" s="362" t="s">
        <v>29</v>
      </c>
      <c r="F13" s="363"/>
      <c r="G13" s="360" t="s">
        <v>0</v>
      </c>
      <c r="H13" s="361" t="s">
        <v>26</v>
      </c>
      <c r="I13" s="361" t="s">
        <v>27</v>
      </c>
      <c r="J13" s="361" t="s">
        <v>28</v>
      </c>
      <c r="K13" s="362" t="s">
        <v>29</v>
      </c>
    </row>
    <row r="14" spans="1:11" ht="12.75" customHeight="1" x14ac:dyDescent="0.2">
      <c r="A14" s="374">
        <v>44774</v>
      </c>
      <c r="B14" s="375"/>
      <c r="C14" s="18" t="s">
        <v>47</v>
      </c>
      <c r="D14" s="376">
        <v>1599923</v>
      </c>
      <c r="E14" s="377"/>
      <c r="F14" s="350"/>
      <c r="G14" s="374">
        <v>44774</v>
      </c>
      <c r="H14" s="375"/>
      <c r="I14" s="18" t="s">
        <v>47</v>
      </c>
      <c r="J14" s="376"/>
      <c r="K14" s="488">
        <v>1599923</v>
      </c>
    </row>
    <row r="15" spans="1:11" ht="15" x14ac:dyDescent="0.2">
      <c r="A15" s="117">
        <v>44781</v>
      </c>
      <c r="B15" s="378">
        <v>1</v>
      </c>
      <c r="C15" s="108" t="s">
        <v>356</v>
      </c>
      <c r="D15" s="379">
        <v>5451660</v>
      </c>
      <c r="E15" s="380"/>
      <c r="F15" s="364"/>
      <c r="G15" s="117">
        <v>44781</v>
      </c>
      <c r="H15" s="378">
        <v>1</v>
      </c>
      <c r="I15" s="108" t="s">
        <v>207</v>
      </c>
      <c r="J15" s="379"/>
      <c r="K15" s="380">
        <v>5451660</v>
      </c>
    </row>
    <row r="16" spans="1:11" ht="15" x14ac:dyDescent="0.2">
      <c r="A16" s="117">
        <v>44781</v>
      </c>
      <c r="B16" s="381">
        <v>2</v>
      </c>
      <c r="C16" s="108" t="s">
        <v>208</v>
      </c>
      <c r="D16" s="379"/>
      <c r="E16" s="380">
        <v>3415500</v>
      </c>
      <c r="F16" s="364"/>
      <c r="G16" s="117">
        <v>44781</v>
      </c>
      <c r="H16" s="381">
        <v>2</v>
      </c>
      <c r="I16" s="108" t="s">
        <v>208</v>
      </c>
      <c r="J16" s="379">
        <v>3415500</v>
      </c>
      <c r="K16" s="380"/>
    </row>
    <row r="17" spans="1:11" ht="12" customHeight="1" x14ac:dyDescent="0.2">
      <c r="A17" s="117">
        <v>44781</v>
      </c>
      <c r="B17" s="381">
        <v>3</v>
      </c>
      <c r="C17" s="108" t="s">
        <v>137</v>
      </c>
      <c r="D17" s="382"/>
      <c r="E17" s="19">
        <v>20000</v>
      </c>
      <c r="F17" s="364"/>
      <c r="G17" s="117">
        <v>44781</v>
      </c>
      <c r="H17" s="381">
        <v>3</v>
      </c>
      <c r="I17" s="108" t="s">
        <v>137</v>
      </c>
      <c r="J17" s="382">
        <v>20000</v>
      </c>
      <c r="K17" s="19"/>
    </row>
    <row r="18" spans="1:11" ht="12" customHeight="1" x14ac:dyDescent="0.2">
      <c r="A18" s="117">
        <v>44784</v>
      </c>
      <c r="B18" s="381">
        <v>4</v>
      </c>
      <c r="C18" s="108" t="s">
        <v>507</v>
      </c>
      <c r="D18" s="382"/>
      <c r="E18" s="19">
        <v>100000</v>
      </c>
      <c r="F18" s="364"/>
      <c r="G18" s="117">
        <v>44784</v>
      </c>
      <c r="H18" s="381">
        <v>4</v>
      </c>
      <c r="I18" s="108" t="s">
        <v>507</v>
      </c>
      <c r="J18" s="382">
        <v>100000</v>
      </c>
      <c r="K18" s="19"/>
    </row>
    <row r="19" spans="1:11" ht="12" customHeight="1" x14ac:dyDescent="0.2">
      <c r="A19" s="117">
        <v>44785</v>
      </c>
      <c r="B19" s="381">
        <v>5</v>
      </c>
      <c r="C19" s="108" t="s">
        <v>509</v>
      </c>
      <c r="D19" s="382"/>
      <c r="E19" s="19">
        <v>1600000</v>
      </c>
      <c r="F19" s="364"/>
      <c r="G19" s="117">
        <v>44785</v>
      </c>
      <c r="H19" s="381">
        <v>5</v>
      </c>
      <c r="I19" s="108" t="s">
        <v>509</v>
      </c>
      <c r="J19" s="382">
        <v>1600000</v>
      </c>
      <c r="K19" s="19"/>
    </row>
    <row r="20" spans="1:11" ht="12" customHeight="1" x14ac:dyDescent="0.2">
      <c r="A20" s="117">
        <v>44785</v>
      </c>
      <c r="B20" s="381">
        <v>6</v>
      </c>
      <c r="C20" s="108" t="s">
        <v>137</v>
      </c>
      <c r="D20" s="382"/>
      <c r="E20" s="19">
        <v>3000</v>
      </c>
      <c r="F20" s="364"/>
      <c r="G20" s="117">
        <v>44785</v>
      </c>
      <c r="H20" s="381">
        <v>6</v>
      </c>
      <c r="I20" s="108" t="s">
        <v>137</v>
      </c>
      <c r="J20" s="382">
        <v>3000</v>
      </c>
      <c r="K20" s="19"/>
    </row>
    <row r="21" spans="1:11" ht="13.5" customHeight="1" x14ac:dyDescent="0.2">
      <c r="A21" s="117">
        <v>44788</v>
      </c>
      <c r="B21" s="378">
        <v>7</v>
      </c>
      <c r="C21" s="108" t="s">
        <v>510</v>
      </c>
      <c r="D21" s="382"/>
      <c r="E21" s="19">
        <v>1211440</v>
      </c>
      <c r="F21" s="364"/>
      <c r="G21" s="117">
        <v>44788</v>
      </c>
      <c r="H21" s="378">
        <v>7</v>
      </c>
      <c r="I21" s="108" t="s">
        <v>510</v>
      </c>
      <c r="J21" s="382">
        <v>1211440</v>
      </c>
      <c r="K21" s="19"/>
    </row>
    <row r="22" spans="1:11" ht="13.5" customHeight="1" x14ac:dyDescent="0.2">
      <c r="A22" s="117">
        <v>44788</v>
      </c>
      <c r="B22" s="378">
        <v>8</v>
      </c>
      <c r="C22" s="108" t="s">
        <v>137</v>
      </c>
      <c r="D22" s="382"/>
      <c r="E22" s="19">
        <v>2500</v>
      </c>
      <c r="F22" s="364"/>
      <c r="G22" s="117">
        <v>44788</v>
      </c>
      <c r="H22" s="378">
        <v>8</v>
      </c>
      <c r="I22" s="108" t="s">
        <v>137</v>
      </c>
      <c r="J22" s="382">
        <v>2500</v>
      </c>
      <c r="K22" s="19"/>
    </row>
    <row r="23" spans="1:11" ht="13.5" customHeight="1" x14ac:dyDescent="0.2">
      <c r="A23" s="117">
        <v>44788</v>
      </c>
      <c r="B23" s="381">
        <v>9</v>
      </c>
      <c r="C23" s="108" t="s">
        <v>511</v>
      </c>
      <c r="D23" s="382"/>
      <c r="E23" s="19">
        <v>654720</v>
      </c>
      <c r="F23" s="364"/>
      <c r="G23" s="117">
        <v>44788</v>
      </c>
      <c r="H23" s="381">
        <v>9</v>
      </c>
      <c r="I23" s="108" t="s">
        <v>511</v>
      </c>
      <c r="J23" s="382">
        <v>654720</v>
      </c>
      <c r="K23" s="19"/>
    </row>
    <row r="24" spans="1:11" ht="13.5" customHeight="1" x14ac:dyDescent="0.2">
      <c r="A24" s="117">
        <v>44788</v>
      </c>
      <c r="B24" s="381">
        <v>10</v>
      </c>
      <c r="C24" s="108" t="s">
        <v>137</v>
      </c>
      <c r="D24" s="382"/>
      <c r="E24" s="19">
        <v>2000</v>
      </c>
      <c r="F24" s="364"/>
      <c r="G24" s="117">
        <v>44788</v>
      </c>
      <c r="H24" s="381">
        <v>10</v>
      </c>
      <c r="I24" s="108" t="s">
        <v>137</v>
      </c>
      <c r="J24" s="382">
        <v>2000</v>
      </c>
      <c r="K24" s="19"/>
    </row>
    <row r="25" spans="1:11" ht="13.5" customHeight="1" x14ac:dyDescent="0.2">
      <c r="A25" s="117">
        <v>44795</v>
      </c>
      <c r="B25" s="378">
        <v>11</v>
      </c>
      <c r="C25" s="108" t="s">
        <v>356</v>
      </c>
      <c r="D25" s="382">
        <v>2447000</v>
      </c>
      <c r="E25" s="19"/>
      <c r="F25" s="364"/>
      <c r="G25" s="117">
        <v>44795</v>
      </c>
      <c r="H25" s="378">
        <v>11</v>
      </c>
      <c r="I25" s="108" t="s">
        <v>356</v>
      </c>
      <c r="J25" s="382"/>
      <c r="K25" s="19">
        <v>2447000</v>
      </c>
    </row>
    <row r="26" spans="1:11" ht="13.5" customHeight="1" x14ac:dyDescent="0.2">
      <c r="A26" s="117">
        <v>44795</v>
      </c>
      <c r="B26" s="381">
        <v>12</v>
      </c>
      <c r="C26" s="108" t="s">
        <v>508</v>
      </c>
      <c r="D26" s="382"/>
      <c r="E26" s="19">
        <v>2447000</v>
      </c>
      <c r="F26" s="364"/>
      <c r="G26" s="117">
        <v>44795</v>
      </c>
      <c r="H26" s="381">
        <v>12</v>
      </c>
      <c r="I26" s="108" t="s">
        <v>508</v>
      </c>
      <c r="J26" s="382">
        <v>2447000</v>
      </c>
      <c r="K26" s="19"/>
    </row>
    <row r="27" spans="1:11" ht="13.5" customHeight="1" x14ac:dyDescent="0.2">
      <c r="A27" s="117">
        <v>44795</v>
      </c>
      <c r="B27" s="381">
        <v>13</v>
      </c>
      <c r="C27" s="108" t="s">
        <v>137</v>
      </c>
      <c r="D27" s="382"/>
      <c r="E27" s="19">
        <v>20000</v>
      </c>
      <c r="F27" s="364"/>
      <c r="G27" s="117">
        <v>44795</v>
      </c>
      <c r="H27" s="381">
        <v>13</v>
      </c>
      <c r="I27" s="108" t="s">
        <v>137</v>
      </c>
      <c r="J27" s="382">
        <v>20000</v>
      </c>
      <c r="K27" s="19"/>
    </row>
    <row r="28" spans="1:11" ht="13.5" customHeight="1" x14ac:dyDescent="0.2">
      <c r="A28" s="117">
        <v>44804</v>
      </c>
      <c r="B28" s="381">
        <v>14</v>
      </c>
      <c r="C28" s="108" t="s">
        <v>356</v>
      </c>
      <c r="D28" s="382">
        <v>7150000</v>
      </c>
      <c r="E28" s="19"/>
      <c r="F28" s="364"/>
      <c r="G28" s="117">
        <v>44804</v>
      </c>
      <c r="H28" s="381">
        <v>14</v>
      </c>
      <c r="I28" s="108" t="s">
        <v>356</v>
      </c>
      <c r="J28" s="382"/>
      <c r="K28" s="19">
        <v>7150000</v>
      </c>
    </row>
    <row r="29" spans="1:11" x14ac:dyDescent="0.2">
      <c r="A29" s="383"/>
      <c r="B29" s="384"/>
      <c r="C29" s="385" t="s">
        <v>63</v>
      </c>
      <c r="D29" s="386">
        <f>SUM(D14:D28)-SUM(E14:E28)</f>
        <v>7172423</v>
      </c>
      <c r="E29" s="387"/>
      <c r="F29" s="364"/>
      <c r="G29" s="383"/>
      <c r="H29" s="384"/>
      <c r="I29" s="385" t="s">
        <v>63</v>
      </c>
      <c r="J29" s="386"/>
      <c r="K29" s="425">
        <f>SUM(K14:K28)-SUM(J14:J28)</f>
        <v>7172423</v>
      </c>
    </row>
    <row r="30" spans="1:11" ht="13.5" thickBot="1" x14ac:dyDescent="0.25">
      <c r="A30" s="20"/>
      <c r="B30" s="21"/>
      <c r="C30" s="21"/>
      <c r="D30" s="21"/>
      <c r="E30" s="388"/>
      <c r="F30" s="364"/>
      <c r="G30" s="20"/>
      <c r="H30" s="21"/>
      <c r="I30" s="21"/>
      <c r="J30" s="21"/>
      <c r="K30" s="388"/>
    </row>
    <row r="31" spans="1:11" x14ac:dyDescent="0.2">
      <c r="A31" s="8"/>
      <c r="B31" s="6"/>
      <c r="C31" s="6" t="s">
        <v>17</v>
      </c>
      <c r="D31" s="8"/>
      <c r="E31" s="8"/>
      <c r="F31" s="364"/>
      <c r="G31" s="8"/>
      <c r="H31" s="6"/>
      <c r="I31" s="6" t="s">
        <v>17</v>
      </c>
      <c r="J31" s="8"/>
      <c r="K31" s="8"/>
    </row>
    <row r="32" spans="1:11" x14ac:dyDescent="0.2">
      <c r="A32" s="8"/>
      <c r="B32" s="6"/>
      <c r="C32" s="6"/>
      <c r="D32" s="8"/>
      <c r="E32" s="459"/>
      <c r="F32" s="364"/>
      <c r="G32" s="8"/>
      <c r="H32" s="6"/>
      <c r="I32" s="6"/>
      <c r="J32" s="8"/>
      <c r="K32" s="8"/>
    </row>
    <row r="33" spans="1:12" x14ac:dyDescent="0.2">
      <c r="A33" s="13"/>
      <c r="B33" s="13"/>
      <c r="C33" s="389"/>
      <c r="D33" s="390"/>
      <c r="E33" s="14"/>
      <c r="F33" s="364"/>
      <c r="G33" s="13"/>
      <c r="H33" s="13"/>
      <c r="I33" s="389"/>
      <c r="J33" s="390"/>
      <c r="K33" s="14"/>
    </row>
    <row r="34" spans="1:12" x14ac:dyDescent="0.2">
      <c r="A34" s="13"/>
      <c r="B34" s="13"/>
      <c r="C34" s="391"/>
      <c r="D34" s="392"/>
      <c r="E34" s="14"/>
      <c r="F34" s="364"/>
      <c r="G34" s="13"/>
      <c r="H34" s="13"/>
      <c r="I34" s="391"/>
      <c r="J34" s="392"/>
      <c r="K34" s="14"/>
    </row>
    <row r="35" spans="1:12" x14ac:dyDescent="0.2">
      <c r="C35" s="393"/>
      <c r="D35" s="394"/>
      <c r="E35" s="175"/>
      <c r="F35" s="364"/>
      <c r="I35" s="393"/>
      <c r="J35" s="394"/>
      <c r="K35" s="175"/>
    </row>
    <row r="36" spans="1:12" x14ac:dyDescent="0.2">
      <c r="C36" s="393"/>
      <c r="D36" s="394"/>
      <c r="F36" s="364"/>
      <c r="I36" s="393"/>
      <c r="J36" s="394"/>
    </row>
    <row r="37" spans="1:12" x14ac:dyDescent="0.2">
      <c r="A37" s="395"/>
      <c r="B37" s="396"/>
      <c r="C37" s="397"/>
      <c r="D37" s="398"/>
      <c r="E37" s="398"/>
      <c r="F37" s="398"/>
      <c r="G37" s="395"/>
      <c r="H37" s="396"/>
      <c r="I37" s="397"/>
      <c r="J37" s="398"/>
      <c r="K37" s="398"/>
      <c r="L37" s="399"/>
    </row>
    <row r="38" spans="1:12" x14ac:dyDescent="0.2">
      <c r="A38" s="395"/>
      <c r="B38" s="396"/>
      <c r="C38" s="397"/>
      <c r="D38" s="398"/>
      <c r="E38" s="398"/>
      <c r="F38" s="398"/>
      <c r="G38" s="395"/>
      <c r="H38" s="396"/>
      <c r="I38" s="397"/>
      <c r="J38" s="398"/>
      <c r="K38" s="398"/>
      <c r="L38" s="399"/>
    </row>
    <row r="39" spans="1:12" x14ac:dyDescent="0.2">
      <c r="A39" s="395"/>
      <c r="B39" s="400"/>
      <c r="C39" s="397"/>
      <c r="D39" s="398"/>
      <c r="E39" s="398"/>
      <c r="F39" s="398"/>
      <c r="G39" s="395"/>
      <c r="H39" s="400"/>
      <c r="I39" s="397"/>
      <c r="J39" s="398"/>
      <c r="K39" s="398"/>
      <c r="L39" s="399"/>
    </row>
    <row r="40" spans="1:12" x14ac:dyDescent="0.2">
      <c r="A40" s="395"/>
      <c r="B40" s="400"/>
      <c r="C40" s="397"/>
      <c r="D40" s="398"/>
      <c r="E40" s="398"/>
      <c r="F40" s="398"/>
      <c r="G40" s="395"/>
      <c r="H40" s="400"/>
      <c r="I40" s="397"/>
      <c r="J40" s="398"/>
      <c r="K40" s="398"/>
      <c r="L40" s="399"/>
    </row>
    <row r="41" spans="1:12" x14ac:dyDescent="0.2">
      <c r="A41" s="395"/>
      <c r="B41" s="400"/>
      <c r="C41" s="397"/>
      <c r="D41" s="398"/>
      <c r="E41" s="398"/>
      <c r="F41" s="398"/>
      <c r="G41" s="395"/>
      <c r="H41" s="400"/>
      <c r="I41" s="397"/>
      <c r="J41" s="398"/>
      <c r="K41" s="398"/>
      <c r="L41" s="399"/>
    </row>
    <row r="42" spans="1:12" x14ac:dyDescent="0.2">
      <c r="A42" s="401"/>
      <c r="B42" s="397"/>
      <c r="C42" s="402"/>
      <c r="D42" s="403"/>
      <c r="E42" s="397"/>
      <c r="F42" s="404"/>
      <c r="G42" s="401"/>
      <c r="H42" s="405"/>
      <c r="I42" s="402"/>
      <c r="J42" s="404"/>
      <c r="K42" s="406"/>
      <c r="L42" s="399"/>
    </row>
    <row r="43" spans="1:12" x14ac:dyDescent="0.2">
      <c r="A43" s="405"/>
      <c r="B43" s="405"/>
      <c r="C43" s="405"/>
      <c r="D43" s="405"/>
      <c r="E43" s="407"/>
      <c r="F43" s="405"/>
      <c r="G43" s="407"/>
      <c r="H43" s="405"/>
      <c r="I43" s="405"/>
      <c r="J43" s="405"/>
      <c r="K43" s="405"/>
      <c r="L43" s="399"/>
    </row>
    <row r="44" spans="1:12" x14ac:dyDescent="0.2">
      <c r="A44" s="397"/>
      <c r="B44" s="402"/>
      <c r="C44" s="402"/>
      <c r="D44" s="397"/>
      <c r="E44" s="397"/>
      <c r="F44" s="407"/>
      <c r="G44" s="402"/>
      <c r="H44" s="397"/>
      <c r="I44" s="402"/>
      <c r="J44" s="397"/>
      <c r="K44" s="408"/>
      <c r="L44" s="399"/>
    </row>
    <row r="45" spans="1:12" s="15" customFormat="1" x14ac:dyDescent="0.2">
      <c r="A45" s="409"/>
      <c r="B45" s="409"/>
      <c r="C45" s="410"/>
      <c r="D45" s="411"/>
      <c r="E45" s="412"/>
      <c r="F45" s="412"/>
      <c r="G45" s="412"/>
      <c r="H45" s="412"/>
      <c r="I45" s="413"/>
      <c r="J45" s="409"/>
      <c r="K45" s="409"/>
      <c r="L45" s="414"/>
    </row>
    <row r="46" spans="1:12" s="15" customFormat="1" x14ac:dyDescent="0.2">
      <c r="A46" s="415"/>
      <c r="B46" s="415"/>
      <c r="C46" s="416"/>
      <c r="D46" s="417"/>
      <c r="E46" s="418"/>
      <c r="F46" s="412"/>
      <c r="G46" s="415"/>
      <c r="H46" s="415"/>
      <c r="I46" s="415"/>
      <c r="J46" s="415"/>
      <c r="K46" s="415"/>
      <c r="L46" s="414"/>
    </row>
    <row r="47" spans="1:12" x14ac:dyDescent="0.2">
      <c r="A47" s="415"/>
      <c r="B47" s="415"/>
      <c r="C47" s="416"/>
      <c r="D47" s="417"/>
      <c r="E47" s="415"/>
      <c r="F47" s="415"/>
      <c r="G47" s="415"/>
      <c r="H47" s="415"/>
      <c r="I47" s="415"/>
      <c r="J47" s="415"/>
      <c r="K47" s="415"/>
      <c r="L47" s="399"/>
    </row>
    <row r="48" spans="1:12" x14ac:dyDescent="0.2">
      <c r="A48" s="415"/>
      <c r="B48" s="415"/>
      <c r="C48" s="416"/>
      <c r="D48" s="419"/>
      <c r="E48" s="418"/>
      <c r="F48" s="415"/>
      <c r="G48" s="415"/>
      <c r="H48" s="415"/>
      <c r="I48" s="415"/>
      <c r="J48" s="415"/>
      <c r="K48" s="415"/>
      <c r="L48" s="399"/>
    </row>
    <row r="49" spans="1:11" x14ac:dyDescent="0.2">
      <c r="A49" s="365"/>
      <c r="B49" s="365"/>
      <c r="C49" s="365"/>
      <c r="D49" s="366"/>
      <c r="E49" s="365"/>
      <c r="F49" s="365"/>
      <c r="G49" s="365"/>
      <c r="H49" s="365"/>
      <c r="I49" s="365"/>
      <c r="J49" s="365"/>
      <c r="K49" s="365"/>
    </row>
    <row r="50" spans="1:11" x14ac:dyDescent="0.2">
      <c r="A50" s="365"/>
      <c r="B50" s="365"/>
      <c r="C50" s="365"/>
      <c r="D50" s="365"/>
      <c r="E50" s="365"/>
      <c r="F50" s="365"/>
      <c r="G50" s="365"/>
      <c r="H50" s="365"/>
      <c r="I50" s="365"/>
      <c r="J50" s="365"/>
      <c r="K50" s="365"/>
    </row>
    <row r="51" spans="1:11" x14ac:dyDescent="0.2">
      <c r="A51" s="365"/>
      <c r="B51" s="365"/>
      <c r="C51" s="367"/>
      <c r="D51" s="365"/>
      <c r="E51" s="365"/>
      <c r="F51" s="365"/>
      <c r="G51" s="365"/>
      <c r="H51" s="365"/>
      <c r="I51" s="365"/>
      <c r="J51" s="365"/>
      <c r="K51" s="365"/>
    </row>
    <row r="52" spans="1:11" x14ac:dyDescent="0.2">
      <c r="A52" s="365"/>
      <c r="B52" s="365"/>
      <c r="C52" s="365"/>
      <c r="D52" s="366"/>
      <c r="E52" s="365"/>
      <c r="F52" s="365"/>
      <c r="G52" s="365"/>
      <c r="H52" s="365"/>
      <c r="I52" s="365"/>
      <c r="J52" s="365"/>
      <c r="K52" s="365"/>
    </row>
    <row r="53" spans="1:11" x14ac:dyDescent="0.2">
      <c r="A53" s="365"/>
      <c r="B53" s="365"/>
      <c r="C53" s="365"/>
      <c r="D53" s="366"/>
      <c r="E53" s="365"/>
      <c r="F53" s="365"/>
      <c r="G53" s="365"/>
      <c r="H53" s="365"/>
      <c r="I53" s="365"/>
      <c r="J53" s="365"/>
      <c r="K53" s="365"/>
    </row>
    <row r="54" spans="1:11" x14ac:dyDescent="0.2">
      <c r="C54" s="108"/>
      <c r="D54" s="19"/>
    </row>
    <row r="55" spans="1:11" x14ac:dyDescent="0.2">
      <c r="D55" s="175"/>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5" workbookViewId="0">
      <selection activeCell="D16" sqref="D16"/>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25" t="s">
        <v>18</v>
      </c>
      <c r="F1" s="125"/>
      <c r="G1" s="125"/>
    </row>
    <row r="2" spans="1:11" ht="18.75" x14ac:dyDescent="0.3">
      <c r="E2" s="125" t="s">
        <v>50</v>
      </c>
      <c r="F2" s="125"/>
      <c r="G2" s="125"/>
    </row>
    <row r="3" spans="1:11" ht="18.75" x14ac:dyDescent="0.3">
      <c r="E3" s="174" t="s">
        <v>150</v>
      </c>
      <c r="F3" s="125"/>
      <c r="G3" s="125"/>
    </row>
    <row r="4" spans="1:11" x14ac:dyDescent="0.25">
      <c r="C4" s="163" t="s">
        <v>59</v>
      </c>
      <c r="I4" s="163" t="s">
        <v>60</v>
      </c>
    </row>
    <row r="5" spans="1:11" x14ac:dyDescent="0.25">
      <c r="A5" s="126" t="s">
        <v>54</v>
      </c>
      <c r="B5" s="124"/>
      <c r="C5" s="124"/>
      <c r="D5" s="124"/>
      <c r="E5" s="124"/>
      <c r="G5" s="126" t="s">
        <v>54</v>
      </c>
      <c r="H5" s="124"/>
      <c r="I5" s="124"/>
      <c r="J5" s="124"/>
      <c r="K5" s="124"/>
    </row>
    <row r="6" spans="1:11" x14ac:dyDescent="0.25">
      <c r="A6" s="124"/>
      <c r="B6" s="124">
        <v>50000</v>
      </c>
      <c r="C6" s="124" t="s">
        <v>51</v>
      </c>
      <c r="D6" s="124">
        <v>10</v>
      </c>
      <c r="E6" s="127">
        <f>B6*D6</f>
        <v>500000</v>
      </c>
      <c r="G6" s="124"/>
      <c r="H6" s="124">
        <v>100</v>
      </c>
      <c r="I6" s="124" t="s">
        <v>51</v>
      </c>
      <c r="J6" s="124">
        <v>0</v>
      </c>
      <c r="K6" s="127">
        <f>H6*J6</f>
        <v>0</v>
      </c>
    </row>
    <row r="7" spans="1:11" x14ac:dyDescent="0.25">
      <c r="A7" s="124"/>
      <c r="B7" s="124">
        <v>20000</v>
      </c>
      <c r="C7" s="124" t="s">
        <v>51</v>
      </c>
      <c r="D7" s="124">
        <v>15</v>
      </c>
      <c r="E7" s="127">
        <f t="shared" ref="E7:E11" si="0">B7*D7</f>
        <v>300000</v>
      </c>
      <c r="G7" s="124"/>
      <c r="H7" s="124">
        <v>20</v>
      </c>
      <c r="I7" s="124" t="s">
        <v>51</v>
      </c>
      <c r="J7" s="124">
        <v>0</v>
      </c>
      <c r="K7" s="127">
        <f t="shared" ref="K7:K10" si="1">H7*J7</f>
        <v>0</v>
      </c>
    </row>
    <row r="8" spans="1:11" x14ac:dyDescent="0.25">
      <c r="A8" s="124"/>
      <c r="B8" s="124">
        <v>10000</v>
      </c>
      <c r="C8" s="124" t="s">
        <v>51</v>
      </c>
      <c r="D8" s="124">
        <v>10</v>
      </c>
      <c r="E8" s="127">
        <f t="shared" si="0"/>
        <v>100000</v>
      </c>
      <c r="G8" s="124"/>
      <c r="H8" s="124">
        <v>10</v>
      </c>
      <c r="I8" s="124" t="s">
        <v>51</v>
      </c>
      <c r="J8" s="124">
        <v>0</v>
      </c>
      <c r="K8" s="127">
        <f t="shared" si="1"/>
        <v>0</v>
      </c>
    </row>
    <row r="9" spans="1:11" x14ac:dyDescent="0.25">
      <c r="A9" s="124"/>
      <c r="B9" s="124">
        <v>5000</v>
      </c>
      <c r="C9" s="124" t="s">
        <v>51</v>
      </c>
      <c r="D9" s="124">
        <v>2</v>
      </c>
      <c r="E9" s="127">
        <f t="shared" si="0"/>
        <v>10000</v>
      </c>
      <c r="G9" s="124"/>
      <c r="H9" s="124">
        <v>5</v>
      </c>
      <c r="I9" s="124" t="s">
        <v>51</v>
      </c>
      <c r="J9" s="124">
        <v>0</v>
      </c>
      <c r="K9" s="127">
        <f t="shared" si="1"/>
        <v>0</v>
      </c>
    </row>
    <row r="10" spans="1:11" x14ac:dyDescent="0.25">
      <c r="A10" s="124"/>
      <c r="B10" s="124">
        <v>2000</v>
      </c>
      <c r="C10" s="124" t="s">
        <v>51</v>
      </c>
      <c r="D10" s="124">
        <v>4</v>
      </c>
      <c r="E10" s="127">
        <f t="shared" si="0"/>
        <v>8000</v>
      </c>
      <c r="G10" s="124"/>
      <c r="H10" s="124">
        <v>1</v>
      </c>
      <c r="I10" s="124" t="s">
        <v>51</v>
      </c>
      <c r="J10" s="124">
        <v>5</v>
      </c>
      <c r="K10" s="127">
        <f t="shared" si="1"/>
        <v>5</v>
      </c>
    </row>
    <row r="11" spans="1:11" x14ac:dyDescent="0.25">
      <c r="A11" s="124"/>
      <c r="B11" s="124">
        <v>1000</v>
      </c>
      <c r="C11" s="124" t="s">
        <v>51</v>
      </c>
      <c r="D11" s="124"/>
      <c r="E11" s="127">
        <f t="shared" si="0"/>
        <v>0</v>
      </c>
      <c r="G11" s="124"/>
      <c r="H11" s="124"/>
      <c r="I11" s="124"/>
      <c r="J11" s="124"/>
      <c r="K11" s="127"/>
    </row>
    <row r="12" spans="1:11" x14ac:dyDescent="0.25">
      <c r="A12" s="124"/>
      <c r="B12" s="124"/>
      <c r="C12" s="124"/>
      <c r="D12" s="124"/>
      <c r="E12" s="124"/>
      <c r="G12" s="124"/>
      <c r="H12" s="124"/>
      <c r="I12" s="124"/>
      <c r="J12" s="124"/>
      <c r="K12" s="124"/>
    </row>
    <row r="13" spans="1:11" x14ac:dyDescent="0.25">
      <c r="A13" s="129" t="s">
        <v>57</v>
      </c>
      <c r="B13" s="124"/>
      <c r="C13" s="124"/>
      <c r="D13" s="124"/>
      <c r="E13" s="124"/>
      <c r="G13" s="129"/>
      <c r="H13" s="124"/>
      <c r="I13" s="124"/>
      <c r="J13" s="124"/>
      <c r="K13" s="124"/>
    </row>
    <row r="14" spans="1:11" x14ac:dyDescent="0.25">
      <c r="A14" s="124"/>
      <c r="B14" s="124">
        <v>500</v>
      </c>
      <c r="C14" s="124" t="s">
        <v>51</v>
      </c>
      <c r="D14" s="124">
        <v>3</v>
      </c>
      <c r="E14" s="124">
        <f>B14*D14</f>
        <v>1500</v>
      </c>
      <c r="G14" s="124"/>
      <c r="H14" s="124"/>
      <c r="I14" s="124"/>
      <c r="J14" s="124"/>
      <c r="K14" s="124"/>
    </row>
    <row r="15" spans="1:11" x14ac:dyDescent="0.25">
      <c r="A15" s="124"/>
      <c r="B15" s="124">
        <v>200</v>
      </c>
      <c r="C15" s="124" t="s">
        <v>51</v>
      </c>
      <c r="D15" s="124">
        <v>5</v>
      </c>
      <c r="E15" s="124">
        <f t="shared" ref="E15:E17" si="2">B15*D15</f>
        <v>1000</v>
      </c>
      <c r="G15" s="124"/>
      <c r="H15" s="124"/>
      <c r="I15" s="124"/>
      <c r="J15" s="124"/>
      <c r="K15" s="124"/>
    </row>
    <row r="16" spans="1:11" x14ac:dyDescent="0.25">
      <c r="A16" s="124"/>
      <c r="B16" s="124">
        <v>100</v>
      </c>
      <c r="C16" s="124" t="s">
        <v>51</v>
      </c>
      <c r="D16" s="124">
        <v>4</v>
      </c>
      <c r="E16" s="124">
        <f t="shared" si="2"/>
        <v>400</v>
      </c>
      <c r="G16" s="124"/>
      <c r="H16" s="124"/>
      <c r="I16" s="124"/>
      <c r="J16" s="124"/>
      <c r="K16" s="124"/>
    </row>
    <row r="17" spans="1:11" x14ac:dyDescent="0.25">
      <c r="A17" s="124"/>
      <c r="B17" s="124">
        <v>50</v>
      </c>
      <c r="C17" s="124" t="s">
        <v>51</v>
      </c>
      <c r="D17" s="124">
        <v>1</v>
      </c>
      <c r="E17" s="124">
        <f t="shared" si="2"/>
        <v>50</v>
      </c>
      <c r="G17" s="124"/>
      <c r="H17" s="124"/>
      <c r="I17" s="124"/>
      <c r="J17" s="124"/>
      <c r="K17" s="124"/>
    </row>
    <row r="18" spans="1:11" x14ac:dyDescent="0.25">
      <c r="A18" s="124"/>
      <c r="B18" s="124"/>
      <c r="C18" s="124"/>
      <c r="D18" s="124"/>
      <c r="E18" s="124"/>
      <c r="G18" s="124"/>
      <c r="H18" s="124"/>
      <c r="I18" s="124"/>
      <c r="J18" s="124"/>
      <c r="K18" s="124"/>
    </row>
    <row r="19" spans="1:11" x14ac:dyDescent="0.25">
      <c r="A19" s="124"/>
      <c r="B19" s="124"/>
      <c r="C19" s="124"/>
      <c r="D19" s="124"/>
      <c r="E19" s="124"/>
      <c r="G19" s="124"/>
      <c r="H19" s="124"/>
      <c r="I19" s="124"/>
      <c r="J19" s="124"/>
      <c r="K19" s="124"/>
    </row>
    <row r="20" spans="1:11" x14ac:dyDescent="0.25">
      <c r="A20" s="124"/>
      <c r="B20" s="124"/>
      <c r="C20" s="124"/>
      <c r="D20" s="124"/>
      <c r="E20" s="128">
        <f>SUM(E6:E17)</f>
        <v>920950</v>
      </c>
      <c r="G20" s="124"/>
      <c r="H20" s="124"/>
      <c r="I20" s="124"/>
      <c r="J20" s="124"/>
      <c r="K20" s="128">
        <f>SUM(K6:K17)</f>
        <v>5</v>
      </c>
    </row>
    <row r="21" spans="1:11" x14ac:dyDescent="0.25">
      <c r="A21" s="124"/>
      <c r="B21" s="124"/>
      <c r="C21" s="124"/>
      <c r="D21" s="124"/>
      <c r="E21" s="126"/>
      <c r="G21" s="124"/>
      <c r="H21" s="124"/>
      <c r="I21" s="124"/>
      <c r="J21" s="124"/>
      <c r="K21" s="126"/>
    </row>
    <row r="22" spans="1:11" x14ac:dyDescent="0.25">
      <c r="A22" s="124" t="s">
        <v>52</v>
      </c>
      <c r="B22" s="124"/>
      <c r="C22" s="124"/>
      <c r="D22" s="124"/>
      <c r="E22" s="128">
        <f>E20</f>
        <v>920950</v>
      </c>
      <c r="G22" s="124" t="s">
        <v>52</v>
      </c>
      <c r="H22" s="124"/>
      <c r="I22" s="124"/>
      <c r="J22" s="124"/>
      <c r="K22" s="128">
        <f>K20</f>
        <v>5</v>
      </c>
    </row>
    <row r="23" spans="1:11" x14ac:dyDescent="0.25">
      <c r="A23" s="124" t="s">
        <v>40</v>
      </c>
      <c r="B23" s="124"/>
      <c r="C23" s="124"/>
      <c r="D23" s="124"/>
      <c r="E23" s="128">
        <f>'UGX Cash Box August'!G124</f>
        <v>920986</v>
      </c>
      <c r="G23" s="124" t="s">
        <v>40</v>
      </c>
      <c r="H23" s="124"/>
      <c r="I23" s="124"/>
      <c r="J23" s="124"/>
      <c r="K23" s="128">
        <f>'USD-cash box August'!G6</f>
        <v>5</v>
      </c>
    </row>
    <row r="24" spans="1:11" x14ac:dyDescent="0.25">
      <c r="A24" s="124" t="s">
        <v>53</v>
      </c>
      <c r="B24" s="124"/>
      <c r="C24" s="124"/>
      <c r="D24" s="124"/>
      <c r="E24" s="127">
        <f>E22-E23</f>
        <v>-36</v>
      </c>
      <c r="G24" s="124" t="s">
        <v>53</v>
      </c>
      <c r="H24" s="124"/>
      <c r="I24" s="124"/>
      <c r="J24" s="124"/>
      <c r="K24" s="127">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G43" sqref="G43"/>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46" t="s">
        <v>117</v>
      </c>
      <c r="E1" s="746"/>
      <c r="F1" s="746"/>
      <c r="G1" s="746"/>
      <c r="H1" s="746"/>
      <c r="I1" s="746"/>
      <c r="J1" s="746"/>
    </row>
    <row r="2" spans="1:14" ht="15" customHeight="1" x14ac:dyDescent="0.25">
      <c r="D2" s="746"/>
      <c r="E2" s="746"/>
      <c r="F2" s="746"/>
      <c r="G2" s="746"/>
      <c r="H2" s="746"/>
      <c r="I2" s="746"/>
      <c r="J2" s="746"/>
    </row>
    <row r="4" spans="1:14" x14ac:dyDescent="0.25">
      <c r="A4" s="311"/>
      <c r="B4" s="296"/>
      <c r="C4" s="747"/>
      <c r="D4" s="747"/>
      <c r="E4" s="747"/>
      <c r="F4" s="747"/>
      <c r="G4" s="747"/>
      <c r="H4" s="747"/>
      <c r="I4" s="747"/>
      <c r="J4" s="747"/>
      <c r="K4" s="747"/>
      <c r="L4" s="747"/>
      <c r="M4" s="747"/>
      <c r="N4" s="748"/>
    </row>
    <row r="5" spans="1:14" x14ac:dyDescent="0.25">
      <c r="A5" s="312" t="s">
        <v>2</v>
      </c>
      <c r="B5" s="297"/>
      <c r="C5" s="298" t="s">
        <v>95</v>
      </c>
      <c r="D5" s="298" t="s">
        <v>96</v>
      </c>
      <c r="E5" s="298" t="s">
        <v>97</v>
      </c>
      <c r="F5" s="298" t="s">
        <v>98</v>
      </c>
      <c r="G5" s="298" t="s">
        <v>94</v>
      </c>
      <c r="H5" s="298" t="s">
        <v>99</v>
      </c>
      <c r="I5" s="298" t="s">
        <v>100</v>
      </c>
      <c r="J5" s="298" t="s">
        <v>101</v>
      </c>
      <c r="K5" s="298" t="s">
        <v>102</v>
      </c>
      <c r="L5" s="298" t="s">
        <v>103</v>
      </c>
      <c r="M5" s="298" t="s">
        <v>104</v>
      </c>
      <c r="N5" s="298" t="s">
        <v>105</v>
      </c>
    </row>
    <row r="6" spans="1:14" x14ac:dyDescent="0.25">
      <c r="A6" s="313"/>
      <c r="B6" s="299" t="s">
        <v>85</v>
      </c>
      <c r="C6" s="300"/>
      <c r="D6" s="301"/>
      <c r="E6" s="302"/>
      <c r="F6" s="301"/>
      <c r="G6" s="301"/>
      <c r="H6" s="301"/>
      <c r="I6" s="321"/>
      <c r="J6" s="301"/>
      <c r="K6" s="301"/>
      <c r="L6" s="301"/>
      <c r="M6" s="301"/>
      <c r="N6" s="301"/>
    </row>
    <row r="7" spans="1:14" x14ac:dyDescent="0.25">
      <c r="A7" s="314"/>
      <c r="B7" s="303" t="s">
        <v>86</v>
      </c>
      <c r="C7" s="304"/>
      <c r="D7" s="304"/>
      <c r="E7" s="304"/>
      <c r="F7" s="304"/>
      <c r="G7" s="304"/>
      <c r="H7" s="304"/>
      <c r="I7" s="304"/>
      <c r="J7" s="304"/>
      <c r="K7" s="304"/>
      <c r="L7" s="304"/>
      <c r="M7" s="304"/>
      <c r="N7" s="304"/>
    </row>
    <row r="8" spans="1:14" x14ac:dyDescent="0.25">
      <c r="A8" s="315"/>
      <c r="B8" s="305" t="s">
        <v>41</v>
      </c>
      <c r="C8" s="306"/>
      <c r="D8" s="307"/>
      <c r="E8" s="307"/>
      <c r="F8" s="307"/>
      <c r="G8" s="307"/>
      <c r="H8" s="307"/>
      <c r="I8" s="307"/>
      <c r="J8" s="307"/>
      <c r="K8" s="307"/>
      <c r="L8" s="307"/>
      <c r="M8" s="307"/>
      <c r="N8" s="307"/>
    </row>
    <row r="9" spans="1:14" x14ac:dyDescent="0.25">
      <c r="A9" s="312"/>
      <c r="B9" s="308" t="s">
        <v>85</v>
      </c>
      <c r="C9" s="309"/>
      <c r="D9" s="309"/>
      <c r="E9" s="310"/>
      <c r="F9" s="310"/>
      <c r="G9" s="309"/>
      <c r="H9" s="309"/>
      <c r="I9" s="310"/>
      <c r="J9" s="309"/>
      <c r="K9" s="309"/>
      <c r="L9" s="309"/>
      <c r="M9" s="309"/>
      <c r="N9" s="309"/>
    </row>
    <row r="10" spans="1:14" x14ac:dyDescent="0.25">
      <c r="A10" s="314"/>
      <c r="B10" s="303" t="s">
        <v>86</v>
      </c>
      <c r="C10" s="304"/>
      <c r="D10" s="304"/>
      <c r="E10" s="304"/>
      <c r="F10" s="304"/>
      <c r="G10" s="304"/>
      <c r="H10" s="304"/>
      <c r="I10" s="304"/>
      <c r="J10" s="304"/>
      <c r="K10" s="304"/>
      <c r="L10" s="304"/>
      <c r="M10" s="304"/>
      <c r="N10" s="304"/>
    </row>
    <row r="11" spans="1:14" x14ac:dyDescent="0.25">
      <c r="A11" s="315"/>
      <c r="B11" s="305" t="s">
        <v>41</v>
      </c>
      <c r="C11" s="307"/>
      <c r="D11" s="307"/>
      <c r="E11" s="307"/>
      <c r="F11" s="307"/>
      <c r="G11" s="307"/>
      <c r="H11" s="307"/>
      <c r="I11" s="307"/>
      <c r="J11" s="307"/>
      <c r="K11" s="307"/>
      <c r="L11" s="307"/>
      <c r="M11" s="307"/>
      <c r="N11" s="307"/>
    </row>
    <row r="12" spans="1:14" x14ac:dyDescent="0.25">
      <c r="A12" s="312"/>
      <c r="B12" s="308" t="s">
        <v>85</v>
      </c>
      <c r="C12" s="309"/>
      <c r="D12" s="309"/>
      <c r="E12" s="310"/>
      <c r="F12" s="310"/>
      <c r="G12" s="309"/>
      <c r="H12" s="309"/>
      <c r="I12" s="310"/>
      <c r="J12" s="309"/>
      <c r="K12" s="309"/>
      <c r="L12" s="309"/>
      <c r="M12" s="309"/>
      <c r="N12" s="309"/>
    </row>
    <row r="13" spans="1:14" x14ac:dyDescent="0.25">
      <c r="A13" s="314"/>
      <c r="B13" s="303" t="s">
        <v>86</v>
      </c>
      <c r="C13" s="304"/>
      <c r="D13" s="304"/>
      <c r="E13" s="304"/>
      <c r="F13" s="304"/>
      <c r="G13" s="304"/>
      <c r="H13" s="304"/>
      <c r="I13" s="304"/>
      <c r="J13" s="304"/>
      <c r="K13" s="304"/>
      <c r="L13" s="304"/>
      <c r="M13" s="304"/>
      <c r="N13" s="304"/>
    </row>
    <row r="14" spans="1:14" x14ac:dyDescent="0.25">
      <c r="A14" s="315"/>
      <c r="B14" s="305" t="s">
        <v>41</v>
      </c>
      <c r="C14" s="307"/>
      <c r="D14" s="307"/>
      <c r="E14" s="307"/>
      <c r="F14" s="307"/>
      <c r="G14" s="307"/>
      <c r="H14" s="307"/>
      <c r="I14" s="307"/>
      <c r="J14" s="307"/>
      <c r="K14" s="307"/>
      <c r="L14" s="307"/>
      <c r="M14" s="307"/>
      <c r="N14" s="307"/>
    </row>
    <row r="15" spans="1:14" x14ac:dyDescent="0.25">
      <c r="A15" s="312"/>
      <c r="B15" s="308" t="s">
        <v>85</v>
      </c>
      <c r="C15" s="309"/>
      <c r="D15" s="309"/>
      <c r="E15" s="310"/>
      <c r="F15" s="310"/>
      <c r="G15" s="309"/>
      <c r="H15" s="309"/>
      <c r="I15" s="310"/>
      <c r="J15" s="309"/>
      <c r="K15" s="309"/>
      <c r="L15" s="309"/>
      <c r="M15" s="309"/>
      <c r="N15" s="309"/>
    </row>
    <row r="16" spans="1:14" x14ac:dyDescent="0.25">
      <c r="A16" s="314"/>
      <c r="B16" s="303" t="s">
        <v>86</v>
      </c>
      <c r="C16" s="304"/>
      <c r="D16" s="304"/>
      <c r="E16" s="304"/>
      <c r="F16" s="304"/>
      <c r="G16" s="304"/>
      <c r="H16" s="304"/>
      <c r="I16" s="304"/>
      <c r="J16" s="304"/>
      <c r="K16" s="304"/>
      <c r="L16" s="304"/>
      <c r="M16" s="304"/>
      <c r="N16" s="304"/>
    </row>
    <row r="17" spans="1:14" x14ac:dyDescent="0.25">
      <c r="A17" s="315"/>
      <c r="B17" s="305" t="s">
        <v>41</v>
      </c>
      <c r="C17" s="307"/>
      <c r="D17" s="307"/>
      <c r="E17" s="307"/>
      <c r="F17" s="307"/>
      <c r="G17" s="307"/>
      <c r="H17" s="307"/>
      <c r="I17" s="307"/>
      <c r="J17" s="307"/>
      <c r="K17" s="307"/>
      <c r="L17" s="307"/>
      <c r="M17" s="307"/>
      <c r="N17" s="307"/>
    </row>
    <row r="18" spans="1:14" x14ac:dyDescent="0.25">
      <c r="A18" s="504"/>
      <c r="B18" s="504"/>
      <c r="C18" s="505"/>
      <c r="D18" s="505"/>
      <c r="E18" s="505"/>
      <c r="F18" s="505"/>
      <c r="G18" s="505"/>
      <c r="H18" s="505"/>
      <c r="I18" s="505"/>
      <c r="J18" s="505"/>
      <c r="K18" s="505"/>
      <c r="L18" s="505"/>
      <c r="M18" s="505"/>
      <c r="N18" s="505"/>
    </row>
    <row r="19" spans="1:14" x14ac:dyDescent="0.25">
      <c r="A19" s="504"/>
      <c r="B19" s="504"/>
      <c r="C19" s="505"/>
      <c r="D19" s="505"/>
      <c r="E19" s="505"/>
      <c r="F19" s="505"/>
      <c r="G19" s="505"/>
      <c r="H19" s="505"/>
      <c r="I19" s="505"/>
      <c r="J19" s="505"/>
      <c r="K19" s="505"/>
      <c r="L19" s="505"/>
      <c r="M19" s="505"/>
      <c r="N19" s="505"/>
    </row>
    <row r="20" spans="1:14" ht="15" customHeight="1" x14ac:dyDescent="0.25">
      <c r="C20" s="484"/>
      <c r="D20" s="485" t="s">
        <v>118</v>
      </c>
      <c r="E20" s="485"/>
      <c r="F20" s="485"/>
      <c r="G20" s="485"/>
      <c r="H20" s="485"/>
      <c r="I20" s="485"/>
      <c r="J20" s="485"/>
      <c r="K20" s="486"/>
    </row>
    <row r="21" spans="1:14" ht="15" customHeight="1" x14ac:dyDescent="0.25">
      <c r="C21" s="484"/>
      <c r="D21" s="485"/>
      <c r="E21" s="485"/>
      <c r="F21" s="485"/>
      <c r="G21" s="485"/>
      <c r="H21" s="485"/>
      <c r="I21" s="485"/>
      <c r="J21" s="485"/>
      <c r="K21" s="486"/>
    </row>
    <row r="23" spans="1:14" x14ac:dyDescent="0.25">
      <c r="A23" s="311"/>
      <c r="B23" s="296"/>
      <c r="C23" s="747"/>
      <c r="D23" s="747"/>
      <c r="E23" s="747"/>
      <c r="F23" s="747"/>
      <c r="G23" s="747"/>
      <c r="H23" s="747"/>
      <c r="I23" s="747"/>
      <c r="J23" s="747"/>
      <c r="K23" s="747"/>
      <c r="L23" s="747"/>
      <c r="M23" s="747"/>
      <c r="N23" s="748"/>
    </row>
    <row r="24" spans="1:14" x14ac:dyDescent="0.25">
      <c r="A24" s="312" t="s">
        <v>2</v>
      </c>
      <c r="B24" s="297"/>
      <c r="C24" s="298" t="s">
        <v>95</v>
      </c>
      <c r="D24" s="298" t="s">
        <v>96</v>
      </c>
      <c r="E24" s="298" t="s">
        <v>97</v>
      </c>
      <c r="F24" s="298" t="s">
        <v>98</v>
      </c>
      <c r="G24" s="298" t="s">
        <v>94</v>
      </c>
      <c r="H24" s="298" t="s">
        <v>99</v>
      </c>
      <c r="I24" s="298" t="s">
        <v>100</v>
      </c>
      <c r="J24" s="298" t="s">
        <v>101</v>
      </c>
      <c r="K24" s="298" t="s">
        <v>102</v>
      </c>
      <c r="L24" s="298" t="s">
        <v>103</v>
      </c>
      <c r="M24" s="298" t="s">
        <v>104</v>
      </c>
      <c r="N24" s="298" t="s">
        <v>105</v>
      </c>
    </row>
    <row r="25" spans="1:14" x14ac:dyDescent="0.25">
      <c r="A25" s="313"/>
      <c r="B25" s="299" t="s">
        <v>41</v>
      </c>
      <c r="C25" s="300"/>
      <c r="D25" s="301"/>
      <c r="E25" s="302"/>
      <c r="F25" s="301"/>
      <c r="G25" s="301"/>
      <c r="H25" s="301"/>
      <c r="I25" s="321"/>
      <c r="J25" s="301"/>
      <c r="K25" s="301"/>
      <c r="L25" s="301"/>
      <c r="M25" s="301"/>
      <c r="N25" s="301"/>
    </row>
    <row r="26" spans="1:14" x14ac:dyDescent="0.25">
      <c r="A26" s="314"/>
      <c r="B26" s="303" t="s">
        <v>86</v>
      </c>
      <c r="C26" s="304"/>
      <c r="D26" s="304"/>
      <c r="E26" s="304"/>
      <c r="F26" s="304"/>
      <c r="G26" s="304"/>
      <c r="H26" s="304"/>
      <c r="I26" s="304"/>
      <c r="J26" s="304"/>
      <c r="K26" s="304"/>
      <c r="L26" s="304"/>
      <c r="M26" s="304"/>
      <c r="N26" s="304"/>
    </row>
    <row r="27" spans="1:14" x14ac:dyDescent="0.25">
      <c r="A27" s="315"/>
      <c r="B27" s="305" t="s">
        <v>110</v>
      </c>
      <c r="C27" s="306"/>
      <c r="D27" s="307"/>
      <c r="E27" s="307"/>
      <c r="F27" s="307"/>
      <c r="G27" s="307"/>
      <c r="H27" s="307"/>
      <c r="I27" s="307"/>
      <c r="J27" s="307"/>
      <c r="K27" s="307"/>
      <c r="L27" s="307"/>
      <c r="M27" s="307"/>
      <c r="N27" s="307"/>
    </row>
    <row r="28" spans="1:14" x14ac:dyDescent="0.25">
      <c r="A28" s="312"/>
      <c r="B28" s="308" t="s">
        <v>41</v>
      </c>
      <c r="C28" s="309"/>
      <c r="D28" s="309"/>
      <c r="E28" s="310"/>
      <c r="F28" s="310"/>
      <c r="G28" s="309"/>
      <c r="H28" s="309"/>
      <c r="I28" s="310"/>
      <c r="J28" s="309"/>
      <c r="K28" s="309"/>
      <c r="L28" s="309"/>
      <c r="M28" s="309"/>
      <c r="N28" s="309"/>
    </row>
    <row r="29" spans="1:14" x14ac:dyDescent="0.25">
      <c r="A29" s="314"/>
      <c r="B29" s="303" t="s">
        <v>86</v>
      </c>
      <c r="C29" s="304"/>
      <c r="D29" s="304"/>
      <c r="E29" s="304"/>
      <c r="F29" s="304"/>
      <c r="G29" s="304"/>
      <c r="H29" s="304"/>
      <c r="I29" s="304"/>
      <c r="J29" s="304"/>
      <c r="K29" s="304"/>
      <c r="L29" s="304"/>
      <c r="M29" s="304"/>
      <c r="N29" s="304"/>
    </row>
    <row r="30" spans="1:14" x14ac:dyDescent="0.25">
      <c r="A30" s="315"/>
      <c r="B30" s="305" t="s">
        <v>110</v>
      </c>
      <c r="C30" s="307"/>
      <c r="D30" s="307"/>
      <c r="E30" s="307"/>
      <c r="F30" s="307"/>
      <c r="G30" s="307"/>
      <c r="H30" s="307"/>
      <c r="I30" s="307"/>
      <c r="J30" s="307"/>
      <c r="K30" s="307"/>
      <c r="L30" s="307"/>
      <c r="M30" s="307"/>
      <c r="N30" s="307"/>
    </row>
    <row r="31" spans="1:14" x14ac:dyDescent="0.25">
      <c r="A31" s="313"/>
      <c r="B31" s="299" t="s">
        <v>41</v>
      </c>
      <c r="C31" s="300"/>
      <c r="D31" s="301"/>
      <c r="E31" s="302"/>
      <c r="F31" s="301"/>
      <c r="G31" s="301"/>
      <c r="H31" s="301"/>
      <c r="I31" s="321"/>
      <c r="J31" s="301"/>
      <c r="K31" s="301"/>
      <c r="L31" s="301"/>
      <c r="M31" s="301"/>
      <c r="N31" s="301"/>
    </row>
    <row r="32" spans="1:14" x14ac:dyDescent="0.25">
      <c r="A32" s="314"/>
      <c r="B32" s="303" t="s">
        <v>86</v>
      </c>
      <c r="C32" s="304"/>
      <c r="D32" s="304"/>
      <c r="E32" s="304"/>
      <c r="F32" s="304"/>
      <c r="G32" s="304"/>
      <c r="H32" s="304"/>
      <c r="I32" s="304"/>
      <c r="J32" s="304"/>
      <c r="K32" s="304"/>
      <c r="L32" s="304"/>
      <c r="M32" s="304"/>
      <c r="N32" s="304"/>
    </row>
    <row r="33" spans="1:14" x14ac:dyDescent="0.25">
      <c r="A33" s="315"/>
      <c r="B33" s="305" t="s">
        <v>110</v>
      </c>
      <c r="C33" s="306"/>
      <c r="D33" s="307"/>
      <c r="E33" s="307"/>
      <c r="F33" s="307"/>
      <c r="G33" s="307"/>
      <c r="H33" s="307"/>
      <c r="I33" s="307"/>
      <c r="J33" s="307"/>
      <c r="K33" s="307"/>
      <c r="L33" s="307"/>
      <c r="M33" s="307"/>
      <c r="N33" s="307"/>
    </row>
    <row r="34" spans="1:14" x14ac:dyDescent="0.25">
      <c r="A34" s="312"/>
      <c r="B34" s="308" t="s">
        <v>41</v>
      </c>
      <c r="C34" s="309"/>
      <c r="D34" s="309"/>
      <c r="E34" s="310"/>
      <c r="F34" s="310"/>
      <c r="G34" s="309"/>
      <c r="H34" s="309"/>
      <c r="I34" s="310"/>
      <c r="J34" s="309"/>
      <c r="K34" s="309"/>
      <c r="L34" s="309"/>
      <c r="M34" s="309"/>
      <c r="N34" s="309"/>
    </row>
    <row r="35" spans="1:14" x14ac:dyDescent="0.25">
      <c r="A35" s="314"/>
      <c r="B35" s="303" t="s">
        <v>86</v>
      </c>
      <c r="C35" s="304"/>
      <c r="D35" s="304"/>
      <c r="E35" s="304"/>
      <c r="F35" s="304"/>
      <c r="G35" s="304"/>
      <c r="H35" s="304"/>
      <c r="I35" s="304"/>
      <c r="J35" s="304"/>
      <c r="K35" s="304"/>
      <c r="L35" s="304"/>
      <c r="M35" s="304"/>
      <c r="N35" s="304"/>
    </row>
    <row r="36" spans="1:14" x14ac:dyDescent="0.25">
      <c r="A36" s="315"/>
      <c r="B36" s="305" t="s">
        <v>110</v>
      </c>
      <c r="C36" s="307"/>
      <c r="D36" s="307"/>
      <c r="E36" s="307"/>
      <c r="F36" s="307"/>
      <c r="G36" s="307"/>
      <c r="H36" s="307"/>
      <c r="I36" s="307"/>
      <c r="J36" s="307"/>
      <c r="K36" s="307"/>
      <c r="L36" s="307"/>
      <c r="M36" s="307"/>
      <c r="N36" s="307"/>
    </row>
    <row r="37" spans="1:14" x14ac:dyDescent="0.25">
      <c r="A37" s="312"/>
      <c r="B37" s="308" t="s">
        <v>41</v>
      </c>
      <c r="C37" s="309"/>
      <c r="D37" s="309"/>
      <c r="E37" s="310"/>
      <c r="F37" s="310"/>
      <c r="G37" s="309"/>
      <c r="H37" s="309"/>
      <c r="I37" s="310"/>
      <c r="J37" s="309"/>
      <c r="K37" s="309"/>
      <c r="L37" s="309"/>
      <c r="M37" s="309"/>
      <c r="N37" s="309"/>
    </row>
    <row r="38" spans="1:14" x14ac:dyDescent="0.25">
      <c r="A38" s="314"/>
      <c r="B38" s="303" t="s">
        <v>86</v>
      </c>
      <c r="C38" s="304"/>
      <c r="D38" s="304"/>
      <c r="E38" s="304"/>
      <c r="F38" s="304"/>
      <c r="G38" s="304"/>
      <c r="H38" s="304"/>
      <c r="I38" s="304"/>
      <c r="J38" s="304"/>
      <c r="K38" s="304"/>
      <c r="L38" s="304"/>
      <c r="M38" s="304"/>
      <c r="N38" s="304"/>
    </row>
    <row r="39" spans="1:14" ht="15.75" thickBot="1" x14ac:dyDescent="0.3">
      <c r="A39" s="315"/>
      <c r="B39" s="305" t="s">
        <v>110</v>
      </c>
      <c r="C39" s="307"/>
      <c r="D39" s="307"/>
      <c r="E39" s="307"/>
      <c r="F39" s="307"/>
      <c r="G39" s="307"/>
      <c r="H39" s="489"/>
      <c r="I39" s="307"/>
      <c r="J39" s="307"/>
      <c r="K39" s="307"/>
      <c r="L39" s="307"/>
      <c r="M39" s="307">
        <f>M37-M38</f>
        <v>0</v>
      </c>
      <c r="N39" s="307"/>
    </row>
    <row r="40" spans="1:14" ht="15.75" thickBot="1" x14ac:dyDescent="0.3">
      <c r="H40" s="490"/>
      <c r="I40" s="490">
        <f>I27+I30+I33+I36+I39</f>
        <v>0</v>
      </c>
      <c r="J40" s="490">
        <f>J27+J30+J33+J36+J39</f>
        <v>0</v>
      </c>
      <c r="K40" s="490">
        <f>K27+K30+K33+K36+K39</f>
        <v>0</v>
      </c>
      <c r="L40" s="490">
        <f t="shared" ref="L40" si="0">L27+L30+L33+L36+L39</f>
        <v>0</v>
      </c>
      <c r="M40" s="490">
        <f>M27+M30+M33+M36+M39</f>
        <v>0</v>
      </c>
      <c r="N40" s="490"/>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
  <sheetViews>
    <sheetView topLeftCell="A71" zoomScale="117" zoomScaleNormal="85" workbookViewId="0">
      <selection activeCell="A79" sqref="A79"/>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5" bestFit="1" customWidth="1"/>
    <col min="7" max="7" width="18.7109375" style="335"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49" t="s">
        <v>44</v>
      </c>
      <c r="B1" s="749"/>
      <c r="C1" s="749"/>
      <c r="D1" s="749"/>
      <c r="E1" s="749"/>
      <c r="F1" s="749"/>
      <c r="G1" s="749"/>
      <c r="H1" s="749"/>
      <c r="I1" s="749"/>
      <c r="J1" s="749"/>
      <c r="K1" s="749"/>
      <c r="L1" s="749"/>
      <c r="M1" s="749"/>
      <c r="N1" s="749"/>
    </row>
    <row r="2" spans="1:14" s="80" customFormat="1" ht="18.75" x14ac:dyDescent="0.25">
      <c r="A2" s="750" t="s">
        <v>48</v>
      </c>
      <c r="B2" s="750"/>
      <c r="C2" s="750"/>
      <c r="D2" s="750"/>
      <c r="E2" s="750"/>
      <c r="F2" s="750"/>
      <c r="G2" s="750"/>
      <c r="H2" s="750"/>
      <c r="I2" s="750"/>
      <c r="J2" s="750"/>
      <c r="K2" s="750"/>
      <c r="L2" s="750"/>
      <c r="M2" s="750"/>
      <c r="N2" s="750"/>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1">
        <v>44774</v>
      </c>
      <c r="B4" s="462" t="s">
        <v>151</v>
      </c>
      <c r="C4" s="462"/>
      <c r="D4" s="506"/>
      <c r="E4" s="507"/>
      <c r="F4" s="507"/>
      <c r="G4" s="508">
        <v>464700</v>
      </c>
      <c r="H4" s="509"/>
      <c r="I4" s="510"/>
      <c r="J4" s="511"/>
      <c r="K4" s="512"/>
      <c r="L4" s="212"/>
      <c r="M4" s="513"/>
      <c r="N4" s="514"/>
    </row>
    <row r="5" spans="1:14" s="22" customFormat="1" ht="13.5" customHeight="1" x14ac:dyDescent="0.25">
      <c r="A5" s="563">
        <v>44777</v>
      </c>
      <c r="B5" s="564" t="s">
        <v>116</v>
      </c>
      <c r="C5" s="564" t="s">
        <v>49</v>
      </c>
      <c r="D5" s="565" t="s">
        <v>14</v>
      </c>
      <c r="E5" s="572"/>
      <c r="F5" s="566">
        <v>181000</v>
      </c>
      <c r="G5" s="567">
        <f>G4-E5+F5</f>
        <v>645700</v>
      </c>
      <c r="H5" s="568" t="s">
        <v>42</v>
      </c>
      <c r="I5" s="568" t="s">
        <v>18</v>
      </c>
      <c r="J5" s="570" t="s">
        <v>200</v>
      </c>
      <c r="K5" s="564" t="s">
        <v>64</v>
      </c>
      <c r="L5" s="564" t="s">
        <v>45</v>
      </c>
      <c r="M5" s="578"/>
      <c r="N5" s="571"/>
    </row>
    <row r="6" spans="1:14" s="22" customFormat="1" ht="13.5" customHeight="1" x14ac:dyDescent="0.25">
      <c r="A6" s="195">
        <v>44777</v>
      </c>
      <c r="B6" s="196" t="s">
        <v>197</v>
      </c>
      <c r="C6" s="196" t="s">
        <v>143</v>
      </c>
      <c r="D6" s="197" t="s">
        <v>145</v>
      </c>
      <c r="E6" s="173">
        <v>50000</v>
      </c>
      <c r="F6" s="173"/>
      <c r="G6" s="334">
        <f t="shared" ref="G6:G20" si="0">G5-E6+F6</f>
        <v>595700</v>
      </c>
      <c r="H6" s="562" t="s">
        <v>42</v>
      </c>
      <c r="I6" s="562" t="s">
        <v>18</v>
      </c>
      <c r="J6" s="453" t="s">
        <v>186</v>
      </c>
      <c r="K6" s="196" t="s">
        <v>64</v>
      </c>
      <c r="L6" s="196" t="s">
        <v>45</v>
      </c>
      <c r="M6" s="559"/>
      <c r="N6" s="560"/>
    </row>
    <row r="7" spans="1:14" x14ac:dyDescent="0.25">
      <c r="A7" s="195">
        <v>44777</v>
      </c>
      <c r="B7" s="196" t="s">
        <v>198</v>
      </c>
      <c r="C7" s="196" t="s">
        <v>143</v>
      </c>
      <c r="D7" s="197" t="s">
        <v>145</v>
      </c>
      <c r="E7" s="173">
        <v>100000</v>
      </c>
      <c r="F7" s="173"/>
      <c r="G7" s="334">
        <f>G6-E7+F7</f>
        <v>495700</v>
      </c>
      <c r="H7" s="320" t="s">
        <v>42</v>
      </c>
      <c r="I7" s="176" t="s">
        <v>18</v>
      </c>
      <c r="J7" s="453" t="s">
        <v>187</v>
      </c>
      <c r="K7" s="430" t="s">
        <v>64</v>
      </c>
      <c r="L7" s="176" t="s">
        <v>45</v>
      </c>
      <c r="M7" s="176"/>
      <c r="N7" s="560"/>
    </row>
    <row r="8" spans="1:14" x14ac:dyDescent="0.25">
      <c r="A8" s="195">
        <v>44777</v>
      </c>
      <c r="B8" s="196" t="s">
        <v>199</v>
      </c>
      <c r="C8" s="196" t="s">
        <v>143</v>
      </c>
      <c r="D8" s="197" t="s">
        <v>145</v>
      </c>
      <c r="E8" s="179">
        <v>31000</v>
      </c>
      <c r="F8" s="173"/>
      <c r="G8" s="334">
        <f t="shared" ref="G8:G15" si="1">G7-E8+F8</f>
        <v>464700</v>
      </c>
      <c r="H8" s="562" t="s">
        <v>42</v>
      </c>
      <c r="I8" s="176" t="s">
        <v>18</v>
      </c>
      <c r="J8" s="453" t="s">
        <v>188</v>
      </c>
      <c r="K8" s="196" t="s">
        <v>64</v>
      </c>
      <c r="L8" s="176" t="s">
        <v>45</v>
      </c>
      <c r="M8" s="176"/>
      <c r="N8" s="560"/>
    </row>
    <row r="9" spans="1:14" x14ac:dyDescent="0.25">
      <c r="A9" s="563">
        <v>44777</v>
      </c>
      <c r="B9" s="564" t="s">
        <v>116</v>
      </c>
      <c r="C9" s="564" t="s">
        <v>49</v>
      </c>
      <c r="D9" s="565" t="s">
        <v>14</v>
      </c>
      <c r="E9" s="566"/>
      <c r="F9" s="566">
        <v>55000</v>
      </c>
      <c r="G9" s="567">
        <f t="shared" si="1"/>
        <v>519700</v>
      </c>
      <c r="H9" s="568" t="s">
        <v>42</v>
      </c>
      <c r="I9" s="569" t="s">
        <v>18</v>
      </c>
      <c r="J9" s="570" t="s">
        <v>201</v>
      </c>
      <c r="K9" s="564" t="s">
        <v>64</v>
      </c>
      <c r="L9" s="569" t="s">
        <v>45</v>
      </c>
      <c r="M9" s="569"/>
      <c r="N9" s="571"/>
    </row>
    <row r="10" spans="1:14" ht="30" x14ac:dyDescent="0.25">
      <c r="A10" s="195">
        <v>44777</v>
      </c>
      <c r="B10" s="196" t="s">
        <v>124</v>
      </c>
      <c r="C10" s="196" t="s">
        <v>125</v>
      </c>
      <c r="D10" s="197" t="s">
        <v>14</v>
      </c>
      <c r="E10" s="173">
        <v>15000</v>
      </c>
      <c r="F10" s="173"/>
      <c r="G10" s="334">
        <f t="shared" si="1"/>
        <v>504700</v>
      </c>
      <c r="H10" s="320" t="s">
        <v>42</v>
      </c>
      <c r="I10" s="176" t="s">
        <v>18</v>
      </c>
      <c r="J10" s="453" t="s">
        <v>201</v>
      </c>
      <c r="K10" s="430" t="s">
        <v>64</v>
      </c>
      <c r="L10" s="176" t="s">
        <v>45</v>
      </c>
      <c r="M10" s="176"/>
      <c r="N10" s="560" t="s">
        <v>202</v>
      </c>
    </row>
    <row r="11" spans="1:14" x14ac:dyDescent="0.25">
      <c r="A11" s="195">
        <v>44777</v>
      </c>
      <c r="B11" s="196" t="s">
        <v>124</v>
      </c>
      <c r="C11" s="196" t="s">
        <v>125</v>
      </c>
      <c r="D11" s="197" t="s">
        <v>14</v>
      </c>
      <c r="E11" s="179">
        <v>15000</v>
      </c>
      <c r="F11" s="173"/>
      <c r="G11" s="334">
        <f t="shared" si="1"/>
        <v>489700</v>
      </c>
      <c r="H11" s="562" t="s">
        <v>42</v>
      </c>
      <c r="I11" s="176" t="s">
        <v>18</v>
      </c>
      <c r="J11" s="453" t="s">
        <v>201</v>
      </c>
      <c r="K11" s="196" t="s">
        <v>64</v>
      </c>
      <c r="L11" s="176" t="s">
        <v>45</v>
      </c>
      <c r="M11" s="176"/>
      <c r="N11" s="560" t="s">
        <v>203</v>
      </c>
    </row>
    <row r="12" spans="1:14" x14ac:dyDescent="0.25">
      <c r="A12" s="195">
        <v>44777</v>
      </c>
      <c r="B12" s="196" t="s">
        <v>124</v>
      </c>
      <c r="C12" s="196" t="s">
        <v>125</v>
      </c>
      <c r="D12" s="197" t="s">
        <v>14</v>
      </c>
      <c r="E12" s="179">
        <v>20000</v>
      </c>
      <c r="F12" s="173"/>
      <c r="G12" s="334">
        <f t="shared" si="1"/>
        <v>469700</v>
      </c>
      <c r="H12" s="562" t="s">
        <v>42</v>
      </c>
      <c r="I12" s="176" t="s">
        <v>18</v>
      </c>
      <c r="J12" s="453" t="s">
        <v>201</v>
      </c>
      <c r="K12" s="196" t="s">
        <v>64</v>
      </c>
      <c r="L12" s="176" t="s">
        <v>45</v>
      </c>
      <c r="M12" s="176"/>
      <c r="N12" s="560" t="s">
        <v>204</v>
      </c>
    </row>
    <row r="13" spans="1:14" ht="15" customHeight="1" x14ac:dyDescent="0.25">
      <c r="A13" s="195">
        <v>44778</v>
      </c>
      <c r="B13" s="196" t="s">
        <v>126</v>
      </c>
      <c r="C13" s="196" t="s">
        <v>49</v>
      </c>
      <c r="D13" s="197" t="s">
        <v>14</v>
      </c>
      <c r="E13" s="179"/>
      <c r="F13" s="173">
        <v>-5000</v>
      </c>
      <c r="G13" s="334">
        <f t="shared" si="1"/>
        <v>464700</v>
      </c>
      <c r="H13" s="562" t="s">
        <v>42</v>
      </c>
      <c r="I13" s="176" t="s">
        <v>18</v>
      </c>
      <c r="J13" s="453" t="s">
        <v>201</v>
      </c>
      <c r="K13" s="196" t="s">
        <v>64</v>
      </c>
      <c r="L13" s="176" t="s">
        <v>45</v>
      </c>
      <c r="M13" s="176"/>
      <c r="N13" s="560"/>
    </row>
    <row r="14" spans="1:14" x14ac:dyDescent="0.25">
      <c r="A14" s="563">
        <v>44781</v>
      </c>
      <c r="B14" s="564" t="s">
        <v>116</v>
      </c>
      <c r="C14" s="564" t="s">
        <v>49</v>
      </c>
      <c r="D14" s="565" t="s">
        <v>14</v>
      </c>
      <c r="E14" s="572"/>
      <c r="F14" s="566">
        <v>70000</v>
      </c>
      <c r="G14" s="567">
        <f t="shared" si="1"/>
        <v>534700</v>
      </c>
      <c r="H14" s="568" t="s">
        <v>42</v>
      </c>
      <c r="I14" s="569" t="s">
        <v>18</v>
      </c>
      <c r="J14" s="570" t="s">
        <v>216</v>
      </c>
      <c r="K14" s="564" t="s">
        <v>64</v>
      </c>
      <c r="L14" s="569" t="s">
        <v>45</v>
      </c>
      <c r="M14" s="569"/>
      <c r="N14" s="571"/>
    </row>
    <row r="15" spans="1:14" x14ac:dyDescent="0.25">
      <c r="A15" s="563">
        <v>44781</v>
      </c>
      <c r="B15" s="564" t="s">
        <v>116</v>
      </c>
      <c r="C15" s="564" t="s">
        <v>49</v>
      </c>
      <c r="D15" s="565" t="s">
        <v>14</v>
      </c>
      <c r="E15" s="572"/>
      <c r="F15" s="573">
        <v>19000</v>
      </c>
      <c r="G15" s="567">
        <f t="shared" si="1"/>
        <v>553700</v>
      </c>
      <c r="H15" s="574" t="s">
        <v>42</v>
      </c>
      <c r="I15" s="575" t="s">
        <v>18</v>
      </c>
      <c r="J15" s="570" t="s">
        <v>217</v>
      </c>
      <c r="K15" s="576" t="s">
        <v>64</v>
      </c>
      <c r="L15" s="575" t="s">
        <v>45</v>
      </c>
      <c r="M15" s="575"/>
      <c r="N15" s="577"/>
    </row>
    <row r="16" spans="1:14" x14ac:dyDescent="0.25">
      <c r="A16" s="195">
        <v>44781</v>
      </c>
      <c r="B16" s="196" t="s">
        <v>124</v>
      </c>
      <c r="C16" s="196" t="s">
        <v>125</v>
      </c>
      <c r="D16" s="197" t="s">
        <v>14</v>
      </c>
      <c r="E16" s="191">
        <v>7000</v>
      </c>
      <c r="F16" s="173"/>
      <c r="G16" s="334">
        <f t="shared" si="0"/>
        <v>546700</v>
      </c>
      <c r="H16" s="320" t="s">
        <v>42</v>
      </c>
      <c r="I16" s="176" t="s">
        <v>18</v>
      </c>
      <c r="J16" s="453" t="s">
        <v>217</v>
      </c>
      <c r="K16" s="430" t="s">
        <v>64</v>
      </c>
      <c r="L16" s="176" t="s">
        <v>45</v>
      </c>
      <c r="M16" s="176"/>
      <c r="N16" s="178" t="s">
        <v>218</v>
      </c>
    </row>
    <row r="17" spans="1:14" x14ac:dyDescent="0.25">
      <c r="A17" s="195">
        <v>44781</v>
      </c>
      <c r="B17" s="196" t="s">
        <v>124</v>
      </c>
      <c r="C17" s="196" t="s">
        <v>125</v>
      </c>
      <c r="D17" s="197" t="s">
        <v>14</v>
      </c>
      <c r="E17" s="191">
        <v>4000</v>
      </c>
      <c r="F17" s="533"/>
      <c r="G17" s="334">
        <f t="shared" si="0"/>
        <v>542700</v>
      </c>
      <c r="H17" s="320" t="s">
        <v>42</v>
      </c>
      <c r="I17" s="176" t="s">
        <v>18</v>
      </c>
      <c r="J17" s="453" t="s">
        <v>217</v>
      </c>
      <c r="K17" s="430" t="s">
        <v>64</v>
      </c>
      <c r="L17" s="176" t="s">
        <v>45</v>
      </c>
      <c r="M17" s="176"/>
      <c r="N17" s="178" t="s">
        <v>222</v>
      </c>
    </row>
    <row r="18" spans="1:14" ht="15.75" customHeight="1" x14ac:dyDescent="0.25">
      <c r="A18" s="195">
        <v>44781</v>
      </c>
      <c r="B18" s="196" t="s">
        <v>124</v>
      </c>
      <c r="C18" s="196" t="s">
        <v>125</v>
      </c>
      <c r="D18" s="197" t="s">
        <v>14</v>
      </c>
      <c r="E18" s="191">
        <v>8000</v>
      </c>
      <c r="F18" s="183"/>
      <c r="G18" s="334">
        <f t="shared" si="0"/>
        <v>534700</v>
      </c>
      <c r="H18" s="320" t="s">
        <v>42</v>
      </c>
      <c r="I18" s="176" t="s">
        <v>18</v>
      </c>
      <c r="J18" s="453" t="s">
        <v>217</v>
      </c>
      <c r="K18" s="430" t="s">
        <v>64</v>
      </c>
      <c r="L18" s="176" t="s">
        <v>45</v>
      </c>
      <c r="M18" s="176"/>
      <c r="N18" s="178" t="s">
        <v>223</v>
      </c>
    </row>
    <row r="19" spans="1:14" ht="15.75" customHeight="1" x14ac:dyDescent="0.25">
      <c r="A19" s="563">
        <v>44781</v>
      </c>
      <c r="B19" s="577" t="s">
        <v>116</v>
      </c>
      <c r="C19" s="577" t="s">
        <v>49</v>
      </c>
      <c r="D19" s="579" t="s">
        <v>14</v>
      </c>
      <c r="E19" s="572"/>
      <c r="F19" s="573">
        <v>440000</v>
      </c>
      <c r="G19" s="567">
        <f t="shared" si="0"/>
        <v>974700</v>
      </c>
      <c r="H19" s="568" t="s">
        <v>42</v>
      </c>
      <c r="I19" s="569" t="s">
        <v>18</v>
      </c>
      <c r="J19" s="570" t="s">
        <v>224</v>
      </c>
      <c r="K19" s="564" t="s">
        <v>64</v>
      </c>
      <c r="L19" s="569" t="s">
        <v>45</v>
      </c>
      <c r="M19" s="569"/>
      <c r="N19" s="577"/>
    </row>
    <row r="20" spans="1:14" x14ac:dyDescent="0.25">
      <c r="A20" s="563">
        <v>44781</v>
      </c>
      <c r="B20" s="577" t="s">
        <v>116</v>
      </c>
      <c r="C20" s="577" t="s">
        <v>49</v>
      </c>
      <c r="D20" s="579" t="s">
        <v>14</v>
      </c>
      <c r="E20" s="572"/>
      <c r="F20" s="566">
        <v>291500</v>
      </c>
      <c r="G20" s="567">
        <f t="shared" si="0"/>
        <v>1266200</v>
      </c>
      <c r="H20" s="568" t="s">
        <v>42</v>
      </c>
      <c r="I20" s="569" t="s">
        <v>18</v>
      </c>
      <c r="J20" s="570" t="s">
        <v>225</v>
      </c>
      <c r="K20" s="564" t="s">
        <v>64</v>
      </c>
      <c r="L20" s="569" t="s">
        <v>45</v>
      </c>
      <c r="M20" s="569"/>
      <c r="N20" s="577"/>
    </row>
    <row r="21" spans="1:14" x14ac:dyDescent="0.25">
      <c r="A21" s="195">
        <v>44781</v>
      </c>
      <c r="B21" s="196" t="s">
        <v>226</v>
      </c>
      <c r="C21" s="196" t="s">
        <v>227</v>
      </c>
      <c r="D21" s="197" t="s">
        <v>81</v>
      </c>
      <c r="E21" s="191">
        <v>340000</v>
      </c>
      <c r="F21" s="173"/>
      <c r="G21" s="334">
        <f t="shared" ref="G21:G56" si="2">G20-E21+F21</f>
        <v>926200</v>
      </c>
      <c r="H21" s="320" t="s">
        <v>42</v>
      </c>
      <c r="I21" s="176" t="s">
        <v>18</v>
      </c>
      <c r="J21" s="453" t="s">
        <v>235</v>
      </c>
      <c r="K21" s="430" t="s">
        <v>64</v>
      </c>
      <c r="L21" s="176" t="s">
        <v>45</v>
      </c>
      <c r="M21" s="176"/>
      <c r="N21" s="178" t="s">
        <v>218</v>
      </c>
    </row>
    <row r="22" spans="1:14" x14ac:dyDescent="0.25">
      <c r="A22" s="195">
        <v>44781</v>
      </c>
      <c r="B22" s="196" t="s">
        <v>228</v>
      </c>
      <c r="C22" s="196" t="s">
        <v>227</v>
      </c>
      <c r="D22" s="197" t="s">
        <v>81</v>
      </c>
      <c r="E22" s="191">
        <v>125000</v>
      </c>
      <c r="F22" s="173"/>
      <c r="G22" s="334">
        <f t="shared" si="2"/>
        <v>801200</v>
      </c>
      <c r="H22" s="320" t="s">
        <v>42</v>
      </c>
      <c r="I22" s="176" t="s">
        <v>18</v>
      </c>
      <c r="J22" s="453" t="s">
        <v>236</v>
      </c>
      <c r="K22" s="430" t="s">
        <v>64</v>
      </c>
      <c r="L22" s="176" t="s">
        <v>45</v>
      </c>
      <c r="M22" s="176"/>
      <c r="N22" s="178" t="s">
        <v>219</v>
      </c>
    </row>
    <row r="23" spans="1:14" x14ac:dyDescent="0.25">
      <c r="A23" s="195">
        <v>44781</v>
      </c>
      <c r="B23" s="196" t="s">
        <v>229</v>
      </c>
      <c r="C23" s="196" t="s">
        <v>227</v>
      </c>
      <c r="D23" s="197" t="s">
        <v>81</v>
      </c>
      <c r="E23" s="191">
        <v>13500</v>
      </c>
      <c r="F23" s="173"/>
      <c r="G23" s="334">
        <f t="shared" si="2"/>
        <v>787700</v>
      </c>
      <c r="H23" s="320" t="s">
        <v>42</v>
      </c>
      <c r="I23" s="176" t="s">
        <v>18</v>
      </c>
      <c r="J23" s="453" t="s">
        <v>236</v>
      </c>
      <c r="K23" s="430" t="s">
        <v>64</v>
      </c>
      <c r="L23" s="176" t="s">
        <v>45</v>
      </c>
      <c r="M23" s="176"/>
      <c r="N23" s="178" t="s">
        <v>220</v>
      </c>
    </row>
    <row r="24" spans="1:14" x14ac:dyDescent="0.25">
      <c r="A24" s="195">
        <v>44781</v>
      </c>
      <c r="B24" s="196" t="s">
        <v>230</v>
      </c>
      <c r="C24" s="196" t="s">
        <v>227</v>
      </c>
      <c r="D24" s="197" t="s">
        <v>81</v>
      </c>
      <c r="E24" s="191">
        <v>84000</v>
      </c>
      <c r="F24" s="173"/>
      <c r="G24" s="334">
        <f t="shared" si="2"/>
        <v>703700</v>
      </c>
      <c r="H24" s="320" t="s">
        <v>42</v>
      </c>
      <c r="I24" s="176" t="s">
        <v>18</v>
      </c>
      <c r="J24" s="453" t="s">
        <v>236</v>
      </c>
      <c r="K24" s="430" t="s">
        <v>64</v>
      </c>
      <c r="L24" s="176" t="s">
        <v>45</v>
      </c>
      <c r="M24" s="176"/>
      <c r="N24" s="178"/>
    </row>
    <row r="25" spans="1:14" x14ac:dyDescent="0.25">
      <c r="A25" s="195">
        <v>44781</v>
      </c>
      <c r="B25" s="196" t="s">
        <v>231</v>
      </c>
      <c r="C25" s="196" t="s">
        <v>227</v>
      </c>
      <c r="D25" s="197" t="s">
        <v>81</v>
      </c>
      <c r="E25" s="191">
        <v>36000</v>
      </c>
      <c r="F25" s="173"/>
      <c r="G25" s="334">
        <f t="shared" si="2"/>
        <v>667700</v>
      </c>
      <c r="H25" s="320" t="s">
        <v>42</v>
      </c>
      <c r="I25" s="176" t="s">
        <v>18</v>
      </c>
      <c r="J25" s="453" t="s">
        <v>236</v>
      </c>
      <c r="K25" s="430" t="s">
        <v>64</v>
      </c>
      <c r="L25" s="176" t="s">
        <v>45</v>
      </c>
      <c r="M25" s="176"/>
      <c r="N25" s="178"/>
    </row>
    <row r="26" spans="1:14" x14ac:dyDescent="0.25">
      <c r="A26" s="195">
        <v>44781</v>
      </c>
      <c r="B26" s="178" t="s">
        <v>232</v>
      </c>
      <c r="C26" s="196" t="s">
        <v>227</v>
      </c>
      <c r="D26" s="197" t="s">
        <v>81</v>
      </c>
      <c r="E26" s="191">
        <v>7500</v>
      </c>
      <c r="F26" s="173"/>
      <c r="G26" s="334">
        <f t="shared" si="2"/>
        <v>660200</v>
      </c>
      <c r="H26" s="320" t="s">
        <v>42</v>
      </c>
      <c r="I26" s="176" t="s">
        <v>18</v>
      </c>
      <c r="J26" s="453" t="s">
        <v>236</v>
      </c>
      <c r="K26" s="430" t="s">
        <v>64</v>
      </c>
      <c r="L26" s="176" t="s">
        <v>45</v>
      </c>
      <c r="M26" s="176"/>
      <c r="N26" s="178"/>
    </row>
    <row r="27" spans="1:14" x14ac:dyDescent="0.25">
      <c r="A27" s="195">
        <v>44781</v>
      </c>
      <c r="B27" s="196" t="s">
        <v>233</v>
      </c>
      <c r="C27" s="196" t="s">
        <v>227</v>
      </c>
      <c r="D27" s="197" t="s">
        <v>81</v>
      </c>
      <c r="E27" s="183">
        <v>17500</v>
      </c>
      <c r="F27" s="173"/>
      <c r="G27" s="334">
        <f t="shared" si="2"/>
        <v>642700</v>
      </c>
      <c r="H27" s="320" t="s">
        <v>42</v>
      </c>
      <c r="I27" s="176" t="s">
        <v>18</v>
      </c>
      <c r="J27" s="453" t="s">
        <v>236</v>
      </c>
      <c r="K27" s="430" t="s">
        <v>64</v>
      </c>
      <c r="L27" s="176" t="s">
        <v>45</v>
      </c>
      <c r="M27" s="176"/>
      <c r="N27" s="178"/>
    </row>
    <row r="28" spans="1:14" x14ac:dyDescent="0.25">
      <c r="A28" s="195">
        <v>44781</v>
      </c>
      <c r="B28" s="196" t="s">
        <v>234</v>
      </c>
      <c r="C28" s="196" t="s">
        <v>227</v>
      </c>
      <c r="D28" s="197" t="s">
        <v>81</v>
      </c>
      <c r="E28" s="183">
        <v>134100</v>
      </c>
      <c r="F28" s="173"/>
      <c r="G28" s="334">
        <f t="shared" si="2"/>
        <v>508600</v>
      </c>
      <c r="H28" s="320" t="s">
        <v>42</v>
      </c>
      <c r="I28" s="176" t="s">
        <v>18</v>
      </c>
      <c r="J28" s="453" t="s">
        <v>237</v>
      </c>
      <c r="K28" s="430" t="s">
        <v>64</v>
      </c>
      <c r="L28" s="176" t="s">
        <v>45</v>
      </c>
      <c r="M28" s="176"/>
      <c r="N28" s="178"/>
    </row>
    <row r="29" spans="1:14" x14ac:dyDescent="0.25">
      <c r="A29" s="563">
        <v>44782</v>
      </c>
      <c r="B29" s="564" t="s">
        <v>116</v>
      </c>
      <c r="C29" s="564" t="s">
        <v>49</v>
      </c>
      <c r="D29" s="586" t="s">
        <v>14</v>
      </c>
      <c r="E29" s="590"/>
      <c r="F29" s="573">
        <v>14000</v>
      </c>
      <c r="G29" s="588">
        <f t="shared" si="2"/>
        <v>522600</v>
      </c>
      <c r="H29" s="574" t="s">
        <v>42</v>
      </c>
      <c r="I29" s="575" t="s">
        <v>18</v>
      </c>
      <c r="J29" s="570" t="s">
        <v>250</v>
      </c>
      <c r="K29" s="576" t="s">
        <v>64</v>
      </c>
      <c r="L29" s="575" t="s">
        <v>45</v>
      </c>
      <c r="M29" s="575"/>
      <c r="N29" s="589"/>
    </row>
    <row r="30" spans="1:14" x14ac:dyDescent="0.25">
      <c r="A30" s="195">
        <v>44782</v>
      </c>
      <c r="B30" s="206" t="s">
        <v>124</v>
      </c>
      <c r="C30" s="206" t="s">
        <v>125</v>
      </c>
      <c r="D30" s="534" t="s">
        <v>14</v>
      </c>
      <c r="E30" s="530">
        <v>7000</v>
      </c>
      <c r="F30" s="183"/>
      <c r="G30" s="333">
        <f t="shared" si="2"/>
        <v>515600</v>
      </c>
      <c r="H30" s="444" t="s">
        <v>42</v>
      </c>
      <c r="I30" s="207" t="s">
        <v>18</v>
      </c>
      <c r="J30" s="453" t="s">
        <v>250</v>
      </c>
      <c r="K30" s="211" t="s">
        <v>64</v>
      </c>
      <c r="L30" s="207" t="s">
        <v>45</v>
      </c>
      <c r="M30" s="207"/>
      <c r="N30" s="535" t="s">
        <v>218</v>
      </c>
    </row>
    <row r="31" spans="1:14" x14ac:dyDescent="0.25">
      <c r="A31" s="195">
        <v>44782</v>
      </c>
      <c r="B31" s="206" t="s">
        <v>124</v>
      </c>
      <c r="C31" s="206" t="s">
        <v>125</v>
      </c>
      <c r="D31" s="534" t="s">
        <v>14</v>
      </c>
      <c r="E31" s="530">
        <v>7000</v>
      </c>
      <c r="F31" s="183"/>
      <c r="G31" s="333">
        <f t="shared" si="2"/>
        <v>508600</v>
      </c>
      <c r="H31" s="444" t="s">
        <v>42</v>
      </c>
      <c r="I31" s="207" t="s">
        <v>18</v>
      </c>
      <c r="J31" s="453" t="s">
        <v>250</v>
      </c>
      <c r="K31" s="211" t="s">
        <v>64</v>
      </c>
      <c r="L31" s="207" t="s">
        <v>45</v>
      </c>
      <c r="M31" s="207"/>
      <c r="N31" s="535" t="s">
        <v>251</v>
      </c>
    </row>
    <row r="32" spans="1:14" ht="15.75" customHeight="1" x14ac:dyDescent="0.25">
      <c r="A32" s="563">
        <v>44783</v>
      </c>
      <c r="B32" s="576" t="s">
        <v>116</v>
      </c>
      <c r="C32" s="576" t="s">
        <v>49</v>
      </c>
      <c r="D32" s="587" t="s">
        <v>14</v>
      </c>
      <c r="E32" s="573"/>
      <c r="F32" s="573">
        <v>50000</v>
      </c>
      <c r="G32" s="588">
        <f t="shared" si="2"/>
        <v>558600</v>
      </c>
      <c r="H32" s="574" t="s">
        <v>42</v>
      </c>
      <c r="I32" s="575" t="s">
        <v>18</v>
      </c>
      <c r="J32" s="570" t="s">
        <v>266</v>
      </c>
      <c r="K32" s="576" t="s">
        <v>64</v>
      </c>
      <c r="L32" s="575" t="s">
        <v>45</v>
      </c>
      <c r="M32" s="575"/>
      <c r="N32" s="589"/>
    </row>
    <row r="33" spans="1:14" ht="15" customHeight="1" x14ac:dyDescent="0.25">
      <c r="A33" s="604">
        <v>44783</v>
      </c>
      <c r="B33" s="206" t="s">
        <v>264</v>
      </c>
      <c r="C33" s="206" t="s">
        <v>265</v>
      </c>
      <c r="D33" s="534" t="s">
        <v>81</v>
      </c>
      <c r="E33" s="183">
        <v>50000</v>
      </c>
      <c r="F33" s="183"/>
      <c r="G33" s="333">
        <f t="shared" si="2"/>
        <v>508600</v>
      </c>
      <c r="H33" s="444" t="s">
        <v>42</v>
      </c>
      <c r="I33" s="207" t="s">
        <v>18</v>
      </c>
      <c r="J33" s="453" t="s">
        <v>267</v>
      </c>
      <c r="K33" s="211" t="s">
        <v>64</v>
      </c>
      <c r="L33" s="207" t="s">
        <v>45</v>
      </c>
      <c r="M33" s="207"/>
      <c r="N33" s="535" t="s">
        <v>289</v>
      </c>
    </row>
    <row r="34" spans="1:14" x14ac:dyDescent="0.25">
      <c r="A34" s="195">
        <v>44784</v>
      </c>
      <c r="B34" s="206" t="s">
        <v>124</v>
      </c>
      <c r="C34" s="206" t="s">
        <v>125</v>
      </c>
      <c r="D34" s="534" t="s">
        <v>14</v>
      </c>
      <c r="E34" s="183">
        <v>15000</v>
      </c>
      <c r="F34" s="183"/>
      <c r="G34" s="333">
        <f t="shared" si="2"/>
        <v>493600</v>
      </c>
      <c r="H34" s="444" t="s">
        <v>42</v>
      </c>
      <c r="I34" s="207" t="s">
        <v>18</v>
      </c>
      <c r="J34" s="453" t="s">
        <v>216</v>
      </c>
      <c r="K34" s="211" t="s">
        <v>64</v>
      </c>
      <c r="L34" s="207" t="s">
        <v>45</v>
      </c>
      <c r="M34" s="207"/>
      <c r="N34" s="535" t="s">
        <v>290</v>
      </c>
    </row>
    <row r="35" spans="1:14" x14ac:dyDescent="0.25">
      <c r="A35" s="195">
        <v>44784</v>
      </c>
      <c r="B35" s="206" t="s">
        <v>124</v>
      </c>
      <c r="C35" s="206" t="s">
        <v>125</v>
      </c>
      <c r="D35" s="534" t="s">
        <v>14</v>
      </c>
      <c r="E35" s="183">
        <v>15000</v>
      </c>
      <c r="F35" s="183"/>
      <c r="G35" s="333">
        <f t="shared" si="2"/>
        <v>478600</v>
      </c>
      <c r="H35" s="210" t="s">
        <v>42</v>
      </c>
      <c r="I35" s="207" t="s">
        <v>18</v>
      </c>
      <c r="J35" s="453" t="s">
        <v>216</v>
      </c>
      <c r="K35" s="211" t="s">
        <v>64</v>
      </c>
      <c r="L35" s="207" t="s">
        <v>45</v>
      </c>
      <c r="M35" s="207"/>
      <c r="N35" s="535"/>
    </row>
    <row r="36" spans="1:14" x14ac:dyDescent="0.25">
      <c r="A36" s="195">
        <v>44785</v>
      </c>
      <c r="B36" s="196" t="s">
        <v>126</v>
      </c>
      <c r="C36" s="196" t="s">
        <v>49</v>
      </c>
      <c r="D36" s="197" t="s">
        <v>14</v>
      </c>
      <c r="E36" s="191"/>
      <c r="F36" s="173">
        <v>-50000</v>
      </c>
      <c r="G36" s="334">
        <f t="shared" si="2"/>
        <v>428600</v>
      </c>
      <c r="H36" s="320" t="s">
        <v>42</v>
      </c>
      <c r="I36" s="176" t="s">
        <v>18</v>
      </c>
      <c r="J36" s="453" t="s">
        <v>216</v>
      </c>
      <c r="K36" s="430" t="s">
        <v>64</v>
      </c>
      <c r="L36" s="176" t="s">
        <v>45</v>
      </c>
      <c r="M36" s="176"/>
      <c r="N36" s="178"/>
    </row>
    <row r="37" spans="1:14" x14ac:dyDescent="0.25">
      <c r="A37" s="563">
        <v>44785</v>
      </c>
      <c r="B37" s="564" t="s">
        <v>116</v>
      </c>
      <c r="C37" s="577" t="s">
        <v>49</v>
      </c>
      <c r="D37" s="579" t="s">
        <v>14</v>
      </c>
      <c r="E37" s="572"/>
      <c r="F37" s="566">
        <v>85000</v>
      </c>
      <c r="G37" s="567">
        <f t="shared" si="2"/>
        <v>513600</v>
      </c>
      <c r="H37" s="568" t="s">
        <v>42</v>
      </c>
      <c r="I37" s="569" t="s">
        <v>18</v>
      </c>
      <c r="J37" s="570" t="s">
        <v>291</v>
      </c>
      <c r="K37" s="564" t="s">
        <v>64</v>
      </c>
      <c r="L37" s="569" t="s">
        <v>45</v>
      </c>
      <c r="M37" s="569"/>
      <c r="N37" s="577"/>
    </row>
    <row r="38" spans="1:14" x14ac:dyDescent="0.25">
      <c r="A38" s="195">
        <v>44785</v>
      </c>
      <c r="B38" s="178" t="s">
        <v>124</v>
      </c>
      <c r="C38" s="178" t="s">
        <v>125</v>
      </c>
      <c r="D38" s="204" t="s">
        <v>14</v>
      </c>
      <c r="E38" s="191">
        <v>10000</v>
      </c>
      <c r="F38" s="173"/>
      <c r="G38" s="334">
        <f t="shared" si="2"/>
        <v>503600</v>
      </c>
      <c r="H38" s="320" t="s">
        <v>42</v>
      </c>
      <c r="I38" s="176" t="s">
        <v>18</v>
      </c>
      <c r="J38" s="453" t="s">
        <v>291</v>
      </c>
      <c r="K38" s="196" t="s">
        <v>64</v>
      </c>
      <c r="L38" s="176" t="s">
        <v>45</v>
      </c>
      <c r="M38" s="176"/>
      <c r="N38" s="178" t="s">
        <v>289</v>
      </c>
    </row>
    <row r="39" spans="1:14" x14ac:dyDescent="0.25">
      <c r="A39" s="195">
        <v>44785</v>
      </c>
      <c r="B39" s="178" t="s">
        <v>124</v>
      </c>
      <c r="C39" s="178" t="s">
        <v>125</v>
      </c>
      <c r="D39" s="204" t="s">
        <v>14</v>
      </c>
      <c r="E39" s="191">
        <v>10000</v>
      </c>
      <c r="F39" s="173"/>
      <c r="G39" s="334">
        <f t="shared" si="2"/>
        <v>493600</v>
      </c>
      <c r="H39" s="320" t="s">
        <v>42</v>
      </c>
      <c r="I39" s="176" t="s">
        <v>18</v>
      </c>
      <c r="J39" s="453" t="s">
        <v>291</v>
      </c>
      <c r="K39" s="430" t="s">
        <v>64</v>
      </c>
      <c r="L39" s="176" t="s">
        <v>45</v>
      </c>
      <c r="M39" s="176"/>
      <c r="N39" s="178" t="s">
        <v>292</v>
      </c>
    </row>
    <row r="40" spans="1:14" x14ac:dyDescent="0.25">
      <c r="A40" s="195">
        <v>44785</v>
      </c>
      <c r="B40" s="178" t="s">
        <v>124</v>
      </c>
      <c r="C40" s="178" t="s">
        <v>125</v>
      </c>
      <c r="D40" s="204" t="s">
        <v>14</v>
      </c>
      <c r="E40" s="183">
        <v>15000</v>
      </c>
      <c r="F40" s="173"/>
      <c r="G40" s="334">
        <f>G39-E40+F40</f>
        <v>478600</v>
      </c>
      <c r="H40" s="320" t="s">
        <v>42</v>
      </c>
      <c r="I40" s="176" t="s">
        <v>18</v>
      </c>
      <c r="J40" s="453" t="s">
        <v>291</v>
      </c>
      <c r="K40" s="430" t="s">
        <v>64</v>
      </c>
      <c r="L40" s="176" t="s">
        <v>45</v>
      </c>
      <c r="M40" s="176"/>
      <c r="N40" s="178" t="s">
        <v>293</v>
      </c>
    </row>
    <row r="41" spans="1:14" x14ac:dyDescent="0.25">
      <c r="A41" s="195">
        <v>44785</v>
      </c>
      <c r="B41" s="178" t="s">
        <v>124</v>
      </c>
      <c r="C41" s="178" t="s">
        <v>125</v>
      </c>
      <c r="D41" s="204" t="s">
        <v>14</v>
      </c>
      <c r="E41" s="183">
        <v>10000</v>
      </c>
      <c r="F41" s="173"/>
      <c r="G41" s="334">
        <f t="shared" ref="G41:G49" si="3">G40-E41+F41</f>
        <v>468600</v>
      </c>
      <c r="H41" s="320" t="s">
        <v>42</v>
      </c>
      <c r="I41" s="176" t="s">
        <v>18</v>
      </c>
      <c r="J41" s="453" t="s">
        <v>291</v>
      </c>
      <c r="K41" s="430" t="s">
        <v>64</v>
      </c>
      <c r="L41" s="176" t="s">
        <v>45</v>
      </c>
      <c r="M41" s="176"/>
      <c r="N41" s="178" t="s">
        <v>294</v>
      </c>
    </row>
    <row r="42" spans="1:14" x14ac:dyDescent="0.25">
      <c r="A42" s="195">
        <v>44785</v>
      </c>
      <c r="B42" s="178" t="s">
        <v>124</v>
      </c>
      <c r="C42" s="178" t="s">
        <v>125</v>
      </c>
      <c r="D42" s="204" t="s">
        <v>14</v>
      </c>
      <c r="E42" s="183">
        <v>20000</v>
      </c>
      <c r="F42" s="173"/>
      <c r="G42" s="334">
        <f t="shared" si="3"/>
        <v>448600</v>
      </c>
      <c r="H42" s="320" t="s">
        <v>42</v>
      </c>
      <c r="I42" s="176" t="s">
        <v>18</v>
      </c>
      <c r="J42" s="453" t="s">
        <v>291</v>
      </c>
      <c r="K42" s="430" t="s">
        <v>64</v>
      </c>
      <c r="L42" s="176" t="s">
        <v>45</v>
      </c>
      <c r="M42" s="176"/>
      <c r="N42" s="178" t="s">
        <v>295</v>
      </c>
    </row>
    <row r="43" spans="1:14" x14ac:dyDescent="0.25">
      <c r="A43" s="195">
        <v>44786</v>
      </c>
      <c r="B43" s="178" t="s">
        <v>126</v>
      </c>
      <c r="C43" s="178" t="s">
        <v>49</v>
      </c>
      <c r="D43" s="204" t="s">
        <v>14</v>
      </c>
      <c r="E43" s="191"/>
      <c r="F43" s="173">
        <v>-30000</v>
      </c>
      <c r="G43" s="334">
        <f t="shared" si="3"/>
        <v>418600</v>
      </c>
      <c r="H43" s="320" t="s">
        <v>42</v>
      </c>
      <c r="I43" s="176" t="s">
        <v>18</v>
      </c>
      <c r="J43" s="453" t="s">
        <v>291</v>
      </c>
      <c r="K43" s="430" t="s">
        <v>64</v>
      </c>
      <c r="L43" s="176" t="s">
        <v>45</v>
      </c>
      <c r="M43" s="176"/>
      <c r="N43" s="178"/>
    </row>
    <row r="44" spans="1:14" x14ac:dyDescent="0.25">
      <c r="A44" s="563">
        <v>44788</v>
      </c>
      <c r="B44" s="577" t="s">
        <v>116</v>
      </c>
      <c r="C44" s="577" t="s">
        <v>49</v>
      </c>
      <c r="D44" s="565" t="s">
        <v>14</v>
      </c>
      <c r="E44" s="573"/>
      <c r="F44" s="566">
        <v>52000</v>
      </c>
      <c r="G44" s="567">
        <f t="shared" si="3"/>
        <v>470600</v>
      </c>
      <c r="H44" s="568" t="s">
        <v>42</v>
      </c>
      <c r="I44" s="569" t="s">
        <v>18</v>
      </c>
      <c r="J44" s="570" t="s">
        <v>302</v>
      </c>
      <c r="K44" s="564" t="s">
        <v>64</v>
      </c>
      <c r="L44" s="569" t="s">
        <v>45</v>
      </c>
      <c r="M44" s="569"/>
      <c r="N44" s="577"/>
    </row>
    <row r="45" spans="1:14" x14ac:dyDescent="0.25">
      <c r="A45" s="195">
        <v>44788</v>
      </c>
      <c r="B45" s="196" t="s">
        <v>124</v>
      </c>
      <c r="C45" s="196" t="s">
        <v>125</v>
      </c>
      <c r="D45" s="197" t="s">
        <v>14</v>
      </c>
      <c r="E45" s="183">
        <v>7000</v>
      </c>
      <c r="F45" s="173"/>
      <c r="G45" s="334">
        <f t="shared" si="3"/>
        <v>463600</v>
      </c>
      <c r="H45" s="320" t="s">
        <v>42</v>
      </c>
      <c r="I45" s="176" t="s">
        <v>18</v>
      </c>
      <c r="J45" s="453" t="s">
        <v>302</v>
      </c>
      <c r="K45" s="430" t="s">
        <v>64</v>
      </c>
      <c r="L45" s="176" t="s">
        <v>45</v>
      </c>
      <c r="M45" s="176"/>
      <c r="N45" s="178" t="s">
        <v>218</v>
      </c>
    </row>
    <row r="46" spans="1:14" x14ac:dyDescent="0.25">
      <c r="A46" s="195">
        <v>44788</v>
      </c>
      <c r="B46" s="196" t="s">
        <v>124</v>
      </c>
      <c r="C46" s="196" t="s">
        <v>125</v>
      </c>
      <c r="D46" s="197" t="s">
        <v>14</v>
      </c>
      <c r="E46" s="191">
        <v>5000</v>
      </c>
      <c r="F46" s="173"/>
      <c r="G46" s="334">
        <f t="shared" si="3"/>
        <v>458600</v>
      </c>
      <c r="H46" s="320" t="s">
        <v>42</v>
      </c>
      <c r="I46" s="176" t="s">
        <v>18</v>
      </c>
      <c r="J46" s="453" t="s">
        <v>302</v>
      </c>
      <c r="K46" s="430" t="s">
        <v>64</v>
      </c>
      <c r="L46" s="176" t="s">
        <v>45</v>
      </c>
      <c r="M46" s="176"/>
      <c r="N46" s="178" t="s">
        <v>303</v>
      </c>
    </row>
    <row r="47" spans="1:14" x14ac:dyDescent="0.25">
      <c r="A47" s="195">
        <v>44788</v>
      </c>
      <c r="B47" s="196" t="s">
        <v>124</v>
      </c>
      <c r="C47" s="196" t="s">
        <v>125</v>
      </c>
      <c r="D47" s="197" t="s">
        <v>14</v>
      </c>
      <c r="E47" s="191">
        <v>13000</v>
      </c>
      <c r="F47" s="173"/>
      <c r="G47" s="334">
        <f t="shared" si="3"/>
        <v>445600</v>
      </c>
      <c r="H47" s="320" t="s">
        <v>42</v>
      </c>
      <c r="I47" s="176" t="s">
        <v>18</v>
      </c>
      <c r="J47" s="453" t="s">
        <v>302</v>
      </c>
      <c r="K47" s="430" t="s">
        <v>64</v>
      </c>
      <c r="L47" s="176" t="s">
        <v>45</v>
      </c>
      <c r="M47" s="176"/>
      <c r="N47" s="178" t="s">
        <v>304</v>
      </c>
    </row>
    <row r="48" spans="1:14" x14ac:dyDescent="0.25">
      <c r="A48" s="195">
        <v>44788</v>
      </c>
      <c r="B48" s="196" t="s">
        <v>124</v>
      </c>
      <c r="C48" s="196" t="s">
        <v>125</v>
      </c>
      <c r="D48" s="197" t="s">
        <v>14</v>
      </c>
      <c r="E48" s="191">
        <v>10000</v>
      </c>
      <c r="F48" s="173"/>
      <c r="G48" s="334">
        <f t="shared" si="3"/>
        <v>435600</v>
      </c>
      <c r="H48" s="320" t="s">
        <v>42</v>
      </c>
      <c r="I48" s="176" t="s">
        <v>18</v>
      </c>
      <c r="J48" s="453" t="s">
        <v>302</v>
      </c>
      <c r="K48" s="430" t="s">
        <v>64</v>
      </c>
      <c r="L48" s="176" t="s">
        <v>45</v>
      </c>
      <c r="M48" s="176"/>
      <c r="N48" s="178" t="s">
        <v>305</v>
      </c>
    </row>
    <row r="49" spans="1:14" x14ac:dyDescent="0.25">
      <c r="A49" s="195">
        <v>44788</v>
      </c>
      <c r="B49" s="196" t="s">
        <v>124</v>
      </c>
      <c r="C49" s="196" t="s">
        <v>125</v>
      </c>
      <c r="D49" s="197" t="s">
        <v>14</v>
      </c>
      <c r="E49" s="183">
        <v>15000</v>
      </c>
      <c r="F49" s="173"/>
      <c r="G49" s="334">
        <f t="shared" si="3"/>
        <v>420600</v>
      </c>
      <c r="H49" s="320" t="s">
        <v>42</v>
      </c>
      <c r="I49" s="176" t="s">
        <v>18</v>
      </c>
      <c r="J49" s="453" t="s">
        <v>302</v>
      </c>
      <c r="K49" s="430" t="s">
        <v>64</v>
      </c>
      <c r="L49" s="176" t="s">
        <v>45</v>
      </c>
      <c r="M49" s="176"/>
      <c r="N49" s="178" t="s">
        <v>306</v>
      </c>
    </row>
    <row r="50" spans="1:14" x14ac:dyDescent="0.25">
      <c r="A50" s="195">
        <v>44788</v>
      </c>
      <c r="B50" s="196" t="s">
        <v>126</v>
      </c>
      <c r="C50" s="196" t="s">
        <v>49</v>
      </c>
      <c r="D50" s="197" t="s">
        <v>14</v>
      </c>
      <c r="E50" s="191"/>
      <c r="F50" s="173">
        <v>-20600</v>
      </c>
      <c r="G50" s="334">
        <f t="shared" si="2"/>
        <v>400000</v>
      </c>
      <c r="H50" s="320" t="s">
        <v>42</v>
      </c>
      <c r="I50" s="176" t="s">
        <v>18</v>
      </c>
      <c r="J50" s="453" t="s">
        <v>302</v>
      </c>
      <c r="K50" s="430" t="s">
        <v>64</v>
      </c>
      <c r="L50" s="176" t="s">
        <v>45</v>
      </c>
      <c r="M50" s="176"/>
      <c r="N50" s="178"/>
    </row>
    <row r="51" spans="1:14" x14ac:dyDescent="0.25">
      <c r="A51" s="195">
        <v>44788</v>
      </c>
      <c r="B51" s="178" t="s">
        <v>116</v>
      </c>
      <c r="C51" s="178" t="s">
        <v>49</v>
      </c>
      <c r="D51" s="204" t="s">
        <v>14</v>
      </c>
      <c r="E51" s="191"/>
      <c r="F51" s="173">
        <v>319000</v>
      </c>
      <c r="G51" s="334">
        <f t="shared" si="2"/>
        <v>719000</v>
      </c>
      <c r="H51" s="320" t="s">
        <v>42</v>
      </c>
      <c r="I51" s="176" t="s">
        <v>18</v>
      </c>
      <c r="J51" s="453" t="s">
        <v>319</v>
      </c>
      <c r="K51" s="430" t="s">
        <v>64</v>
      </c>
      <c r="L51" s="176" t="s">
        <v>45</v>
      </c>
      <c r="M51" s="176"/>
      <c r="N51" s="178"/>
    </row>
    <row r="52" spans="1:14" ht="17.25" customHeight="1" x14ac:dyDescent="0.25">
      <c r="A52" s="563">
        <v>44789</v>
      </c>
      <c r="B52" s="577" t="s">
        <v>116</v>
      </c>
      <c r="C52" s="577" t="s">
        <v>49</v>
      </c>
      <c r="D52" s="579" t="s">
        <v>14</v>
      </c>
      <c r="E52" s="572"/>
      <c r="F52" s="566">
        <v>20000</v>
      </c>
      <c r="G52" s="567">
        <f t="shared" si="2"/>
        <v>739000</v>
      </c>
      <c r="H52" s="568" t="s">
        <v>42</v>
      </c>
      <c r="I52" s="569" t="s">
        <v>18</v>
      </c>
      <c r="J52" s="570" t="s">
        <v>322</v>
      </c>
      <c r="K52" s="564" t="s">
        <v>64</v>
      </c>
      <c r="L52" s="569" t="s">
        <v>45</v>
      </c>
      <c r="M52" s="569"/>
      <c r="N52" s="577"/>
    </row>
    <row r="53" spans="1:14" ht="17.25" customHeight="1" x14ac:dyDescent="0.25">
      <c r="A53" s="195">
        <v>44789</v>
      </c>
      <c r="B53" s="178" t="s">
        <v>124</v>
      </c>
      <c r="C53" s="371" t="s">
        <v>125</v>
      </c>
      <c r="D53" s="372" t="s">
        <v>14</v>
      </c>
      <c r="E53" s="460">
        <v>7000</v>
      </c>
      <c r="F53" s="173"/>
      <c r="G53" s="334">
        <f t="shared" si="2"/>
        <v>732000</v>
      </c>
      <c r="H53" s="320" t="s">
        <v>42</v>
      </c>
      <c r="I53" s="176" t="s">
        <v>18</v>
      </c>
      <c r="J53" s="453" t="s">
        <v>322</v>
      </c>
      <c r="K53" s="430" t="s">
        <v>64</v>
      </c>
      <c r="L53" s="176" t="s">
        <v>45</v>
      </c>
      <c r="M53" s="176"/>
      <c r="N53" s="178" t="s">
        <v>323</v>
      </c>
    </row>
    <row r="54" spans="1:14" x14ac:dyDescent="0.25">
      <c r="A54" s="195">
        <v>44789</v>
      </c>
      <c r="B54" s="178" t="s">
        <v>124</v>
      </c>
      <c r="C54" s="371" t="s">
        <v>125</v>
      </c>
      <c r="D54" s="372" t="s">
        <v>14</v>
      </c>
      <c r="E54" s="191">
        <v>6000</v>
      </c>
      <c r="F54" s="173"/>
      <c r="G54" s="334">
        <f t="shared" si="2"/>
        <v>726000</v>
      </c>
      <c r="H54" s="320" t="s">
        <v>42</v>
      </c>
      <c r="I54" s="176" t="s">
        <v>18</v>
      </c>
      <c r="J54" s="453" t="s">
        <v>322</v>
      </c>
      <c r="K54" s="430" t="s">
        <v>64</v>
      </c>
      <c r="L54" s="176" t="s">
        <v>45</v>
      </c>
      <c r="M54" s="176"/>
      <c r="N54" s="178" t="s">
        <v>324</v>
      </c>
    </row>
    <row r="55" spans="1:14" x14ac:dyDescent="0.25">
      <c r="A55" s="195">
        <v>44789</v>
      </c>
      <c r="B55" s="178" t="s">
        <v>124</v>
      </c>
      <c r="C55" s="371" t="s">
        <v>125</v>
      </c>
      <c r="D55" s="372" t="s">
        <v>14</v>
      </c>
      <c r="E55" s="191">
        <v>1000</v>
      </c>
      <c r="F55" s="173"/>
      <c r="G55" s="334">
        <f t="shared" si="2"/>
        <v>725000</v>
      </c>
      <c r="H55" s="320" t="s">
        <v>42</v>
      </c>
      <c r="I55" s="176" t="s">
        <v>18</v>
      </c>
      <c r="J55" s="453" t="s">
        <v>322</v>
      </c>
      <c r="K55" s="430" t="s">
        <v>64</v>
      </c>
      <c r="L55" s="176" t="s">
        <v>45</v>
      </c>
      <c r="M55" s="176"/>
      <c r="N55" s="178" t="s">
        <v>325</v>
      </c>
    </row>
    <row r="56" spans="1:14" x14ac:dyDescent="0.25">
      <c r="A56" s="195">
        <v>44789</v>
      </c>
      <c r="B56" s="178" t="s">
        <v>124</v>
      </c>
      <c r="C56" s="371" t="s">
        <v>125</v>
      </c>
      <c r="D56" s="372" t="s">
        <v>14</v>
      </c>
      <c r="E56" s="191">
        <v>1000</v>
      </c>
      <c r="F56" s="173"/>
      <c r="G56" s="334">
        <f t="shared" si="2"/>
        <v>724000</v>
      </c>
      <c r="H56" s="320" t="s">
        <v>42</v>
      </c>
      <c r="I56" s="176" t="s">
        <v>18</v>
      </c>
      <c r="J56" s="453" t="s">
        <v>322</v>
      </c>
      <c r="K56" s="430" t="s">
        <v>64</v>
      </c>
      <c r="L56" s="176" t="s">
        <v>45</v>
      </c>
      <c r="M56" s="176"/>
      <c r="N56" s="178" t="s">
        <v>326</v>
      </c>
    </row>
    <row r="57" spans="1:14" x14ac:dyDescent="0.25">
      <c r="A57" s="195">
        <v>44790</v>
      </c>
      <c r="B57" s="196" t="s">
        <v>126</v>
      </c>
      <c r="C57" s="196" t="s">
        <v>49</v>
      </c>
      <c r="D57" s="197" t="s">
        <v>14</v>
      </c>
      <c r="E57" s="183"/>
      <c r="F57" s="173">
        <v>-5000</v>
      </c>
      <c r="G57" s="334">
        <f>G56-E57+F57</f>
        <v>719000</v>
      </c>
      <c r="H57" s="320" t="s">
        <v>42</v>
      </c>
      <c r="I57" s="176" t="s">
        <v>18</v>
      </c>
      <c r="J57" s="453" t="s">
        <v>322</v>
      </c>
      <c r="K57" s="430" t="s">
        <v>64</v>
      </c>
      <c r="L57" s="176" t="s">
        <v>45</v>
      </c>
      <c r="M57" s="176"/>
      <c r="N57" s="178"/>
    </row>
    <row r="58" spans="1:14" x14ac:dyDescent="0.25">
      <c r="A58" s="195">
        <v>44792</v>
      </c>
      <c r="B58" s="196" t="s">
        <v>366</v>
      </c>
      <c r="C58" s="196" t="s">
        <v>367</v>
      </c>
      <c r="D58" s="197" t="s">
        <v>14</v>
      </c>
      <c r="E58" s="183">
        <v>319000</v>
      </c>
      <c r="F58" s="173"/>
      <c r="G58" s="334">
        <f t="shared" ref="G58:G83" si="4">G57-E58+F58</f>
        <v>400000</v>
      </c>
      <c r="H58" s="562" t="s">
        <v>42</v>
      </c>
      <c r="I58" s="176" t="s">
        <v>18</v>
      </c>
      <c r="J58" s="453" t="s">
        <v>384</v>
      </c>
      <c r="K58" s="196" t="s">
        <v>64</v>
      </c>
      <c r="L58" s="176" t="s">
        <v>45</v>
      </c>
      <c r="M58" s="176"/>
      <c r="N58" s="178"/>
    </row>
    <row r="59" spans="1:14" x14ac:dyDescent="0.25">
      <c r="A59" s="563">
        <v>44792</v>
      </c>
      <c r="B59" s="564" t="s">
        <v>116</v>
      </c>
      <c r="C59" s="564" t="s">
        <v>49</v>
      </c>
      <c r="D59" s="565" t="s">
        <v>14</v>
      </c>
      <c r="E59" s="573"/>
      <c r="F59" s="566">
        <v>75400</v>
      </c>
      <c r="G59" s="567">
        <f t="shared" si="4"/>
        <v>475400</v>
      </c>
      <c r="H59" s="568" t="s">
        <v>42</v>
      </c>
      <c r="I59" s="569" t="s">
        <v>18</v>
      </c>
      <c r="J59" s="570" t="s">
        <v>381</v>
      </c>
      <c r="K59" s="564" t="s">
        <v>64</v>
      </c>
      <c r="L59" s="569" t="s">
        <v>45</v>
      </c>
      <c r="M59" s="569"/>
      <c r="N59" s="577"/>
    </row>
    <row r="60" spans="1:14" x14ac:dyDescent="0.25">
      <c r="A60" s="195">
        <v>44795</v>
      </c>
      <c r="B60" s="196" t="s">
        <v>382</v>
      </c>
      <c r="C60" s="196" t="s">
        <v>383</v>
      </c>
      <c r="D60" s="197" t="s">
        <v>81</v>
      </c>
      <c r="E60" s="183">
        <v>73500</v>
      </c>
      <c r="F60" s="173"/>
      <c r="G60" s="334">
        <f t="shared" si="4"/>
        <v>401900</v>
      </c>
      <c r="H60" s="562" t="s">
        <v>42</v>
      </c>
      <c r="I60" s="176" t="s">
        <v>18</v>
      </c>
      <c r="J60" s="453" t="s">
        <v>397</v>
      </c>
      <c r="K60" s="196" t="s">
        <v>64</v>
      </c>
      <c r="L60" s="176" t="s">
        <v>45</v>
      </c>
      <c r="M60" s="176"/>
      <c r="N60" s="178"/>
    </row>
    <row r="61" spans="1:14" x14ac:dyDescent="0.25">
      <c r="A61" s="195">
        <v>44795</v>
      </c>
      <c r="B61" s="196" t="s">
        <v>206</v>
      </c>
      <c r="C61" s="196" t="s">
        <v>206</v>
      </c>
      <c r="D61" s="197" t="s">
        <v>81</v>
      </c>
      <c r="E61" s="183">
        <v>3300</v>
      </c>
      <c r="F61" s="173"/>
      <c r="G61" s="334">
        <f t="shared" si="4"/>
        <v>398600</v>
      </c>
      <c r="H61" s="562" t="s">
        <v>42</v>
      </c>
      <c r="I61" s="176" t="s">
        <v>18</v>
      </c>
      <c r="J61" s="453" t="s">
        <v>397</v>
      </c>
      <c r="K61" s="196" t="s">
        <v>64</v>
      </c>
      <c r="L61" s="176" t="s">
        <v>45</v>
      </c>
      <c r="M61" s="176"/>
      <c r="N61" s="178"/>
    </row>
    <row r="62" spans="1:14" x14ac:dyDescent="0.25">
      <c r="A62" s="563">
        <v>44795</v>
      </c>
      <c r="B62" s="577" t="s">
        <v>116</v>
      </c>
      <c r="C62" s="577" t="s">
        <v>49</v>
      </c>
      <c r="D62" s="579" t="s">
        <v>14</v>
      </c>
      <c r="E62" s="572"/>
      <c r="F62" s="566">
        <v>172000</v>
      </c>
      <c r="G62" s="567">
        <f t="shared" si="4"/>
        <v>570600</v>
      </c>
      <c r="H62" s="568" t="s">
        <v>42</v>
      </c>
      <c r="I62" s="569" t="s">
        <v>18</v>
      </c>
      <c r="J62" s="570" t="s">
        <v>400</v>
      </c>
      <c r="K62" s="564" t="s">
        <v>64</v>
      </c>
      <c r="L62" s="569" t="s">
        <v>45</v>
      </c>
      <c r="M62" s="569"/>
      <c r="N62" s="577"/>
    </row>
    <row r="63" spans="1:14" x14ac:dyDescent="0.25">
      <c r="A63" s="563">
        <v>44795</v>
      </c>
      <c r="B63" s="577" t="s">
        <v>116</v>
      </c>
      <c r="C63" s="577" t="s">
        <v>49</v>
      </c>
      <c r="D63" s="579" t="s">
        <v>14</v>
      </c>
      <c r="E63" s="572"/>
      <c r="F63" s="566">
        <v>16000</v>
      </c>
      <c r="G63" s="567">
        <f t="shared" si="4"/>
        <v>586600</v>
      </c>
      <c r="H63" s="568" t="s">
        <v>42</v>
      </c>
      <c r="I63" s="569" t="s">
        <v>18</v>
      </c>
      <c r="J63" s="570" t="s">
        <v>401</v>
      </c>
      <c r="K63" s="564" t="s">
        <v>64</v>
      </c>
      <c r="L63" s="569" t="s">
        <v>45</v>
      </c>
      <c r="M63" s="569"/>
      <c r="N63" s="577"/>
    </row>
    <row r="64" spans="1:14" x14ac:dyDescent="0.25">
      <c r="A64" s="563">
        <v>44795</v>
      </c>
      <c r="B64" s="577" t="s">
        <v>116</v>
      </c>
      <c r="C64" s="577" t="s">
        <v>49</v>
      </c>
      <c r="D64" s="579" t="s">
        <v>14</v>
      </c>
      <c r="E64" s="572"/>
      <c r="F64" s="566">
        <v>20000</v>
      </c>
      <c r="G64" s="567">
        <f t="shared" si="4"/>
        <v>606600</v>
      </c>
      <c r="H64" s="568" t="s">
        <v>42</v>
      </c>
      <c r="I64" s="569" t="s">
        <v>18</v>
      </c>
      <c r="J64" s="570" t="s">
        <v>402</v>
      </c>
      <c r="K64" s="564" t="s">
        <v>64</v>
      </c>
      <c r="L64" s="569" t="s">
        <v>45</v>
      </c>
      <c r="M64" s="569"/>
      <c r="N64" s="577"/>
    </row>
    <row r="65" spans="1:14" x14ac:dyDescent="0.25">
      <c r="A65" s="536">
        <v>44795</v>
      </c>
      <c r="B65" s="196" t="s">
        <v>403</v>
      </c>
      <c r="C65" s="196" t="s">
        <v>227</v>
      </c>
      <c r="D65" s="197" t="s">
        <v>81</v>
      </c>
      <c r="E65" s="183">
        <v>9000</v>
      </c>
      <c r="F65" s="173"/>
      <c r="G65" s="334">
        <f t="shared" si="4"/>
        <v>597600</v>
      </c>
      <c r="H65" s="562" t="s">
        <v>42</v>
      </c>
      <c r="I65" s="176" t="s">
        <v>18</v>
      </c>
      <c r="J65" s="453" t="s">
        <v>406</v>
      </c>
      <c r="K65" s="196" t="s">
        <v>64</v>
      </c>
      <c r="L65" s="176" t="s">
        <v>45</v>
      </c>
      <c r="M65" s="176"/>
      <c r="N65" s="178"/>
    </row>
    <row r="66" spans="1:14" x14ac:dyDescent="0.25">
      <c r="A66" s="536">
        <v>44795</v>
      </c>
      <c r="B66" s="196" t="s">
        <v>404</v>
      </c>
      <c r="C66" s="196" t="s">
        <v>227</v>
      </c>
      <c r="D66" s="197" t="s">
        <v>81</v>
      </c>
      <c r="E66" s="183">
        <v>5000</v>
      </c>
      <c r="F66" s="173"/>
      <c r="G66" s="334">
        <f t="shared" si="4"/>
        <v>592600</v>
      </c>
      <c r="H66" s="562" t="s">
        <v>42</v>
      </c>
      <c r="I66" s="176" t="s">
        <v>18</v>
      </c>
      <c r="J66" s="453" t="s">
        <v>406</v>
      </c>
      <c r="K66" s="196" t="s">
        <v>64</v>
      </c>
      <c r="L66" s="176" t="s">
        <v>45</v>
      </c>
      <c r="M66" s="176"/>
      <c r="N66" s="178"/>
    </row>
    <row r="67" spans="1:14" x14ac:dyDescent="0.25">
      <c r="A67" s="536">
        <v>44795</v>
      </c>
      <c r="B67" s="196" t="s">
        <v>405</v>
      </c>
      <c r="C67" s="196" t="s">
        <v>227</v>
      </c>
      <c r="D67" s="197" t="s">
        <v>81</v>
      </c>
      <c r="E67" s="183">
        <v>84000</v>
      </c>
      <c r="F67" s="173"/>
      <c r="G67" s="334">
        <f t="shared" si="4"/>
        <v>508600</v>
      </c>
      <c r="H67" s="562" t="s">
        <v>42</v>
      </c>
      <c r="I67" s="176" t="s">
        <v>18</v>
      </c>
      <c r="J67" s="453" t="s">
        <v>406</v>
      </c>
      <c r="K67" s="196" t="s">
        <v>64</v>
      </c>
      <c r="L67" s="176" t="s">
        <v>45</v>
      </c>
      <c r="M67" s="176"/>
      <c r="N67" s="178"/>
    </row>
    <row r="68" spans="1:14" x14ac:dyDescent="0.25">
      <c r="A68" s="536">
        <v>44795</v>
      </c>
      <c r="B68" s="196" t="s">
        <v>533</v>
      </c>
      <c r="C68" s="196" t="s">
        <v>227</v>
      </c>
      <c r="D68" s="197" t="s">
        <v>81</v>
      </c>
      <c r="E68" s="183">
        <v>8000</v>
      </c>
      <c r="F68" s="173"/>
      <c r="G68" s="334">
        <f t="shared" si="4"/>
        <v>500600</v>
      </c>
      <c r="H68" s="562" t="s">
        <v>42</v>
      </c>
      <c r="I68" s="176" t="s">
        <v>18</v>
      </c>
      <c r="J68" s="453" t="s">
        <v>402</v>
      </c>
      <c r="K68" s="196" t="s">
        <v>64</v>
      </c>
      <c r="L68" s="176" t="s">
        <v>45</v>
      </c>
      <c r="M68" s="176"/>
      <c r="N68" s="178"/>
    </row>
    <row r="69" spans="1:14" x14ac:dyDescent="0.25">
      <c r="A69" s="536">
        <v>44795</v>
      </c>
      <c r="B69" s="196" t="s">
        <v>126</v>
      </c>
      <c r="C69" s="196" t="s">
        <v>49</v>
      </c>
      <c r="D69" s="197" t="s">
        <v>81</v>
      </c>
      <c r="E69" s="183"/>
      <c r="F69" s="173">
        <v>-12000</v>
      </c>
      <c r="G69" s="334">
        <f t="shared" si="4"/>
        <v>488600</v>
      </c>
      <c r="H69" s="562" t="s">
        <v>42</v>
      </c>
      <c r="I69" s="176" t="s">
        <v>18</v>
      </c>
      <c r="J69" s="453" t="s">
        <v>402</v>
      </c>
      <c r="K69" s="196" t="s">
        <v>64</v>
      </c>
      <c r="L69" s="176" t="s">
        <v>45</v>
      </c>
      <c r="M69" s="176"/>
      <c r="N69" s="178"/>
    </row>
    <row r="70" spans="1:14" x14ac:dyDescent="0.25">
      <c r="A70" s="195">
        <v>44795</v>
      </c>
      <c r="B70" s="196" t="s">
        <v>124</v>
      </c>
      <c r="C70" s="196" t="s">
        <v>125</v>
      </c>
      <c r="D70" s="197" t="s">
        <v>14</v>
      </c>
      <c r="E70" s="183">
        <v>7000</v>
      </c>
      <c r="F70" s="173"/>
      <c r="G70" s="334">
        <f t="shared" si="4"/>
        <v>481600</v>
      </c>
      <c r="H70" s="562" t="s">
        <v>42</v>
      </c>
      <c r="I70" s="176" t="s">
        <v>18</v>
      </c>
      <c r="J70" s="453" t="s">
        <v>401</v>
      </c>
      <c r="K70" s="196" t="s">
        <v>64</v>
      </c>
      <c r="L70" s="176" t="s">
        <v>45</v>
      </c>
      <c r="M70" s="176"/>
      <c r="N70" s="178" t="s">
        <v>218</v>
      </c>
    </row>
    <row r="71" spans="1:14" x14ac:dyDescent="0.25">
      <c r="A71" s="195">
        <v>44795</v>
      </c>
      <c r="B71" s="196" t="s">
        <v>124</v>
      </c>
      <c r="C71" s="196" t="s">
        <v>125</v>
      </c>
      <c r="D71" s="197" t="s">
        <v>14</v>
      </c>
      <c r="E71" s="183">
        <v>5000</v>
      </c>
      <c r="F71" s="173"/>
      <c r="G71" s="334">
        <f t="shared" si="4"/>
        <v>476600</v>
      </c>
      <c r="H71" s="562" t="s">
        <v>42</v>
      </c>
      <c r="I71" s="176" t="s">
        <v>18</v>
      </c>
      <c r="J71" s="453" t="s">
        <v>401</v>
      </c>
      <c r="K71" s="196" t="s">
        <v>64</v>
      </c>
      <c r="L71" s="176" t="s">
        <v>45</v>
      </c>
      <c r="M71" s="176"/>
      <c r="N71" s="178" t="s">
        <v>222</v>
      </c>
    </row>
    <row r="72" spans="1:14" x14ac:dyDescent="0.25">
      <c r="A72" s="195">
        <v>44795</v>
      </c>
      <c r="B72" s="196" t="s">
        <v>124</v>
      </c>
      <c r="C72" s="196" t="s">
        <v>125</v>
      </c>
      <c r="D72" s="197" t="s">
        <v>14</v>
      </c>
      <c r="E72" s="183">
        <v>4000</v>
      </c>
      <c r="F72" s="173"/>
      <c r="G72" s="334">
        <f t="shared" si="4"/>
        <v>472600</v>
      </c>
      <c r="H72" s="562" t="s">
        <v>42</v>
      </c>
      <c r="I72" s="176" t="s">
        <v>18</v>
      </c>
      <c r="J72" s="453" t="s">
        <v>401</v>
      </c>
      <c r="K72" s="196" t="s">
        <v>64</v>
      </c>
      <c r="L72" s="176" t="s">
        <v>45</v>
      </c>
      <c r="M72" s="176"/>
      <c r="N72" s="178" t="s">
        <v>407</v>
      </c>
    </row>
    <row r="73" spans="1:14" x14ac:dyDescent="0.25">
      <c r="A73" s="563">
        <v>44796</v>
      </c>
      <c r="B73" s="564" t="s">
        <v>116</v>
      </c>
      <c r="C73" s="564" t="s">
        <v>49</v>
      </c>
      <c r="D73" s="565" t="s">
        <v>14</v>
      </c>
      <c r="E73" s="573"/>
      <c r="F73" s="566">
        <v>46000</v>
      </c>
      <c r="G73" s="567">
        <f t="shared" si="4"/>
        <v>518600</v>
      </c>
      <c r="H73" s="568" t="s">
        <v>42</v>
      </c>
      <c r="I73" s="569" t="s">
        <v>18</v>
      </c>
      <c r="J73" s="570" t="s">
        <v>477</v>
      </c>
      <c r="K73" s="564" t="s">
        <v>64</v>
      </c>
      <c r="L73" s="569" t="s">
        <v>45</v>
      </c>
      <c r="M73" s="569"/>
      <c r="N73" s="577"/>
    </row>
    <row r="74" spans="1:14" x14ac:dyDescent="0.25">
      <c r="A74" s="195">
        <v>44796</v>
      </c>
      <c r="B74" s="196" t="s">
        <v>124</v>
      </c>
      <c r="C74" s="196" t="s">
        <v>125</v>
      </c>
      <c r="D74" s="197" t="s">
        <v>14</v>
      </c>
      <c r="E74" s="183">
        <v>4000</v>
      </c>
      <c r="F74" s="173"/>
      <c r="G74" s="334">
        <f t="shared" si="4"/>
        <v>514600</v>
      </c>
      <c r="H74" s="562" t="s">
        <v>42</v>
      </c>
      <c r="I74" s="176" t="s">
        <v>18</v>
      </c>
      <c r="J74" s="453" t="s">
        <v>477</v>
      </c>
      <c r="K74" s="196" t="s">
        <v>64</v>
      </c>
      <c r="L74" s="176" t="s">
        <v>45</v>
      </c>
      <c r="M74" s="176"/>
      <c r="N74" s="178" t="s">
        <v>413</v>
      </c>
    </row>
    <row r="75" spans="1:14" x14ac:dyDescent="0.25">
      <c r="A75" s="195">
        <v>44796</v>
      </c>
      <c r="B75" s="196" t="s">
        <v>124</v>
      </c>
      <c r="C75" s="196" t="s">
        <v>125</v>
      </c>
      <c r="D75" s="197" t="s">
        <v>14</v>
      </c>
      <c r="E75" s="183">
        <v>17000</v>
      </c>
      <c r="F75" s="173"/>
      <c r="G75" s="334">
        <f t="shared" si="4"/>
        <v>497600</v>
      </c>
      <c r="H75" s="562" t="s">
        <v>42</v>
      </c>
      <c r="I75" s="176" t="s">
        <v>18</v>
      </c>
      <c r="J75" s="453" t="s">
        <v>477</v>
      </c>
      <c r="K75" s="196" t="s">
        <v>64</v>
      </c>
      <c r="L75" s="176" t="s">
        <v>45</v>
      </c>
      <c r="M75" s="176"/>
      <c r="N75" s="178" t="s">
        <v>414</v>
      </c>
    </row>
    <row r="76" spans="1:14" x14ac:dyDescent="0.25">
      <c r="A76" s="195">
        <v>44796</v>
      </c>
      <c r="B76" s="196" t="s">
        <v>124</v>
      </c>
      <c r="C76" s="196" t="s">
        <v>125</v>
      </c>
      <c r="D76" s="197" t="s">
        <v>14</v>
      </c>
      <c r="E76" s="183">
        <v>15000</v>
      </c>
      <c r="F76" s="173"/>
      <c r="G76" s="334">
        <f t="shared" si="4"/>
        <v>482600</v>
      </c>
      <c r="H76" s="562" t="s">
        <v>42</v>
      </c>
      <c r="I76" s="176" t="s">
        <v>18</v>
      </c>
      <c r="J76" s="453" t="s">
        <v>477</v>
      </c>
      <c r="K76" s="196" t="s">
        <v>64</v>
      </c>
      <c r="L76" s="176" t="s">
        <v>45</v>
      </c>
      <c r="M76" s="176"/>
      <c r="N76" s="178" t="s">
        <v>415</v>
      </c>
    </row>
    <row r="77" spans="1:14" x14ac:dyDescent="0.25">
      <c r="A77" s="195">
        <v>44796</v>
      </c>
      <c r="B77" s="196" t="s">
        <v>124</v>
      </c>
      <c r="C77" s="196" t="s">
        <v>125</v>
      </c>
      <c r="D77" s="197" t="s">
        <v>14</v>
      </c>
      <c r="E77" s="183">
        <v>15000</v>
      </c>
      <c r="F77" s="173"/>
      <c r="G77" s="334">
        <f t="shared" si="4"/>
        <v>467600</v>
      </c>
      <c r="H77" s="562" t="s">
        <v>42</v>
      </c>
      <c r="I77" s="176" t="s">
        <v>18</v>
      </c>
      <c r="J77" s="453" t="s">
        <v>477</v>
      </c>
      <c r="K77" s="196" t="s">
        <v>64</v>
      </c>
      <c r="L77" s="176" t="s">
        <v>45</v>
      </c>
      <c r="M77" s="176"/>
      <c r="N77" s="178" t="s">
        <v>416</v>
      </c>
    </row>
    <row r="78" spans="1:14" x14ac:dyDescent="0.25">
      <c r="A78" s="563">
        <v>44803</v>
      </c>
      <c r="B78" s="564" t="s">
        <v>116</v>
      </c>
      <c r="C78" s="564" t="s">
        <v>49</v>
      </c>
      <c r="D78" s="565" t="s">
        <v>14</v>
      </c>
      <c r="E78" s="573"/>
      <c r="F78" s="566">
        <v>35000</v>
      </c>
      <c r="G78" s="567">
        <f t="shared" si="4"/>
        <v>502600</v>
      </c>
      <c r="H78" s="568" t="s">
        <v>42</v>
      </c>
      <c r="I78" s="569" t="s">
        <v>18</v>
      </c>
      <c r="J78" s="570" t="s">
        <v>477</v>
      </c>
      <c r="K78" s="564" t="s">
        <v>64</v>
      </c>
      <c r="L78" s="569" t="s">
        <v>45</v>
      </c>
      <c r="M78" s="569"/>
      <c r="N78" s="577"/>
    </row>
    <row r="79" spans="1:14" x14ac:dyDescent="0.25">
      <c r="A79" s="195">
        <v>44803</v>
      </c>
      <c r="B79" s="196" t="s">
        <v>124</v>
      </c>
      <c r="C79" s="196" t="s">
        <v>125</v>
      </c>
      <c r="D79" s="197" t="s">
        <v>14</v>
      </c>
      <c r="E79" s="183">
        <v>7000</v>
      </c>
      <c r="F79" s="173"/>
      <c r="G79" s="334">
        <f t="shared" si="4"/>
        <v>495600</v>
      </c>
      <c r="H79" s="562" t="s">
        <v>42</v>
      </c>
      <c r="I79" s="176" t="s">
        <v>18</v>
      </c>
      <c r="J79" s="453" t="s">
        <v>477</v>
      </c>
      <c r="K79" s="196" t="s">
        <v>64</v>
      </c>
      <c r="L79" s="176" t="s">
        <v>45</v>
      </c>
      <c r="M79" s="176"/>
      <c r="N79" s="178" t="s">
        <v>478</v>
      </c>
    </row>
    <row r="80" spans="1:14" x14ac:dyDescent="0.25">
      <c r="A80" s="195">
        <v>44803</v>
      </c>
      <c r="B80" s="196" t="s">
        <v>124</v>
      </c>
      <c r="C80" s="196" t="s">
        <v>125</v>
      </c>
      <c r="D80" s="197" t="s">
        <v>14</v>
      </c>
      <c r="E80" s="183">
        <v>8000</v>
      </c>
      <c r="F80" s="173"/>
      <c r="G80" s="334">
        <f t="shared" si="4"/>
        <v>487600</v>
      </c>
      <c r="H80" s="562" t="s">
        <v>42</v>
      </c>
      <c r="I80" s="176" t="s">
        <v>18</v>
      </c>
      <c r="J80" s="453" t="s">
        <v>477</v>
      </c>
      <c r="K80" s="196" t="s">
        <v>64</v>
      </c>
      <c r="L80" s="176" t="s">
        <v>45</v>
      </c>
      <c r="M80" s="176"/>
      <c r="N80" s="178" t="s">
        <v>479</v>
      </c>
    </row>
    <row r="81" spans="1:14" x14ac:dyDescent="0.25">
      <c r="A81" s="195">
        <v>44803</v>
      </c>
      <c r="B81" s="196" t="s">
        <v>124</v>
      </c>
      <c r="C81" s="196" t="s">
        <v>125</v>
      </c>
      <c r="D81" s="197" t="s">
        <v>14</v>
      </c>
      <c r="E81" s="183">
        <v>10000</v>
      </c>
      <c r="F81" s="173"/>
      <c r="G81" s="334">
        <f t="shared" si="4"/>
        <v>477600</v>
      </c>
      <c r="H81" s="562" t="s">
        <v>42</v>
      </c>
      <c r="I81" s="176" t="s">
        <v>18</v>
      </c>
      <c r="J81" s="453" t="s">
        <v>477</v>
      </c>
      <c r="K81" s="196" t="s">
        <v>64</v>
      </c>
      <c r="L81" s="176" t="s">
        <v>45</v>
      </c>
      <c r="M81" s="176"/>
      <c r="N81" s="178" t="s">
        <v>480</v>
      </c>
    </row>
    <row r="82" spans="1:14" x14ac:dyDescent="0.25">
      <c r="A82" s="195">
        <v>44803</v>
      </c>
      <c r="B82" s="196" t="s">
        <v>124</v>
      </c>
      <c r="C82" s="196" t="s">
        <v>125</v>
      </c>
      <c r="D82" s="197" t="s">
        <v>14</v>
      </c>
      <c r="E82" s="183">
        <v>10000</v>
      </c>
      <c r="F82" s="173"/>
      <c r="G82" s="334">
        <f t="shared" si="4"/>
        <v>467600</v>
      </c>
      <c r="H82" s="562" t="s">
        <v>42</v>
      </c>
      <c r="I82" s="176" t="s">
        <v>18</v>
      </c>
      <c r="J82" s="453" t="s">
        <v>477</v>
      </c>
      <c r="K82" s="196" t="s">
        <v>64</v>
      </c>
      <c r="L82" s="176" t="s">
        <v>45</v>
      </c>
      <c r="M82" s="176"/>
      <c r="N82" s="178" t="s">
        <v>481</v>
      </c>
    </row>
    <row r="83" spans="1:14" x14ac:dyDescent="0.25">
      <c r="A83" s="195">
        <v>44803</v>
      </c>
      <c r="B83" s="196" t="s">
        <v>116</v>
      </c>
      <c r="C83" s="196" t="s">
        <v>49</v>
      </c>
      <c r="D83" s="197" t="s">
        <v>14</v>
      </c>
      <c r="E83" s="183"/>
      <c r="F83" s="173">
        <v>70000</v>
      </c>
      <c r="G83" s="334">
        <f t="shared" si="4"/>
        <v>537600</v>
      </c>
      <c r="H83" s="562" t="s">
        <v>42</v>
      </c>
      <c r="I83" s="176" t="s">
        <v>18</v>
      </c>
      <c r="J83" s="453" t="s">
        <v>483</v>
      </c>
      <c r="K83" s="196" t="s">
        <v>64</v>
      </c>
      <c r="L83" s="176" t="s">
        <v>45</v>
      </c>
      <c r="M83" s="176"/>
      <c r="N83" s="178"/>
    </row>
    <row r="84" spans="1:14" x14ac:dyDescent="0.25">
      <c r="A84" s="195">
        <v>44803</v>
      </c>
      <c r="B84" s="196" t="s">
        <v>482</v>
      </c>
      <c r="C84" s="196" t="s">
        <v>265</v>
      </c>
      <c r="D84" s="197" t="s">
        <v>81</v>
      </c>
      <c r="E84" s="183">
        <v>70000</v>
      </c>
      <c r="F84" s="173"/>
      <c r="G84" s="334">
        <f t="shared" ref="G84:G88" si="5">G83-E84+F84</f>
        <v>467600</v>
      </c>
      <c r="H84" s="320" t="s">
        <v>42</v>
      </c>
      <c r="I84" s="176" t="s">
        <v>18</v>
      </c>
      <c r="J84" s="453" t="s">
        <v>483</v>
      </c>
      <c r="K84" s="196" t="s">
        <v>64</v>
      </c>
      <c r="L84" s="176" t="s">
        <v>45</v>
      </c>
      <c r="M84" s="176"/>
      <c r="N84" s="178"/>
    </row>
    <row r="85" spans="1:14" x14ac:dyDescent="0.25">
      <c r="A85" s="195"/>
      <c r="B85" s="196"/>
      <c r="C85" s="196"/>
      <c r="D85" s="197"/>
      <c r="E85" s="182"/>
      <c r="F85" s="185"/>
      <c r="G85" s="334">
        <f t="shared" si="5"/>
        <v>467600</v>
      </c>
      <c r="H85" s="320"/>
      <c r="I85" s="176"/>
      <c r="J85" s="453"/>
      <c r="K85" s="196"/>
      <c r="L85" s="176"/>
      <c r="M85" s="176"/>
      <c r="N85" s="178"/>
    </row>
    <row r="86" spans="1:14" x14ac:dyDescent="0.25">
      <c r="A86" s="195"/>
      <c r="B86" s="196"/>
      <c r="C86" s="196"/>
      <c r="D86" s="197"/>
      <c r="E86" s="182"/>
      <c r="F86" s="185"/>
      <c r="G86" s="334">
        <f t="shared" si="5"/>
        <v>467600</v>
      </c>
      <c r="H86" s="320"/>
      <c r="I86" s="176"/>
      <c r="J86" s="453"/>
      <c r="K86" s="196"/>
      <c r="L86" s="176"/>
      <c r="M86" s="176"/>
      <c r="N86" s="178"/>
    </row>
    <row r="87" spans="1:14" x14ac:dyDescent="0.25">
      <c r="A87" s="195"/>
      <c r="B87" s="196"/>
      <c r="C87" s="196"/>
      <c r="D87" s="197"/>
      <c r="E87" s="182"/>
      <c r="F87" s="185"/>
      <c r="G87" s="334">
        <f t="shared" si="5"/>
        <v>467600</v>
      </c>
      <c r="H87" s="320"/>
      <c r="I87" s="176"/>
      <c r="J87" s="453"/>
      <c r="K87" s="196"/>
      <c r="L87" s="176"/>
      <c r="M87" s="176"/>
      <c r="N87" s="178"/>
    </row>
    <row r="88" spans="1:14" ht="15.75" thickBot="1" x14ac:dyDescent="0.3">
      <c r="A88" s="195"/>
      <c r="B88" s="196"/>
      <c r="C88" s="196"/>
      <c r="D88" s="197"/>
      <c r="E88" s="182"/>
      <c r="F88" s="185"/>
      <c r="G88" s="334">
        <f t="shared" si="5"/>
        <v>467600</v>
      </c>
      <c r="H88" s="320" t="s">
        <v>42</v>
      </c>
      <c r="I88" s="176" t="s">
        <v>18</v>
      </c>
      <c r="J88" s="453"/>
      <c r="K88" s="196" t="s">
        <v>64</v>
      </c>
      <c r="L88" s="176" t="s">
        <v>45</v>
      </c>
      <c r="M88" s="176"/>
      <c r="N88" s="178"/>
    </row>
    <row r="89" spans="1:14" ht="15.75" thickBot="1" x14ac:dyDescent="0.3">
      <c r="A89" s="176"/>
      <c r="B89" s="176"/>
      <c r="C89" s="176"/>
      <c r="D89" s="188"/>
      <c r="E89" s="593">
        <f>SUM(E4:E88)</f>
        <v>1905400</v>
      </c>
      <c r="F89" s="550">
        <f>SUM(F4:F88)+G4</f>
        <v>2373000</v>
      </c>
      <c r="G89" s="551">
        <f>F89-E89</f>
        <v>467600</v>
      </c>
      <c r="H89" s="213"/>
      <c r="I89" s="176"/>
      <c r="J89" s="176"/>
      <c r="K89" s="430"/>
      <c r="L89" s="176"/>
      <c r="M89" s="176"/>
      <c r="N89" s="178"/>
    </row>
    <row r="90" spans="1:14" x14ac:dyDescent="0.25">
      <c r="A90" s="176"/>
      <c r="B90" s="176"/>
      <c r="C90" s="176"/>
      <c r="D90" s="176"/>
      <c r="E90" s="532"/>
      <c r="F90" s="532"/>
      <c r="G90" s="549"/>
      <c r="H90" s="213"/>
      <c r="I90" s="176"/>
      <c r="J90" s="176"/>
      <c r="K90" s="430"/>
      <c r="L90" s="176"/>
      <c r="M90" s="176"/>
      <c r="N90" s="178"/>
    </row>
    <row r="91" spans="1:14" x14ac:dyDescent="0.25">
      <c r="A91" s="176"/>
      <c r="B91" s="176"/>
      <c r="C91" s="176"/>
      <c r="D91" s="176"/>
      <c r="E91" s="368"/>
      <c r="F91" s="368"/>
      <c r="G91" s="368"/>
      <c r="H91" s="176"/>
      <c r="I91" s="176"/>
      <c r="J91" s="176"/>
      <c r="K91" s="176"/>
      <c r="L91" s="176"/>
      <c r="M91" s="176"/>
      <c r="N91" s="178"/>
    </row>
    <row r="92" spans="1:14" x14ac:dyDescent="0.25">
      <c r="A92" s="176"/>
      <c r="B92" s="176"/>
      <c r="C92" s="176"/>
      <c r="D92" s="176"/>
      <c r="E92" s="368"/>
      <c r="F92" s="368"/>
      <c r="G92" s="368"/>
      <c r="H92" s="176"/>
      <c r="I92" s="176"/>
      <c r="J92" s="176"/>
      <c r="K92" s="176"/>
      <c r="L92" s="176"/>
      <c r="M92" s="176"/>
      <c r="N92" s="178"/>
    </row>
    <row r="93" spans="1:14" x14ac:dyDescent="0.25">
      <c r="A93" s="176"/>
      <c r="B93" s="176"/>
      <c r="C93" s="176"/>
      <c r="D93" s="176"/>
      <c r="E93" s="368"/>
      <c r="F93" s="368"/>
      <c r="G93" s="368"/>
      <c r="H93" s="176"/>
      <c r="I93" s="176"/>
      <c r="J93" s="176"/>
      <c r="K93" s="176"/>
      <c r="L93" s="176"/>
      <c r="M93" s="176"/>
      <c r="N93" s="178"/>
    </row>
    <row r="94" spans="1:14" x14ac:dyDescent="0.25">
      <c r="A94" s="176"/>
      <c r="B94" s="176"/>
      <c r="C94" s="176"/>
      <c r="D94" s="176"/>
      <c r="E94" s="368"/>
      <c r="F94" s="368"/>
      <c r="G94" s="368"/>
      <c r="H94" s="176"/>
      <c r="I94" s="176"/>
      <c r="J94" s="176"/>
      <c r="K94" s="176"/>
      <c r="L94" s="176"/>
      <c r="M94" s="176"/>
      <c r="N94" s="178"/>
    </row>
    <row r="95" spans="1:14" x14ac:dyDescent="0.25">
      <c r="A95" s="176"/>
      <c r="B95" s="176"/>
      <c r="C95" s="176"/>
      <c r="D95" s="176"/>
      <c r="E95" s="368"/>
      <c r="F95" s="368"/>
      <c r="G95" s="368"/>
      <c r="H95" s="176"/>
      <c r="I95" s="176"/>
      <c r="J95" s="176"/>
      <c r="K95" s="176"/>
      <c r="L95" s="176"/>
      <c r="M95" s="176"/>
      <c r="N95" s="178"/>
    </row>
    <row r="96" spans="1:14" x14ac:dyDescent="0.25">
      <c r="A96" s="176"/>
      <c r="B96" s="176"/>
      <c r="C96" s="176"/>
      <c r="D96" s="176"/>
      <c r="E96" s="368"/>
      <c r="F96" s="368"/>
      <c r="G96" s="368"/>
      <c r="H96" s="176"/>
      <c r="I96" s="176"/>
      <c r="J96" s="176"/>
      <c r="K96" s="176"/>
      <c r="L96" s="176"/>
      <c r="M96" s="176"/>
      <c r="N96" s="178"/>
    </row>
    <row r="97" spans="1:14" x14ac:dyDescent="0.25">
      <c r="A97" s="25"/>
      <c r="B97" s="25"/>
      <c r="C97" s="25"/>
      <c r="D97" s="25"/>
      <c r="E97" s="336"/>
      <c r="F97" s="336"/>
      <c r="G97" s="336"/>
      <c r="H97" s="25"/>
      <c r="I97" s="25"/>
      <c r="J97" s="25"/>
      <c r="K97" s="25"/>
      <c r="L97" s="25"/>
      <c r="M97" s="25"/>
      <c r="N97" s="24"/>
    </row>
    <row r="98" spans="1:14" x14ac:dyDescent="0.25">
      <c r="A98" s="25"/>
      <c r="B98" s="25"/>
      <c r="C98" s="25"/>
      <c r="D98" s="25"/>
      <c r="E98" s="336"/>
      <c r="F98" s="336"/>
      <c r="G98" s="336"/>
      <c r="H98" s="25"/>
      <c r="I98" s="25"/>
      <c r="J98" s="25"/>
      <c r="K98" s="25"/>
      <c r="L98" s="25"/>
      <c r="M98" s="25"/>
      <c r="N98" s="24"/>
    </row>
    <row r="99" spans="1:14" x14ac:dyDescent="0.25">
      <c r="A99" s="25"/>
      <c r="B99" s="25"/>
      <c r="C99" s="25"/>
      <c r="D99" s="25"/>
      <c r="E99" s="336"/>
      <c r="F99" s="336"/>
      <c r="G99" s="336"/>
      <c r="H99" s="25"/>
      <c r="I99" s="25"/>
      <c r="J99" s="25"/>
      <c r="K99" s="25"/>
      <c r="L99" s="25"/>
      <c r="M99" s="25"/>
      <c r="N99" s="24"/>
    </row>
    <row r="100" spans="1:14" x14ac:dyDescent="0.25">
      <c r="A100" s="25"/>
      <c r="B100" s="25"/>
      <c r="C100" s="25"/>
      <c r="D100" s="25"/>
      <c r="E100" s="336"/>
      <c r="F100" s="336"/>
      <c r="G100" s="336"/>
      <c r="H100" s="25"/>
      <c r="I100" s="25"/>
      <c r="J100" s="25"/>
      <c r="K100" s="25"/>
      <c r="L100" s="25"/>
      <c r="M100" s="25"/>
      <c r="N100" s="24"/>
    </row>
  </sheetData>
  <autoFilter ref="A1:N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5"/>
  <sheetViews>
    <sheetView topLeftCell="A113" zoomScale="117" zoomScaleNormal="85" workbookViewId="0">
      <selection activeCell="A129" sqref="A129"/>
    </sheetView>
  </sheetViews>
  <sheetFormatPr defaultColWidth="10.85546875" defaultRowHeight="15" x14ac:dyDescent="0.25"/>
  <cols>
    <col min="1" max="1" width="13.140625" style="26" customWidth="1"/>
    <col min="2" max="2" width="34.42578125" style="26" customWidth="1"/>
    <col min="3" max="3" width="18" style="26" customWidth="1"/>
    <col min="4" max="4" width="14.7109375" style="26" customWidth="1"/>
    <col min="5" max="6" width="18.85546875" style="335" bestFit="1" customWidth="1"/>
    <col min="7" max="7" width="18.7109375" style="335"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49" t="s">
        <v>44</v>
      </c>
      <c r="B1" s="749"/>
      <c r="C1" s="749"/>
      <c r="D1" s="749"/>
      <c r="E1" s="749"/>
      <c r="F1" s="749"/>
      <c r="G1" s="749"/>
      <c r="H1" s="749"/>
      <c r="I1" s="749"/>
      <c r="J1" s="749"/>
      <c r="K1" s="749"/>
      <c r="L1" s="749"/>
      <c r="M1" s="749"/>
      <c r="N1" s="749"/>
    </row>
    <row r="2" spans="1:14" s="80" customFormat="1" ht="18.75" x14ac:dyDescent="0.25">
      <c r="A2" s="750" t="s">
        <v>127</v>
      </c>
      <c r="B2" s="750"/>
      <c r="C2" s="750"/>
      <c r="D2" s="750"/>
      <c r="E2" s="750"/>
      <c r="F2" s="750"/>
      <c r="G2" s="750"/>
      <c r="H2" s="750"/>
      <c r="I2" s="750"/>
      <c r="J2" s="750"/>
      <c r="K2" s="750"/>
      <c r="L2" s="750"/>
      <c r="M2" s="750"/>
      <c r="N2" s="750"/>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1">
        <v>44774</v>
      </c>
      <c r="B4" s="462" t="s">
        <v>151</v>
      </c>
      <c r="C4" s="462"/>
      <c r="D4" s="506"/>
      <c r="E4" s="507"/>
      <c r="F4" s="507"/>
      <c r="G4" s="508">
        <v>31000</v>
      </c>
      <c r="H4" s="509"/>
      <c r="I4" s="510"/>
      <c r="J4" s="511"/>
      <c r="K4" s="512"/>
      <c r="L4" s="212"/>
      <c r="M4" s="513"/>
      <c r="N4" s="514"/>
    </row>
    <row r="5" spans="1:14" s="22" customFormat="1" ht="13.5" customHeight="1" x14ac:dyDescent="0.25">
      <c r="A5" s="563">
        <v>44774</v>
      </c>
      <c r="B5" s="564" t="s">
        <v>116</v>
      </c>
      <c r="C5" s="564" t="s">
        <v>49</v>
      </c>
      <c r="D5" s="565" t="s">
        <v>119</v>
      </c>
      <c r="E5" s="566"/>
      <c r="F5" s="566">
        <v>50000</v>
      </c>
      <c r="G5" s="567">
        <f>G4-E5+F5</f>
        <v>81000</v>
      </c>
      <c r="H5" s="568" t="s">
        <v>121</v>
      </c>
      <c r="I5" s="568" t="s">
        <v>18</v>
      </c>
      <c r="J5" s="570" t="s">
        <v>159</v>
      </c>
      <c r="K5" s="564" t="s">
        <v>64</v>
      </c>
      <c r="L5" s="564" t="s">
        <v>45</v>
      </c>
      <c r="M5" s="578"/>
      <c r="N5" s="571"/>
    </row>
    <row r="6" spans="1:14" s="22" customFormat="1" ht="13.5" customHeight="1" x14ac:dyDescent="0.25">
      <c r="A6" s="195">
        <v>44774</v>
      </c>
      <c r="B6" s="196" t="s">
        <v>124</v>
      </c>
      <c r="C6" s="196" t="s">
        <v>125</v>
      </c>
      <c r="D6" s="197" t="s">
        <v>119</v>
      </c>
      <c r="E6" s="173">
        <v>10000</v>
      </c>
      <c r="F6" s="173"/>
      <c r="G6" s="334">
        <f t="shared" ref="G6:G86" si="0">G5-E6+F6</f>
        <v>71000</v>
      </c>
      <c r="H6" s="562" t="s">
        <v>121</v>
      </c>
      <c r="I6" s="320" t="s">
        <v>18</v>
      </c>
      <c r="J6" s="453" t="s">
        <v>159</v>
      </c>
      <c r="K6" s="430" t="s">
        <v>64</v>
      </c>
      <c r="L6" s="430" t="s">
        <v>45</v>
      </c>
      <c r="M6" s="559"/>
      <c r="N6" s="560" t="s">
        <v>128</v>
      </c>
    </row>
    <row r="7" spans="1:14" x14ac:dyDescent="0.25">
      <c r="A7" s="195">
        <v>44774</v>
      </c>
      <c r="B7" s="196" t="s">
        <v>124</v>
      </c>
      <c r="C7" s="196" t="s">
        <v>125</v>
      </c>
      <c r="D7" s="197" t="s">
        <v>119</v>
      </c>
      <c r="E7" s="173">
        <v>10000</v>
      </c>
      <c r="F7" s="173"/>
      <c r="G7" s="334">
        <f>G6-E7+F7</f>
        <v>61000</v>
      </c>
      <c r="H7" s="562" t="s">
        <v>121</v>
      </c>
      <c r="I7" s="176" t="s">
        <v>18</v>
      </c>
      <c r="J7" s="453" t="s">
        <v>159</v>
      </c>
      <c r="K7" s="430" t="s">
        <v>64</v>
      </c>
      <c r="L7" s="176" t="s">
        <v>45</v>
      </c>
      <c r="M7" s="176"/>
      <c r="N7" s="560" t="s">
        <v>160</v>
      </c>
    </row>
    <row r="8" spans="1:14" x14ac:dyDescent="0.25">
      <c r="A8" s="195">
        <v>44774</v>
      </c>
      <c r="B8" s="196" t="s">
        <v>124</v>
      </c>
      <c r="C8" s="196" t="s">
        <v>125</v>
      </c>
      <c r="D8" s="197" t="s">
        <v>119</v>
      </c>
      <c r="E8" s="173">
        <v>7000</v>
      </c>
      <c r="F8" s="173"/>
      <c r="G8" s="334">
        <f t="shared" ref="G8:G14" si="1">G7-E8+F8</f>
        <v>54000</v>
      </c>
      <c r="H8" s="562" t="s">
        <v>121</v>
      </c>
      <c r="I8" s="176" t="s">
        <v>18</v>
      </c>
      <c r="J8" s="453" t="s">
        <v>159</v>
      </c>
      <c r="K8" s="430" t="s">
        <v>64</v>
      </c>
      <c r="L8" s="176" t="s">
        <v>45</v>
      </c>
      <c r="M8" s="176"/>
      <c r="N8" s="560" t="s">
        <v>161</v>
      </c>
    </row>
    <row r="9" spans="1:14" x14ac:dyDescent="0.25">
      <c r="A9" s="195">
        <v>44774</v>
      </c>
      <c r="B9" s="196" t="s">
        <v>124</v>
      </c>
      <c r="C9" s="196" t="s">
        <v>125</v>
      </c>
      <c r="D9" s="197" t="s">
        <v>119</v>
      </c>
      <c r="E9" s="173">
        <v>10000</v>
      </c>
      <c r="F9" s="173"/>
      <c r="G9" s="334">
        <f t="shared" si="1"/>
        <v>44000</v>
      </c>
      <c r="H9" s="562" t="s">
        <v>121</v>
      </c>
      <c r="I9" s="176" t="s">
        <v>18</v>
      </c>
      <c r="J9" s="453" t="s">
        <v>159</v>
      </c>
      <c r="K9" s="430" t="s">
        <v>64</v>
      </c>
      <c r="L9" s="176" t="s">
        <v>45</v>
      </c>
      <c r="M9" s="176"/>
      <c r="N9" s="560" t="s">
        <v>158</v>
      </c>
    </row>
    <row r="10" spans="1:14" x14ac:dyDescent="0.25">
      <c r="A10" s="195">
        <v>44774</v>
      </c>
      <c r="B10" s="196" t="s">
        <v>124</v>
      </c>
      <c r="C10" s="196" t="s">
        <v>125</v>
      </c>
      <c r="D10" s="197" t="s">
        <v>119</v>
      </c>
      <c r="E10" s="173">
        <v>10000</v>
      </c>
      <c r="F10" s="173"/>
      <c r="G10" s="334">
        <f t="shared" si="1"/>
        <v>34000</v>
      </c>
      <c r="H10" s="320" t="s">
        <v>121</v>
      </c>
      <c r="I10" s="176" t="s">
        <v>18</v>
      </c>
      <c r="J10" s="453" t="s">
        <v>159</v>
      </c>
      <c r="K10" s="430" t="s">
        <v>64</v>
      </c>
      <c r="L10" s="176" t="s">
        <v>45</v>
      </c>
      <c r="M10" s="176"/>
      <c r="N10" s="560" t="s">
        <v>129</v>
      </c>
    </row>
    <row r="11" spans="1:14" x14ac:dyDescent="0.25">
      <c r="A11" s="563">
        <v>44775</v>
      </c>
      <c r="B11" s="564" t="s">
        <v>116</v>
      </c>
      <c r="C11" s="564" t="s">
        <v>49</v>
      </c>
      <c r="D11" s="565" t="s">
        <v>119</v>
      </c>
      <c r="E11" s="566"/>
      <c r="F11" s="566">
        <v>50000</v>
      </c>
      <c r="G11" s="567">
        <f t="shared" si="1"/>
        <v>84000</v>
      </c>
      <c r="H11" s="568" t="s">
        <v>121</v>
      </c>
      <c r="I11" s="569" t="s">
        <v>18</v>
      </c>
      <c r="J11" s="570" t="s">
        <v>167</v>
      </c>
      <c r="K11" s="564" t="s">
        <v>64</v>
      </c>
      <c r="L11" s="569" t="s">
        <v>45</v>
      </c>
      <c r="M11" s="569"/>
      <c r="N11" s="571"/>
    </row>
    <row r="12" spans="1:14" x14ac:dyDescent="0.25">
      <c r="A12" s="195">
        <v>44775</v>
      </c>
      <c r="B12" s="196" t="s">
        <v>124</v>
      </c>
      <c r="C12" s="196" t="s">
        <v>125</v>
      </c>
      <c r="D12" s="197" t="s">
        <v>119</v>
      </c>
      <c r="E12" s="173">
        <v>10000</v>
      </c>
      <c r="F12" s="173"/>
      <c r="G12" s="334">
        <f t="shared" si="1"/>
        <v>74000</v>
      </c>
      <c r="H12" s="562" t="s">
        <v>121</v>
      </c>
      <c r="I12" s="176" t="s">
        <v>18</v>
      </c>
      <c r="J12" s="453" t="s">
        <v>167</v>
      </c>
      <c r="K12" s="430" t="s">
        <v>64</v>
      </c>
      <c r="L12" s="176" t="s">
        <v>45</v>
      </c>
      <c r="M12" s="176"/>
      <c r="N12" s="560" t="s">
        <v>128</v>
      </c>
    </row>
    <row r="13" spans="1:14" x14ac:dyDescent="0.25">
      <c r="A13" s="195">
        <v>44775</v>
      </c>
      <c r="B13" s="196" t="s">
        <v>124</v>
      </c>
      <c r="C13" s="196" t="s">
        <v>125</v>
      </c>
      <c r="D13" s="197" t="s">
        <v>119</v>
      </c>
      <c r="E13" s="191">
        <v>10000</v>
      </c>
      <c r="F13" s="173"/>
      <c r="G13" s="334">
        <f t="shared" si="1"/>
        <v>64000</v>
      </c>
      <c r="H13" s="562" t="s">
        <v>121</v>
      </c>
      <c r="I13" s="176" t="s">
        <v>18</v>
      </c>
      <c r="J13" s="453" t="s">
        <v>167</v>
      </c>
      <c r="K13" s="430" t="s">
        <v>64</v>
      </c>
      <c r="L13" s="176" t="s">
        <v>45</v>
      </c>
      <c r="M13" s="176"/>
      <c r="N13" s="560" t="s">
        <v>168</v>
      </c>
    </row>
    <row r="14" spans="1:14" x14ac:dyDescent="0.25">
      <c r="A14" s="195">
        <v>44775</v>
      </c>
      <c r="B14" s="196" t="s">
        <v>124</v>
      </c>
      <c r="C14" s="196" t="s">
        <v>125</v>
      </c>
      <c r="D14" s="197" t="s">
        <v>119</v>
      </c>
      <c r="E14" s="191">
        <v>10000</v>
      </c>
      <c r="F14" s="183"/>
      <c r="G14" s="334">
        <f t="shared" si="1"/>
        <v>54000</v>
      </c>
      <c r="H14" s="562" t="s">
        <v>121</v>
      </c>
      <c r="I14" s="207" t="s">
        <v>18</v>
      </c>
      <c r="J14" s="453" t="s">
        <v>167</v>
      </c>
      <c r="K14" s="211" t="s">
        <v>64</v>
      </c>
      <c r="L14" s="207" t="s">
        <v>45</v>
      </c>
      <c r="M14" s="207"/>
      <c r="N14" s="178" t="s">
        <v>169</v>
      </c>
    </row>
    <row r="15" spans="1:14" x14ac:dyDescent="0.25">
      <c r="A15" s="195">
        <v>44775</v>
      </c>
      <c r="B15" s="196" t="s">
        <v>124</v>
      </c>
      <c r="C15" s="196" t="s">
        <v>125</v>
      </c>
      <c r="D15" s="197" t="s">
        <v>119</v>
      </c>
      <c r="E15" s="191">
        <v>9000</v>
      </c>
      <c r="F15" s="173"/>
      <c r="G15" s="334">
        <f t="shared" si="0"/>
        <v>45000</v>
      </c>
      <c r="H15" s="562" t="s">
        <v>121</v>
      </c>
      <c r="I15" s="176" t="s">
        <v>18</v>
      </c>
      <c r="J15" s="453" t="s">
        <v>167</v>
      </c>
      <c r="K15" s="430" t="s">
        <v>64</v>
      </c>
      <c r="L15" s="176" t="s">
        <v>45</v>
      </c>
      <c r="M15" s="176"/>
      <c r="N15" s="178" t="s">
        <v>170</v>
      </c>
    </row>
    <row r="16" spans="1:14" x14ac:dyDescent="0.25">
      <c r="A16" s="195">
        <v>44775</v>
      </c>
      <c r="B16" s="196" t="s">
        <v>124</v>
      </c>
      <c r="C16" s="196" t="s">
        <v>125</v>
      </c>
      <c r="D16" s="197" t="s">
        <v>119</v>
      </c>
      <c r="E16" s="191">
        <v>10000</v>
      </c>
      <c r="F16" s="533"/>
      <c r="G16" s="334">
        <f t="shared" si="0"/>
        <v>35000</v>
      </c>
      <c r="H16" s="320" t="s">
        <v>121</v>
      </c>
      <c r="I16" s="176" t="s">
        <v>18</v>
      </c>
      <c r="J16" s="453" t="s">
        <v>167</v>
      </c>
      <c r="K16" s="430" t="s">
        <v>64</v>
      </c>
      <c r="L16" s="176" t="s">
        <v>45</v>
      </c>
      <c r="M16" s="176"/>
      <c r="N16" s="178" t="s">
        <v>129</v>
      </c>
    </row>
    <row r="17" spans="1:14" ht="15.75" customHeight="1" x14ac:dyDescent="0.25">
      <c r="A17" s="563">
        <v>44781</v>
      </c>
      <c r="B17" s="564" t="s">
        <v>116</v>
      </c>
      <c r="C17" s="564" t="s">
        <v>49</v>
      </c>
      <c r="D17" s="565" t="s">
        <v>119</v>
      </c>
      <c r="E17" s="580"/>
      <c r="F17" s="573">
        <v>50000</v>
      </c>
      <c r="G17" s="567">
        <f t="shared" si="0"/>
        <v>85000</v>
      </c>
      <c r="H17" s="568" t="s">
        <v>121</v>
      </c>
      <c r="I17" s="569" t="s">
        <v>18</v>
      </c>
      <c r="J17" s="570" t="s">
        <v>213</v>
      </c>
      <c r="K17" s="564" t="s">
        <v>64</v>
      </c>
      <c r="L17" s="569" t="s">
        <v>45</v>
      </c>
      <c r="M17" s="569"/>
      <c r="N17" s="577"/>
    </row>
    <row r="18" spans="1:14" x14ac:dyDescent="0.25">
      <c r="A18" s="195">
        <v>44781</v>
      </c>
      <c r="B18" s="196" t="s">
        <v>124</v>
      </c>
      <c r="C18" s="196" t="s">
        <v>125</v>
      </c>
      <c r="D18" s="197" t="s">
        <v>119</v>
      </c>
      <c r="E18" s="183">
        <v>10000</v>
      </c>
      <c r="F18" s="173"/>
      <c r="G18" s="334">
        <f t="shared" si="0"/>
        <v>75000</v>
      </c>
      <c r="H18" s="320" t="s">
        <v>121</v>
      </c>
      <c r="I18" s="176" t="s">
        <v>18</v>
      </c>
      <c r="J18" s="453" t="s">
        <v>213</v>
      </c>
      <c r="K18" s="430" t="s">
        <v>64</v>
      </c>
      <c r="L18" s="176" t="s">
        <v>45</v>
      </c>
      <c r="M18" s="176"/>
      <c r="N18" s="178" t="s">
        <v>128</v>
      </c>
    </row>
    <row r="19" spans="1:14" x14ac:dyDescent="0.25">
      <c r="A19" s="195">
        <v>44781</v>
      </c>
      <c r="B19" s="196" t="s">
        <v>124</v>
      </c>
      <c r="C19" s="196" t="s">
        <v>125</v>
      </c>
      <c r="D19" s="197" t="s">
        <v>119</v>
      </c>
      <c r="E19" s="191">
        <v>10000</v>
      </c>
      <c r="F19" s="173"/>
      <c r="G19" s="334">
        <f t="shared" si="0"/>
        <v>65000</v>
      </c>
      <c r="H19" s="562" t="s">
        <v>121</v>
      </c>
      <c r="I19" s="176" t="s">
        <v>18</v>
      </c>
      <c r="J19" s="453" t="s">
        <v>213</v>
      </c>
      <c r="K19" s="430" t="s">
        <v>64</v>
      </c>
      <c r="L19" s="176" t="s">
        <v>45</v>
      </c>
      <c r="M19" s="176"/>
      <c r="N19" s="178" t="s">
        <v>160</v>
      </c>
    </row>
    <row r="20" spans="1:14" x14ac:dyDescent="0.25">
      <c r="A20" s="195">
        <v>44781</v>
      </c>
      <c r="B20" s="196" t="s">
        <v>124</v>
      </c>
      <c r="C20" s="196" t="s">
        <v>125</v>
      </c>
      <c r="D20" s="197" t="s">
        <v>119</v>
      </c>
      <c r="E20" s="191">
        <v>8000</v>
      </c>
      <c r="F20" s="173"/>
      <c r="G20" s="334">
        <f t="shared" si="0"/>
        <v>57000</v>
      </c>
      <c r="H20" s="320" t="s">
        <v>121</v>
      </c>
      <c r="I20" s="176" t="s">
        <v>18</v>
      </c>
      <c r="J20" s="453" t="s">
        <v>213</v>
      </c>
      <c r="K20" s="430" t="s">
        <v>64</v>
      </c>
      <c r="L20" s="176" t="s">
        <v>45</v>
      </c>
      <c r="M20" s="176"/>
      <c r="N20" s="178" t="s">
        <v>214</v>
      </c>
    </row>
    <row r="21" spans="1:14" x14ac:dyDescent="0.25">
      <c r="A21" s="195">
        <v>44781</v>
      </c>
      <c r="B21" s="196" t="s">
        <v>124</v>
      </c>
      <c r="C21" s="196" t="s">
        <v>125</v>
      </c>
      <c r="D21" s="197" t="s">
        <v>119</v>
      </c>
      <c r="E21" s="191">
        <v>10000</v>
      </c>
      <c r="F21" s="173"/>
      <c r="G21" s="334">
        <f t="shared" si="0"/>
        <v>47000</v>
      </c>
      <c r="H21" s="320" t="s">
        <v>121</v>
      </c>
      <c r="I21" s="176" t="s">
        <v>18</v>
      </c>
      <c r="J21" s="453" t="s">
        <v>213</v>
      </c>
      <c r="K21" s="430" t="s">
        <v>64</v>
      </c>
      <c r="L21" s="176" t="s">
        <v>45</v>
      </c>
      <c r="M21" s="176"/>
      <c r="N21" s="178" t="s">
        <v>158</v>
      </c>
    </row>
    <row r="22" spans="1:14" x14ac:dyDescent="0.25">
      <c r="A22" s="195">
        <v>44781</v>
      </c>
      <c r="B22" s="196" t="s">
        <v>124</v>
      </c>
      <c r="C22" s="196" t="s">
        <v>125</v>
      </c>
      <c r="D22" s="197" t="s">
        <v>119</v>
      </c>
      <c r="E22" s="191">
        <v>10000</v>
      </c>
      <c r="F22" s="173"/>
      <c r="G22" s="334">
        <f t="shared" si="0"/>
        <v>37000</v>
      </c>
      <c r="H22" s="562" t="s">
        <v>121</v>
      </c>
      <c r="I22" s="176" t="s">
        <v>18</v>
      </c>
      <c r="J22" s="453" t="s">
        <v>213</v>
      </c>
      <c r="K22" s="430" t="s">
        <v>64</v>
      </c>
      <c r="L22" s="176" t="s">
        <v>45</v>
      </c>
      <c r="M22" s="176"/>
      <c r="N22" s="178" t="s">
        <v>129</v>
      </c>
    </row>
    <row r="23" spans="1:14" x14ac:dyDescent="0.25">
      <c r="A23" s="563">
        <v>44782</v>
      </c>
      <c r="B23" s="564" t="s">
        <v>116</v>
      </c>
      <c r="C23" s="564" t="s">
        <v>49</v>
      </c>
      <c r="D23" s="586" t="s">
        <v>119</v>
      </c>
      <c r="E23" s="572"/>
      <c r="F23" s="566">
        <v>125000</v>
      </c>
      <c r="G23" s="567">
        <f t="shared" si="0"/>
        <v>162000</v>
      </c>
      <c r="H23" s="568" t="s">
        <v>121</v>
      </c>
      <c r="I23" s="569" t="s">
        <v>18</v>
      </c>
      <c r="J23" s="570" t="s">
        <v>249</v>
      </c>
      <c r="K23" s="564" t="s">
        <v>64</v>
      </c>
      <c r="L23" s="569" t="s">
        <v>45</v>
      </c>
      <c r="M23" s="569"/>
      <c r="N23" s="577"/>
    </row>
    <row r="24" spans="1:14" x14ac:dyDescent="0.25">
      <c r="A24" s="195">
        <v>44782</v>
      </c>
      <c r="B24" s="196" t="s">
        <v>124</v>
      </c>
      <c r="C24" s="196" t="s">
        <v>125</v>
      </c>
      <c r="D24" s="526" t="s">
        <v>119</v>
      </c>
      <c r="E24" s="191">
        <v>10000</v>
      </c>
      <c r="F24" s="173"/>
      <c r="G24" s="334">
        <f t="shared" si="0"/>
        <v>152000</v>
      </c>
      <c r="H24" s="562" t="s">
        <v>121</v>
      </c>
      <c r="I24" s="176" t="s">
        <v>18</v>
      </c>
      <c r="J24" s="453" t="s">
        <v>249</v>
      </c>
      <c r="K24" s="430" t="s">
        <v>64</v>
      </c>
      <c r="L24" s="176" t="s">
        <v>45</v>
      </c>
      <c r="M24" s="176"/>
      <c r="N24" s="624" t="s">
        <v>128</v>
      </c>
    </row>
    <row r="25" spans="1:14" x14ac:dyDescent="0.25">
      <c r="A25" s="195">
        <v>44782</v>
      </c>
      <c r="B25" s="196" t="s">
        <v>124</v>
      </c>
      <c r="C25" s="196" t="s">
        <v>125</v>
      </c>
      <c r="D25" s="526" t="s">
        <v>119</v>
      </c>
      <c r="E25" s="191">
        <v>25000</v>
      </c>
      <c r="F25" s="173"/>
      <c r="G25" s="334">
        <f t="shared" si="0"/>
        <v>127000</v>
      </c>
      <c r="H25" s="562" t="s">
        <v>121</v>
      </c>
      <c r="I25" s="176" t="s">
        <v>18</v>
      </c>
      <c r="J25" s="453" t="s">
        <v>249</v>
      </c>
      <c r="K25" s="430" t="s">
        <v>64</v>
      </c>
      <c r="L25" s="176" t="s">
        <v>45</v>
      </c>
      <c r="M25" s="176"/>
      <c r="N25" s="624" t="s">
        <v>244</v>
      </c>
    </row>
    <row r="26" spans="1:14" x14ac:dyDescent="0.25">
      <c r="A26" s="195">
        <v>44782</v>
      </c>
      <c r="B26" s="196" t="s">
        <v>124</v>
      </c>
      <c r="C26" s="196" t="s">
        <v>125</v>
      </c>
      <c r="D26" s="526" t="s">
        <v>119</v>
      </c>
      <c r="E26" s="183">
        <v>30000</v>
      </c>
      <c r="F26" s="173"/>
      <c r="G26" s="334">
        <f t="shared" si="0"/>
        <v>97000</v>
      </c>
      <c r="H26" s="562" t="s">
        <v>121</v>
      </c>
      <c r="I26" s="176" t="s">
        <v>18</v>
      </c>
      <c r="J26" s="453" t="s">
        <v>249</v>
      </c>
      <c r="K26" s="430" t="s">
        <v>64</v>
      </c>
      <c r="L26" s="176" t="s">
        <v>45</v>
      </c>
      <c r="M26" s="176"/>
      <c r="N26" s="624" t="s">
        <v>245</v>
      </c>
    </row>
    <row r="27" spans="1:14" x14ac:dyDescent="0.25">
      <c r="A27" s="195">
        <v>44782</v>
      </c>
      <c r="B27" s="196" t="s">
        <v>124</v>
      </c>
      <c r="C27" s="196" t="s">
        <v>125</v>
      </c>
      <c r="D27" s="526" t="s">
        <v>119</v>
      </c>
      <c r="E27" s="183">
        <v>20000</v>
      </c>
      <c r="F27" s="173"/>
      <c r="G27" s="334">
        <f t="shared" si="0"/>
        <v>77000</v>
      </c>
      <c r="H27" s="562" t="s">
        <v>121</v>
      </c>
      <c r="I27" s="176" t="s">
        <v>18</v>
      </c>
      <c r="J27" s="453" t="s">
        <v>249</v>
      </c>
      <c r="K27" s="430" t="s">
        <v>64</v>
      </c>
      <c r="L27" s="176" t="s">
        <v>45</v>
      </c>
      <c r="M27" s="176"/>
      <c r="N27" s="624" t="s">
        <v>246</v>
      </c>
    </row>
    <row r="28" spans="1:14" x14ac:dyDescent="0.25">
      <c r="A28" s="195">
        <v>44782</v>
      </c>
      <c r="B28" s="196" t="s">
        <v>124</v>
      </c>
      <c r="C28" s="196" t="s">
        <v>125</v>
      </c>
      <c r="D28" s="526" t="s">
        <v>119</v>
      </c>
      <c r="E28" s="664">
        <v>40000</v>
      </c>
      <c r="F28" s="183"/>
      <c r="G28" s="333">
        <f t="shared" si="0"/>
        <v>37000</v>
      </c>
      <c r="H28" s="562" t="s">
        <v>121</v>
      </c>
      <c r="I28" s="207" t="s">
        <v>18</v>
      </c>
      <c r="J28" s="453" t="s">
        <v>249</v>
      </c>
      <c r="K28" s="211" t="s">
        <v>64</v>
      </c>
      <c r="L28" s="207" t="s">
        <v>45</v>
      </c>
      <c r="M28" s="207"/>
      <c r="N28" s="624" t="s">
        <v>247</v>
      </c>
    </row>
    <row r="29" spans="1:14" x14ac:dyDescent="0.25">
      <c r="A29" s="195">
        <v>44782</v>
      </c>
      <c r="B29" s="196" t="s">
        <v>124</v>
      </c>
      <c r="C29" s="196" t="s">
        <v>125</v>
      </c>
      <c r="D29" s="526" t="s">
        <v>119</v>
      </c>
      <c r="E29" s="664">
        <v>5000</v>
      </c>
      <c r="F29" s="183"/>
      <c r="G29" s="333">
        <f t="shared" si="0"/>
        <v>32000</v>
      </c>
      <c r="H29" s="444" t="s">
        <v>121</v>
      </c>
      <c r="I29" s="207" t="s">
        <v>18</v>
      </c>
      <c r="J29" s="453" t="s">
        <v>249</v>
      </c>
      <c r="K29" s="211" t="s">
        <v>64</v>
      </c>
      <c r="L29" s="207" t="s">
        <v>45</v>
      </c>
      <c r="M29" s="207"/>
      <c r="N29" s="624" t="s">
        <v>248</v>
      </c>
    </row>
    <row r="30" spans="1:14" x14ac:dyDescent="0.25">
      <c r="A30" s="563">
        <v>44783</v>
      </c>
      <c r="B30" s="576" t="s">
        <v>116</v>
      </c>
      <c r="C30" s="576" t="s">
        <v>49</v>
      </c>
      <c r="D30" s="587" t="s">
        <v>119</v>
      </c>
      <c r="E30" s="590"/>
      <c r="F30" s="573">
        <v>50000</v>
      </c>
      <c r="G30" s="588">
        <f t="shared" si="0"/>
        <v>82000</v>
      </c>
      <c r="H30" s="574" t="s">
        <v>121</v>
      </c>
      <c r="I30" s="575" t="s">
        <v>18</v>
      </c>
      <c r="J30" s="570" t="s">
        <v>252</v>
      </c>
      <c r="K30" s="576" t="s">
        <v>64</v>
      </c>
      <c r="L30" s="575" t="s">
        <v>45</v>
      </c>
      <c r="M30" s="575"/>
      <c r="N30" s="589"/>
    </row>
    <row r="31" spans="1:14" ht="15.75" customHeight="1" x14ac:dyDescent="0.25">
      <c r="A31" s="195">
        <v>44783</v>
      </c>
      <c r="B31" s="206" t="s">
        <v>124</v>
      </c>
      <c r="C31" s="206" t="s">
        <v>125</v>
      </c>
      <c r="D31" s="534" t="s">
        <v>119</v>
      </c>
      <c r="E31" s="183">
        <v>10000</v>
      </c>
      <c r="F31" s="183"/>
      <c r="G31" s="333">
        <f t="shared" si="0"/>
        <v>72000</v>
      </c>
      <c r="H31" s="210" t="s">
        <v>121</v>
      </c>
      <c r="I31" s="207" t="s">
        <v>18</v>
      </c>
      <c r="J31" s="453" t="s">
        <v>252</v>
      </c>
      <c r="K31" s="211" t="s">
        <v>64</v>
      </c>
      <c r="L31" s="207" t="s">
        <v>45</v>
      </c>
      <c r="M31" s="207"/>
      <c r="N31" s="535" t="s">
        <v>253</v>
      </c>
    </row>
    <row r="32" spans="1:14" x14ac:dyDescent="0.25">
      <c r="A32" s="195">
        <v>44783</v>
      </c>
      <c r="B32" s="206" t="s">
        <v>124</v>
      </c>
      <c r="C32" s="206" t="s">
        <v>125</v>
      </c>
      <c r="D32" s="534" t="s">
        <v>119</v>
      </c>
      <c r="E32" s="183">
        <v>10000</v>
      </c>
      <c r="F32" s="183"/>
      <c r="G32" s="333">
        <f t="shared" si="0"/>
        <v>62000</v>
      </c>
      <c r="H32" s="210" t="s">
        <v>121</v>
      </c>
      <c r="I32" s="207" t="s">
        <v>18</v>
      </c>
      <c r="J32" s="453" t="s">
        <v>252</v>
      </c>
      <c r="K32" s="211" t="s">
        <v>64</v>
      </c>
      <c r="L32" s="207" t="s">
        <v>45</v>
      </c>
      <c r="M32" s="207"/>
      <c r="N32" s="535" t="s">
        <v>254</v>
      </c>
    </row>
    <row r="33" spans="1:14" x14ac:dyDescent="0.25">
      <c r="A33" s="195">
        <v>44783</v>
      </c>
      <c r="B33" s="206" t="s">
        <v>124</v>
      </c>
      <c r="C33" s="206" t="s">
        <v>125</v>
      </c>
      <c r="D33" s="534" t="s">
        <v>119</v>
      </c>
      <c r="E33" s="183">
        <v>8000</v>
      </c>
      <c r="F33" s="183"/>
      <c r="G33" s="333">
        <f t="shared" si="0"/>
        <v>54000</v>
      </c>
      <c r="H33" s="444" t="s">
        <v>121</v>
      </c>
      <c r="I33" s="207" t="s">
        <v>18</v>
      </c>
      <c r="J33" s="453" t="s">
        <v>252</v>
      </c>
      <c r="K33" s="211" t="s">
        <v>64</v>
      </c>
      <c r="L33" s="207" t="s">
        <v>45</v>
      </c>
      <c r="M33" s="207"/>
      <c r="N33" s="535" t="s">
        <v>255</v>
      </c>
    </row>
    <row r="34" spans="1:14" x14ac:dyDescent="0.25">
      <c r="A34" s="195">
        <v>44783</v>
      </c>
      <c r="B34" s="206" t="s">
        <v>124</v>
      </c>
      <c r="C34" s="206" t="s">
        <v>125</v>
      </c>
      <c r="D34" s="534" t="s">
        <v>119</v>
      </c>
      <c r="E34" s="183">
        <v>10000</v>
      </c>
      <c r="F34" s="183"/>
      <c r="G34" s="333">
        <f t="shared" si="0"/>
        <v>44000</v>
      </c>
      <c r="H34" s="444" t="s">
        <v>121</v>
      </c>
      <c r="I34" s="207" t="s">
        <v>18</v>
      </c>
      <c r="J34" s="453" t="s">
        <v>252</v>
      </c>
      <c r="K34" s="211" t="s">
        <v>64</v>
      </c>
      <c r="L34" s="207" t="s">
        <v>45</v>
      </c>
      <c r="M34" s="207"/>
      <c r="N34" s="535" t="s">
        <v>158</v>
      </c>
    </row>
    <row r="35" spans="1:14" x14ac:dyDescent="0.25">
      <c r="A35" s="195">
        <v>44783</v>
      </c>
      <c r="B35" s="206" t="s">
        <v>124</v>
      </c>
      <c r="C35" s="206" t="s">
        <v>125</v>
      </c>
      <c r="D35" s="534" t="s">
        <v>119</v>
      </c>
      <c r="E35" s="191">
        <v>10000</v>
      </c>
      <c r="F35" s="173"/>
      <c r="G35" s="334">
        <f t="shared" si="0"/>
        <v>34000</v>
      </c>
      <c r="H35" s="320" t="s">
        <v>121</v>
      </c>
      <c r="I35" s="176" t="s">
        <v>18</v>
      </c>
      <c r="J35" s="453" t="s">
        <v>252</v>
      </c>
      <c r="K35" s="430" t="s">
        <v>64</v>
      </c>
      <c r="L35" s="176" t="s">
        <v>45</v>
      </c>
      <c r="M35" s="176"/>
      <c r="N35" s="178" t="s">
        <v>129</v>
      </c>
    </row>
    <row r="36" spans="1:14" x14ac:dyDescent="0.25">
      <c r="A36" s="563">
        <v>44784</v>
      </c>
      <c r="B36" s="577" t="s">
        <v>116</v>
      </c>
      <c r="C36" s="577" t="s">
        <v>49</v>
      </c>
      <c r="D36" s="587" t="s">
        <v>119</v>
      </c>
      <c r="E36" s="572"/>
      <c r="F36" s="566">
        <v>50000</v>
      </c>
      <c r="G36" s="567">
        <f t="shared" si="0"/>
        <v>84000</v>
      </c>
      <c r="H36" s="568" t="s">
        <v>121</v>
      </c>
      <c r="I36" s="569" t="s">
        <v>18</v>
      </c>
      <c r="J36" s="570" t="s">
        <v>276</v>
      </c>
      <c r="K36" s="564" t="s">
        <v>64</v>
      </c>
      <c r="L36" s="569" t="s">
        <v>45</v>
      </c>
      <c r="M36" s="569"/>
      <c r="N36" s="577"/>
    </row>
    <row r="37" spans="1:14" x14ac:dyDescent="0.25">
      <c r="A37" s="195">
        <v>44784</v>
      </c>
      <c r="B37" s="178" t="s">
        <v>124</v>
      </c>
      <c r="C37" s="178" t="s">
        <v>125</v>
      </c>
      <c r="D37" s="204" t="s">
        <v>119</v>
      </c>
      <c r="E37" s="191">
        <v>10000</v>
      </c>
      <c r="F37" s="173"/>
      <c r="G37" s="334">
        <f t="shared" si="0"/>
        <v>74000</v>
      </c>
      <c r="H37" s="320" t="s">
        <v>121</v>
      </c>
      <c r="I37" s="176" t="s">
        <v>18</v>
      </c>
      <c r="J37" s="453" t="s">
        <v>276</v>
      </c>
      <c r="K37" s="430" t="s">
        <v>64</v>
      </c>
      <c r="L37" s="176" t="s">
        <v>45</v>
      </c>
      <c r="M37" s="176"/>
      <c r="N37" s="178" t="s">
        <v>128</v>
      </c>
    </row>
    <row r="38" spans="1:14" x14ac:dyDescent="0.25">
      <c r="A38" s="195">
        <v>44784</v>
      </c>
      <c r="B38" s="178" t="s">
        <v>124</v>
      </c>
      <c r="C38" s="178" t="s">
        <v>125</v>
      </c>
      <c r="D38" s="204" t="s">
        <v>119</v>
      </c>
      <c r="E38" s="191">
        <v>10000</v>
      </c>
      <c r="F38" s="173"/>
      <c r="G38" s="334">
        <f t="shared" si="0"/>
        <v>64000</v>
      </c>
      <c r="H38" s="562" t="s">
        <v>121</v>
      </c>
      <c r="I38" s="176" t="s">
        <v>18</v>
      </c>
      <c r="J38" s="453" t="s">
        <v>276</v>
      </c>
      <c r="K38" s="430" t="s">
        <v>64</v>
      </c>
      <c r="L38" s="176" t="s">
        <v>45</v>
      </c>
      <c r="M38" s="176"/>
      <c r="N38" s="178" t="s">
        <v>274</v>
      </c>
    </row>
    <row r="39" spans="1:14" x14ac:dyDescent="0.25">
      <c r="A39" s="195">
        <v>44784</v>
      </c>
      <c r="B39" s="178" t="s">
        <v>124</v>
      </c>
      <c r="C39" s="178" t="s">
        <v>125</v>
      </c>
      <c r="D39" s="204" t="s">
        <v>119</v>
      </c>
      <c r="E39" s="183">
        <v>8000</v>
      </c>
      <c r="F39" s="173"/>
      <c r="G39" s="334">
        <f>G38-E39+F39</f>
        <v>56000</v>
      </c>
      <c r="H39" s="562" t="s">
        <v>121</v>
      </c>
      <c r="I39" s="176" t="s">
        <v>18</v>
      </c>
      <c r="J39" s="453" t="s">
        <v>276</v>
      </c>
      <c r="K39" s="430" t="s">
        <v>64</v>
      </c>
      <c r="L39" s="176" t="s">
        <v>45</v>
      </c>
      <c r="M39" s="176"/>
      <c r="N39" s="178" t="s">
        <v>275</v>
      </c>
    </row>
    <row r="40" spans="1:14" x14ac:dyDescent="0.25">
      <c r="A40" s="195">
        <v>44784</v>
      </c>
      <c r="B40" s="178" t="s">
        <v>124</v>
      </c>
      <c r="C40" s="178" t="s">
        <v>125</v>
      </c>
      <c r="D40" s="204" t="s">
        <v>119</v>
      </c>
      <c r="E40" s="183">
        <v>10000</v>
      </c>
      <c r="F40" s="173"/>
      <c r="G40" s="334">
        <f t="shared" ref="G40:G55" si="2">G39-E40+F40</f>
        <v>46000</v>
      </c>
      <c r="H40" s="562" t="s">
        <v>121</v>
      </c>
      <c r="I40" s="176" t="s">
        <v>18</v>
      </c>
      <c r="J40" s="453" t="s">
        <v>276</v>
      </c>
      <c r="K40" s="430" t="s">
        <v>64</v>
      </c>
      <c r="L40" s="176" t="s">
        <v>45</v>
      </c>
      <c r="M40" s="176"/>
      <c r="N40" s="178" t="s">
        <v>158</v>
      </c>
    </row>
    <row r="41" spans="1:14" x14ac:dyDescent="0.25">
      <c r="A41" s="195">
        <v>44784</v>
      </c>
      <c r="B41" s="178" t="s">
        <v>124</v>
      </c>
      <c r="C41" s="178" t="s">
        <v>125</v>
      </c>
      <c r="D41" s="204" t="s">
        <v>119</v>
      </c>
      <c r="E41" s="183">
        <v>10000</v>
      </c>
      <c r="F41" s="173"/>
      <c r="G41" s="334">
        <f t="shared" si="2"/>
        <v>36000</v>
      </c>
      <c r="H41" s="562" t="s">
        <v>121</v>
      </c>
      <c r="I41" s="176" t="s">
        <v>18</v>
      </c>
      <c r="J41" s="453" t="s">
        <v>276</v>
      </c>
      <c r="K41" s="430" t="s">
        <v>64</v>
      </c>
      <c r="L41" s="176" t="s">
        <v>45</v>
      </c>
      <c r="M41" s="176"/>
      <c r="N41" s="178" t="s">
        <v>277</v>
      </c>
    </row>
    <row r="42" spans="1:14" x14ac:dyDescent="0.25">
      <c r="A42" s="563">
        <v>44785</v>
      </c>
      <c r="B42" s="577" t="s">
        <v>116</v>
      </c>
      <c r="C42" s="577" t="s">
        <v>49</v>
      </c>
      <c r="D42" s="579" t="s">
        <v>119</v>
      </c>
      <c r="E42" s="572"/>
      <c r="F42" s="566">
        <v>50000</v>
      </c>
      <c r="G42" s="567">
        <f t="shared" si="2"/>
        <v>86000</v>
      </c>
      <c r="H42" s="568" t="s">
        <v>121</v>
      </c>
      <c r="I42" s="569" t="s">
        <v>18</v>
      </c>
      <c r="J42" s="570" t="s">
        <v>288</v>
      </c>
      <c r="K42" s="564" t="s">
        <v>64</v>
      </c>
      <c r="L42" s="569" t="s">
        <v>45</v>
      </c>
      <c r="M42" s="569"/>
      <c r="N42" s="577"/>
    </row>
    <row r="43" spans="1:14" x14ac:dyDescent="0.25">
      <c r="A43" s="195">
        <v>44785</v>
      </c>
      <c r="B43" s="196" t="s">
        <v>124</v>
      </c>
      <c r="C43" s="196" t="s">
        <v>125</v>
      </c>
      <c r="D43" s="197" t="s">
        <v>119</v>
      </c>
      <c r="E43" s="183">
        <v>10000</v>
      </c>
      <c r="F43" s="173"/>
      <c r="G43" s="334">
        <f t="shared" si="2"/>
        <v>76000</v>
      </c>
      <c r="H43" s="320" t="s">
        <v>121</v>
      </c>
      <c r="I43" s="176" t="s">
        <v>18</v>
      </c>
      <c r="J43" s="453" t="s">
        <v>288</v>
      </c>
      <c r="K43" s="430" t="s">
        <v>64</v>
      </c>
      <c r="L43" s="176" t="s">
        <v>45</v>
      </c>
      <c r="M43" s="176"/>
      <c r="N43" s="178" t="s">
        <v>128</v>
      </c>
    </row>
    <row r="44" spans="1:14" x14ac:dyDescent="0.25">
      <c r="A44" s="195">
        <v>44785</v>
      </c>
      <c r="B44" s="196" t="s">
        <v>124</v>
      </c>
      <c r="C44" s="196" t="s">
        <v>125</v>
      </c>
      <c r="D44" s="197" t="s">
        <v>119</v>
      </c>
      <c r="E44" s="183">
        <v>10000</v>
      </c>
      <c r="F44" s="173"/>
      <c r="G44" s="334">
        <f t="shared" si="2"/>
        <v>66000</v>
      </c>
      <c r="H44" s="562" t="s">
        <v>121</v>
      </c>
      <c r="I44" s="176" t="s">
        <v>18</v>
      </c>
      <c r="J44" s="453" t="s">
        <v>288</v>
      </c>
      <c r="K44" s="430" t="s">
        <v>64</v>
      </c>
      <c r="L44" s="176" t="s">
        <v>45</v>
      </c>
      <c r="M44" s="176"/>
      <c r="N44" s="178" t="s">
        <v>160</v>
      </c>
    </row>
    <row r="45" spans="1:14" x14ac:dyDescent="0.25">
      <c r="A45" s="195">
        <v>44785</v>
      </c>
      <c r="B45" s="196" t="s">
        <v>124</v>
      </c>
      <c r="C45" s="196" t="s">
        <v>125</v>
      </c>
      <c r="D45" s="197" t="s">
        <v>119</v>
      </c>
      <c r="E45" s="183">
        <v>7000</v>
      </c>
      <c r="F45" s="173"/>
      <c r="G45" s="334">
        <f t="shared" si="2"/>
        <v>59000</v>
      </c>
      <c r="H45" s="562" t="s">
        <v>121</v>
      </c>
      <c r="I45" s="176" t="s">
        <v>18</v>
      </c>
      <c r="J45" s="453" t="s">
        <v>288</v>
      </c>
      <c r="K45" s="430" t="s">
        <v>64</v>
      </c>
      <c r="L45" s="176" t="s">
        <v>45</v>
      </c>
      <c r="M45" s="176"/>
      <c r="N45" s="178" t="s">
        <v>214</v>
      </c>
    </row>
    <row r="46" spans="1:14" x14ac:dyDescent="0.25">
      <c r="A46" s="195">
        <v>44785</v>
      </c>
      <c r="B46" s="196" t="s">
        <v>124</v>
      </c>
      <c r="C46" s="196" t="s">
        <v>125</v>
      </c>
      <c r="D46" s="197" t="s">
        <v>119</v>
      </c>
      <c r="E46" s="191">
        <v>10000</v>
      </c>
      <c r="F46" s="173"/>
      <c r="G46" s="334">
        <f t="shared" si="2"/>
        <v>49000</v>
      </c>
      <c r="H46" s="320" t="s">
        <v>121</v>
      </c>
      <c r="I46" s="176" t="s">
        <v>18</v>
      </c>
      <c r="J46" s="453" t="s">
        <v>288</v>
      </c>
      <c r="K46" s="430" t="s">
        <v>64</v>
      </c>
      <c r="L46" s="176" t="s">
        <v>45</v>
      </c>
      <c r="M46" s="176"/>
      <c r="N46" s="178" t="s">
        <v>158</v>
      </c>
    </row>
    <row r="47" spans="1:14" x14ac:dyDescent="0.25">
      <c r="A47" s="195">
        <v>44785</v>
      </c>
      <c r="B47" s="196" t="s">
        <v>124</v>
      </c>
      <c r="C47" s="196" t="s">
        <v>125</v>
      </c>
      <c r="D47" s="197" t="s">
        <v>119</v>
      </c>
      <c r="E47" s="191">
        <v>10000</v>
      </c>
      <c r="F47" s="173"/>
      <c r="G47" s="334">
        <f t="shared" si="2"/>
        <v>39000</v>
      </c>
      <c r="H47" s="562" t="s">
        <v>121</v>
      </c>
      <c r="I47" s="176" t="s">
        <v>18</v>
      </c>
      <c r="J47" s="453" t="s">
        <v>288</v>
      </c>
      <c r="K47" s="430" t="s">
        <v>64</v>
      </c>
      <c r="L47" s="176" t="s">
        <v>45</v>
      </c>
      <c r="M47" s="176"/>
      <c r="N47" s="178" t="s">
        <v>129</v>
      </c>
    </row>
    <row r="48" spans="1:14" x14ac:dyDescent="0.25">
      <c r="A48" s="563">
        <v>44786</v>
      </c>
      <c r="B48" s="564" t="s">
        <v>116</v>
      </c>
      <c r="C48" s="564" t="s">
        <v>49</v>
      </c>
      <c r="D48" s="565" t="s">
        <v>119</v>
      </c>
      <c r="E48" s="573"/>
      <c r="F48" s="566">
        <v>20000</v>
      </c>
      <c r="G48" s="567">
        <f t="shared" si="2"/>
        <v>59000</v>
      </c>
      <c r="H48" s="568" t="s">
        <v>121</v>
      </c>
      <c r="I48" s="569" t="s">
        <v>18</v>
      </c>
      <c r="J48" s="570" t="s">
        <v>299</v>
      </c>
      <c r="K48" s="564" t="s">
        <v>64</v>
      </c>
      <c r="L48" s="569" t="s">
        <v>45</v>
      </c>
      <c r="M48" s="569"/>
      <c r="N48" s="577"/>
    </row>
    <row r="49" spans="1:14" x14ac:dyDescent="0.25">
      <c r="A49" s="195">
        <v>44786</v>
      </c>
      <c r="B49" s="196" t="s">
        <v>124</v>
      </c>
      <c r="C49" s="196" t="s">
        <v>125</v>
      </c>
      <c r="D49" s="526" t="s">
        <v>119</v>
      </c>
      <c r="E49" s="183">
        <v>10000</v>
      </c>
      <c r="F49" s="173"/>
      <c r="G49" s="334">
        <f t="shared" si="2"/>
        <v>49000</v>
      </c>
      <c r="H49" s="320" t="s">
        <v>121</v>
      </c>
      <c r="I49" s="176" t="s">
        <v>18</v>
      </c>
      <c r="J49" s="453" t="s">
        <v>299</v>
      </c>
      <c r="K49" s="430" t="s">
        <v>64</v>
      </c>
      <c r="L49" s="176" t="s">
        <v>45</v>
      </c>
      <c r="M49" s="176"/>
      <c r="N49" s="178" t="s">
        <v>253</v>
      </c>
    </row>
    <row r="50" spans="1:14" x14ac:dyDescent="0.25">
      <c r="A50" s="195">
        <v>44786</v>
      </c>
      <c r="B50" s="196" t="s">
        <v>124</v>
      </c>
      <c r="C50" s="196" t="s">
        <v>125</v>
      </c>
      <c r="D50" s="526" t="s">
        <v>119</v>
      </c>
      <c r="E50" s="183">
        <v>10000</v>
      </c>
      <c r="F50" s="173"/>
      <c r="G50" s="334">
        <f t="shared" si="2"/>
        <v>39000</v>
      </c>
      <c r="H50" s="320" t="s">
        <v>121</v>
      </c>
      <c r="I50" s="176" t="s">
        <v>18</v>
      </c>
      <c r="J50" s="453" t="s">
        <v>299</v>
      </c>
      <c r="K50" s="430" t="s">
        <v>64</v>
      </c>
      <c r="L50" s="176" t="s">
        <v>45</v>
      </c>
      <c r="M50" s="176"/>
      <c r="N50" s="178" t="s">
        <v>301</v>
      </c>
    </row>
    <row r="51" spans="1:14" x14ac:dyDescent="0.25">
      <c r="A51" s="563">
        <v>44788</v>
      </c>
      <c r="B51" s="564" t="s">
        <v>116</v>
      </c>
      <c r="C51" s="564" t="s">
        <v>49</v>
      </c>
      <c r="D51" s="586" t="s">
        <v>119</v>
      </c>
      <c r="E51" s="573"/>
      <c r="F51" s="566">
        <v>130000</v>
      </c>
      <c r="G51" s="567">
        <f t="shared" si="2"/>
        <v>169000</v>
      </c>
      <c r="H51" s="568" t="s">
        <v>121</v>
      </c>
      <c r="I51" s="569" t="s">
        <v>18</v>
      </c>
      <c r="J51" s="570" t="s">
        <v>300</v>
      </c>
      <c r="K51" s="564" t="s">
        <v>64</v>
      </c>
      <c r="L51" s="569" t="s">
        <v>45</v>
      </c>
      <c r="M51" s="569"/>
      <c r="N51" s="577"/>
    </row>
    <row r="52" spans="1:14" x14ac:dyDescent="0.25">
      <c r="A52" s="195">
        <v>44788</v>
      </c>
      <c r="B52" s="196" t="s">
        <v>124</v>
      </c>
      <c r="C52" s="196" t="s">
        <v>125</v>
      </c>
      <c r="D52" s="526" t="s">
        <v>119</v>
      </c>
      <c r="E52" s="183">
        <v>10000</v>
      </c>
      <c r="F52" s="173"/>
      <c r="G52" s="334">
        <f t="shared" si="2"/>
        <v>159000</v>
      </c>
      <c r="H52" s="320" t="s">
        <v>121</v>
      </c>
      <c r="I52" s="176" t="s">
        <v>18</v>
      </c>
      <c r="J52" s="453" t="s">
        <v>300</v>
      </c>
      <c r="K52" s="430" t="s">
        <v>64</v>
      </c>
      <c r="L52" s="176" t="s">
        <v>45</v>
      </c>
      <c r="M52" s="176"/>
      <c r="N52" s="626" t="s">
        <v>128</v>
      </c>
    </row>
    <row r="53" spans="1:14" x14ac:dyDescent="0.25">
      <c r="A53" s="195">
        <v>44788</v>
      </c>
      <c r="B53" s="196" t="s">
        <v>124</v>
      </c>
      <c r="C53" s="196" t="s">
        <v>125</v>
      </c>
      <c r="D53" s="526" t="s">
        <v>119</v>
      </c>
      <c r="E53" s="191">
        <v>40000</v>
      </c>
      <c r="F53" s="173"/>
      <c r="G53" s="334">
        <f t="shared" si="2"/>
        <v>119000</v>
      </c>
      <c r="H53" s="320" t="s">
        <v>121</v>
      </c>
      <c r="I53" s="176" t="s">
        <v>18</v>
      </c>
      <c r="J53" s="453" t="s">
        <v>300</v>
      </c>
      <c r="K53" s="430" t="s">
        <v>64</v>
      </c>
      <c r="L53" s="176" t="s">
        <v>45</v>
      </c>
      <c r="M53" s="176"/>
      <c r="N53" s="626" t="s">
        <v>310</v>
      </c>
    </row>
    <row r="54" spans="1:14" x14ac:dyDescent="0.25">
      <c r="A54" s="195">
        <v>44788</v>
      </c>
      <c r="B54" s="196" t="s">
        <v>124</v>
      </c>
      <c r="C54" s="196" t="s">
        <v>125</v>
      </c>
      <c r="D54" s="526" t="s">
        <v>119</v>
      </c>
      <c r="E54" s="191">
        <v>15000</v>
      </c>
      <c r="F54" s="173"/>
      <c r="G54" s="334">
        <f t="shared" si="2"/>
        <v>104000</v>
      </c>
      <c r="H54" s="562" t="s">
        <v>121</v>
      </c>
      <c r="I54" s="176" t="s">
        <v>18</v>
      </c>
      <c r="J54" s="453" t="s">
        <v>300</v>
      </c>
      <c r="K54" s="430" t="s">
        <v>64</v>
      </c>
      <c r="L54" s="176" t="s">
        <v>45</v>
      </c>
      <c r="M54" s="176"/>
      <c r="N54" s="626" t="s">
        <v>311</v>
      </c>
    </row>
    <row r="55" spans="1:14" ht="17.25" customHeight="1" x14ac:dyDescent="0.25">
      <c r="A55" s="195">
        <v>44788</v>
      </c>
      <c r="B55" s="196" t="s">
        <v>124</v>
      </c>
      <c r="C55" s="196" t="s">
        <v>125</v>
      </c>
      <c r="D55" s="526" t="s">
        <v>119</v>
      </c>
      <c r="E55" s="183">
        <v>15000</v>
      </c>
      <c r="F55" s="173"/>
      <c r="G55" s="334">
        <f t="shared" si="2"/>
        <v>89000</v>
      </c>
      <c r="H55" s="562" t="s">
        <v>121</v>
      </c>
      <c r="I55" s="176" t="s">
        <v>18</v>
      </c>
      <c r="J55" s="453" t="s">
        <v>300</v>
      </c>
      <c r="K55" s="430" t="s">
        <v>64</v>
      </c>
      <c r="L55" s="176" t="s">
        <v>45</v>
      </c>
      <c r="M55" s="176"/>
      <c r="N55" s="626" t="s">
        <v>312</v>
      </c>
    </row>
    <row r="56" spans="1:14" ht="17.25" customHeight="1" x14ac:dyDescent="0.25">
      <c r="A56" s="195">
        <v>44788</v>
      </c>
      <c r="B56" s="196" t="s">
        <v>124</v>
      </c>
      <c r="C56" s="196" t="s">
        <v>125</v>
      </c>
      <c r="D56" s="526" t="s">
        <v>119</v>
      </c>
      <c r="E56" s="183">
        <v>50000</v>
      </c>
      <c r="F56" s="173"/>
      <c r="G56" s="334">
        <f t="shared" si="0"/>
        <v>39000</v>
      </c>
      <c r="H56" s="562" t="s">
        <v>121</v>
      </c>
      <c r="I56" s="176" t="s">
        <v>18</v>
      </c>
      <c r="J56" s="453" t="s">
        <v>300</v>
      </c>
      <c r="K56" s="430" t="s">
        <v>64</v>
      </c>
      <c r="L56" s="176" t="s">
        <v>45</v>
      </c>
      <c r="M56" s="176"/>
      <c r="N56" s="626" t="s">
        <v>313</v>
      </c>
    </row>
    <row r="57" spans="1:14" ht="17.25" customHeight="1" x14ac:dyDescent="0.25">
      <c r="A57" s="195">
        <v>44788</v>
      </c>
      <c r="B57" s="196" t="s">
        <v>124</v>
      </c>
      <c r="C57" s="196" t="s">
        <v>125</v>
      </c>
      <c r="D57" s="526" t="s">
        <v>119</v>
      </c>
      <c r="E57" s="183">
        <v>10000</v>
      </c>
      <c r="F57" s="173"/>
      <c r="G57" s="334">
        <f t="shared" si="0"/>
        <v>29000</v>
      </c>
      <c r="H57" s="320" t="s">
        <v>121</v>
      </c>
      <c r="I57" s="176" t="s">
        <v>18</v>
      </c>
      <c r="J57" s="453" t="s">
        <v>300</v>
      </c>
      <c r="K57" s="430" t="s">
        <v>64</v>
      </c>
      <c r="L57" s="176" t="s">
        <v>45</v>
      </c>
      <c r="M57" s="176"/>
      <c r="N57" s="626" t="s">
        <v>248</v>
      </c>
    </row>
    <row r="58" spans="1:14" ht="17.25" customHeight="1" x14ac:dyDescent="0.25">
      <c r="A58" s="195">
        <v>44789</v>
      </c>
      <c r="B58" s="178" t="s">
        <v>315</v>
      </c>
      <c r="C58" s="178" t="s">
        <v>49</v>
      </c>
      <c r="D58" s="204" t="s">
        <v>119</v>
      </c>
      <c r="E58" s="183"/>
      <c r="F58" s="173">
        <v>10000</v>
      </c>
      <c r="G58" s="334">
        <f t="shared" si="0"/>
        <v>39000</v>
      </c>
      <c r="H58" s="562" t="s">
        <v>121</v>
      </c>
      <c r="I58" s="176" t="s">
        <v>18</v>
      </c>
      <c r="J58" s="453" t="s">
        <v>300</v>
      </c>
      <c r="K58" s="430" t="s">
        <v>64</v>
      </c>
      <c r="L58" s="176" t="s">
        <v>45</v>
      </c>
      <c r="M58" s="176"/>
      <c r="N58" s="178"/>
    </row>
    <row r="59" spans="1:14" ht="17.25" customHeight="1" x14ac:dyDescent="0.25">
      <c r="A59" s="563">
        <v>44789</v>
      </c>
      <c r="B59" s="577" t="s">
        <v>116</v>
      </c>
      <c r="C59" s="577" t="s">
        <v>49</v>
      </c>
      <c r="D59" s="579" t="s">
        <v>119</v>
      </c>
      <c r="E59" s="573"/>
      <c r="F59" s="566">
        <v>60000</v>
      </c>
      <c r="G59" s="567">
        <f t="shared" si="0"/>
        <v>99000</v>
      </c>
      <c r="H59" s="568" t="s">
        <v>121</v>
      </c>
      <c r="I59" s="569" t="s">
        <v>18</v>
      </c>
      <c r="J59" s="570" t="s">
        <v>332</v>
      </c>
      <c r="K59" s="564" t="s">
        <v>64</v>
      </c>
      <c r="L59" s="569" t="s">
        <v>45</v>
      </c>
      <c r="M59" s="569"/>
      <c r="N59" s="577"/>
    </row>
    <row r="60" spans="1:14" ht="17.25" customHeight="1" x14ac:dyDescent="0.25">
      <c r="A60" s="195">
        <v>44789</v>
      </c>
      <c r="B60" s="178" t="s">
        <v>124</v>
      </c>
      <c r="C60" s="178" t="s">
        <v>125</v>
      </c>
      <c r="D60" s="204" t="s">
        <v>119</v>
      </c>
      <c r="E60" s="183">
        <v>10000</v>
      </c>
      <c r="F60" s="173"/>
      <c r="G60" s="334">
        <f t="shared" si="0"/>
        <v>89000</v>
      </c>
      <c r="H60" s="562" t="s">
        <v>121</v>
      </c>
      <c r="I60" s="176" t="s">
        <v>18</v>
      </c>
      <c r="J60" s="453" t="s">
        <v>332</v>
      </c>
      <c r="K60" s="430" t="s">
        <v>64</v>
      </c>
      <c r="L60" s="176" t="s">
        <v>45</v>
      </c>
      <c r="M60" s="176"/>
      <c r="N60" s="178"/>
    </row>
    <row r="61" spans="1:14" ht="17.25" customHeight="1" x14ac:dyDescent="0.25">
      <c r="A61" s="195">
        <v>44789</v>
      </c>
      <c r="B61" s="178" t="s">
        <v>124</v>
      </c>
      <c r="C61" s="178" t="s">
        <v>125</v>
      </c>
      <c r="D61" s="204" t="s">
        <v>119</v>
      </c>
      <c r="E61" s="183">
        <v>10000</v>
      </c>
      <c r="F61" s="173"/>
      <c r="G61" s="334">
        <f t="shared" si="0"/>
        <v>79000</v>
      </c>
      <c r="H61" s="320" t="s">
        <v>121</v>
      </c>
      <c r="I61" s="176" t="s">
        <v>18</v>
      </c>
      <c r="J61" s="453" t="s">
        <v>332</v>
      </c>
      <c r="K61" s="430" t="s">
        <v>64</v>
      </c>
      <c r="L61" s="176" t="s">
        <v>45</v>
      </c>
      <c r="M61" s="176"/>
      <c r="N61" s="178"/>
    </row>
    <row r="62" spans="1:14" ht="17.25" customHeight="1" x14ac:dyDescent="0.25">
      <c r="A62" s="195">
        <v>44789</v>
      </c>
      <c r="B62" s="178" t="s">
        <v>124</v>
      </c>
      <c r="C62" s="178" t="s">
        <v>125</v>
      </c>
      <c r="D62" s="204" t="s">
        <v>119</v>
      </c>
      <c r="E62" s="183">
        <v>10000</v>
      </c>
      <c r="F62" s="173"/>
      <c r="G62" s="334">
        <f t="shared" si="0"/>
        <v>69000</v>
      </c>
      <c r="H62" s="562" t="s">
        <v>121</v>
      </c>
      <c r="I62" s="176" t="s">
        <v>18</v>
      </c>
      <c r="J62" s="453" t="s">
        <v>332</v>
      </c>
      <c r="K62" s="430" t="s">
        <v>64</v>
      </c>
      <c r="L62" s="176" t="s">
        <v>45</v>
      </c>
      <c r="M62" s="176"/>
      <c r="N62" s="178"/>
    </row>
    <row r="63" spans="1:14" x14ac:dyDescent="0.25">
      <c r="A63" s="195">
        <v>44789</v>
      </c>
      <c r="B63" s="178" t="s">
        <v>124</v>
      </c>
      <c r="C63" s="178" t="s">
        <v>125</v>
      </c>
      <c r="D63" s="204" t="s">
        <v>119</v>
      </c>
      <c r="E63" s="191">
        <v>10000</v>
      </c>
      <c r="F63" s="173"/>
      <c r="G63" s="334">
        <f t="shared" si="0"/>
        <v>59000</v>
      </c>
      <c r="H63" s="562" t="s">
        <v>121</v>
      </c>
      <c r="I63" s="176" t="s">
        <v>18</v>
      </c>
      <c r="J63" s="453" t="s">
        <v>332</v>
      </c>
      <c r="K63" s="430" t="s">
        <v>64</v>
      </c>
      <c r="L63" s="176" t="s">
        <v>45</v>
      </c>
      <c r="M63" s="176"/>
      <c r="N63" s="178"/>
    </row>
    <row r="64" spans="1:14" x14ac:dyDescent="0.25">
      <c r="A64" s="195">
        <v>44790</v>
      </c>
      <c r="B64" s="178" t="s">
        <v>126</v>
      </c>
      <c r="C64" s="178" t="s">
        <v>49</v>
      </c>
      <c r="D64" s="204" t="s">
        <v>119</v>
      </c>
      <c r="E64" s="191"/>
      <c r="F64" s="173">
        <v>-30000</v>
      </c>
      <c r="G64" s="334">
        <f>G63-E64+F64</f>
        <v>29000</v>
      </c>
      <c r="H64" s="562" t="s">
        <v>121</v>
      </c>
      <c r="I64" s="176" t="s">
        <v>18</v>
      </c>
      <c r="J64" s="453" t="s">
        <v>332</v>
      </c>
      <c r="K64" s="430" t="s">
        <v>64</v>
      </c>
      <c r="L64" s="176" t="s">
        <v>45</v>
      </c>
      <c r="M64" s="176"/>
      <c r="N64" s="178"/>
    </row>
    <row r="65" spans="1:14" x14ac:dyDescent="0.25">
      <c r="A65" s="563">
        <v>44790</v>
      </c>
      <c r="B65" s="577" t="s">
        <v>116</v>
      </c>
      <c r="C65" s="577" t="s">
        <v>49</v>
      </c>
      <c r="D65" s="579" t="s">
        <v>119</v>
      </c>
      <c r="E65" s="572"/>
      <c r="F65" s="566">
        <v>99000</v>
      </c>
      <c r="G65" s="567">
        <f t="shared" si="0"/>
        <v>128000</v>
      </c>
      <c r="H65" s="568" t="s">
        <v>121</v>
      </c>
      <c r="I65" s="569" t="s">
        <v>18</v>
      </c>
      <c r="J65" s="570" t="s">
        <v>338</v>
      </c>
      <c r="K65" s="564" t="s">
        <v>64</v>
      </c>
      <c r="L65" s="569" t="s">
        <v>45</v>
      </c>
      <c r="M65" s="569"/>
      <c r="N65" s="577"/>
    </row>
    <row r="66" spans="1:14" x14ac:dyDescent="0.25">
      <c r="A66" s="195">
        <v>44790</v>
      </c>
      <c r="B66" s="178" t="s">
        <v>124</v>
      </c>
      <c r="C66" s="178" t="s">
        <v>125</v>
      </c>
      <c r="D66" s="204" t="s">
        <v>119</v>
      </c>
      <c r="E66" s="191">
        <v>8000</v>
      </c>
      <c r="F66" s="173"/>
      <c r="G66" s="334">
        <f t="shared" si="0"/>
        <v>120000</v>
      </c>
      <c r="H66" s="320" t="s">
        <v>121</v>
      </c>
      <c r="I66" s="176" t="s">
        <v>18</v>
      </c>
      <c r="J66" s="453" t="s">
        <v>338</v>
      </c>
      <c r="K66" s="430" t="s">
        <v>64</v>
      </c>
      <c r="L66" s="176" t="s">
        <v>45</v>
      </c>
      <c r="M66" s="176"/>
      <c r="N66" s="178" t="s">
        <v>128</v>
      </c>
    </row>
    <row r="67" spans="1:14" x14ac:dyDescent="0.25">
      <c r="A67" s="195">
        <v>44790</v>
      </c>
      <c r="B67" s="178" t="s">
        <v>124</v>
      </c>
      <c r="C67" s="178" t="s">
        <v>125</v>
      </c>
      <c r="D67" s="204" t="s">
        <v>119</v>
      </c>
      <c r="E67" s="183">
        <v>8000</v>
      </c>
      <c r="F67" s="173"/>
      <c r="G67" s="334">
        <f>G66-E67+F67</f>
        <v>112000</v>
      </c>
      <c r="H67" s="320" t="s">
        <v>121</v>
      </c>
      <c r="I67" s="176" t="s">
        <v>18</v>
      </c>
      <c r="J67" s="453" t="s">
        <v>338</v>
      </c>
      <c r="K67" s="430" t="s">
        <v>64</v>
      </c>
      <c r="L67" s="176" t="s">
        <v>45</v>
      </c>
      <c r="M67" s="176"/>
      <c r="N67" s="178" t="s">
        <v>339</v>
      </c>
    </row>
    <row r="68" spans="1:14" x14ac:dyDescent="0.25">
      <c r="A68" s="195">
        <v>44790</v>
      </c>
      <c r="B68" s="178" t="s">
        <v>124</v>
      </c>
      <c r="C68" s="178" t="s">
        <v>125</v>
      </c>
      <c r="D68" s="204" t="s">
        <v>119</v>
      </c>
      <c r="E68" s="183">
        <v>5000</v>
      </c>
      <c r="F68" s="173"/>
      <c r="G68" s="334">
        <f t="shared" ref="G68:G72" si="3">G67-E68+F68</f>
        <v>107000</v>
      </c>
      <c r="H68" s="562" t="s">
        <v>121</v>
      </c>
      <c r="I68" s="176" t="s">
        <v>18</v>
      </c>
      <c r="J68" s="453" t="s">
        <v>338</v>
      </c>
      <c r="K68" s="430" t="s">
        <v>64</v>
      </c>
      <c r="L68" s="176" t="s">
        <v>45</v>
      </c>
      <c r="M68" s="176"/>
      <c r="N68" s="178" t="s">
        <v>340</v>
      </c>
    </row>
    <row r="69" spans="1:14" x14ac:dyDescent="0.25">
      <c r="A69" s="195">
        <v>44790</v>
      </c>
      <c r="B69" s="178" t="s">
        <v>124</v>
      </c>
      <c r="C69" s="178" t="s">
        <v>125</v>
      </c>
      <c r="D69" s="204" t="s">
        <v>119</v>
      </c>
      <c r="E69" s="183">
        <v>20000</v>
      </c>
      <c r="F69" s="173"/>
      <c r="G69" s="334">
        <f t="shared" si="3"/>
        <v>87000</v>
      </c>
      <c r="H69" s="562" t="s">
        <v>121</v>
      </c>
      <c r="I69" s="176" t="s">
        <v>18</v>
      </c>
      <c r="J69" s="453" t="s">
        <v>338</v>
      </c>
      <c r="K69" s="430" t="s">
        <v>64</v>
      </c>
      <c r="L69" s="176" t="s">
        <v>45</v>
      </c>
      <c r="M69" s="176"/>
      <c r="N69" s="178" t="s">
        <v>341</v>
      </c>
    </row>
    <row r="70" spans="1:14" x14ac:dyDescent="0.25">
      <c r="A70" s="195">
        <v>44790</v>
      </c>
      <c r="B70" s="178" t="s">
        <v>124</v>
      </c>
      <c r="C70" s="178" t="s">
        <v>125</v>
      </c>
      <c r="D70" s="204" t="s">
        <v>119</v>
      </c>
      <c r="E70" s="183">
        <v>20000</v>
      </c>
      <c r="F70" s="173"/>
      <c r="G70" s="334">
        <f t="shared" si="3"/>
        <v>67000</v>
      </c>
      <c r="H70" s="562" t="s">
        <v>121</v>
      </c>
      <c r="I70" s="176" t="s">
        <v>18</v>
      </c>
      <c r="J70" s="453" t="s">
        <v>338</v>
      </c>
      <c r="K70" s="430" t="s">
        <v>64</v>
      </c>
      <c r="L70" s="176" t="s">
        <v>45</v>
      </c>
      <c r="M70" s="176"/>
      <c r="N70" s="178" t="s">
        <v>342</v>
      </c>
    </row>
    <row r="71" spans="1:14" x14ac:dyDescent="0.25">
      <c r="A71" s="195">
        <v>44790</v>
      </c>
      <c r="B71" s="178" t="s">
        <v>124</v>
      </c>
      <c r="C71" s="178" t="s">
        <v>125</v>
      </c>
      <c r="D71" s="204" t="s">
        <v>119</v>
      </c>
      <c r="E71" s="183">
        <v>4000</v>
      </c>
      <c r="F71" s="173"/>
      <c r="G71" s="334">
        <f t="shared" si="3"/>
        <v>63000</v>
      </c>
      <c r="H71" s="598" t="s">
        <v>121</v>
      </c>
      <c r="I71" s="176" t="s">
        <v>18</v>
      </c>
      <c r="J71" s="453" t="s">
        <v>338</v>
      </c>
      <c r="K71" s="430" t="s">
        <v>64</v>
      </c>
      <c r="L71" s="176" t="s">
        <v>45</v>
      </c>
      <c r="M71" s="176"/>
      <c r="N71" s="178" t="s">
        <v>343</v>
      </c>
    </row>
    <row r="72" spans="1:14" x14ac:dyDescent="0.25">
      <c r="A72" s="195">
        <v>44790</v>
      </c>
      <c r="B72" s="178" t="s">
        <v>124</v>
      </c>
      <c r="C72" s="178" t="s">
        <v>125</v>
      </c>
      <c r="D72" s="204" t="s">
        <v>119</v>
      </c>
      <c r="E72" s="183">
        <v>8000</v>
      </c>
      <c r="F72" s="173"/>
      <c r="G72" s="334">
        <f t="shared" si="3"/>
        <v>55000</v>
      </c>
      <c r="H72" s="598" t="s">
        <v>121</v>
      </c>
      <c r="I72" s="176" t="s">
        <v>18</v>
      </c>
      <c r="J72" s="453" t="s">
        <v>338</v>
      </c>
      <c r="K72" s="430" t="s">
        <v>64</v>
      </c>
      <c r="L72" s="176" t="s">
        <v>45</v>
      </c>
      <c r="M72" s="176"/>
      <c r="N72" s="178" t="s">
        <v>344</v>
      </c>
    </row>
    <row r="73" spans="1:14" x14ac:dyDescent="0.25">
      <c r="A73" s="195">
        <v>44790</v>
      </c>
      <c r="B73" s="178" t="s">
        <v>124</v>
      </c>
      <c r="C73" s="178" t="s">
        <v>125</v>
      </c>
      <c r="D73" s="204" t="s">
        <v>119</v>
      </c>
      <c r="E73" s="183">
        <v>8000</v>
      </c>
      <c r="F73" s="173"/>
      <c r="G73" s="334">
        <f t="shared" si="0"/>
        <v>47000</v>
      </c>
      <c r="H73" s="320" t="s">
        <v>121</v>
      </c>
      <c r="I73" s="176" t="s">
        <v>18</v>
      </c>
      <c r="J73" s="453" t="s">
        <v>338</v>
      </c>
      <c r="K73" s="430" t="s">
        <v>64</v>
      </c>
      <c r="L73" s="176" t="s">
        <v>45</v>
      </c>
      <c r="M73" s="176"/>
      <c r="N73" s="178" t="s">
        <v>277</v>
      </c>
    </row>
    <row r="74" spans="1:14" x14ac:dyDescent="0.25">
      <c r="A74" s="195">
        <v>44791</v>
      </c>
      <c r="B74" s="196" t="s">
        <v>126</v>
      </c>
      <c r="C74" s="196" t="s">
        <v>49</v>
      </c>
      <c r="D74" s="197" t="s">
        <v>119</v>
      </c>
      <c r="E74" s="173"/>
      <c r="F74" s="173">
        <v>-20000</v>
      </c>
      <c r="G74" s="334">
        <f t="shared" si="0"/>
        <v>27000</v>
      </c>
      <c r="H74" s="598" t="s">
        <v>121</v>
      </c>
      <c r="I74" s="176" t="s">
        <v>18</v>
      </c>
      <c r="J74" s="453" t="s">
        <v>338</v>
      </c>
      <c r="K74" s="430" t="s">
        <v>64</v>
      </c>
      <c r="L74" s="176" t="s">
        <v>45</v>
      </c>
      <c r="M74" s="176"/>
      <c r="N74" s="178"/>
    </row>
    <row r="75" spans="1:14" x14ac:dyDescent="0.25">
      <c r="A75" s="563">
        <v>44791</v>
      </c>
      <c r="B75" s="564" t="s">
        <v>116</v>
      </c>
      <c r="C75" s="564" t="s">
        <v>49</v>
      </c>
      <c r="D75" s="586" t="s">
        <v>119</v>
      </c>
      <c r="E75" s="566"/>
      <c r="F75" s="681">
        <v>20000</v>
      </c>
      <c r="G75" s="567">
        <f t="shared" si="0"/>
        <v>47000</v>
      </c>
      <c r="H75" s="599" t="s">
        <v>121</v>
      </c>
      <c r="I75" s="569" t="s">
        <v>18</v>
      </c>
      <c r="J75" s="570" t="s">
        <v>360</v>
      </c>
      <c r="K75" s="564" t="s">
        <v>64</v>
      </c>
      <c r="L75" s="569" t="s">
        <v>45</v>
      </c>
      <c r="M75" s="569"/>
      <c r="N75" s="577"/>
    </row>
    <row r="76" spans="1:14" x14ac:dyDescent="0.25">
      <c r="A76" s="195">
        <v>44791</v>
      </c>
      <c r="B76" s="196" t="s">
        <v>124</v>
      </c>
      <c r="C76" s="196" t="s">
        <v>125</v>
      </c>
      <c r="D76" s="526" t="s">
        <v>119</v>
      </c>
      <c r="E76" s="173">
        <v>9000</v>
      </c>
      <c r="F76" s="189"/>
      <c r="G76" s="334">
        <f t="shared" si="0"/>
        <v>38000</v>
      </c>
      <c r="H76" s="598" t="s">
        <v>121</v>
      </c>
      <c r="I76" s="176" t="s">
        <v>18</v>
      </c>
      <c r="J76" s="453" t="s">
        <v>360</v>
      </c>
      <c r="K76" s="430" t="s">
        <v>64</v>
      </c>
      <c r="L76" s="176" t="s">
        <v>45</v>
      </c>
      <c r="M76" s="176"/>
      <c r="N76" s="178" t="s">
        <v>128</v>
      </c>
    </row>
    <row r="77" spans="1:14" x14ac:dyDescent="0.25">
      <c r="A77" s="195">
        <v>44791</v>
      </c>
      <c r="B77" s="196" t="s">
        <v>124</v>
      </c>
      <c r="C77" s="196" t="s">
        <v>125</v>
      </c>
      <c r="D77" s="526" t="s">
        <v>119</v>
      </c>
      <c r="E77" s="173">
        <v>8000</v>
      </c>
      <c r="F77" s="189"/>
      <c r="G77" s="334">
        <f t="shared" si="0"/>
        <v>30000</v>
      </c>
      <c r="H77" s="598" t="s">
        <v>121</v>
      </c>
      <c r="I77" s="176" t="s">
        <v>18</v>
      </c>
      <c r="J77" s="453" t="s">
        <v>360</v>
      </c>
      <c r="K77" s="430" t="s">
        <v>64</v>
      </c>
      <c r="L77" s="176" t="s">
        <v>45</v>
      </c>
      <c r="M77" s="176"/>
      <c r="N77" s="178" t="s">
        <v>129</v>
      </c>
    </row>
    <row r="78" spans="1:14" x14ac:dyDescent="0.25">
      <c r="A78" s="563">
        <v>44792</v>
      </c>
      <c r="B78" s="564" t="s">
        <v>116</v>
      </c>
      <c r="C78" s="564" t="s">
        <v>49</v>
      </c>
      <c r="D78" s="586" t="s">
        <v>119</v>
      </c>
      <c r="E78" s="566"/>
      <c r="F78" s="681">
        <v>75000</v>
      </c>
      <c r="G78" s="567">
        <f t="shared" si="0"/>
        <v>105000</v>
      </c>
      <c r="H78" s="599" t="s">
        <v>121</v>
      </c>
      <c r="I78" s="569" t="s">
        <v>18</v>
      </c>
      <c r="J78" s="570" t="s">
        <v>361</v>
      </c>
      <c r="K78" s="564" t="s">
        <v>64</v>
      </c>
      <c r="L78" s="569" t="s">
        <v>45</v>
      </c>
      <c r="M78" s="569"/>
      <c r="N78" s="577"/>
    </row>
    <row r="79" spans="1:14" x14ac:dyDescent="0.25">
      <c r="A79" s="195">
        <v>44792</v>
      </c>
      <c r="B79" s="196" t="s">
        <v>124</v>
      </c>
      <c r="C79" s="196" t="s">
        <v>125</v>
      </c>
      <c r="D79" s="526" t="s">
        <v>119</v>
      </c>
      <c r="E79" s="173">
        <v>8000</v>
      </c>
      <c r="F79" s="189"/>
      <c r="G79" s="334">
        <f t="shared" si="0"/>
        <v>97000</v>
      </c>
      <c r="H79" s="598" t="s">
        <v>121</v>
      </c>
      <c r="I79" s="176" t="s">
        <v>18</v>
      </c>
      <c r="J79" s="453" t="s">
        <v>361</v>
      </c>
      <c r="K79" s="430" t="s">
        <v>64</v>
      </c>
      <c r="L79" s="176" t="s">
        <v>45</v>
      </c>
      <c r="M79" s="176"/>
      <c r="N79" s="178" t="s">
        <v>128</v>
      </c>
    </row>
    <row r="80" spans="1:14" x14ac:dyDescent="0.25">
      <c r="A80" s="195">
        <v>44792</v>
      </c>
      <c r="B80" s="196" t="s">
        <v>124</v>
      </c>
      <c r="C80" s="196" t="s">
        <v>125</v>
      </c>
      <c r="D80" s="526" t="s">
        <v>119</v>
      </c>
      <c r="E80" s="173">
        <v>10000</v>
      </c>
      <c r="F80" s="189"/>
      <c r="G80" s="334">
        <f t="shared" si="0"/>
        <v>87000</v>
      </c>
      <c r="H80" s="598" t="s">
        <v>121</v>
      </c>
      <c r="I80" s="176" t="s">
        <v>18</v>
      </c>
      <c r="J80" s="453" t="s">
        <v>361</v>
      </c>
      <c r="K80" s="430" t="s">
        <v>64</v>
      </c>
      <c r="L80" s="176" t="s">
        <v>45</v>
      </c>
      <c r="M80" s="176"/>
      <c r="N80" s="178" t="s">
        <v>274</v>
      </c>
    </row>
    <row r="81" spans="1:14" x14ac:dyDescent="0.25">
      <c r="A81" s="195">
        <v>44792</v>
      </c>
      <c r="B81" s="196" t="s">
        <v>124</v>
      </c>
      <c r="C81" s="196" t="s">
        <v>125</v>
      </c>
      <c r="D81" s="526" t="s">
        <v>119</v>
      </c>
      <c r="E81" s="173">
        <v>7000</v>
      </c>
      <c r="F81" s="189"/>
      <c r="G81" s="334">
        <f t="shared" si="0"/>
        <v>80000</v>
      </c>
      <c r="H81" s="598" t="s">
        <v>121</v>
      </c>
      <c r="I81" s="176" t="s">
        <v>18</v>
      </c>
      <c r="J81" s="453" t="s">
        <v>361</v>
      </c>
      <c r="K81" s="430" t="s">
        <v>64</v>
      </c>
      <c r="L81" s="176" t="s">
        <v>45</v>
      </c>
      <c r="M81" s="176"/>
      <c r="N81" s="178" t="s">
        <v>370</v>
      </c>
    </row>
    <row r="82" spans="1:14" x14ac:dyDescent="0.25">
      <c r="A82" s="195">
        <v>44792</v>
      </c>
      <c r="B82" s="196" t="s">
        <v>124</v>
      </c>
      <c r="C82" s="196" t="s">
        <v>125</v>
      </c>
      <c r="D82" s="526" t="s">
        <v>119</v>
      </c>
      <c r="E82" s="173">
        <v>17000</v>
      </c>
      <c r="F82" s="189"/>
      <c r="G82" s="334">
        <f t="shared" si="0"/>
        <v>63000</v>
      </c>
      <c r="H82" s="598" t="s">
        <v>121</v>
      </c>
      <c r="I82" s="176" t="s">
        <v>18</v>
      </c>
      <c r="J82" s="453" t="s">
        <v>361</v>
      </c>
      <c r="K82" s="430" t="s">
        <v>64</v>
      </c>
      <c r="L82" s="176" t="s">
        <v>45</v>
      </c>
      <c r="M82" s="176"/>
      <c r="N82" s="178" t="s">
        <v>371</v>
      </c>
    </row>
    <row r="83" spans="1:14" x14ac:dyDescent="0.25">
      <c r="A83" s="195">
        <v>44792</v>
      </c>
      <c r="B83" s="196" t="s">
        <v>124</v>
      </c>
      <c r="C83" s="196" t="s">
        <v>125</v>
      </c>
      <c r="D83" s="526" t="s">
        <v>119</v>
      </c>
      <c r="E83" s="173">
        <v>20000</v>
      </c>
      <c r="F83" s="189"/>
      <c r="G83" s="334">
        <f t="shared" si="0"/>
        <v>43000</v>
      </c>
      <c r="H83" s="598" t="s">
        <v>121</v>
      </c>
      <c r="I83" s="176" t="s">
        <v>18</v>
      </c>
      <c r="J83" s="453" t="s">
        <v>361</v>
      </c>
      <c r="K83" s="430" t="s">
        <v>64</v>
      </c>
      <c r="L83" s="176" t="s">
        <v>45</v>
      </c>
      <c r="M83" s="176"/>
      <c r="N83" s="178" t="s">
        <v>372</v>
      </c>
    </row>
    <row r="84" spans="1:14" x14ac:dyDescent="0.25">
      <c r="A84" s="195">
        <v>44792</v>
      </c>
      <c r="B84" s="196" t="s">
        <v>124</v>
      </c>
      <c r="C84" s="196" t="s">
        <v>125</v>
      </c>
      <c r="D84" s="526" t="s">
        <v>119</v>
      </c>
      <c r="E84" s="173">
        <v>8000</v>
      </c>
      <c r="F84" s="189"/>
      <c r="G84" s="334">
        <f t="shared" si="0"/>
        <v>35000</v>
      </c>
      <c r="H84" s="598" t="s">
        <v>121</v>
      </c>
      <c r="I84" s="176" t="s">
        <v>18</v>
      </c>
      <c r="J84" s="453" t="s">
        <v>361</v>
      </c>
      <c r="K84" s="430" t="s">
        <v>64</v>
      </c>
      <c r="L84" s="176" t="s">
        <v>45</v>
      </c>
      <c r="M84" s="176"/>
      <c r="N84" s="178" t="s">
        <v>129</v>
      </c>
    </row>
    <row r="85" spans="1:14" x14ac:dyDescent="0.25">
      <c r="A85" s="195">
        <v>44793</v>
      </c>
      <c r="B85" s="178" t="s">
        <v>126</v>
      </c>
      <c r="C85" s="178" t="s">
        <v>49</v>
      </c>
      <c r="D85" s="204" t="s">
        <v>119</v>
      </c>
      <c r="E85" s="191"/>
      <c r="F85" s="532">
        <v>-10000</v>
      </c>
      <c r="G85" s="334">
        <f t="shared" si="0"/>
        <v>25000</v>
      </c>
      <c r="H85" s="598" t="s">
        <v>121</v>
      </c>
      <c r="I85" s="176" t="s">
        <v>18</v>
      </c>
      <c r="J85" s="453" t="s">
        <v>361</v>
      </c>
      <c r="K85" s="430" t="s">
        <v>64</v>
      </c>
      <c r="L85" s="176" t="s">
        <v>45</v>
      </c>
      <c r="M85" s="176"/>
      <c r="N85" s="178"/>
    </row>
    <row r="86" spans="1:14" x14ac:dyDescent="0.25">
      <c r="A86" s="563">
        <v>44795</v>
      </c>
      <c r="B86" s="577" t="s">
        <v>116</v>
      </c>
      <c r="C86" s="577" t="s">
        <v>49</v>
      </c>
      <c r="D86" s="579" t="s">
        <v>119</v>
      </c>
      <c r="E86" s="657"/>
      <c r="F86" s="602">
        <v>80000</v>
      </c>
      <c r="G86" s="567">
        <f t="shared" si="0"/>
        <v>105000</v>
      </c>
      <c r="H86" s="599" t="s">
        <v>121</v>
      </c>
      <c r="I86" s="569" t="s">
        <v>18</v>
      </c>
      <c r="J86" s="570" t="s">
        <v>391</v>
      </c>
      <c r="K86" s="564" t="s">
        <v>64</v>
      </c>
      <c r="L86" s="569" t="s">
        <v>45</v>
      </c>
      <c r="M86" s="569"/>
      <c r="N86" s="577"/>
    </row>
    <row r="87" spans="1:14" x14ac:dyDescent="0.25">
      <c r="A87" s="195">
        <v>44795</v>
      </c>
      <c r="B87" s="178" t="s">
        <v>124</v>
      </c>
      <c r="C87" s="178" t="s">
        <v>125</v>
      </c>
      <c r="D87" s="204" t="s">
        <v>119</v>
      </c>
      <c r="E87" s="591">
        <v>9000</v>
      </c>
      <c r="F87" s="426"/>
      <c r="G87" s="334">
        <f t="shared" ref="G87:G125" si="4">G86-E87+F87</f>
        <v>96000</v>
      </c>
      <c r="H87" s="598" t="s">
        <v>121</v>
      </c>
      <c r="I87" s="176" t="s">
        <v>18</v>
      </c>
      <c r="J87" s="453" t="s">
        <v>391</v>
      </c>
      <c r="K87" s="430" t="s">
        <v>64</v>
      </c>
      <c r="L87" s="176" t="s">
        <v>45</v>
      </c>
      <c r="M87" s="176"/>
      <c r="N87" s="178" t="s">
        <v>128</v>
      </c>
    </row>
    <row r="88" spans="1:14" x14ac:dyDescent="0.25">
      <c r="A88" s="195">
        <v>44795</v>
      </c>
      <c r="B88" s="178" t="s">
        <v>124</v>
      </c>
      <c r="C88" s="178" t="s">
        <v>125</v>
      </c>
      <c r="D88" s="204" t="s">
        <v>119</v>
      </c>
      <c r="E88" s="591">
        <v>30000</v>
      </c>
      <c r="F88" s="426"/>
      <c r="G88" s="334">
        <f t="shared" si="4"/>
        <v>66000</v>
      </c>
      <c r="H88" s="598" t="s">
        <v>121</v>
      </c>
      <c r="I88" s="176" t="s">
        <v>18</v>
      </c>
      <c r="J88" s="453" t="s">
        <v>391</v>
      </c>
      <c r="K88" s="430" t="s">
        <v>64</v>
      </c>
      <c r="L88" s="176" t="s">
        <v>45</v>
      </c>
      <c r="M88" s="176"/>
      <c r="N88" s="178" t="s">
        <v>392</v>
      </c>
    </row>
    <row r="89" spans="1:14" x14ac:dyDescent="0.25">
      <c r="A89" s="195">
        <v>44795</v>
      </c>
      <c r="B89" s="178" t="s">
        <v>124</v>
      </c>
      <c r="C89" s="178" t="s">
        <v>125</v>
      </c>
      <c r="D89" s="204" t="s">
        <v>119</v>
      </c>
      <c r="E89" s="591">
        <v>30000</v>
      </c>
      <c r="F89" s="426"/>
      <c r="G89" s="334">
        <f t="shared" si="4"/>
        <v>36000</v>
      </c>
      <c r="H89" s="598" t="s">
        <v>121</v>
      </c>
      <c r="I89" s="176" t="s">
        <v>18</v>
      </c>
      <c r="J89" s="453" t="s">
        <v>391</v>
      </c>
      <c r="K89" s="430" t="s">
        <v>64</v>
      </c>
      <c r="L89" s="176" t="s">
        <v>45</v>
      </c>
      <c r="M89" s="176"/>
      <c r="N89" s="178" t="s">
        <v>393</v>
      </c>
    </row>
    <row r="90" spans="1:14" x14ac:dyDescent="0.25">
      <c r="A90" s="195">
        <v>44795</v>
      </c>
      <c r="B90" s="178" t="s">
        <v>124</v>
      </c>
      <c r="C90" s="178" t="s">
        <v>125</v>
      </c>
      <c r="D90" s="204" t="s">
        <v>119</v>
      </c>
      <c r="E90" s="591">
        <v>9000</v>
      </c>
      <c r="F90" s="426"/>
      <c r="G90" s="334">
        <f t="shared" si="4"/>
        <v>27000</v>
      </c>
      <c r="H90" s="598" t="s">
        <v>121</v>
      </c>
      <c r="I90" s="176" t="s">
        <v>18</v>
      </c>
      <c r="J90" s="453" t="s">
        <v>391</v>
      </c>
      <c r="K90" s="430" t="s">
        <v>64</v>
      </c>
      <c r="L90" s="176" t="s">
        <v>45</v>
      </c>
      <c r="M90" s="176"/>
      <c r="N90" s="178" t="s">
        <v>129</v>
      </c>
    </row>
    <row r="91" spans="1:14" x14ac:dyDescent="0.25">
      <c r="A91" s="563">
        <v>44796</v>
      </c>
      <c r="B91" s="577" t="s">
        <v>116</v>
      </c>
      <c r="C91" s="577" t="s">
        <v>49</v>
      </c>
      <c r="D91" s="579" t="s">
        <v>119</v>
      </c>
      <c r="E91" s="657"/>
      <c r="F91" s="602">
        <v>96000</v>
      </c>
      <c r="G91" s="567">
        <f t="shared" si="4"/>
        <v>123000</v>
      </c>
      <c r="H91" s="599" t="s">
        <v>121</v>
      </c>
      <c r="I91" s="569" t="s">
        <v>18</v>
      </c>
      <c r="J91" s="570" t="s">
        <v>424</v>
      </c>
      <c r="K91" s="564" t="s">
        <v>64</v>
      </c>
      <c r="L91" s="569" t="s">
        <v>45</v>
      </c>
      <c r="M91" s="569"/>
      <c r="N91" s="577"/>
    </row>
    <row r="92" spans="1:14" x14ac:dyDescent="0.25">
      <c r="A92" s="195">
        <v>44796</v>
      </c>
      <c r="B92" s="178" t="s">
        <v>124</v>
      </c>
      <c r="C92" s="178" t="s">
        <v>125</v>
      </c>
      <c r="D92" s="204" t="s">
        <v>119</v>
      </c>
      <c r="E92" s="591">
        <v>9000</v>
      </c>
      <c r="F92" s="426"/>
      <c r="G92" s="334">
        <f t="shared" si="4"/>
        <v>114000</v>
      </c>
      <c r="H92" s="598" t="s">
        <v>121</v>
      </c>
      <c r="I92" s="176" t="s">
        <v>18</v>
      </c>
      <c r="J92" s="453" t="s">
        <v>424</v>
      </c>
      <c r="K92" s="430" t="s">
        <v>64</v>
      </c>
      <c r="L92" s="176" t="s">
        <v>45</v>
      </c>
      <c r="M92" s="176"/>
      <c r="N92" s="178" t="s">
        <v>128</v>
      </c>
    </row>
    <row r="93" spans="1:14" x14ac:dyDescent="0.25">
      <c r="A93" s="195">
        <v>44796</v>
      </c>
      <c r="B93" s="178" t="s">
        <v>124</v>
      </c>
      <c r="C93" s="178" t="s">
        <v>125</v>
      </c>
      <c r="D93" s="204" t="s">
        <v>119</v>
      </c>
      <c r="E93" s="591">
        <v>10000</v>
      </c>
      <c r="F93" s="426"/>
      <c r="G93" s="334">
        <f t="shared" si="4"/>
        <v>104000</v>
      </c>
      <c r="H93" s="598" t="s">
        <v>121</v>
      </c>
      <c r="I93" s="176" t="s">
        <v>18</v>
      </c>
      <c r="J93" s="453" t="s">
        <v>424</v>
      </c>
      <c r="K93" s="430" t="s">
        <v>64</v>
      </c>
      <c r="L93" s="176" t="s">
        <v>45</v>
      </c>
      <c r="M93" s="176"/>
      <c r="N93" s="178" t="s">
        <v>418</v>
      </c>
    </row>
    <row r="94" spans="1:14" x14ac:dyDescent="0.25">
      <c r="A94" s="195">
        <v>44796</v>
      </c>
      <c r="B94" s="178" t="s">
        <v>124</v>
      </c>
      <c r="C94" s="178" t="s">
        <v>125</v>
      </c>
      <c r="D94" s="204" t="s">
        <v>119</v>
      </c>
      <c r="E94" s="591">
        <v>7000</v>
      </c>
      <c r="F94" s="426"/>
      <c r="G94" s="334">
        <f t="shared" si="4"/>
        <v>97000</v>
      </c>
      <c r="H94" s="598" t="s">
        <v>121</v>
      </c>
      <c r="I94" s="176" t="s">
        <v>18</v>
      </c>
      <c r="J94" s="453" t="s">
        <v>424</v>
      </c>
      <c r="K94" s="430" t="s">
        <v>64</v>
      </c>
      <c r="L94" s="176" t="s">
        <v>45</v>
      </c>
      <c r="M94" s="176"/>
      <c r="N94" s="178" t="s">
        <v>419</v>
      </c>
    </row>
    <row r="95" spans="1:14" x14ac:dyDescent="0.25">
      <c r="A95" s="195">
        <v>44796</v>
      </c>
      <c r="B95" s="178" t="s">
        <v>124</v>
      </c>
      <c r="C95" s="178" t="s">
        <v>125</v>
      </c>
      <c r="D95" s="204" t="s">
        <v>119</v>
      </c>
      <c r="E95" s="591">
        <v>20000</v>
      </c>
      <c r="F95" s="426"/>
      <c r="G95" s="334">
        <f t="shared" si="4"/>
        <v>77000</v>
      </c>
      <c r="H95" s="598" t="s">
        <v>121</v>
      </c>
      <c r="I95" s="176" t="s">
        <v>18</v>
      </c>
      <c r="J95" s="453" t="s">
        <v>424</v>
      </c>
      <c r="K95" s="430" t="s">
        <v>64</v>
      </c>
      <c r="L95" s="176" t="s">
        <v>45</v>
      </c>
      <c r="M95" s="176"/>
      <c r="N95" s="178" t="s">
        <v>420</v>
      </c>
    </row>
    <row r="96" spans="1:14" x14ac:dyDescent="0.25">
      <c r="A96" s="195">
        <v>44796</v>
      </c>
      <c r="B96" s="178" t="s">
        <v>124</v>
      </c>
      <c r="C96" s="178" t="s">
        <v>125</v>
      </c>
      <c r="D96" s="204" t="s">
        <v>119</v>
      </c>
      <c r="E96" s="591">
        <v>20000</v>
      </c>
      <c r="F96" s="426"/>
      <c r="G96" s="334">
        <f t="shared" si="4"/>
        <v>57000</v>
      </c>
      <c r="H96" s="598" t="s">
        <v>121</v>
      </c>
      <c r="I96" s="176" t="s">
        <v>18</v>
      </c>
      <c r="J96" s="453" t="s">
        <v>424</v>
      </c>
      <c r="K96" s="430" t="s">
        <v>64</v>
      </c>
      <c r="L96" s="176" t="s">
        <v>45</v>
      </c>
      <c r="M96" s="176"/>
      <c r="N96" s="178" t="s">
        <v>421</v>
      </c>
    </row>
    <row r="97" spans="1:14" x14ac:dyDescent="0.25">
      <c r="A97" s="195">
        <v>44796</v>
      </c>
      <c r="B97" s="178" t="s">
        <v>124</v>
      </c>
      <c r="C97" s="178" t="s">
        <v>125</v>
      </c>
      <c r="D97" s="204" t="s">
        <v>119</v>
      </c>
      <c r="E97" s="591">
        <v>7000</v>
      </c>
      <c r="F97" s="426"/>
      <c r="G97" s="334">
        <f t="shared" si="4"/>
        <v>50000</v>
      </c>
      <c r="H97" s="598" t="s">
        <v>121</v>
      </c>
      <c r="I97" s="176" t="s">
        <v>18</v>
      </c>
      <c r="J97" s="453" t="s">
        <v>424</v>
      </c>
      <c r="K97" s="430" t="s">
        <v>64</v>
      </c>
      <c r="L97" s="176" t="s">
        <v>45</v>
      </c>
      <c r="M97" s="176"/>
      <c r="N97" s="178" t="s">
        <v>422</v>
      </c>
    </row>
    <row r="98" spans="1:14" x14ac:dyDescent="0.25">
      <c r="A98" s="195">
        <v>44796</v>
      </c>
      <c r="B98" s="178" t="s">
        <v>124</v>
      </c>
      <c r="C98" s="178" t="s">
        <v>125</v>
      </c>
      <c r="D98" s="204" t="s">
        <v>119</v>
      </c>
      <c r="E98" s="591">
        <v>10000</v>
      </c>
      <c r="F98" s="426"/>
      <c r="G98" s="334">
        <f t="shared" si="4"/>
        <v>40000</v>
      </c>
      <c r="H98" s="598" t="s">
        <v>121</v>
      </c>
      <c r="I98" s="176" t="s">
        <v>18</v>
      </c>
      <c r="J98" s="453" t="s">
        <v>424</v>
      </c>
      <c r="K98" s="430" t="s">
        <v>64</v>
      </c>
      <c r="L98" s="176" t="s">
        <v>45</v>
      </c>
      <c r="M98" s="176"/>
      <c r="N98" s="178" t="s">
        <v>423</v>
      </c>
    </row>
    <row r="99" spans="1:14" x14ac:dyDescent="0.25">
      <c r="A99" s="195">
        <v>44796</v>
      </c>
      <c r="B99" s="178" t="s">
        <v>124</v>
      </c>
      <c r="C99" s="178" t="s">
        <v>125</v>
      </c>
      <c r="D99" s="204" t="s">
        <v>119</v>
      </c>
      <c r="E99" s="591">
        <v>8000</v>
      </c>
      <c r="F99" s="426"/>
      <c r="G99" s="334">
        <f t="shared" si="4"/>
        <v>32000</v>
      </c>
      <c r="H99" s="598" t="s">
        <v>121</v>
      </c>
      <c r="I99" s="176" t="s">
        <v>18</v>
      </c>
      <c r="J99" s="453" t="s">
        <v>424</v>
      </c>
      <c r="K99" s="430" t="s">
        <v>64</v>
      </c>
      <c r="L99" s="176" t="s">
        <v>45</v>
      </c>
      <c r="M99" s="176"/>
      <c r="N99" s="178" t="s">
        <v>277</v>
      </c>
    </row>
    <row r="100" spans="1:14" x14ac:dyDescent="0.25">
      <c r="A100" s="195">
        <v>44797</v>
      </c>
      <c r="B100" s="178" t="s">
        <v>126</v>
      </c>
      <c r="C100" s="178" t="s">
        <v>49</v>
      </c>
      <c r="D100" s="204" t="s">
        <v>119</v>
      </c>
      <c r="E100" s="591"/>
      <c r="F100" s="426">
        <v>-6000</v>
      </c>
      <c r="G100" s="334">
        <f t="shared" si="4"/>
        <v>26000</v>
      </c>
      <c r="H100" s="598" t="s">
        <v>121</v>
      </c>
      <c r="I100" s="176" t="s">
        <v>18</v>
      </c>
      <c r="J100" s="453" t="s">
        <v>424</v>
      </c>
      <c r="K100" s="430" t="s">
        <v>64</v>
      </c>
      <c r="L100" s="176" t="s">
        <v>45</v>
      </c>
      <c r="M100" s="176"/>
      <c r="N100" s="178"/>
    </row>
    <row r="101" spans="1:14" x14ac:dyDescent="0.25">
      <c r="A101" s="563">
        <v>44797</v>
      </c>
      <c r="B101" s="577" t="s">
        <v>116</v>
      </c>
      <c r="C101" s="577" t="s">
        <v>49</v>
      </c>
      <c r="D101" s="579" t="s">
        <v>119</v>
      </c>
      <c r="E101" s="657"/>
      <c r="F101" s="602">
        <v>60000</v>
      </c>
      <c r="G101" s="567">
        <f t="shared" si="4"/>
        <v>86000</v>
      </c>
      <c r="H101" s="599" t="s">
        <v>121</v>
      </c>
      <c r="I101" s="569" t="s">
        <v>18</v>
      </c>
      <c r="J101" s="570" t="s">
        <v>399</v>
      </c>
      <c r="K101" s="564" t="s">
        <v>64</v>
      </c>
      <c r="L101" s="569" t="s">
        <v>45</v>
      </c>
      <c r="M101" s="569"/>
      <c r="N101" s="577"/>
    </row>
    <row r="102" spans="1:14" x14ac:dyDescent="0.25">
      <c r="A102" s="195">
        <v>44797</v>
      </c>
      <c r="B102" s="178" t="s">
        <v>124</v>
      </c>
      <c r="C102" s="178" t="s">
        <v>125</v>
      </c>
      <c r="D102" s="204" t="s">
        <v>119</v>
      </c>
      <c r="E102" s="591">
        <v>9000</v>
      </c>
      <c r="F102" s="426"/>
      <c r="G102" s="334">
        <f t="shared" si="4"/>
        <v>77000</v>
      </c>
      <c r="H102" s="598" t="s">
        <v>121</v>
      </c>
      <c r="I102" s="176" t="s">
        <v>18</v>
      </c>
      <c r="J102" s="453" t="s">
        <v>399</v>
      </c>
      <c r="K102" s="430" t="s">
        <v>64</v>
      </c>
      <c r="L102" s="176" t="s">
        <v>45</v>
      </c>
      <c r="M102" s="176"/>
      <c r="N102" s="178" t="s">
        <v>128</v>
      </c>
    </row>
    <row r="103" spans="1:14" x14ac:dyDescent="0.25">
      <c r="A103" s="195">
        <v>44797</v>
      </c>
      <c r="B103" s="178" t="s">
        <v>124</v>
      </c>
      <c r="C103" s="178" t="s">
        <v>125</v>
      </c>
      <c r="D103" s="204" t="s">
        <v>119</v>
      </c>
      <c r="E103" s="591">
        <v>20000</v>
      </c>
      <c r="F103" s="426"/>
      <c r="G103" s="334">
        <f t="shared" si="4"/>
        <v>57000</v>
      </c>
      <c r="H103" s="598" t="s">
        <v>121</v>
      </c>
      <c r="I103" s="176" t="s">
        <v>18</v>
      </c>
      <c r="J103" s="453" t="s">
        <v>399</v>
      </c>
      <c r="K103" s="430" t="s">
        <v>64</v>
      </c>
      <c r="L103" s="176" t="s">
        <v>45</v>
      </c>
      <c r="M103" s="176"/>
      <c r="N103" s="178" t="s">
        <v>430</v>
      </c>
    </row>
    <row r="104" spans="1:14" x14ac:dyDescent="0.25">
      <c r="A104" s="195">
        <v>44797</v>
      </c>
      <c r="B104" s="178" t="s">
        <v>124</v>
      </c>
      <c r="C104" s="178" t="s">
        <v>125</v>
      </c>
      <c r="D104" s="204" t="s">
        <v>119</v>
      </c>
      <c r="E104" s="591">
        <v>20000</v>
      </c>
      <c r="F104" s="426"/>
      <c r="G104" s="334">
        <f t="shared" si="4"/>
        <v>37000</v>
      </c>
      <c r="H104" s="598" t="s">
        <v>121</v>
      </c>
      <c r="I104" s="176" t="s">
        <v>18</v>
      </c>
      <c r="J104" s="453" t="s">
        <v>399</v>
      </c>
      <c r="K104" s="430" t="s">
        <v>64</v>
      </c>
      <c r="L104" s="176" t="s">
        <v>45</v>
      </c>
      <c r="M104" s="176"/>
      <c r="N104" s="178" t="s">
        <v>431</v>
      </c>
    </row>
    <row r="105" spans="1:14" x14ac:dyDescent="0.25">
      <c r="A105" s="195">
        <v>44797</v>
      </c>
      <c r="B105" s="178" t="s">
        <v>124</v>
      </c>
      <c r="C105" s="178" t="s">
        <v>125</v>
      </c>
      <c r="D105" s="204" t="s">
        <v>119</v>
      </c>
      <c r="E105" s="591">
        <v>10000</v>
      </c>
      <c r="F105" s="426"/>
      <c r="G105" s="334">
        <f t="shared" si="4"/>
        <v>27000</v>
      </c>
      <c r="H105" s="598" t="s">
        <v>121</v>
      </c>
      <c r="I105" s="176" t="s">
        <v>18</v>
      </c>
      <c r="J105" s="453" t="s">
        <v>399</v>
      </c>
      <c r="K105" s="430" t="s">
        <v>64</v>
      </c>
      <c r="L105" s="176" t="s">
        <v>45</v>
      </c>
      <c r="M105" s="176"/>
      <c r="N105" s="178" t="s">
        <v>129</v>
      </c>
    </row>
    <row r="106" spans="1:14" x14ac:dyDescent="0.25">
      <c r="A106" s="563">
        <v>44800</v>
      </c>
      <c r="B106" s="577" t="s">
        <v>116</v>
      </c>
      <c r="C106" s="577" t="s">
        <v>49</v>
      </c>
      <c r="D106" s="579" t="s">
        <v>119</v>
      </c>
      <c r="E106" s="657"/>
      <c r="F106" s="602">
        <v>20000</v>
      </c>
      <c r="G106" s="567">
        <f t="shared" si="4"/>
        <v>47000</v>
      </c>
      <c r="H106" s="599" t="s">
        <v>121</v>
      </c>
      <c r="I106" s="569" t="s">
        <v>18</v>
      </c>
      <c r="J106" s="570" t="s">
        <v>455</v>
      </c>
      <c r="K106" s="564" t="s">
        <v>64</v>
      </c>
      <c r="L106" s="569" t="s">
        <v>45</v>
      </c>
      <c r="M106" s="569"/>
      <c r="N106" s="577"/>
    </row>
    <row r="107" spans="1:14" x14ac:dyDescent="0.25">
      <c r="A107" s="195">
        <v>44800</v>
      </c>
      <c r="B107" s="178" t="s">
        <v>124</v>
      </c>
      <c r="C107" s="178" t="s">
        <v>125</v>
      </c>
      <c r="D107" s="204" t="s">
        <v>119</v>
      </c>
      <c r="E107" s="591">
        <v>8000</v>
      </c>
      <c r="F107" s="426"/>
      <c r="G107" s="334">
        <f t="shared" si="4"/>
        <v>39000</v>
      </c>
      <c r="H107" s="598" t="s">
        <v>121</v>
      </c>
      <c r="I107" s="176" t="s">
        <v>18</v>
      </c>
      <c r="J107" s="453" t="s">
        <v>455</v>
      </c>
      <c r="K107" s="430" t="s">
        <v>64</v>
      </c>
      <c r="L107" s="176" t="s">
        <v>45</v>
      </c>
      <c r="M107" s="176"/>
      <c r="N107" s="178" t="s">
        <v>128</v>
      </c>
    </row>
    <row r="108" spans="1:14" x14ac:dyDescent="0.25">
      <c r="A108" s="195">
        <v>44800</v>
      </c>
      <c r="B108" s="178" t="s">
        <v>124</v>
      </c>
      <c r="C108" s="178" t="s">
        <v>125</v>
      </c>
      <c r="D108" s="204" t="s">
        <v>119</v>
      </c>
      <c r="E108" s="591">
        <v>9000</v>
      </c>
      <c r="F108" s="426"/>
      <c r="G108" s="334">
        <f t="shared" si="4"/>
        <v>30000</v>
      </c>
      <c r="H108" s="598" t="s">
        <v>121</v>
      </c>
      <c r="I108" s="176" t="s">
        <v>18</v>
      </c>
      <c r="J108" s="453" t="s">
        <v>455</v>
      </c>
      <c r="K108" s="430" t="s">
        <v>64</v>
      </c>
      <c r="L108" s="176" t="s">
        <v>45</v>
      </c>
      <c r="M108" s="176"/>
      <c r="N108" s="178" t="s">
        <v>129</v>
      </c>
    </row>
    <row r="109" spans="1:14" x14ac:dyDescent="0.25">
      <c r="A109" s="563">
        <v>44802</v>
      </c>
      <c r="B109" s="577" t="s">
        <v>116</v>
      </c>
      <c r="C109" s="577" t="s">
        <v>49</v>
      </c>
      <c r="D109" s="579" t="s">
        <v>119</v>
      </c>
      <c r="E109" s="657"/>
      <c r="F109" s="602">
        <v>75000</v>
      </c>
      <c r="G109" s="567">
        <f t="shared" si="4"/>
        <v>105000</v>
      </c>
      <c r="H109" s="599" t="s">
        <v>121</v>
      </c>
      <c r="I109" s="569" t="s">
        <v>18</v>
      </c>
      <c r="J109" s="570" t="s">
        <v>465</v>
      </c>
      <c r="K109" s="564" t="s">
        <v>64</v>
      </c>
      <c r="L109" s="569" t="s">
        <v>45</v>
      </c>
      <c r="M109" s="569"/>
      <c r="N109" s="577"/>
    </row>
    <row r="110" spans="1:14" x14ac:dyDescent="0.25">
      <c r="A110" s="195">
        <v>44802</v>
      </c>
      <c r="B110" s="178" t="s">
        <v>124</v>
      </c>
      <c r="C110" s="178" t="s">
        <v>125</v>
      </c>
      <c r="D110" s="204" t="s">
        <v>119</v>
      </c>
      <c r="E110" s="591">
        <v>9000</v>
      </c>
      <c r="F110" s="426"/>
      <c r="G110" s="334">
        <f t="shared" si="4"/>
        <v>96000</v>
      </c>
      <c r="H110" s="598" t="s">
        <v>121</v>
      </c>
      <c r="I110" s="176" t="s">
        <v>18</v>
      </c>
      <c r="J110" s="453" t="s">
        <v>465</v>
      </c>
      <c r="K110" s="430" t="s">
        <v>64</v>
      </c>
      <c r="L110" s="176" t="s">
        <v>45</v>
      </c>
      <c r="M110" s="176"/>
      <c r="N110" s="178" t="s">
        <v>128</v>
      </c>
    </row>
    <row r="111" spans="1:14" x14ac:dyDescent="0.25">
      <c r="A111" s="195">
        <v>44802</v>
      </c>
      <c r="B111" s="178" t="s">
        <v>124</v>
      </c>
      <c r="C111" s="178" t="s">
        <v>125</v>
      </c>
      <c r="D111" s="204" t="s">
        <v>119</v>
      </c>
      <c r="E111" s="591">
        <v>10000</v>
      </c>
      <c r="F111" s="426"/>
      <c r="G111" s="334">
        <f t="shared" si="4"/>
        <v>86000</v>
      </c>
      <c r="H111" s="598" t="s">
        <v>121</v>
      </c>
      <c r="I111" s="176" t="s">
        <v>18</v>
      </c>
      <c r="J111" s="453" t="s">
        <v>465</v>
      </c>
      <c r="K111" s="430" t="s">
        <v>64</v>
      </c>
      <c r="L111" s="176" t="s">
        <v>45</v>
      </c>
      <c r="M111" s="176"/>
      <c r="N111" s="178" t="s">
        <v>466</v>
      </c>
    </row>
    <row r="112" spans="1:14" x14ac:dyDescent="0.25">
      <c r="A112" s="195">
        <v>44802</v>
      </c>
      <c r="B112" s="178" t="s">
        <v>124</v>
      </c>
      <c r="C112" s="178" t="s">
        <v>125</v>
      </c>
      <c r="D112" s="204" t="s">
        <v>119</v>
      </c>
      <c r="E112" s="591">
        <v>15000</v>
      </c>
      <c r="F112" s="426"/>
      <c r="G112" s="334">
        <f t="shared" si="4"/>
        <v>71000</v>
      </c>
      <c r="H112" s="598" t="s">
        <v>121</v>
      </c>
      <c r="I112" s="176" t="s">
        <v>18</v>
      </c>
      <c r="J112" s="453" t="s">
        <v>465</v>
      </c>
      <c r="K112" s="430" t="s">
        <v>64</v>
      </c>
      <c r="L112" s="176" t="s">
        <v>45</v>
      </c>
      <c r="M112" s="176"/>
      <c r="N112" s="178" t="s">
        <v>467</v>
      </c>
    </row>
    <row r="113" spans="1:14" x14ac:dyDescent="0.25">
      <c r="A113" s="195">
        <v>44802</v>
      </c>
      <c r="B113" s="178" t="s">
        <v>124</v>
      </c>
      <c r="C113" s="178" t="s">
        <v>125</v>
      </c>
      <c r="D113" s="204" t="s">
        <v>119</v>
      </c>
      <c r="E113" s="591">
        <v>12000</v>
      </c>
      <c r="F113" s="426"/>
      <c r="G113" s="334">
        <f t="shared" si="4"/>
        <v>59000</v>
      </c>
      <c r="H113" s="598" t="s">
        <v>121</v>
      </c>
      <c r="I113" s="176" t="s">
        <v>18</v>
      </c>
      <c r="J113" s="453" t="s">
        <v>465</v>
      </c>
      <c r="K113" s="430" t="s">
        <v>64</v>
      </c>
      <c r="L113" s="176" t="s">
        <v>45</v>
      </c>
      <c r="M113" s="176"/>
      <c r="N113" s="178" t="s">
        <v>468</v>
      </c>
    </row>
    <row r="114" spans="1:14" x14ac:dyDescent="0.25">
      <c r="A114" s="195">
        <v>44802</v>
      </c>
      <c r="B114" s="178" t="s">
        <v>124</v>
      </c>
      <c r="C114" s="178" t="s">
        <v>125</v>
      </c>
      <c r="D114" s="204" t="s">
        <v>119</v>
      </c>
      <c r="E114" s="591">
        <v>20000</v>
      </c>
      <c r="F114" s="426"/>
      <c r="G114" s="334">
        <f t="shared" si="4"/>
        <v>39000</v>
      </c>
      <c r="H114" s="598" t="s">
        <v>121</v>
      </c>
      <c r="I114" s="176" t="s">
        <v>18</v>
      </c>
      <c r="J114" s="453" t="s">
        <v>465</v>
      </c>
      <c r="K114" s="430" t="s">
        <v>64</v>
      </c>
      <c r="L114" s="176" t="s">
        <v>45</v>
      </c>
      <c r="M114" s="176"/>
      <c r="N114" s="178" t="s">
        <v>464</v>
      </c>
    </row>
    <row r="115" spans="1:14" x14ac:dyDescent="0.25">
      <c r="A115" s="195">
        <v>44802</v>
      </c>
      <c r="B115" s="178" t="s">
        <v>124</v>
      </c>
      <c r="C115" s="178" t="s">
        <v>125</v>
      </c>
      <c r="D115" s="204" t="s">
        <v>119</v>
      </c>
      <c r="E115" s="591">
        <v>9000</v>
      </c>
      <c r="F115" s="426"/>
      <c r="G115" s="334">
        <f t="shared" si="4"/>
        <v>30000</v>
      </c>
      <c r="H115" s="598" t="s">
        <v>121</v>
      </c>
      <c r="I115" s="176" t="s">
        <v>18</v>
      </c>
      <c r="J115" s="453" t="s">
        <v>465</v>
      </c>
      <c r="K115" s="430" t="s">
        <v>64</v>
      </c>
      <c r="L115" s="176" t="s">
        <v>45</v>
      </c>
      <c r="M115" s="176"/>
      <c r="N115" s="178" t="s">
        <v>129</v>
      </c>
    </row>
    <row r="116" spans="1:14" x14ac:dyDescent="0.25">
      <c r="A116" s="563">
        <v>44803</v>
      </c>
      <c r="B116" s="577" t="s">
        <v>116</v>
      </c>
      <c r="C116" s="577" t="s">
        <v>49</v>
      </c>
      <c r="D116" s="579" t="s">
        <v>119</v>
      </c>
      <c r="E116" s="657"/>
      <c r="F116" s="602">
        <v>20000</v>
      </c>
      <c r="G116" s="567">
        <f t="shared" si="4"/>
        <v>50000</v>
      </c>
      <c r="H116" s="599" t="s">
        <v>121</v>
      </c>
      <c r="I116" s="569" t="s">
        <v>18</v>
      </c>
      <c r="J116" s="570" t="s">
        <v>469</v>
      </c>
      <c r="K116" s="564" t="s">
        <v>64</v>
      </c>
      <c r="L116" s="569" t="s">
        <v>45</v>
      </c>
      <c r="M116" s="569"/>
      <c r="N116" s="577"/>
    </row>
    <row r="117" spans="1:14" x14ac:dyDescent="0.25">
      <c r="A117" s="195">
        <v>44803</v>
      </c>
      <c r="B117" s="178" t="s">
        <v>124</v>
      </c>
      <c r="C117" s="178" t="s">
        <v>125</v>
      </c>
      <c r="D117" s="204" t="s">
        <v>119</v>
      </c>
      <c r="E117" s="591">
        <v>9000</v>
      </c>
      <c r="F117" s="426"/>
      <c r="G117" s="334">
        <f t="shared" si="4"/>
        <v>41000</v>
      </c>
      <c r="H117" s="598" t="s">
        <v>121</v>
      </c>
      <c r="I117" s="176" t="s">
        <v>18</v>
      </c>
      <c r="J117" s="453" t="s">
        <v>469</v>
      </c>
      <c r="K117" s="430" t="s">
        <v>64</v>
      </c>
      <c r="L117" s="176" t="s">
        <v>45</v>
      </c>
      <c r="M117" s="176"/>
      <c r="N117" s="178" t="s">
        <v>128</v>
      </c>
    </row>
    <row r="118" spans="1:14" x14ac:dyDescent="0.25">
      <c r="A118" s="195">
        <v>44803</v>
      </c>
      <c r="B118" s="178" t="s">
        <v>124</v>
      </c>
      <c r="C118" s="178" t="s">
        <v>125</v>
      </c>
      <c r="D118" s="204" t="s">
        <v>119</v>
      </c>
      <c r="E118" s="591">
        <v>9000</v>
      </c>
      <c r="F118" s="426"/>
      <c r="G118" s="334">
        <f t="shared" si="4"/>
        <v>32000</v>
      </c>
      <c r="H118" s="598" t="s">
        <v>121</v>
      </c>
      <c r="I118" s="176" t="s">
        <v>18</v>
      </c>
      <c r="J118" s="453" t="s">
        <v>469</v>
      </c>
      <c r="K118" s="430" t="s">
        <v>64</v>
      </c>
      <c r="L118" s="176" t="s">
        <v>45</v>
      </c>
      <c r="M118" s="176"/>
      <c r="N118" s="178" t="s">
        <v>129</v>
      </c>
    </row>
    <row r="119" spans="1:14" x14ac:dyDescent="0.25">
      <c r="A119" s="563">
        <v>44804</v>
      </c>
      <c r="B119" s="577" t="s">
        <v>116</v>
      </c>
      <c r="C119" s="577" t="s">
        <v>49</v>
      </c>
      <c r="D119" s="579" t="s">
        <v>119</v>
      </c>
      <c r="E119" s="657"/>
      <c r="F119" s="602">
        <v>65000</v>
      </c>
      <c r="G119" s="567">
        <f t="shared" si="4"/>
        <v>97000</v>
      </c>
      <c r="H119" s="599" t="s">
        <v>121</v>
      </c>
      <c r="I119" s="569" t="s">
        <v>18</v>
      </c>
      <c r="J119" s="570" t="s">
        <v>489</v>
      </c>
      <c r="K119" s="564" t="s">
        <v>64</v>
      </c>
      <c r="L119" s="569" t="s">
        <v>45</v>
      </c>
      <c r="M119" s="569"/>
      <c r="N119" s="577"/>
    </row>
    <row r="120" spans="1:14" x14ac:dyDescent="0.25">
      <c r="A120" s="195">
        <v>44804</v>
      </c>
      <c r="B120" s="178" t="s">
        <v>124</v>
      </c>
      <c r="C120" s="178" t="s">
        <v>125</v>
      </c>
      <c r="D120" s="204" t="s">
        <v>119</v>
      </c>
      <c r="E120" s="591">
        <v>9000</v>
      </c>
      <c r="F120" s="426"/>
      <c r="G120" s="334">
        <f t="shared" si="4"/>
        <v>88000</v>
      </c>
      <c r="H120" s="598" t="s">
        <v>121</v>
      </c>
      <c r="I120" s="176" t="s">
        <v>18</v>
      </c>
      <c r="J120" s="453" t="s">
        <v>489</v>
      </c>
      <c r="K120" s="430" t="s">
        <v>64</v>
      </c>
      <c r="L120" s="176" t="s">
        <v>45</v>
      </c>
      <c r="M120" s="176"/>
      <c r="N120" s="178"/>
    </row>
    <row r="121" spans="1:14" x14ac:dyDescent="0.25">
      <c r="A121" s="195">
        <v>44804</v>
      </c>
      <c r="B121" s="178" t="s">
        <v>124</v>
      </c>
      <c r="C121" s="178" t="s">
        <v>125</v>
      </c>
      <c r="D121" s="204" t="s">
        <v>119</v>
      </c>
      <c r="E121" s="591">
        <v>10000</v>
      </c>
      <c r="F121" s="426"/>
      <c r="G121" s="334">
        <f t="shared" si="4"/>
        <v>78000</v>
      </c>
      <c r="H121" s="598" t="s">
        <v>121</v>
      </c>
      <c r="I121" s="176" t="s">
        <v>18</v>
      </c>
      <c r="J121" s="453" t="s">
        <v>489</v>
      </c>
      <c r="K121" s="430" t="s">
        <v>64</v>
      </c>
      <c r="L121" s="176" t="s">
        <v>45</v>
      </c>
      <c r="M121" s="176"/>
      <c r="N121" s="178"/>
    </row>
    <row r="122" spans="1:14" x14ac:dyDescent="0.25">
      <c r="A122" s="195">
        <v>44804</v>
      </c>
      <c r="B122" s="178" t="s">
        <v>124</v>
      </c>
      <c r="C122" s="178" t="s">
        <v>125</v>
      </c>
      <c r="D122" s="204" t="s">
        <v>119</v>
      </c>
      <c r="E122" s="591">
        <v>15000</v>
      </c>
      <c r="F122" s="426"/>
      <c r="G122" s="334">
        <f t="shared" si="4"/>
        <v>63000</v>
      </c>
      <c r="H122" s="598" t="s">
        <v>121</v>
      </c>
      <c r="I122" s="176" t="s">
        <v>18</v>
      </c>
      <c r="J122" s="453" t="s">
        <v>489</v>
      </c>
      <c r="K122" s="430" t="s">
        <v>64</v>
      </c>
      <c r="L122" s="176" t="s">
        <v>45</v>
      </c>
      <c r="M122" s="176"/>
      <c r="N122" s="178"/>
    </row>
    <row r="123" spans="1:14" x14ac:dyDescent="0.25">
      <c r="A123" s="195">
        <v>44804</v>
      </c>
      <c r="B123" s="178" t="s">
        <v>124</v>
      </c>
      <c r="C123" s="178" t="s">
        <v>125</v>
      </c>
      <c r="D123" s="204" t="s">
        <v>119</v>
      </c>
      <c r="E123" s="591">
        <v>20000</v>
      </c>
      <c r="F123" s="426"/>
      <c r="G123" s="334">
        <f t="shared" si="4"/>
        <v>43000</v>
      </c>
      <c r="H123" s="598" t="s">
        <v>121</v>
      </c>
      <c r="I123" s="176" t="s">
        <v>18</v>
      </c>
      <c r="J123" s="453" t="s">
        <v>489</v>
      </c>
      <c r="K123" s="430" t="s">
        <v>64</v>
      </c>
      <c r="L123" s="176" t="s">
        <v>45</v>
      </c>
      <c r="M123" s="176"/>
      <c r="N123" s="178"/>
    </row>
    <row r="124" spans="1:14" x14ac:dyDescent="0.25">
      <c r="A124" s="195">
        <v>44804</v>
      </c>
      <c r="B124" s="178" t="s">
        <v>124</v>
      </c>
      <c r="C124" s="178" t="s">
        <v>125</v>
      </c>
      <c r="D124" s="204" t="s">
        <v>119</v>
      </c>
      <c r="E124" s="591">
        <v>8000</v>
      </c>
      <c r="F124" s="426"/>
      <c r="G124" s="334">
        <f t="shared" si="4"/>
        <v>35000</v>
      </c>
      <c r="H124" s="598" t="s">
        <v>121</v>
      </c>
      <c r="I124" s="176" t="s">
        <v>18</v>
      </c>
      <c r="J124" s="453" t="s">
        <v>489</v>
      </c>
      <c r="K124" s="430" t="s">
        <v>64</v>
      </c>
      <c r="L124" s="176" t="s">
        <v>45</v>
      </c>
      <c r="M124" s="176"/>
      <c r="N124" s="178"/>
    </row>
    <row r="125" spans="1:14" ht="15.75" thickBot="1" x14ac:dyDescent="0.3">
      <c r="A125" s="195">
        <v>44804</v>
      </c>
      <c r="B125" s="178" t="s">
        <v>126</v>
      </c>
      <c r="C125" s="178" t="s">
        <v>49</v>
      </c>
      <c r="D125" s="204" t="s">
        <v>119</v>
      </c>
      <c r="E125" s="591"/>
      <c r="F125" s="426">
        <v>-13000</v>
      </c>
      <c r="G125" s="334">
        <f t="shared" si="4"/>
        <v>22000</v>
      </c>
      <c r="H125" s="598" t="s">
        <v>121</v>
      </c>
      <c r="I125" s="176" t="s">
        <v>18</v>
      </c>
      <c r="J125" s="453" t="s">
        <v>489</v>
      </c>
      <c r="K125" s="430" t="s">
        <v>64</v>
      </c>
      <c r="L125" s="176" t="s">
        <v>45</v>
      </c>
      <c r="M125" s="176"/>
      <c r="N125" s="178"/>
    </row>
    <row r="126" spans="1:14" ht="15.75" thickBot="1" x14ac:dyDescent="0.3">
      <c r="A126" s="195"/>
      <c r="B126" s="178"/>
      <c r="C126" s="178"/>
      <c r="D126" s="204"/>
      <c r="E126" s="622">
        <f>SUM(E4:E125)</f>
        <v>1185000</v>
      </c>
      <c r="F126" s="623">
        <f>SUM(F4:F125)+G4</f>
        <v>1207000</v>
      </c>
      <c r="G126" s="551">
        <f>F126-E126</f>
        <v>22000</v>
      </c>
      <c r="H126" s="213"/>
      <c r="I126" s="176"/>
      <c r="J126" s="621"/>
      <c r="K126" s="430"/>
      <c r="L126" s="176"/>
      <c r="M126" s="176"/>
      <c r="N126" s="178"/>
    </row>
    <row r="127" spans="1:14" x14ac:dyDescent="0.25">
      <c r="A127" s="195"/>
      <c r="B127" s="178"/>
      <c r="C127" s="178"/>
      <c r="D127" s="204"/>
      <c r="E127" s="615"/>
      <c r="F127" s="532"/>
      <c r="G127" s="549"/>
      <c r="H127" s="320"/>
      <c r="I127" s="176"/>
      <c r="J127" s="621"/>
      <c r="K127" s="430"/>
      <c r="L127" s="176"/>
      <c r="M127" s="176"/>
      <c r="N127" s="178"/>
    </row>
    <row r="128" spans="1:14" x14ac:dyDescent="0.25">
      <c r="A128" s="195"/>
      <c r="B128" s="178"/>
      <c r="C128" s="178"/>
      <c r="D128" s="204"/>
      <c r="E128" s="191"/>
      <c r="F128" s="426"/>
      <c r="G128" s="334"/>
      <c r="H128" s="320"/>
      <c r="I128" s="176"/>
      <c r="J128" s="621"/>
      <c r="K128" s="430"/>
      <c r="L128" s="176"/>
      <c r="M128" s="176"/>
      <c r="N128" s="178"/>
    </row>
    <row r="129" spans="1:14" x14ac:dyDescent="0.25">
      <c r="A129" s="195"/>
      <c r="B129" s="178"/>
      <c r="C129" s="178"/>
      <c r="D129" s="204"/>
      <c r="E129" s="191"/>
      <c r="F129" s="426"/>
      <c r="G129" s="334"/>
      <c r="H129" s="320"/>
      <c r="I129" s="176"/>
      <c r="J129" s="621"/>
      <c r="K129" s="430"/>
      <c r="L129" s="176"/>
      <c r="M129" s="176"/>
      <c r="N129" s="178"/>
    </row>
    <row r="130" spans="1:14" x14ac:dyDescent="0.25">
      <c r="A130" s="181"/>
      <c r="B130" s="178"/>
      <c r="C130" s="178"/>
      <c r="D130" s="204"/>
      <c r="E130" s="191"/>
      <c r="F130" s="426"/>
      <c r="G130" s="334"/>
      <c r="H130" s="320"/>
      <c r="I130" s="176"/>
      <c r="J130" s="621"/>
      <c r="K130" s="430"/>
      <c r="L130" s="176"/>
      <c r="M130" s="176"/>
      <c r="N130" s="178"/>
    </row>
    <row r="131" spans="1:14" x14ac:dyDescent="0.25">
      <c r="A131" s="181"/>
      <c r="B131" s="176"/>
      <c r="C131" s="176"/>
      <c r="D131" s="188"/>
      <c r="E131" s="426"/>
      <c r="F131" s="426"/>
      <c r="G131" s="334"/>
      <c r="H131" s="320"/>
      <c r="I131" s="176"/>
      <c r="J131" s="621"/>
      <c r="K131" s="430"/>
      <c r="L131" s="176"/>
      <c r="M131" s="176"/>
      <c r="N131" s="178"/>
    </row>
    <row r="132" spans="1:14" x14ac:dyDescent="0.25">
      <c r="A132" s="181"/>
      <c r="B132" s="176"/>
      <c r="C132" s="176"/>
      <c r="D132" s="188"/>
      <c r="E132" s="191"/>
      <c r="F132" s="426"/>
      <c r="G132" s="334"/>
      <c r="H132" s="320"/>
      <c r="I132" s="176"/>
      <c r="J132" s="621"/>
      <c r="K132" s="430"/>
      <c r="L132" s="176"/>
      <c r="M132" s="176"/>
      <c r="N132" s="178"/>
    </row>
    <row r="133" spans="1:14" x14ac:dyDescent="0.25">
      <c r="A133" s="181"/>
      <c r="B133" s="176"/>
      <c r="C133" s="176"/>
      <c r="D133" s="188"/>
      <c r="E133" s="191"/>
      <c r="F133" s="426"/>
      <c r="G133" s="334"/>
      <c r="H133" s="320"/>
      <c r="I133" s="176"/>
      <c r="J133" s="621"/>
      <c r="K133" s="430"/>
      <c r="L133" s="176"/>
      <c r="M133" s="176"/>
      <c r="N133" s="178"/>
    </row>
    <row r="134" spans="1:14" x14ac:dyDescent="0.25">
      <c r="A134" s="181"/>
      <c r="B134" s="176"/>
      <c r="C134" s="176"/>
      <c r="D134" s="188"/>
      <c r="E134" s="426"/>
      <c r="F134" s="426"/>
      <c r="G134" s="334"/>
      <c r="H134" s="320"/>
      <c r="I134" s="176"/>
      <c r="J134" s="621"/>
      <c r="K134" s="430"/>
      <c r="L134" s="176"/>
      <c r="M134" s="176"/>
      <c r="N134" s="178"/>
    </row>
    <row r="135" spans="1:14" x14ac:dyDescent="0.25">
      <c r="A135" s="181"/>
      <c r="B135" s="176"/>
      <c r="C135" s="176"/>
      <c r="D135" s="188"/>
      <c r="E135" s="426"/>
      <c r="F135" s="426"/>
      <c r="G135" s="334"/>
      <c r="H135" s="320"/>
      <c r="I135" s="176"/>
      <c r="J135" s="621"/>
      <c r="K135" s="430"/>
      <c r="L135" s="176"/>
      <c r="M135" s="176"/>
      <c r="N135" s="178"/>
    </row>
    <row r="136" spans="1:14" x14ac:dyDescent="0.25">
      <c r="A136" s="181"/>
      <c r="B136" s="176"/>
      <c r="C136" s="176"/>
      <c r="D136" s="188"/>
      <c r="E136" s="426"/>
      <c r="F136" s="426"/>
      <c r="G136" s="334"/>
      <c r="H136" s="320"/>
      <c r="I136" s="176"/>
      <c r="J136" s="178"/>
      <c r="K136" s="430"/>
      <c r="L136" s="176"/>
      <c r="M136" s="176"/>
      <c r="N136" s="178"/>
    </row>
    <row r="137" spans="1:14" x14ac:dyDescent="0.25">
      <c r="A137" s="181"/>
      <c r="B137" s="176"/>
      <c r="C137" s="176"/>
      <c r="D137" s="188"/>
      <c r="E137" s="426"/>
      <c r="F137" s="426"/>
      <c r="G137" s="334"/>
      <c r="H137" s="320"/>
      <c r="I137" s="176"/>
      <c r="J137" s="178"/>
      <c r="K137" s="430"/>
      <c r="L137" s="176"/>
      <c r="M137" s="176"/>
      <c r="N137" s="178"/>
    </row>
    <row r="138" spans="1:14" x14ac:dyDescent="0.25">
      <c r="A138" s="181"/>
      <c r="B138" s="176"/>
      <c r="C138" s="176"/>
      <c r="D138" s="188"/>
      <c r="E138" s="426"/>
      <c r="F138" s="426"/>
      <c r="G138" s="334"/>
      <c r="H138" s="320"/>
      <c r="I138" s="176"/>
      <c r="J138" s="178"/>
      <c r="K138" s="430"/>
      <c r="L138" s="176"/>
      <c r="M138" s="176"/>
      <c r="N138" s="178"/>
    </row>
    <row r="139" spans="1:14" x14ac:dyDescent="0.25">
      <c r="A139" s="181"/>
      <c r="B139" s="176"/>
      <c r="C139" s="176"/>
      <c r="D139" s="188"/>
      <c r="E139" s="426"/>
      <c r="F139" s="426"/>
      <c r="G139" s="334"/>
      <c r="H139" s="320"/>
      <c r="I139" s="176"/>
      <c r="J139" s="178"/>
      <c r="K139" s="430"/>
      <c r="L139" s="176"/>
      <c r="M139" s="176"/>
      <c r="N139" s="178"/>
    </row>
    <row r="140" spans="1:14" x14ac:dyDescent="0.25">
      <c r="A140" s="181"/>
      <c r="B140" s="176"/>
      <c r="C140" s="176"/>
      <c r="D140" s="188"/>
      <c r="E140" s="426"/>
      <c r="F140" s="426"/>
      <c r="G140" s="334"/>
      <c r="H140" s="320"/>
      <c r="I140" s="176"/>
      <c r="J140" s="178"/>
      <c r="K140" s="430"/>
      <c r="L140" s="176"/>
      <c r="M140" s="176"/>
      <c r="N140" s="178"/>
    </row>
    <row r="141" spans="1:14" x14ac:dyDescent="0.25">
      <c r="A141" s="181"/>
      <c r="B141" s="176"/>
      <c r="C141" s="176"/>
      <c r="D141" s="188"/>
      <c r="E141" s="426"/>
      <c r="F141" s="426"/>
      <c r="G141" s="334"/>
      <c r="H141" s="320"/>
      <c r="I141" s="176"/>
      <c r="J141" s="178"/>
      <c r="K141" s="430"/>
      <c r="L141" s="176"/>
      <c r="M141" s="176"/>
      <c r="N141" s="178"/>
    </row>
    <row r="142" spans="1:14" x14ac:dyDescent="0.25">
      <c r="A142" s="181"/>
      <c r="B142" s="176"/>
      <c r="C142" s="176"/>
      <c r="D142" s="188"/>
      <c r="E142" s="426"/>
      <c r="F142" s="426"/>
      <c r="G142" s="334"/>
      <c r="H142" s="320"/>
      <c r="I142" s="176"/>
      <c r="J142" s="178"/>
      <c r="K142" s="430"/>
      <c r="L142" s="176"/>
      <c r="M142" s="176"/>
      <c r="N142" s="178"/>
    </row>
    <row r="143" spans="1:14" x14ac:dyDescent="0.25">
      <c r="A143" s="181"/>
      <c r="B143" s="176"/>
      <c r="C143" s="176"/>
      <c r="D143" s="188"/>
      <c r="E143" s="426"/>
      <c r="F143" s="426"/>
      <c r="G143" s="334"/>
      <c r="H143" s="320"/>
      <c r="I143" s="176"/>
      <c r="J143" s="178"/>
      <c r="K143" s="430"/>
      <c r="L143" s="176"/>
      <c r="M143" s="176"/>
      <c r="N143" s="178"/>
    </row>
    <row r="144" spans="1:14" x14ac:dyDescent="0.25">
      <c r="A144" s="181"/>
      <c r="B144" s="176"/>
      <c r="C144" s="176"/>
      <c r="D144" s="188"/>
      <c r="E144" s="426"/>
      <c r="F144" s="426"/>
      <c r="G144" s="334"/>
      <c r="H144" s="320"/>
      <c r="I144" s="176"/>
      <c r="J144" s="178"/>
      <c r="K144" s="430"/>
      <c r="L144" s="176"/>
      <c r="M144" s="176"/>
      <c r="N144" s="178"/>
    </row>
    <row r="145" spans="1:14" x14ac:dyDescent="0.25">
      <c r="A145" s="195"/>
      <c r="B145" s="176"/>
      <c r="C145" s="176"/>
      <c r="D145" s="188"/>
      <c r="E145" s="191"/>
      <c r="F145" s="553"/>
      <c r="G145" s="334"/>
      <c r="H145" s="320"/>
      <c r="I145" s="176"/>
      <c r="J145" s="178"/>
      <c r="K145" s="430"/>
      <c r="L145" s="176"/>
      <c r="M145" s="176"/>
      <c r="N145" s="178"/>
    </row>
    <row r="146" spans="1:14" x14ac:dyDescent="0.25">
      <c r="A146" s="195"/>
      <c r="B146" s="178"/>
      <c r="C146" s="178"/>
      <c r="D146" s="204"/>
      <c r="E146" s="191"/>
      <c r="F146" s="426"/>
      <c r="G146" s="334"/>
      <c r="H146" s="320"/>
      <c r="I146" s="176"/>
      <c r="J146" s="178"/>
      <c r="K146" s="430"/>
      <c r="L146" s="176"/>
      <c r="M146" s="176"/>
      <c r="N146" s="178"/>
    </row>
    <row r="147" spans="1:14" x14ac:dyDescent="0.25">
      <c r="A147" s="195"/>
      <c r="B147" s="178"/>
      <c r="C147" s="178"/>
      <c r="D147" s="204"/>
      <c r="E147" s="191"/>
      <c r="F147" s="426"/>
      <c r="G147" s="334"/>
      <c r="H147" s="320"/>
      <c r="I147" s="176"/>
      <c r="J147" s="178"/>
      <c r="K147" s="430"/>
      <c r="L147" s="176"/>
      <c r="M147" s="176"/>
      <c r="N147" s="178"/>
    </row>
    <row r="148" spans="1:14" x14ac:dyDescent="0.25">
      <c r="A148" s="195"/>
      <c r="B148" s="178"/>
      <c r="C148" s="178"/>
      <c r="D148" s="204"/>
      <c r="E148" s="191"/>
      <c r="F148" s="426"/>
      <c r="G148" s="334"/>
      <c r="H148" s="320"/>
      <c r="I148" s="176"/>
      <c r="J148" s="178"/>
      <c r="K148" s="430"/>
      <c r="L148" s="176"/>
      <c r="M148" s="176"/>
      <c r="N148" s="178"/>
    </row>
    <row r="149" spans="1:14" x14ac:dyDescent="0.25">
      <c r="A149" s="195"/>
      <c r="B149" s="178"/>
      <c r="C149" s="178"/>
      <c r="D149" s="204"/>
      <c r="E149" s="191"/>
      <c r="F149" s="426"/>
      <c r="G149" s="334"/>
      <c r="H149" s="320"/>
      <c r="I149" s="176"/>
      <c r="J149" s="178"/>
      <c r="K149" s="430"/>
      <c r="L149" s="176"/>
      <c r="M149" s="176"/>
      <c r="N149" s="178"/>
    </row>
    <row r="150" spans="1:14" x14ac:dyDescent="0.25">
      <c r="A150" s="195"/>
      <c r="B150" s="178"/>
      <c r="C150" s="178"/>
      <c r="D150" s="204"/>
      <c r="E150" s="191"/>
      <c r="F150" s="426"/>
      <c r="G150" s="334"/>
      <c r="H150" s="320"/>
      <c r="I150" s="176"/>
      <c r="J150" s="178"/>
      <c r="K150" s="430"/>
      <c r="L150" s="176"/>
      <c r="M150" s="176"/>
      <c r="N150" s="178"/>
    </row>
    <row r="151" spans="1:14" x14ac:dyDescent="0.25">
      <c r="A151" s="195"/>
      <c r="B151" s="178"/>
      <c r="C151" s="178"/>
      <c r="D151" s="204"/>
      <c r="E151" s="191"/>
      <c r="F151" s="426"/>
      <c r="G151" s="334"/>
      <c r="H151" s="320"/>
      <c r="I151" s="176"/>
      <c r="J151" s="178"/>
      <c r="K151" s="430"/>
      <c r="L151" s="176"/>
      <c r="M151" s="176"/>
      <c r="N151" s="178"/>
    </row>
    <row r="152" spans="1:14" x14ac:dyDescent="0.25">
      <c r="A152" s="195"/>
      <c r="B152" s="178"/>
      <c r="C152" s="178"/>
      <c r="D152" s="204"/>
      <c r="E152" s="191"/>
      <c r="F152" s="426"/>
      <c r="G152" s="334"/>
      <c r="H152" s="320"/>
      <c r="I152" s="176"/>
      <c r="J152" s="178"/>
      <c r="K152" s="430"/>
      <c r="L152" s="176"/>
      <c r="M152" s="176"/>
      <c r="N152" s="178"/>
    </row>
    <row r="153" spans="1:14" x14ac:dyDescent="0.25">
      <c r="A153" s="195"/>
      <c r="B153" s="178"/>
      <c r="C153" s="178"/>
      <c r="D153" s="204"/>
      <c r="E153" s="191"/>
      <c r="F153" s="426"/>
      <c r="G153" s="334"/>
      <c r="H153" s="320"/>
      <c r="I153" s="176"/>
      <c r="J153" s="178"/>
      <c r="K153" s="430"/>
      <c r="L153" s="176"/>
      <c r="M153" s="176"/>
      <c r="N153" s="178"/>
    </row>
    <row r="154" spans="1:14" x14ac:dyDescent="0.25">
      <c r="A154" s="195"/>
      <c r="B154" s="178"/>
      <c r="C154" s="178"/>
      <c r="D154" s="204"/>
      <c r="E154" s="191"/>
      <c r="F154" s="426"/>
      <c r="G154" s="334"/>
      <c r="H154" s="320"/>
      <c r="I154" s="176"/>
      <c r="J154" s="178"/>
      <c r="K154" s="430"/>
      <c r="L154" s="176"/>
      <c r="M154" s="176"/>
      <c r="N154" s="178"/>
    </row>
    <row r="155" spans="1:14" x14ac:dyDescent="0.25">
      <c r="A155" s="195"/>
      <c r="B155" s="178"/>
      <c r="C155" s="178"/>
      <c r="D155" s="204"/>
      <c r="E155" s="191"/>
      <c r="F155" s="426"/>
      <c r="G155" s="334"/>
      <c r="H155" s="320"/>
      <c r="I155" s="176"/>
      <c r="J155" s="178"/>
      <c r="K155" s="430"/>
      <c r="L155" s="176"/>
      <c r="M155" s="176"/>
      <c r="N155" s="178"/>
    </row>
    <row r="156" spans="1:14" x14ac:dyDescent="0.25">
      <c r="A156" s="195"/>
      <c r="B156" s="178"/>
      <c r="C156" s="178"/>
      <c r="D156" s="204"/>
      <c r="E156" s="191"/>
      <c r="F156" s="426"/>
      <c r="G156" s="334"/>
      <c r="H156" s="320"/>
      <c r="I156" s="176"/>
      <c r="J156" s="178"/>
      <c r="K156" s="430"/>
      <c r="L156" s="176"/>
      <c r="M156" s="176"/>
      <c r="N156" s="178"/>
    </row>
    <row r="157" spans="1:14" x14ac:dyDescent="0.25">
      <c r="A157" s="195"/>
      <c r="B157" s="178"/>
      <c r="C157" s="178"/>
      <c r="D157" s="204"/>
      <c r="E157" s="191"/>
      <c r="F157" s="426"/>
      <c r="G157" s="334"/>
      <c r="H157" s="320"/>
      <c r="I157" s="176"/>
      <c r="J157" s="178"/>
      <c r="K157" s="430"/>
      <c r="L157" s="176"/>
      <c r="M157" s="176"/>
      <c r="N157" s="178"/>
    </row>
    <row r="158" spans="1:14" x14ac:dyDescent="0.25">
      <c r="A158" s="195"/>
      <c r="B158" s="176"/>
      <c r="C158" s="176"/>
      <c r="D158" s="188"/>
      <c r="E158" s="426"/>
      <c r="F158" s="426"/>
      <c r="G158" s="334"/>
      <c r="H158" s="320"/>
      <c r="I158" s="176"/>
      <c r="J158" s="178"/>
      <c r="K158" s="430"/>
      <c r="L158" s="176"/>
      <c r="M158" s="176"/>
      <c r="N158" s="178"/>
    </row>
    <row r="159" spans="1:14" x14ac:dyDescent="0.25">
      <c r="A159" s="195"/>
      <c r="B159" s="176"/>
      <c r="C159" s="176"/>
      <c r="D159" s="188"/>
      <c r="E159" s="426"/>
      <c r="F159" s="426"/>
      <c r="G159" s="334"/>
      <c r="H159" s="320"/>
      <c r="I159" s="176"/>
      <c r="J159" s="178"/>
      <c r="K159" s="430"/>
      <c r="L159" s="176"/>
      <c r="M159" s="176"/>
      <c r="N159" s="178"/>
    </row>
    <row r="160" spans="1:14" x14ac:dyDescent="0.25">
      <c r="A160" s="195"/>
      <c r="B160" s="176"/>
      <c r="C160" s="176"/>
      <c r="D160" s="188"/>
      <c r="E160" s="426"/>
      <c r="F160" s="426"/>
      <c r="G160" s="334"/>
      <c r="H160" s="320"/>
      <c r="I160" s="176"/>
      <c r="J160" s="178"/>
      <c r="K160" s="430"/>
      <c r="L160" s="176"/>
      <c r="M160" s="176"/>
      <c r="N160" s="178"/>
    </row>
    <row r="161" spans="1:14" x14ac:dyDescent="0.25">
      <c r="A161" s="195"/>
      <c r="B161" s="176"/>
      <c r="C161" s="176"/>
      <c r="D161" s="188"/>
      <c r="E161" s="426"/>
      <c r="F161" s="426"/>
      <c r="G161" s="334"/>
      <c r="H161" s="320"/>
      <c r="I161" s="176"/>
      <c r="J161" s="178"/>
      <c r="K161" s="430"/>
      <c r="L161" s="176"/>
      <c r="M161" s="176"/>
      <c r="N161" s="178"/>
    </row>
    <row r="162" spans="1:14" x14ac:dyDescent="0.25">
      <c r="A162" s="195"/>
      <c r="B162" s="176"/>
      <c r="C162" s="176"/>
      <c r="D162" s="188"/>
      <c r="E162" s="426"/>
      <c r="F162" s="426"/>
      <c r="G162" s="334"/>
      <c r="H162" s="320"/>
      <c r="I162" s="176"/>
      <c r="J162" s="178"/>
      <c r="K162" s="430"/>
      <c r="L162" s="176"/>
      <c r="M162" s="176"/>
      <c r="N162" s="178"/>
    </row>
    <row r="163" spans="1:14" x14ac:dyDescent="0.25">
      <c r="A163" s="195"/>
      <c r="B163" s="176"/>
      <c r="C163" s="176"/>
      <c r="D163" s="188"/>
      <c r="E163" s="426"/>
      <c r="F163" s="426"/>
      <c r="G163" s="334"/>
      <c r="H163" s="320"/>
      <c r="I163" s="176"/>
      <c r="J163" s="178"/>
      <c r="K163" s="430"/>
      <c r="L163" s="176"/>
      <c r="M163" s="176"/>
      <c r="N163" s="178"/>
    </row>
    <row r="164" spans="1:14" x14ac:dyDescent="0.25">
      <c r="A164" s="176"/>
      <c r="B164" s="176"/>
      <c r="C164" s="176"/>
      <c r="D164" s="188"/>
      <c r="E164" s="426"/>
      <c r="F164" s="426"/>
      <c r="G164" s="334"/>
      <c r="H164" s="320"/>
      <c r="I164" s="176"/>
      <c r="J164" s="176"/>
      <c r="K164" s="430"/>
      <c r="L164" s="176"/>
      <c r="M164" s="176"/>
      <c r="N164" s="178"/>
    </row>
    <row r="165" spans="1:14" x14ac:dyDescent="0.25">
      <c r="A165" s="176"/>
      <c r="B165" s="176"/>
      <c r="C165" s="176"/>
      <c r="D165" s="188"/>
      <c r="E165" s="426"/>
      <c r="F165" s="426"/>
      <c r="G165" s="334"/>
      <c r="H165" s="320"/>
      <c r="I165" s="176"/>
      <c r="J165" s="176"/>
      <c r="K165" s="430"/>
      <c r="L165" s="176"/>
      <c r="M165" s="176"/>
      <c r="N165" s="178"/>
    </row>
    <row r="166" spans="1:14" x14ac:dyDescent="0.25">
      <c r="A166" s="176"/>
      <c r="B166" s="176"/>
      <c r="C166" s="176"/>
      <c r="D166" s="188"/>
      <c r="E166" s="368"/>
      <c r="F166" s="368"/>
      <c r="G166" s="368"/>
      <c r="H166" s="176"/>
      <c r="I166" s="176"/>
      <c r="J166" s="176"/>
      <c r="K166" s="176"/>
      <c r="L166" s="176"/>
      <c r="M166" s="176"/>
      <c r="N166" s="178"/>
    </row>
    <row r="167" spans="1:14" x14ac:dyDescent="0.25">
      <c r="A167" s="176"/>
      <c r="B167" s="176"/>
      <c r="C167" s="176"/>
      <c r="D167" s="188"/>
      <c r="E167" s="368"/>
      <c r="F167" s="368"/>
      <c r="G167" s="368"/>
      <c r="H167" s="176"/>
      <c r="I167" s="176"/>
      <c r="J167" s="176"/>
      <c r="K167" s="176"/>
      <c r="L167" s="176"/>
      <c r="M167" s="176"/>
      <c r="N167" s="178"/>
    </row>
    <row r="168" spans="1:14" x14ac:dyDescent="0.25">
      <c r="A168" s="176"/>
      <c r="B168" s="176"/>
      <c r="C168" s="176"/>
      <c r="D168" s="188"/>
      <c r="E168" s="368"/>
      <c r="F168" s="368"/>
      <c r="G168" s="368"/>
      <c r="H168" s="176"/>
      <c r="I168" s="176"/>
      <c r="J168" s="176"/>
      <c r="K168" s="176"/>
      <c r="L168" s="176"/>
      <c r="M168" s="176"/>
      <c r="N168" s="178"/>
    </row>
    <row r="169" spans="1:14" x14ac:dyDescent="0.25">
      <c r="A169" s="176"/>
      <c r="B169" s="176"/>
      <c r="C169" s="176"/>
      <c r="D169" s="188"/>
      <c r="E169" s="368"/>
      <c r="F169" s="368"/>
      <c r="G169" s="368"/>
      <c r="H169" s="176"/>
      <c r="I169" s="176"/>
      <c r="J169" s="176"/>
      <c r="K169" s="176"/>
      <c r="L169" s="176"/>
      <c r="M169" s="176"/>
      <c r="N169" s="178"/>
    </row>
    <row r="170" spans="1:14" x14ac:dyDescent="0.25">
      <c r="A170" s="176"/>
      <c r="B170" s="176"/>
      <c r="C170" s="176"/>
      <c r="D170" s="176"/>
      <c r="E170" s="368"/>
      <c r="F170" s="368"/>
      <c r="G170" s="368"/>
      <c r="H170" s="176"/>
      <c r="I170" s="176"/>
      <c r="J170" s="176"/>
      <c r="K170" s="176"/>
      <c r="L170" s="176"/>
      <c r="M170" s="176"/>
      <c r="N170" s="178"/>
    </row>
    <row r="171" spans="1:14" x14ac:dyDescent="0.25">
      <c r="A171" s="176"/>
      <c r="B171" s="176"/>
      <c r="C171" s="176"/>
      <c r="D171" s="176"/>
      <c r="E171" s="368"/>
      <c r="F171" s="368"/>
      <c r="G171" s="368"/>
      <c r="H171" s="176"/>
      <c r="I171" s="176"/>
      <c r="J171" s="176"/>
      <c r="K171" s="176"/>
      <c r="L171" s="176"/>
      <c r="M171" s="176"/>
      <c r="N171" s="178"/>
    </row>
    <row r="172" spans="1:14" x14ac:dyDescent="0.25">
      <c r="A172" s="25"/>
      <c r="B172" s="25"/>
      <c r="C172" s="25"/>
      <c r="D172" s="25"/>
      <c r="E172" s="336"/>
      <c r="F172" s="336"/>
      <c r="G172" s="336"/>
      <c r="H172" s="25"/>
      <c r="I172" s="25"/>
      <c r="J172" s="25"/>
      <c r="K172" s="25"/>
      <c r="L172" s="25"/>
      <c r="M172" s="25"/>
      <c r="N172" s="24"/>
    </row>
    <row r="173" spans="1:14" x14ac:dyDescent="0.25">
      <c r="A173" s="25"/>
      <c r="B173" s="25"/>
      <c r="C173" s="25"/>
      <c r="D173" s="25"/>
      <c r="E173" s="336"/>
      <c r="F173" s="336"/>
      <c r="G173" s="336"/>
      <c r="H173" s="25"/>
      <c r="I173" s="25"/>
      <c r="J173" s="25"/>
      <c r="K173" s="25"/>
      <c r="L173" s="25"/>
      <c r="M173" s="25"/>
      <c r="N173" s="24"/>
    </row>
    <row r="174" spans="1:14" x14ac:dyDescent="0.25">
      <c r="A174" s="25"/>
      <c r="B174" s="25"/>
      <c r="C174" s="25"/>
      <c r="D174" s="25"/>
      <c r="E174" s="336"/>
      <c r="F174" s="336"/>
      <c r="G174" s="336"/>
      <c r="H174" s="25"/>
      <c r="I174" s="25"/>
      <c r="J174" s="25"/>
      <c r="K174" s="25"/>
      <c r="L174" s="25"/>
      <c r="M174" s="25"/>
      <c r="N174" s="24"/>
    </row>
    <row r="175" spans="1:14" x14ac:dyDescent="0.25">
      <c r="A175" s="25"/>
      <c r="B175" s="25"/>
      <c r="C175" s="25"/>
      <c r="D175" s="25"/>
      <c r="E175" s="336"/>
      <c r="F175" s="336"/>
      <c r="G175" s="336"/>
      <c r="H175" s="25"/>
      <c r="I175" s="25"/>
      <c r="J175" s="25"/>
      <c r="K175" s="25"/>
      <c r="L175" s="25"/>
      <c r="M175" s="25"/>
      <c r="N175"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8"/>
  <sheetViews>
    <sheetView topLeftCell="C125" zoomScale="117" zoomScaleNormal="85" workbookViewId="0">
      <selection activeCell="J130" sqref="J130"/>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35" bestFit="1" customWidth="1"/>
    <col min="7" max="7" width="18.7109375" style="335"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49" t="s">
        <v>44</v>
      </c>
      <c r="B1" s="749"/>
      <c r="C1" s="749"/>
      <c r="D1" s="749"/>
      <c r="E1" s="749"/>
      <c r="F1" s="749"/>
      <c r="G1" s="749"/>
      <c r="H1" s="749"/>
      <c r="I1" s="749"/>
      <c r="J1" s="749"/>
      <c r="K1" s="749"/>
      <c r="L1" s="749"/>
      <c r="M1" s="749"/>
      <c r="N1" s="749"/>
    </row>
    <row r="2" spans="1:14" s="80" customFormat="1" ht="18.75" x14ac:dyDescent="0.25">
      <c r="A2" s="750" t="s">
        <v>144</v>
      </c>
      <c r="B2" s="750"/>
      <c r="C2" s="750"/>
      <c r="D2" s="750"/>
      <c r="E2" s="750"/>
      <c r="F2" s="750"/>
      <c r="G2" s="750"/>
      <c r="H2" s="750"/>
      <c r="I2" s="750"/>
      <c r="J2" s="750"/>
      <c r="K2" s="750"/>
      <c r="L2" s="750"/>
      <c r="M2" s="750"/>
      <c r="N2" s="750"/>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1">
        <v>44774</v>
      </c>
      <c r="B4" s="462" t="s">
        <v>151</v>
      </c>
      <c r="C4" s="462"/>
      <c r="D4" s="506"/>
      <c r="E4" s="507"/>
      <c r="F4" s="507"/>
      <c r="G4" s="508">
        <v>9000</v>
      </c>
      <c r="H4" s="509"/>
      <c r="I4" s="510"/>
      <c r="J4" s="511"/>
      <c r="K4" s="512"/>
      <c r="L4" s="212"/>
      <c r="M4" s="513"/>
      <c r="N4" s="514"/>
    </row>
    <row r="5" spans="1:14" s="22" customFormat="1" ht="13.5" customHeight="1" x14ac:dyDescent="0.25">
      <c r="A5" s="563">
        <v>44774</v>
      </c>
      <c r="B5" s="564" t="s">
        <v>116</v>
      </c>
      <c r="C5" s="564" t="s">
        <v>49</v>
      </c>
      <c r="D5" s="565" t="s">
        <v>119</v>
      </c>
      <c r="E5" s="566"/>
      <c r="F5" s="566">
        <v>50000</v>
      </c>
      <c r="G5" s="567">
        <f>G4-E5+F5</f>
        <v>59000</v>
      </c>
      <c r="H5" s="568" t="s">
        <v>141</v>
      </c>
      <c r="I5" s="568" t="s">
        <v>18</v>
      </c>
      <c r="J5" s="570" t="s">
        <v>154</v>
      </c>
      <c r="K5" s="564" t="s">
        <v>64</v>
      </c>
      <c r="L5" s="564" t="s">
        <v>45</v>
      </c>
      <c r="M5" s="578"/>
      <c r="N5" s="571"/>
    </row>
    <row r="6" spans="1:14" s="22" customFormat="1" ht="13.5" customHeight="1" x14ac:dyDescent="0.25">
      <c r="A6" s="195">
        <v>44774</v>
      </c>
      <c r="B6" s="196" t="s">
        <v>155</v>
      </c>
      <c r="C6" s="196" t="s">
        <v>125</v>
      </c>
      <c r="D6" s="197" t="s">
        <v>119</v>
      </c>
      <c r="E6" s="173">
        <v>11000</v>
      </c>
      <c r="F6" s="173"/>
      <c r="G6" s="334">
        <f t="shared" ref="G6:G49" si="0">G5-E6+F6</f>
        <v>48000</v>
      </c>
      <c r="H6" s="562" t="s">
        <v>141</v>
      </c>
      <c r="I6" s="320" t="s">
        <v>18</v>
      </c>
      <c r="J6" s="453" t="s">
        <v>154</v>
      </c>
      <c r="K6" s="430" t="s">
        <v>64</v>
      </c>
      <c r="L6" s="430" t="s">
        <v>45</v>
      </c>
      <c r="M6" s="559"/>
      <c r="N6" s="560" t="s">
        <v>128</v>
      </c>
    </row>
    <row r="7" spans="1:14" x14ac:dyDescent="0.25">
      <c r="A7" s="195">
        <v>44774</v>
      </c>
      <c r="B7" s="196" t="s">
        <v>155</v>
      </c>
      <c r="C7" s="196" t="s">
        <v>125</v>
      </c>
      <c r="D7" s="197" t="s">
        <v>119</v>
      </c>
      <c r="E7" s="173">
        <v>10000</v>
      </c>
      <c r="F7" s="173"/>
      <c r="G7" s="334">
        <f>G6-E7+F7</f>
        <v>38000</v>
      </c>
      <c r="H7" s="562" t="s">
        <v>141</v>
      </c>
      <c r="I7" s="176" t="s">
        <v>18</v>
      </c>
      <c r="J7" s="453" t="s">
        <v>154</v>
      </c>
      <c r="K7" s="430" t="s">
        <v>64</v>
      </c>
      <c r="L7" s="176" t="s">
        <v>45</v>
      </c>
      <c r="M7" s="176"/>
      <c r="N7" s="560" t="s">
        <v>156</v>
      </c>
    </row>
    <row r="8" spans="1:14" x14ac:dyDescent="0.25">
      <c r="A8" s="195">
        <v>44774</v>
      </c>
      <c r="B8" s="196" t="s">
        <v>155</v>
      </c>
      <c r="C8" s="196" t="s">
        <v>125</v>
      </c>
      <c r="D8" s="197" t="s">
        <v>119</v>
      </c>
      <c r="E8" s="173">
        <v>8000</v>
      </c>
      <c r="F8" s="173"/>
      <c r="G8" s="334">
        <f t="shared" ref="G8:G14" si="1">G7-E8+F8</f>
        <v>30000</v>
      </c>
      <c r="H8" s="562" t="s">
        <v>141</v>
      </c>
      <c r="I8" s="176" t="s">
        <v>18</v>
      </c>
      <c r="J8" s="453" t="s">
        <v>154</v>
      </c>
      <c r="K8" s="430" t="s">
        <v>64</v>
      </c>
      <c r="L8" s="176" t="s">
        <v>45</v>
      </c>
      <c r="M8" s="176"/>
      <c r="N8" s="560" t="s">
        <v>157</v>
      </c>
    </row>
    <row r="9" spans="1:14" x14ac:dyDescent="0.25">
      <c r="A9" s="195">
        <v>44774</v>
      </c>
      <c r="B9" s="196" t="s">
        <v>155</v>
      </c>
      <c r="C9" s="196" t="s">
        <v>125</v>
      </c>
      <c r="D9" s="197" t="s">
        <v>119</v>
      </c>
      <c r="E9" s="173">
        <v>10000</v>
      </c>
      <c r="F9" s="173"/>
      <c r="G9" s="334">
        <f t="shared" si="1"/>
        <v>20000</v>
      </c>
      <c r="H9" s="320" t="s">
        <v>141</v>
      </c>
      <c r="I9" s="176" t="s">
        <v>18</v>
      </c>
      <c r="J9" s="453" t="s">
        <v>154</v>
      </c>
      <c r="K9" s="430" t="s">
        <v>64</v>
      </c>
      <c r="L9" s="176" t="s">
        <v>45</v>
      </c>
      <c r="M9" s="176"/>
      <c r="N9" s="560" t="s">
        <v>158</v>
      </c>
    </row>
    <row r="10" spans="1:14" x14ac:dyDescent="0.25">
      <c r="A10" s="195">
        <v>44774</v>
      </c>
      <c r="B10" s="196" t="s">
        <v>155</v>
      </c>
      <c r="C10" s="196" t="s">
        <v>125</v>
      </c>
      <c r="D10" s="197" t="s">
        <v>119</v>
      </c>
      <c r="E10" s="173">
        <v>9000</v>
      </c>
      <c r="F10" s="173"/>
      <c r="G10" s="334">
        <f t="shared" si="1"/>
        <v>11000</v>
      </c>
      <c r="H10" s="320" t="s">
        <v>141</v>
      </c>
      <c r="I10" s="176" t="s">
        <v>18</v>
      </c>
      <c r="J10" s="453" t="s">
        <v>154</v>
      </c>
      <c r="K10" s="430" t="s">
        <v>64</v>
      </c>
      <c r="L10" s="176" t="s">
        <v>45</v>
      </c>
      <c r="M10" s="176"/>
      <c r="N10" s="560" t="s">
        <v>129</v>
      </c>
    </row>
    <row r="11" spans="1:14" x14ac:dyDescent="0.25">
      <c r="A11" s="563">
        <v>44775</v>
      </c>
      <c r="B11" s="564" t="s">
        <v>116</v>
      </c>
      <c r="C11" s="564" t="s">
        <v>49</v>
      </c>
      <c r="D11" s="565" t="s">
        <v>119</v>
      </c>
      <c r="E11" s="566"/>
      <c r="F11" s="566">
        <v>50000</v>
      </c>
      <c r="G11" s="567">
        <f t="shared" si="1"/>
        <v>61000</v>
      </c>
      <c r="H11" s="568" t="s">
        <v>141</v>
      </c>
      <c r="I11" s="569" t="s">
        <v>18</v>
      </c>
      <c r="J11" s="610" t="s">
        <v>171</v>
      </c>
      <c r="K11" s="564" t="s">
        <v>64</v>
      </c>
      <c r="L11" s="569" t="s">
        <v>45</v>
      </c>
      <c r="M11" s="569"/>
      <c r="N11" s="571"/>
    </row>
    <row r="12" spans="1:14" x14ac:dyDescent="0.25">
      <c r="A12" s="195">
        <v>44775</v>
      </c>
      <c r="B12" s="196" t="s">
        <v>155</v>
      </c>
      <c r="C12" s="196" t="s">
        <v>125</v>
      </c>
      <c r="D12" s="197" t="s">
        <v>119</v>
      </c>
      <c r="E12" s="173">
        <v>10000</v>
      </c>
      <c r="F12" s="173"/>
      <c r="G12" s="334">
        <f t="shared" si="1"/>
        <v>51000</v>
      </c>
      <c r="H12" s="320" t="s">
        <v>141</v>
      </c>
      <c r="I12" s="176" t="s">
        <v>18</v>
      </c>
      <c r="J12" s="453" t="s">
        <v>171</v>
      </c>
      <c r="K12" s="430" t="s">
        <v>64</v>
      </c>
      <c r="L12" s="176" t="s">
        <v>45</v>
      </c>
      <c r="M12" s="176"/>
      <c r="N12" s="560" t="s">
        <v>128</v>
      </c>
    </row>
    <row r="13" spans="1:14" x14ac:dyDescent="0.25">
      <c r="A13" s="195">
        <v>44775</v>
      </c>
      <c r="B13" s="196" t="s">
        <v>155</v>
      </c>
      <c r="C13" s="196" t="s">
        <v>125</v>
      </c>
      <c r="D13" s="197" t="s">
        <v>119</v>
      </c>
      <c r="E13" s="191">
        <v>10000</v>
      </c>
      <c r="F13" s="173"/>
      <c r="G13" s="334">
        <f t="shared" si="1"/>
        <v>41000</v>
      </c>
      <c r="H13" s="320" t="s">
        <v>141</v>
      </c>
      <c r="I13" s="176" t="s">
        <v>18</v>
      </c>
      <c r="J13" s="453" t="s">
        <v>171</v>
      </c>
      <c r="K13" s="430" t="s">
        <v>64</v>
      </c>
      <c r="L13" s="176" t="s">
        <v>45</v>
      </c>
      <c r="M13" s="176"/>
      <c r="N13" s="560" t="s">
        <v>168</v>
      </c>
    </row>
    <row r="14" spans="1:14" x14ac:dyDescent="0.25">
      <c r="A14" s="195">
        <v>44775</v>
      </c>
      <c r="B14" s="196" t="s">
        <v>155</v>
      </c>
      <c r="C14" s="196" t="s">
        <v>125</v>
      </c>
      <c r="D14" s="197" t="s">
        <v>119</v>
      </c>
      <c r="E14" s="191">
        <v>10000</v>
      </c>
      <c r="F14" s="183"/>
      <c r="G14" s="334">
        <f t="shared" si="1"/>
        <v>31000</v>
      </c>
      <c r="H14" s="320" t="s">
        <v>141</v>
      </c>
      <c r="I14" s="207" t="s">
        <v>18</v>
      </c>
      <c r="J14" s="453" t="s">
        <v>171</v>
      </c>
      <c r="K14" s="211" t="s">
        <v>64</v>
      </c>
      <c r="L14" s="207" t="s">
        <v>45</v>
      </c>
      <c r="M14" s="207"/>
      <c r="N14" s="178" t="s">
        <v>169</v>
      </c>
    </row>
    <row r="15" spans="1:14" x14ac:dyDescent="0.25">
      <c r="A15" s="195">
        <v>44775</v>
      </c>
      <c r="B15" s="196" t="s">
        <v>155</v>
      </c>
      <c r="C15" s="196" t="s">
        <v>125</v>
      </c>
      <c r="D15" s="197" t="s">
        <v>119</v>
      </c>
      <c r="E15" s="191">
        <v>10000</v>
      </c>
      <c r="F15" s="173"/>
      <c r="G15" s="334">
        <f t="shared" si="0"/>
        <v>21000</v>
      </c>
      <c r="H15" s="320" t="s">
        <v>141</v>
      </c>
      <c r="I15" s="176" t="s">
        <v>18</v>
      </c>
      <c r="J15" s="453" t="s">
        <v>171</v>
      </c>
      <c r="K15" s="430" t="s">
        <v>64</v>
      </c>
      <c r="L15" s="176" t="s">
        <v>45</v>
      </c>
      <c r="M15" s="176"/>
      <c r="N15" s="178" t="s">
        <v>170</v>
      </c>
    </row>
    <row r="16" spans="1:14" x14ac:dyDescent="0.25">
      <c r="A16" s="195">
        <v>44775</v>
      </c>
      <c r="B16" s="196" t="s">
        <v>155</v>
      </c>
      <c r="C16" s="196" t="s">
        <v>125</v>
      </c>
      <c r="D16" s="197" t="s">
        <v>119</v>
      </c>
      <c r="E16" s="191">
        <v>9000</v>
      </c>
      <c r="F16" s="533"/>
      <c r="G16" s="334">
        <f t="shared" si="0"/>
        <v>12000</v>
      </c>
      <c r="H16" s="562" t="s">
        <v>141</v>
      </c>
      <c r="I16" s="176" t="s">
        <v>18</v>
      </c>
      <c r="J16" s="453" t="s">
        <v>171</v>
      </c>
      <c r="K16" s="430" t="s">
        <v>64</v>
      </c>
      <c r="L16" s="176" t="s">
        <v>45</v>
      </c>
      <c r="M16" s="176"/>
      <c r="N16" s="178" t="s">
        <v>129</v>
      </c>
    </row>
    <row r="17" spans="1:14" ht="15.75" customHeight="1" x14ac:dyDescent="0.25">
      <c r="A17" s="563">
        <v>44776</v>
      </c>
      <c r="B17" s="564" t="s">
        <v>116</v>
      </c>
      <c r="C17" s="564" t="s">
        <v>49</v>
      </c>
      <c r="D17" s="565" t="s">
        <v>119</v>
      </c>
      <c r="E17" s="580"/>
      <c r="F17" s="573">
        <v>20000</v>
      </c>
      <c r="G17" s="567">
        <f t="shared" si="0"/>
        <v>32000</v>
      </c>
      <c r="H17" s="568" t="s">
        <v>141</v>
      </c>
      <c r="I17" s="569" t="s">
        <v>18</v>
      </c>
      <c r="J17" s="570" t="s">
        <v>172</v>
      </c>
      <c r="K17" s="564" t="s">
        <v>64</v>
      </c>
      <c r="L17" s="569" t="s">
        <v>45</v>
      </c>
      <c r="M17" s="569"/>
      <c r="N17" s="577"/>
    </row>
    <row r="18" spans="1:14" x14ac:dyDescent="0.25">
      <c r="A18" s="195">
        <v>44776</v>
      </c>
      <c r="B18" s="196" t="s">
        <v>155</v>
      </c>
      <c r="C18" s="196" t="s">
        <v>125</v>
      </c>
      <c r="D18" s="197" t="s">
        <v>119</v>
      </c>
      <c r="E18" s="183">
        <v>10000</v>
      </c>
      <c r="F18" s="173"/>
      <c r="G18" s="334">
        <f t="shared" si="0"/>
        <v>22000</v>
      </c>
      <c r="H18" s="320" t="s">
        <v>141</v>
      </c>
      <c r="I18" s="176" t="s">
        <v>18</v>
      </c>
      <c r="J18" s="453" t="s">
        <v>172</v>
      </c>
      <c r="K18" s="430" t="s">
        <v>64</v>
      </c>
      <c r="L18" s="176" t="s">
        <v>45</v>
      </c>
      <c r="M18" s="176"/>
      <c r="N18" s="178" t="s">
        <v>128</v>
      </c>
    </row>
    <row r="19" spans="1:14" x14ac:dyDescent="0.25">
      <c r="A19" s="195">
        <v>44776</v>
      </c>
      <c r="B19" s="196" t="s">
        <v>155</v>
      </c>
      <c r="C19" s="196" t="s">
        <v>125</v>
      </c>
      <c r="D19" s="197" t="s">
        <v>119</v>
      </c>
      <c r="E19" s="191">
        <v>10000</v>
      </c>
      <c r="F19" s="173"/>
      <c r="G19" s="334">
        <f t="shared" si="0"/>
        <v>12000</v>
      </c>
      <c r="H19" s="562" t="s">
        <v>141</v>
      </c>
      <c r="I19" s="176" t="s">
        <v>18</v>
      </c>
      <c r="J19" s="453" t="s">
        <v>172</v>
      </c>
      <c r="K19" s="430" t="s">
        <v>64</v>
      </c>
      <c r="L19" s="176" t="s">
        <v>45</v>
      </c>
      <c r="M19" s="176"/>
      <c r="N19" s="178" t="s">
        <v>129</v>
      </c>
    </row>
    <row r="20" spans="1:14" x14ac:dyDescent="0.25">
      <c r="A20" s="563">
        <v>44777</v>
      </c>
      <c r="B20" s="564" t="s">
        <v>116</v>
      </c>
      <c r="C20" s="564" t="s">
        <v>49</v>
      </c>
      <c r="D20" s="565" t="s">
        <v>119</v>
      </c>
      <c r="E20" s="572"/>
      <c r="F20" s="566">
        <v>60000</v>
      </c>
      <c r="G20" s="567">
        <f t="shared" si="0"/>
        <v>72000</v>
      </c>
      <c r="H20" s="568" t="s">
        <v>141</v>
      </c>
      <c r="I20" s="569" t="s">
        <v>18</v>
      </c>
      <c r="J20" s="570" t="s">
        <v>179</v>
      </c>
      <c r="K20" s="564" t="s">
        <v>64</v>
      </c>
      <c r="L20" s="569" t="s">
        <v>45</v>
      </c>
      <c r="M20" s="569"/>
      <c r="N20" s="577"/>
    </row>
    <row r="21" spans="1:14" x14ac:dyDescent="0.25">
      <c r="A21" s="195">
        <v>44777</v>
      </c>
      <c r="B21" s="196" t="s">
        <v>155</v>
      </c>
      <c r="C21" s="196" t="s">
        <v>125</v>
      </c>
      <c r="D21" s="526" t="s">
        <v>119</v>
      </c>
      <c r="E21" s="191">
        <v>10000</v>
      </c>
      <c r="F21" s="173"/>
      <c r="G21" s="334">
        <f t="shared" si="0"/>
        <v>62000</v>
      </c>
      <c r="H21" s="320" t="s">
        <v>141</v>
      </c>
      <c r="I21" s="176" t="s">
        <v>18</v>
      </c>
      <c r="J21" s="453" t="s">
        <v>179</v>
      </c>
      <c r="K21" s="430" t="s">
        <v>64</v>
      </c>
      <c r="L21" s="176" t="s">
        <v>45</v>
      </c>
      <c r="M21" s="176"/>
      <c r="N21" s="178" t="s">
        <v>128</v>
      </c>
    </row>
    <row r="22" spans="1:14" x14ac:dyDescent="0.25">
      <c r="A22" s="195">
        <v>44777</v>
      </c>
      <c r="B22" s="196" t="s">
        <v>155</v>
      </c>
      <c r="C22" s="196" t="s">
        <v>125</v>
      </c>
      <c r="D22" s="526" t="s">
        <v>119</v>
      </c>
      <c r="E22" s="191">
        <v>14000</v>
      </c>
      <c r="F22" s="173"/>
      <c r="G22" s="334">
        <f t="shared" si="0"/>
        <v>48000</v>
      </c>
      <c r="H22" s="320" t="s">
        <v>141</v>
      </c>
      <c r="I22" s="176" t="s">
        <v>18</v>
      </c>
      <c r="J22" s="453" t="s">
        <v>179</v>
      </c>
      <c r="K22" s="430" t="s">
        <v>64</v>
      </c>
      <c r="L22" s="176" t="s">
        <v>45</v>
      </c>
      <c r="M22" s="176"/>
      <c r="N22" s="178" t="s">
        <v>189</v>
      </c>
    </row>
    <row r="23" spans="1:14" x14ac:dyDescent="0.25">
      <c r="A23" s="195">
        <v>44777</v>
      </c>
      <c r="B23" s="196" t="s">
        <v>155</v>
      </c>
      <c r="C23" s="196" t="s">
        <v>125</v>
      </c>
      <c r="D23" s="526" t="s">
        <v>119</v>
      </c>
      <c r="E23" s="191">
        <v>13000</v>
      </c>
      <c r="F23" s="173"/>
      <c r="G23" s="334">
        <f t="shared" si="0"/>
        <v>35000</v>
      </c>
      <c r="H23" s="320" t="s">
        <v>141</v>
      </c>
      <c r="I23" s="176" t="s">
        <v>18</v>
      </c>
      <c r="J23" s="453" t="s">
        <v>179</v>
      </c>
      <c r="K23" s="430" t="s">
        <v>64</v>
      </c>
      <c r="L23" s="176" t="s">
        <v>45</v>
      </c>
      <c r="M23" s="176"/>
      <c r="N23" s="178" t="s">
        <v>190</v>
      </c>
    </row>
    <row r="24" spans="1:14" x14ac:dyDescent="0.25">
      <c r="A24" s="195">
        <v>44777</v>
      </c>
      <c r="B24" s="196" t="s">
        <v>155</v>
      </c>
      <c r="C24" s="196" t="s">
        <v>125</v>
      </c>
      <c r="D24" s="526" t="s">
        <v>119</v>
      </c>
      <c r="E24" s="191">
        <v>13000</v>
      </c>
      <c r="F24" s="173"/>
      <c r="G24" s="334">
        <f t="shared" si="0"/>
        <v>22000</v>
      </c>
      <c r="H24" s="320" t="s">
        <v>141</v>
      </c>
      <c r="I24" s="176" t="s">
        <v>18</v>
      </c>
      <c r="J24" s="453" t="s">
        <v>179</v>
      </c>
      <c r="K24" s="430" t="s">
        <v>64</v>
      </c>
      <c r="L24" s="176" t="s">
        <v>45</v>
      </c>
      <c r="M24" s="176"/>
      <c r="N24" s="178" t="s">
        <v>191</v>
      </c>
    </row>
    <row r="25" spans="1:14" x14ac:dyDescent="0.25">
      <c r="A25" s="195">
        <v>44777</v>
      </c>
      <c r="B25" s="196" t="s">
        <v>155</v>
      </c>
      <c r="C25" s="196" t="s">
        <v>125</v>
      </c>
      <c r="D25" s="526" t="s">
        <v>119</v>
      </c>
      <c r="E25" s="191">
        <v>10000</v>
      </c>
      <c r="F25" s="173"/>
      <c r="G25" s="334">
        <f t="shared" si="0"/>
        <v>12000</v>
      </c>
      <c r="H25" s="320" t="s">
        <v>141</v>
      </c>
      <c r="I25" s="176" t="s">
        <v>18</v>
      </c>
      <c r="J25" s="453" t="s">
        <v>179</v>
      </c>
      <c r="K25" s="430" t="s">
        <v>64</v>
      </c>
      <c r="L25" s="176" t="s">
        <v>45</v>
      </c>
      <c r="M25" s="176"/>
      <c r="N25" s="178" t="s">
        <v>192</v>
      </c>
    </row>
    <row r="26" spans="1:14" x14ac:dyDescent="0.25">
      <c r="A26" s="563">
        <v>44778</v>
      </c>
      <c r="B26" s="564" t="s">
        <v>116</v>
      </c>
      <c r="C26" s="564" t="s">
        <v>49</v>
      </c>
      <c r="D26" s="586" t="s">
        <v>119</v>
      </c>
      <c r="E26" s="573"/>
      <c r="F26" s="566">
        <v>60000</v>
      </c>
      <c r="G26" s="567">
        <f t="shared" si="0"/>
        <v>72000</v>
      </c>
      <c r="H26" s="568" t="s">
        <v>141</v>
      </c>
      <c r="I26" s="569" t="s">
        <v>18</v>
      </c>
      <c r="J26" s="570" t="s">
        <v>180</v>
      </c>
      <c r="K26" s="564" t="s">
        <v>64</v>
      </c>
      <c r="L26" s="569" t="s">
        <v>45</v>
      </c>
      <c r="M26" s="569"/>
      <c r="N26" s="577"/>
    </row>
    <row r="27" spans="1:14" x14ac:dyDescent="0.25">
      <c r="A27" s="195">
        <v>44778</v>
      </c>
      <c r="B27" s="196" t="s">
        <v>155</v>
      </c>
      <c r="C27" s="196" t="s">
        <v>125</v>
      </c>
      <c r="D27" s="526" t="s">
        <v>119</v>
      </c>
      <c r="E27" s="183">
        <v>10000</v>
      </c>
      <c r="F27" s="173"/>
      <c r="G27" s="334">
        <f t="shared" si="0"/>
        <v>62000</v>
      </c>
      <c r="H27" s="562" t="s">
        <v>141</v>
      </c>
      <c r="I27" s="176" t="s">
        <v>18</v>
      </c>
      <c r="J27" s="453" t="s">
        <v>180</v>
      </c>
      <c r="K27" s="430" t="s">
        <v>64</v>
      </c>
      <c r="L27" s="176" t="s">
        <v>45</v>
      </c>
      <c r="M27" s="176"/>
      <c r="N27" s="178" t="s">
        <v>128</v>
      </c>
    </row>
    <row r="28" spans="1:14" x14ac:dyDescent="0.25">
      <c r="A28" s="195">
        <v>44778</v>
      </c>
      <c r="B28" s="196" t="s">
        <v>155</v>
      </c>
      <c r="C28" s="196" t="s">
        <v>125</v>
      </c>
      <c r="D28" s="526" t="s">
        <v>119</v>
      </c>
      <c r="E28" s="530">
        <v>13000</v>
      </c>
      <c r="F28" s="183"/>
      <c r="G28" s="333">
        <f t="shared" si="0"/>
        <v>49000</v>
      </c>
      <c r="H28" s="562" t="s">
        <v>141</v>
      </c>
      <c r="I28" s="207" t="s">
        <v>18</v>
      </c>
      <c r="J28" s="453" t="s">
        <v>180</v>
      </c>
      <c r="K28" s="211" t="s">
        <v>64</v>
      </c>
      <c r="L28" s="207" t="s">
        <v>45</v>
      </c>
      <c r="M28" s="207"/>
      <c r="N28" s="535" t="s">
        <v>193</v>
      </c>
    </row>
    <row r="29" spans="1:14" x14ac:dyDescent="0.25">
      <c r="A29" s="195">
        <v>44778</v>
      </c>
      <c r="B29" s="196" t="s">
        <v>155</v>
      </c>
      <c r="C29" s="196" t="s">
        <v>125</v>
      </c>
      <c r="D29" s="526" t="s">
        <v>119</v>
      </c>
      <c r="E29" s="530">
        <v>12000</v>
      </c>
      <c r="F29" s="183"/>
      <c r="G29" s="333">
        <f t="shared" si="0"/>
        <v>37000</v>
      </c>
      <c r="H29" s="444" t="s">
        <v>141</v>
      </c>
      <c r="I29" s="207" t="s">
        <v>18</v>
      </c>
      <c r="J29" s="453" t="s">
        <v>180</v>
      </c>
      <c r="K29" s="211" t="s">
        <v>64</v>
      </c>
      <c r="L29" s="207" t="s">
        <v>45</v>
      </c>
      <c r="M29" s="207"/>
      <c r="N29" s="535" t="s">
        <v>190</v>
      </c>
    </row>
    <row r="30" spans="1:14" x14ac:dyDescent="0.25">
      <c r="A30" s="195">
        <v>44778</v>
      </c>
      <c r="B30" s="196" t="s">
        <v>155</v>
      </c>
      <c r="C30" s="196" t="s">
        <v>125</v>
      </c>
      <c r="D30" s="526" t="s">
        <v>119</v>
      </c>
      <c r="E30" s="530">
        <v>13000</v>
      </c>
      <c r="F30" s="183"/>
      <c r="G30" s="333">
        <f t="shared" si="0"/>
        <v>24000</v>
      </c>
      <c r="H30" s="210" t="s">
        <v>141</v>
      </c>
      <c r="I30" s="207" t="s">
        <v>18</v>
      </c>
      <c r="J30" s="453" t="s">
        <v>180</v>
      </c>
      <c r="K30" s="211" t="s">
        <v>64</v>
      </c>
      <c r="L30" s="207" t="s">
        <v>45</v>
      </c>
      <c r="M30" s="207"/>
      <c r="N30" s="535" t="s">
        <v>191</v>
      </c>
    </row>
    <row r="31" spans="1:14" ht="15.75" customHeight="1" x14ac:dyDescent="0.25">
      <c r="A31" s="195">
        <v>44778</v>
      </c>
      <c r="B31" s="196" t="s">
        <v>155</v>
      </c>
      <c r="C31" s="196" t="s">
        <v>125</v>
      </c>
      <c r="D31" s="526" t="s">
        <v>119</v>
      </c>
      <c r="E31" s="183">
        <v>11000</v>
      </c>
      <c r="F31" s="183"/>
      <c r="G31" s="333">
        <f t="shared" si="0"/>
        <v>13000</v>
      </c>
      <c r="H31" s="210" t="s">
        <v>141</v>
      </c>
      <c r="I31" s="207" t="s">
        <v>18</v>
      </c>
      <c r="J31" s="453" t="s">
        <v>180</v>
      </c>
      <c r="K31" s="211" t="s">
        <v>64</v>
      </c>
      <c r="L31" s="207" t="s">
        <v>45</v>
      </c>
      <c r="M31" s="207"/>
      <c r="N31" s="535" t="s">
        <v>192</v>
      </c>
    </row>
    <row r="32" spans="1:14" x14ac:dyDescent="0.25">
      <c r="A32" s="563">
        <v>44781</v>
      </c>
      <c r="B32" s="576" t="s">
        <v>116</v>
      </c>
      <c r="C32" s="576" t="s">
        <v>49</v>
      </c>
      <c r="D32" s="587" t="s">
        <v>119</v>
      </c>
      <c r="E32" s="573"/>
      <c r="F32" s="573">
        <v>50000</v>
      </c>
      <c r="G32" s="588">
        <f t="shared" si="0"/>
        <v>63000</v>
      </c>
      <c r="H32" s="574" t="s">
        <v>141</v>
      </c>
      <c r="I32" s="575" t="s">
        <v>18</v>
      </c>
      <c r="J32" s="570" t="s">
        <v>215</v>
      </c>
      <c r="K32" s="576" t="s">
        <v>64</v>
      </c>
      <c r="L32" s="575" t="s">
        <v>45</v>
      </c>
      <c r="M32" s="575"/>
      <c r="N32" s="589"/>
    </row>
    <row r="33" spans="1:14" x14ac:dyDescent="0.25">
      <c r="A33" s="195">
        <v>44781</v>
      </c>
      <c r="B33" s="206" t="s">
        <v>155</v>
      </c>
      <c r="C33" s="206" t="s">
        <v>125</v>
      </c>
      <c r="D33" s="534" t="s">
        <v>119</v>
      </c>
      <c r="E33" s="183">
        <v>10000</v>
      </c>
      <c r="F33" s="453"/>
      <c r="G33" s="333">
        <f t="shared" si="0"/>
        <v>53000</v>
      </c>
      <c r="H33" s="444" t="s">
        <v>141</v>
      </c>
      <c r="I33" s="207" t="s">
        <v>18</v>
      </c>
      <c r="J33" s="453" t="s">
        <v>215</v>
      </c>
      <c r="K33" s="211" t="s">
        <v>64</v>
      </c>
      <c r="L33" s="207" t="s">
        <v>45</v>
      </c>
      <c r="M33" s="207"/>
      <c r="N33" s="535"/>
    </row>
    <row r="34" spans="1:14" x14ac:dyDescent="0.25">
      <c r="A34" s="195">
        <v>44781</v>
      </c>
      <c r="B34" s="206" t="s">
        <v>155</v>
      </c>
      <c r="C34" s="206" t="s">
        <v>125</v>
      </c>
      <c r="D34" s="534" t="s">
        <v>119</v>
      </c>
      <c r="E34" s="183">
        <v>10000</v>
      </c>
      <c r="F34" s="183"/>
      <c r="G34" s="333">
        <f t="shared" si="0"/>
        <v>43000</v>
      </c>
      <c r="H34" s="210" t="s">
        <v>141</v>
      </c>
      <c r="I34" s="207" t="s">
        <v>18</v>
      </c>
      <c r="J34" s="453" t="s">
        <v>215</v>
      </c>
      <c r="K34" s="211" t="s">
        <v>64</v>
      </c>
      <c r="L34" s="207" t="s">
        <v>45</v>
      </c>
      <c r="M34" s="207"/>
      <c r="N34" s="535"/>
    </row>
    <row r="35" spans="1:14" x14ac:dyDescent="0.25">
      <c r="A35" s="195">
        <v>44781</v>
      </c>
      <c r="B35" s="206" t="s">
        <v>155</v>
      </c>
      <c r="C35" s="206" t="s">
        <v>125</v>
      </c>
      <c r="D35" s="534" t="s">
        <v>119</v>
      </c>
      <c r="E35" s="191">
        <v>8000</v>
      </c>
      <c r="F35" s="173"/>
      <c r="G35" s="334">
        <f t="shared" si="0"/>
        <v>35000</v>
      </c>
      <c r="H35" s="562" t="s">
        <v>141</v>
      </c>
      <c r="I35" s="176" t="s">
        <v>18</v>
      </c>
      <c r="J35" s="453" t="s">
        <v>215</v>
      </c>
      <c r="K35" s="430" t="s">
        <v>64</v>
      </c>
      <c r="L35" s="176" t="s">
        <v>45</v>
      </c>
      <c r="M35" s="176"/>
      <c r="N35" s="178"/>
    </row>
    <row r="36" spans="1:14" x14ac:dyDescent="0.25">
      <c r="A36" s="195">
        <v>44781</v>
      </c>
      <c r="B36" s="206" t="s">
        <v>155</v>
      </c>
      <c r="C36" s="206" t="s">
        <v>125</v>
      </c>
      <c r="D36" s="534" t="s">
        <v>119</v>
      </c>
      <c r="E36" s="191">
        <v>10000</v>
      </c>
      <c r="F36" s="173"/>
      <c r="G36" s="334">
        <f t="shared" si="0"/>
        <v>25000</v>
      </c>
      <c r="H36" s="562" t="s">
        <v>141</v>
      </c>
      <c r="I36" s="176" t="s">
        <v>18</v>
      </c>
      <c r="J36" s="453" t="s">
        <v>215</v>
      </c>
      <c r="K36" s="430" t="s">
        <v>64</v>
      </c>
      <c r="L36" s="176" t="s">
        <v>45</v>
      </c>
      <c r="M36" s="176"/>
      <c r="N36" s="178"/>
    </row>
    <row r="37" spans="1:14" x14ac:dyDescent="0.25">
      <c r="A37" s="195">
        <v>44781</v>
      </c>
      <c r="B37" s="206" t="s">
        <v>155</v>
      </c>
      <c r="C37" s="206" t="s">
        <v>125</v>
      </c>
      <c r="D37" s="534" t="s">
        <v>119</v>
      </c>
      <c r="E37" s="591">
        <v>10000</v>
      </c>
      <c r="F37" s="185"/>
      <c r="G37" s="592">
        <f t="shared" si="0"/>
        <v>15000</v>
      </c>
      <c r="H37" s="625" t="s">
        <v>141</v>
      </c>
      <c r="I37" s="184" t="s">
        <v>18</v>
      </c>
      <c r="J37" s="453" t="s">
        <v>215</v>
      </c>
      <c r="K37" s="561" t="s">
        <v>64</v>
      </c>
      <c r="L37" s="184" t="s">
        <v>45</v>
      </c>
      <c r="M37" s="184"/>
      <c r="N37" s="624"/>
    </row>
    <row r="38" spans="1:14" x14ac:dyDescent="0.25">
      <c r="A38" s="563">
        <v>44782</v>
      </c>
      <c r="B38" s="576" t="s">
        <v>116</v>
      </c>
      <c r="C38" s="576" t="s">
        <v>49</v>
      </c>
      <c r="D38" s="587" t="s">
        <v>119</v>
      </c>
      <c r="E38" s="657"/>
      <c r="F38" s="658">
        <v>125000</v>
      </c>
      <c r="G38" s="659">
        <f t="shared" si="0"/>
        <v>140000</v>
      </c>
      <c r="H38" s="660" t="s">
        <v>141</v>
      </c>
      <c r="I38" s="661" t="s">
        <v>18</v>
      </c>
      <c r="J38" s="570" t="s">
        <v>243</v>
      </c>
      <c r="K38" s="662" t="s">
        <v>64</v>
      </c>
      <c r="L38" s="661" t="s">
        <v>45</v>
      </c>
      <c r="M38" s="661"/>
      <c r="N38" s="663"/>
    </row>
    <row r="39" spans="1:14" x14ac:dyDescent="0.25">
      <c r="A39" s="195">
        <v>44782</v>
      </c>
      <c r="B39" s="206" t="s">
        <v>155</v>
      </c>
      <c r="C39" s="206" t="s">
        <v>125</v>
      </c>
      <c r="D39" s="534" t="s">
        <v>119</v>
      </c>
      <c r="E39" s="591">
        <v>10000</v>
      </c>
      <c r="F39" s="185"/>
      <c r="G39" s="592">
        <f t="shared" si="0"/>
        <v>130000</v>
      </c>
      <c r="H39" s="625" t="s">
        <v>141</v>
      </c>
      <c r="I39" s="184" t="s">
        <v>18</v>
      </c>
      <c r="J39" s="453" t="s">
        <v>243</v>
      </c>
      <c r="K39" s="561" t="s">
        <v>64</v>
      </c>
      <c r="L39" s="184" t="s">
        <v>45</v>
      </c>
      <c r="M39" s="184"/>
      <c r="N39" s="624" t="s">
        <v>128</v>
      </c>
    </row>
    <row r="40" spans="1:14" x14ac:dyDescent="0.25">
      <c r="A40" s="195">
        <v>44782</v>
      </c>
      <c r="B40" s="206" t="s">
        <v>155</v>
      </c>
      <c r="C40" s="206" t="s">
        <v>125</v>
      </c>
      <c r="D40" s="534" t="s">
        <v>119</v>
      </c>
      <c r="E40" s="591">
        <v>25000</v>
      </c>
      <c r="F40" s="185"/>
      <c r="G40" s="592">
        <f t="shared" si="0"/>
        <v>105000</v>
      </c>
      <c r="H40" s="625" t="s">
        <v>141</v>
      </c>
      <c r="I40" s="184" t="s">
        <v>18</v>
      </c>
      <c r="J40" s="453" t="s">
        <v>243</v>
      </c>
      <c r="K40" s="561" t="s">
        <v>64</v>
      </c>
      <c r="L40" s="184" t="s">
        <v>45</v>
      </c>
      <c r="M40" s="184"/>
      <c r="N40" s="624" t="s">
        <v>244</v>
      </c>
    </row>
    <row r="41" spans="1:14" x14ac:dyDescent="0.25">
      <c r="A41" s="195">
        <v>44782</v>
      </c>
      <c r="B41" s="206" t="s">
        <v>155</v>
      </c>
      <c r="C41" s="206" t="s">
        <v>125</v>
      </c>
      <c r="D41" s="534" t="s">
        <v>119</v>
      </c>
      <c r="E41" s="591">
        <v>30000</v>
      </c>
      <c r="F41" s="185"/>
      <c r="G41" s="592">
        <f t="shared" si="0"/>
        <v>75000</v>
      </c>
      <c r="H41" s="625" t="s">
        <v>141</v>
      </c>
      <c r="I41" s="184" t="s">
        <v>18</v>
      </c>
      <c r="J41" s="453" t="s">
        <v>243</v>
      </c>
      <c r="K41" s="561" t="s">
        <v>64</v>
      </c>
      <c r="L41" s="184" t="s">
        <v>45</v>
      </c>
      <c r="M41" s="184"/>
      <c r="N41" s="624" t="s">
        <v>245</v>
      </c>
    </row>
    <row r="42" spans="1:14" x14ac:dyDescent="0.25">
      <c r="A42" s="195">
        <v>44782</v>
      </c>
      <c r="B42" s="206" t="s">
        <v>155</v>
      </c>
      <c r="C42" s="206" t="s">
        <v>125</v>
      </c>
      <c r="D42" s="534" t="s">
        <v>119</v>
      </c>
      <c r="E42" s="591">
        <v>20000</v>
      </c>
      <c r="F42" s="185"/>
      <c r="G42" s="592">
        <f t="shared" si="0"/>
        <v>55000</v>
      </c>
      <c r="H42" s="625" t="s">
        <v>141</v>
      </c>
      <c r="I42" s="184" t="s">
        <v>18</v>
      </c>
      <c r="J42" s="453" t="s">
        <v>243</v>
      </c>
      <c r="K42" s="561" t="s">
        <v>64</v>
      </c>
      <c r="L42" s="184" t="s">
        <v>45</v>
      </c>
      <c r="M42" s="184"/>
      <c r="N42" s="624" t="s">
        <v>246</v>
      </c>
    </row>
    <row r="43" spans="1:14" x14ac:dyDescent="0.25">
      <c r="A43" s="195">
        <v>44782</v>
      </c>
      <c r="B43" s="206" t="s">
        <v>155</v>
      </c>
      <c r="C43" s="206" t="s">
        <v>125</v>
      </c>
      <c r="D43" s="534" t="s">
        <v>119</v>
      </c>
      <c r="E43" s="591">
        <v>40000</v>
      </c>
      <c r="F43" s="185"/>
      <c r="G43" s="592">
        <f t="shared" si="0"/>
        <v>15000</v>
      </c>
      <c r="H43" s="625" t="s">
        <v>141</v>
      </c>
      <c r="I43" s="184" t="s">
        <v>18</v>
      </c>
      <c r="J43" s="453" t="s">
        <v>243</v>
      </c>
      <c r="K43" s="561" t="s">
        <v>64</v>
      </c>
      <c r="L43" s="184" t="s">
        <v>45</v>
      </c>
      <c r="M43" s="184"/>
      <c r="N43" s="624" t="s">
        <v>247</v>
      </c>
    </row>
    <row r="44" spans="1:14" x14ac:dyDescent="0.25">
      <c r="A44" s="195">
        <v>44782</v>
      </c>
      <c r="B44" s="206" t="s">
        <v>155</v>
      </c>
      <c r="C44" s="206" t="s">
        <v>125</v>
      </c>
      <c r="D44" s="534" t="s">
        <v>119</v>
      </c>
      <c r="E44" s="591">
        <v>5000</v>
      </c>
      <c r="F44" s="185"/>
      <c r="G44" s="592">
        <f t="shared" si="0"/>
        <v>10000</v>
      </c>
      <c r="H44" s="625" t="s">
        <v>141</v>
      </c>
      <c r="I44" s="184" t="s">
        <v>18</v>
      </c>
      <c r="J44" s="453" t="s">
        <v>243</v>
      </c>
      <c r="K44" s="561" t="s">
        <v>64</v>
      </c>
      <c r="L44" s="184" t="s">
        <v>45</v>
      </c>
      <c r="M44" s="184"/>
      <c r="N44" s="624" t="s">
        <v>248</v>
      </c>
    </row>
    <row r="45" spans="1:14" x14ac:dyDescent="0.25">
      <c r="A45" s="563">
        <v>44783</v>
      </c>
      <c r="B45" s="576" t="s">
        <v>116</v>
      </c>
      <c r="C45" s="576" t="s">
        <v>49</v>
      </c>
      <c r="D45" s="587" t="s">
        <v>119</v>
      </c>
      <c r="E45" s="590"/>
      <c r="F45" s="573">
        <v>50000</v>
      </c>
      <c r="G45" s="659">
        <f t="shared" si="0"/>
        <v>60000</v>
      </c>
      <c r="H45" s="660" t="s">
        <v>141</v>
      </c>
      <c r="I45" s="661" t="s">
        <v>18</v>
      </c>
      <c r="J45" s="570" t="s">
        <v>256</v>
      </c>
      <c r="K45" s="662" t="s">
        <v>64</v>
      </c>
      <c r="L45" s="661" t="s">
        <v>45</v>
      </c>
      <c r="M45" s="661"/>
      <c r="N45" s="663"/>
    </row>
    <row r="46" spans="1:14" x14ac:dyDescent="0.25">
      <c r="A46" s="195">
        <v>44783</v>
      </c>
      <c r="B46" s="206" t="s">
        <v>124</v>
      </c>
      <c r="C46" s="206" t="s">
        <v>125</v>
      </c>
      <c r="D46" s="534" t="s">
        <v>119</v>
      </c>
      <c r="E46" s="183">
        <v>11000</v>
      </c>
      <c r="F46" s="183"/>
      <c r="G46" s="592">
        <f t="shared" si="0"/>
        <v>49000</v>
      </c>
      <c r="H46" s="665" t="s">
        <v>141</v>
      </c>
      <c r="I46" s="184" t="s">
        <v>18</v>
      </c>
      <c r="J46" s="453" t="s">
        <v>256</v>
      </c>
      <c r="K46" s="561" t="s">
        <v>64</v>
      </c>
      <c r="L46" s="184" t="s">
        <v>45</v>
      </c>
      <c r="M46" s="184"/>
      <c r="N46" s="624" t="s">
        <v>128</v>
      </c>
    </row>
    <row r="47" spans="1:14" x14ac:dyDescent="0.25">
      <c r="A47" s="195">
        <v>44783</v>
      </c>
      <c r="B47" s="206" t="s">
        <v>124</v>
      </c>
      <c r="C47" s="206" t="s">
        <v>125</v>
      </c>
      <c r="D47" s="534" t="s">
        <v>119</v>
      </c>
      <c r="E47" s="183">
        <v>10000</v>
      </c>
      <c r="F47" s="183"/>
      <c r="G47" s="592">
        <f t="shared" si="0"/>
        <v>39000</v>
      </c>
      <c r="H47" s="665" t="s">
        <v>141</v>
      </c>
      <c r="I47" s="184" t="s">
        <v>18</v>
      </c>
      <c r="J47" s="453" t="s">
        <v>256</v>
      </c>
      <c r="K47" s="561" t="s">
        <v>64</v>
      </c>
      <c r="L47" s="184" t="s">
        <v>45</v>
      </c>
      <c r="M47" s="184"/>
      <c r="N47" s="624" t="s">
        <v>254</v>
      </c>
    </row>
    <row r="48" spans="1:14" x14ac:dyDescent="0.25">
      <c r="A48" s="195">
        <v>44783</v>
      </c>
      <c r="B48" s="206" t="s">
        <v>124</v>
      </c>
      <c r="C48" s="206" t="s">
        <v>125</v>
      </c>
      <c r="D48" s="534" t="s">
        <v>119</v>
      </c>
      <c r="E48" s="183">
        <v>8000</v>
      </c>
      <c r="F48" s="183"/>
      <c r="G48" s="592">
        <f t="shared" si="0"/>
        <v>31000</v>
      </c>
      <c r="H48" s="665" t="s">
        <v>141</v>
      </c>
      <c r="I48" s="184" t="s">
        <v>18</v>
      </c>
      <c r="J48" s="453" t="s">
        <v>256</v>
      </c>
      <c r="K48" s="561" t="s">
        <v>64</v>
      </c>
      <c r="L48" s="184" t="s">
        <v>45</v>
      </c>
      <c r="M48" s="184"/>
      <c r="N48" s="624" t="s">
        <v>257</v>
      </c>
    </row>
    <row r="49" spans="1:14" x14ac:dyDescent="0.25">
      <c r="A49" s="195">
        <v>44783</v>
      </c>
      <c r="B49" s="206" t="s">
        <v>124</v>
      </c>
      <c r="C49" s="206" t="s">
        <v>125</v>
      </c>
      <c r="D49" s="534" t="s">
        <v>119</v>
      </c>
      <c r="E49" s="183">
        <v>10000</v>
      </c>
      <c r="F49" s="183"/>
      <c r="G49" s="592">
        <f t="shared" si="0"/>
        <v>21000</v>
      </c>
      <c r="H49" s="320" t="s">
        <v>141</v>
      </c>
      <c r="I49" s="176" t="s">
        <v>18</v>
      </c>
      <c r="J49" s="453" t="s">
        <v>256</v>
      </c>
      <c r="K49" s="561" t="s">
        <v>64</v>
      </c>
      <c r="L49" s="184" t="s">
        <v>45</v>
      </c>
      <c r="M49" s="176"/>
      <c r="N49" s="178" t="s">
        <v>258</v>
      </c>
    </row>
    <row r="50" spans="1:14" x14ac:dyDescent="0.25">
      <c r="A50" s="195">
        <v>44783</v>
      </c>
      <c r="B50" s="206" t="s">
        <v>124</v>
      </c>
      <c r="C50" s="206" t="s">
        <v>125</v>
      </c>
      <c r="D50" s="534" t="s">
        <v>119</v>
      </c>
      <c r="E50" s="191">
        <v>9000</v>
      </c>
      <c r="F50" s="173"/>
      <c r="G50" s="334">
        <f>G49-E50+F50</f>
        <v>12000</v>
      </c>
      <c r="H50" s="627" t="s">
        <v>141</v>
      </c>
      <c r="I50" s="628" t="s">
        <v>18</v>
      </c>
      <c r="J50" s="453" t="s">
        <v>256</v>
      </c>
      <c r="K50" s="629" t="s">
        <v>64</v>
      </c>
      <c r="L50" s="628" t="s">
        <v>45</v>
      </c>
      <c r="M50" s="628"/>
      <c r="N50" s="626" t="s">
        <v>254</v>
      </c>
    </row>
    <row r="51" spans="1:14" x14ac:dyDescent="0.25">
      <c r="A51" s="563">
        <v>44784</v>
      </c>
      <c r="B51" s="576" t="s">
        <v>116</v>
      </c>
      <c r="C51" s="576" t="s">
        <v>49</v>
      </c>
      <c r="D51" s="674" t="s">
        <v>119</v>
      </c>
      <c r="E51" s="657"/>
      <c r="F51" s="658">
        <v>50000</v>
      </c>
      <c r="G51" s="567">
        <f t="shared" ref="G51:G146" si="2">G50-E51+F51</f>
        <v>62000</v>
      </c>
      <c r="H51" s="675" t="s">
        <v>141</v>
      </c>
      <c r="I51" s="676" t="s">
        <v>18</v>
      </c>
      <c r="J51" s="570" t="s">
        <v>273</v>
      </c>
      <c r="K51" s="677" t="s">
        <v>64</v>
      </c>
      <c r="L51" s="676" t="s">
        <v>45</v>
      </c>
      <c r="M51" s="676"/>
      <c r="N51" s="678"/>
    </row>
    <row r="52" spans="1:14" x14ac:dyDescent="0.25">
      <c r="A52" s="195">
        <v>44784</v>
      </c>
      <c r="B52" s="206" t="s">
        <v>124</v>
      </c>
      <c r="C52" s="206" t="s">
        <v>125</v>
      </c>
      <c r="D52" s="605" t="s">
        <v>119</v>
      </c>
      <c r="E52" s="591">
        <v>10000</v>
      </c>
      <c r="F52" s="185"/>
      <c r="G52" s="334">
        <f t="shared" si="2"/>
        <v>52000</v>
      </c>
      <c r="H52" s="627" t="s">
        <v>141</v>
      </c>
      <c r="I52" s="628" t="s">
        <v>18</v>
      </c>
      <c r="J52" s="453" t="s">
        <v>273</v>
      </c>
      <c r="K52" s="629" t="s">
        <v>64</v>
      </c>
      <c r="L52" s="628" t="s">
        <v>45</v>
      </c>
      <c r="M52" s="628"/>
      <c r="N52" s="626" t="s">
        <v>128</v>
      </c>
    </row>
    <row r="53" spans="1:14" x14ac:dyDescent="0.25">
      <c r="A53" s="195">
        <v>44784</v>
      </c>
      <c r="B53" s="206" t="s">
        <v>124</v>
      </c>
      <c r="C53" s="206" t="s">
        <v>125</v>
      </c>
      <c r="D53" s="605" t="s">
        <v>119</v>
      </c>
      <c r="E53" s="591">
        <v>10000</v>
      </c>
      <c r="F53" s="185"/>
      <c r="G53" s="334">
        <f t="shared" si="2"/>
        <v>42000</v>
      </c>
      <c r="H53" s="627" t="s">
        <v>141</v>
      </c>
      <c r="I53" s="628" t="s">
        <v>18</v>
      </c>
      <c r="J53" s="453" t="s">
        <v>273</v>
      </c>
      <c r="K53" s="629" t="s">
        <v>64</v>
      </c>
      <c r="L53" s="628" t="s">
        <v>45</v>
      </c>
      <c r="M53" s="628"/>
      <c r="N53" s="626" t="s">
        <v>274</v>
      </c>
    </row>
    <row r="54" spans="1:14" x14ac:dyDescent="0.25">
      <c r="A54" s="195">
        <v>44784</v>
      </c>
      <c r="B54" s="206" t="s">
        <v>124</v>
      </c>
      <c r="C54" s="206" t="s">
        <v>125</v>
      </c>
      <c r="D54" s="605" t="s">
        <v>119</v>
      </c>
      <c r="E54" s="591">
        <v>8000</v>
      </c>
      <c r="F54" s="185"/>
      <c r="G54" s="334">
        <f t="shared" si="2"/>
        <v>34000</v>
      </c>
      <c r="H54" s="627" t="s">
        <v>141</v>
      </c>
      <c r="I54" s="628" t="s">
        <v>18</v>
      </c>
      <c r="J54" s="453" t="s">
        <v>273</v>
      </c>
      <c r="K54" s="629" t="s">
        <v>64</v>
      </c>
      <c r="L54" s="628" t="s">
        <v>45</v>
      </c>
      <c r="M54" s="628"/>
      <c r="N54" s="626" t="s">
        <v>275</v>
      </c>
    </row>
    <row r="55" spans="1:14" x14ac:dyDescent="0.25">
      <c r="A55" s="195">
        <v>44784</v>
      </c>
      <c r="B55" s="206" t="s">
        <v>124</v>
      </c>
      <c r="C55" s="206" t="s">
        <v>125</v>
      </c>
      <c r="D55" s="605" t="s">
        <v>119</v>
      </c>
      <c r="E55" s="591">
        <v>10000</v>
      </c>
      <c r="F55" s="185"/>
      <c r="G55" s="334">
        <f t="shared" si="2"/>
        <v>24000</v>
      </c>
      <c r="H55" s="627" t="s">
        <v>141</v>
      </c>
      <c r="I55" s="628" t="s">
        <v>18</v>
      </c>
      <c r="J55" s="453" t="s">
        <v>273</v>
      </c>
      <c r="K55" s="629" t="s">
        <v>64</v>
      </c>
      <c r="L55" s="628" t="s">
        <v>45</v>
      </c>
      <c r="M55" s="628"/>
      <c r="N55" s="626" t="s">
        <v>158</v>
      </c>
    </row>
    <row r="56" spans="1:14" x14ac:dyDescent="0.25">
      <c r="A56" s="195">
        <v>44784</v>
      </c>
      <c r="B56" s="206" t="s">
        <v>124</v>
      </c>
      <c r="C56" s="206" t="s">
        <v>125</v>
      </c>
      <c r="D56" s="605" t="s">
        <v>119</v>
      </c>
      <c r="E56" s="591">
        <v>11000</v>
      </c>
      <c r="F56" s="185"/>
      <c r="G56" s="334">
        <f t="shared" si="2"/>
        <v>13000</v>
      </c>
      <c r="H56" s="627" t="s">
        <v>141</v>
      </c>
      <c r="I56" s="628" t="s">
        <v>18</v>
      </c>
      <c r="J56" s="453" t="s">
        <v>273</v>
      </c>
      <c r="K56" s="629" t="s">
        <v>64</v>
      </c>
      <c r="L56" s="628" t="s">
        <v>45</v>
      </c>
      <c r="M56" s="628"/>
      <c r="N56" s="626" t="s">
        <v>129</v>
      </c>
    </row>
    <row r="57" spans="1:14" x14ac:dyDescent="0.25">
      <c r="A57" s="563">
        <v>44785</v>
      </c>
      <c r="B57" s="576" t="s">
        <v>116</v>
      </c>
      <c r="C57" s="576" t="s">
        <v>49</v>
      </c>
      <c r="D57" s="674" t="s">
        <v>119</v>
      </c>
      <c r="E57" s="657"/>
      <c r="F57" s="658">
        <v>50000</v>
      </c>
      <c r="G57" s="567">
        <f t="shared" si="2"/>
        <v>63000</v>
      </c>
      <c r="H57" s="675" t="s">
        <v>141</v>
      </c>
      <c r="I57" s="676" t="s">
        <v>18</v>
      </c>
      <c r="J57" s="570" t="s">
        <v>287</v>
      </c>
      <c r="K57" s="677" t="s">
        <v>64</v>
      </c>
      <c r="L57" s="676" t="s">
        <v>45</v>
      </c>
      <c r="M57" s="676"/>
      <c r="N57" s="678"/>
    </row>
    <row r="58" spans="1:14" x14ac:dyDescent="0.25">
      <c r="A58" s="195">
        <v>44785</v>
      </c>
      <c r="B58" s="206" t="s">
        <v>124</v>
      </c>
      <c r="C58" s="206" t="s">
        <v>125</v>
      </c>
      <c r="D58" s="605" t="s">
        <v>119</v>
      </c>
      <c r="E58" s="591">
        <v>11000</v>
      </c>
      <c r="F58" s="185"/>
      <c r="G58" s="334">
        <f t="shared" si="2"/>
        <v>52000</v>
      </c>
      <c r="H58" s="627" t="s">
        <v>141</v>
      </c>
      <c r="I58" s="628" t="s">
        <v>18</v>
      </c>
      <c r="J58" s="453" t="s">
        <v>287</v>
      </c>
      <c r="K58" s="629" t="s">
        <v>64</v>
      </c>
      <c r="L58" s="628" t="s">
        <v>45</v>
      </c>
      <c r="M58" s="628"/>
      <c r="N58" s="626" t="s">
        <v>128</v>
      </c>
    </row>
    <row r="59" spans="1:14" x14ac:dyDescent="0.25">
      <c r="A59" s="195">
        <v>44785</v>
      </c>
      <c r="B59" s="206" t="s">
        <v>124</v>
      </c>
      <c r="C59" s="206" t="s">
        <v>125</v>
      </c>
      <c r="D59" s="605" t="s">
        <v>119</v>
      </c>
      <c r="E59" s="591">
        <v>10000</v>
      </c>
      <c r="F59" s="185"/>
      <c r="G59" s="334">
        <f t="shared" si="2"/>
        <v>42000</v>
      </c>
      <c r="H59" s="627" t="s">
        <v>141</v>
      </c>
      <c r="I59" s="628" t="s">
        <v>18</v>
      </c>
      <c r="J59" s="453" t="s">
        <v>287</v>
      </c>
      <c r="K59" s="629" t="s">
        <v>64</v>
      </c>
      <c r="L59" s="628" t="s">
        <v>45</v>
      </c>
      <c r="M59" s="628"/>
      <c r="N59" s="626" t="s">
        <v>160</v>
      </c>
    </row>
    <row r="60" spans="1:14" x14ac:dyDescent="0.25">
      <c r="A60" s="195">
        <v>44785</v>
      </c>
      <c r="B60" s="206" t="s">
        <v>124</v>
      </c>
      <c r="C60" s="206" t="s">
        <v>125</v>
      </c>
      <c r="D60" s="605" t="s">
        <v>119</v>
      </c>
      <c r="E60" s="591">
        <v>8000</v>
      </c>
      <c r="F60" s="185"/>
      <c r="G60" s="334">
        <f t="shared" si="2"/>
        <v>34000</v>
      </c>
      <c r="H60" s="627" t="s">
        <v>141</v>
      </c>
      <c r="I60" s="628" t="s">
        <v>18</v>
      </c>
      <c r="J60" s="453" t="s">
        <v>287</v>
      </c>
      <c r="K60" s="629" t="s">
        <v>64</v>
      </c>
      <c r="L60" s="628" t="s">
        <v>45</v>
      </c>
      <c r="M60" s="628"/>
      <c r="N60" s="626" t="s">
        <v>214</v>
      </c>
    </row>
    <row r="61" spans="1:14" x14ac:dyDescent="0.25">
      <c r="A61" s="195">
        <v>44785</v>
      </c>
      <c r="B61" s="206" t="s">
        <v>124</v>
      </c>
      <c r="C61" s="206" t="s">
        <v>125</v>
      </c>
      <c r="D61" s="605" t="s">
        <v>119</v>
      </c>
      <c r="E61" s="591">
        <v>10000</v>
      </c>
      <c r="F61" s="185"/>
      <c r="G61" s="334">
        <f t="shared" si="2"/>
        <v>24000</v>
      </c>
      <c r="H61" s="627" t="s">
        <v>141</v>
      </c>
      <c r="I61" s="628" t="s">
        <v>18</v>
      </c>
      <c r="J61" s="453" t="s">
        <v>287</v>
      </c>
      <c r="K61" s="629" t="s">
        <v>64</v>
      </c>
      <c r="L61" s="628" t="s">
        <v>45</v>
      </c>
      <c r="M61" s="628"/>
      <c r="N61" s="626" t="s">
        <v>158</v>
      </c>
    </row>
    <row r="62" spans="1:14" x14ac:dyDescent="0.25">
      <c r="A62" s="195">
        <v>44785</v>
      </c>
      <c r="B62" s="206" t="s">
        <v>124</v>
      </c>
      <c r="C62" s="206" t="s">
        <v>125</v>
      </c>
      <c r="D62" s="605" t="s">
        <v>119</v>
      </c>
      <c r="E62" s="591">
        <v>9000</v>
      </c>
      <c r="F62" s="185"/>
      <c r="G62" s="334">
        <f t="shared" si="2"/>
        <v>15000</v>
      </c>
      <c r="H62" s="627" t="s">
        <v>141</v>
      </c>
      <c r="I62" s="628" t="s">
        <v>18</v>
      </c>
      <c r="J62" s="453" t="s">
        <v>287</v>
      </c>
      <c r="K62" s="629" t="s">
        <v>64</v>
      </c>
      <c r="L62" s="628" t="s">
        <v>45</v>
      </c>
      <c r="M62" s="628"/>
      <c r="N62" s="626" t="s">
        <v>129</v>
      </c>
    </row>
    <row r="63" spans="1:14" x14ac:dyDescent="0.25">
      <c r="A63" s="563">
        <v>44786</v>
      </c>
      <c r="B63" s="576" t="s">
        <v>116</v>
      </c>
      <c r="C63" s="576" t="s">
        <v>49</v>
      </c>
      <c r="D63" s="674" t="s">
        <v>119</v>
      </c>
      <c r="E63" s="657"/>
      <c r="F63" s="658">
        <v>20000</v>
      </c>
      <c r="G63" s="567">
        <f t="shared" si="2"/>
        <v>35000</v>
      </c>
      <c r="H63" s="675" t="s">
        <v>141</v>
      </c>
      <c r="I63" s="676" t="s">
        <v>18</v>
      </c>
      <c r="J63" s="570" t="s">
        <v>297</v>
      </c>
      <c r="K63" s="677" t="s">
        <v>64</v>
      </c>
      <c r="L63" s="676" t="s">
        <v>45</v>
      </c>
      <c r="M63" s="676"/>
      <c r="N63" s="678"/>
    </row>
    <row r="64" spans="1:14" x14ac:dyDescent="0.25">
      <c r="A64" s="195">
        <v>44786</v>
      </c>
      <c r="B64" s="206" t="s">
        <v>124</v>
      </c>
      <c r="C64" s="206" t="s">
        <v>125</v>
      </c>
      <c r="D64" s="605" t="s">
        <v>119</v>
      </c>
      <c r="E64" s="591">
        <v>10000</v>
      </c>
      <c r="F64" s="185"/>
      <c r="G64" s="334">
        <f t="shared" si="2"/>
        <v>25000</v>
      </c>
      <c r="H64" s="627" t="s">
        <v>141</v>
      </c>
      <c r="I64" s="628" t="s">
        <v>18</v>
      </c>
      <c r="J64" s="453" t="s">
        <v>297</v>
      </c>
      <c r="K64" s="629" t="s">
        <v>64</v>
      </c>
      <c r="L64" s="628" t="s">
        <v>45</v>
      </c>
      <c r="M64" s="628"/>
      <c r="N64" s="626" t="s">
        <v>253</v>
      </c>
    </row>
    <row r="65" spans="1:14" x14ac:dyDescent="0.25">
      <c r="A65" s="195">
        <v>44786</v>
      </c>
      <c r="B65" s="206" t="s">
        <v>124</v>
      </c>
      <c r="C65" s="206" t="s">
        <v>125</v>
      </c>
      <c r="D65" s="605" t="s">
        <v>119</v>
      </c>
      <c r="E65" s="591">
        <v>11000</v>
      </c>
      <c r="F65" s="185"/>
      <c r="G65" s="334">
        <f t="shared" si="2"/>
        <v>14000</v>
      </c>
      <c r="H65" s="627" t="s">
        <v>141</v>
      </c>
      <c r="I65" s="628" t="s">
        <v>18</v>
      </c>
      <c r="J65" s="453" t="s">
        <v>297</v>
      </c>
      <c r="K65" s="629" t="s">
        <v>64</v>
      </c>
      <c r="L65" s="628" t="s">
        <v>45</v>
      </c>
      <c r="M65" s="628"/>
      <c r="N65" s="626" t="s">
        <v>301</v>
      </c>
    </row>
    <row r="66" spans="1:14" x14ac:dyDescent="0.25">
      <c r="A66" s="563">
        <v>44788</v>
      </c>
      <c r="B66" s="576" t="s">
        <v>116</v>
      </c>
      <c r="C66" s="576" t="s">
        <v>49</v>
      </c>
      <c r="D66" s="674" t="s">
        <v>119</v>
      </c>
      <c r="E66" s="657"/>
      <c r="F66" s="658">
        <v>130000</v>
      </c>
      <c r="G66" s="567">
        <f t="shared" si="2"/>
        <v>144000</v>
      </c>
      <c r="H66" s="675" t="s">
        <v>141</v>
      </c>
      <c r="I66" s="676" t="s">
        <v>18</v>
      </c>
      <c r="J66" s="570" t="s">
        <v>298</v>
      </c>
      <c r="K66" s="677" t="s">
        <v>64</v>
      </c>
      <c r="L66" s="676" t="s">
        <v>45</v>
      </c>
      <c r="M66" s="676"/>
      <c r="N66" s="678"/>
    </row>
    <row r="67" spans="1:14" x14ac:dyDescent="0.25">
      <c r="A67" s="195">
        <v>44788</v>
      </c>
      <c r="B67" s="206" t="s">
        <v>124</v>
      </c>
      <c r="C67" s="206" t="s">
        <v>125</v>
      </c>
      <c r="D67" s="605" t="s">
        <v>119</v>
      </c>
      <c r="E67" s="591">
        <v>10000</v>
      </c>
      <c r="F67" s="185"/>
      <c r="G67" s="334">
        <f t="shared" si="2"/>
        <v>134000</v>
      </c>
      <c r="H67" s="627" t="s">
        <v>141</v>
      </c>
      <c r="I67" s="628" t="s">
        <v>18</v>
      </c>
      <c r="J67" s="453" t="s">
        <v>298</v>
      </c>
      <c r="K67" s="629" t="s">
        <v>64</v>
      </c>
      <c r="L67" s="628" t="s">
        <v>45</v>
      </c>
      <c r="M67" s="628"/>
      <c r="N67" s="626" t="s">
        <v>128</v>
      </c>
    </row>
    <row r="68" spans="1:14" x14ac:dyDescent="0.25">
      <c r="A68" s="195">
        <v>44788</v>
      </c>
      <c r="B68" s="206" t="s">
        <v>124</v>
      </c>
      <c r="C68" s="206" t="s">
        <v>125</v>
      </c>
      <c r="D68" s="605" t="s">
        <v>119</v>
      </c>
      <c r="E68" s="591">
        <v>40000</v>
      </c>
      <c r="F68" s="185"/>
      <c r="G68" s="334">
        <f t="shared" si="2"/>
        <v>94000</v>
      </c>
      <c r="H68" s="627" t="s">
        <v>141</v>
      </c>
      <c r="I68" s="628" t="s">
        <v>18</v>
      </c>
      <c r="J68" s="453" t="s">
        <v>298</v>
      </c>
      <c r="K68" s="629" t="s">
        <v>64</v>
      </c>
      <c r="L68" s="628" t="s">
        <v>45</v>
      </c>
      <c r="M68" s="628"/>
      <c r="N68" s="626" t="s">
        <v>310</v>
      </c>
    </row>
    <row r="69" spans="1:14" x14ac:dyDescent="0.25">
      <c r="A69" s="195">
        <v>44788</v>
      </c>
      <c r="B69" s="206" t="s">
        <v>124</v>
      </c>
      <c r="C69" s="206" t="s">
        <v>125</v>
      </c>
      <c r="D69" s="605" t="s">
        <v>119</v>
      </c>
      <c r="E69" s="591">
        <v>15000</v>
      </c>
      <c r="F69" s="185"/>
      <c r="G69" s="334">
        <f t="shared" si="2"/>
        <v>79000</v>
      </c>
      <c r="H69" s="627" t="s">
        <v>141</v>
      </c>
      <c r="I69" s="628" t="s">
        <v>18</v>
      </c>
      <c r="J69" s="453" t="s">
        <v>298</v>
      </c>
      <c r="K69" s="629" t="s">
        <v>64</v>
      </c>
      <c r="L69" s="628" t="s">
        <v>45</v>
      </c>
      <c r="M69" s="628"/>
      <c r="N69" s="626" t="s">
        <v>311</v>
      </c>
    </row>
    <row r="70" spans="1:14" x14ac:dyDescent="0.25">
      <c r="A70" s="195">
        <v>44788</v>
      </c>
      <c r="B70" s="206" t="s">
        <v>124</v>
      </c>
      <c r="C70" s="206" t="s">
        <v>125</v>
      </c>
      <c r="D70" s="605" t="s">
        <v>119</v>
      </c>
      <c r="E70" s="591">
        <v>15000</v>
      </c>
      <c r="F70" s="185"/>
      <c r="G70" s="334">
        <f t="shared" si="2"/>
        <v>64000</v>
      </c>
      <c r="H70" s="627" t="s">
        <v>141</v>
      </c>
      <c r="I70" s="628" t="s">
        <v>18</v>
      </c>
      <c r="J70" s="453" t="s">
        <v>298</v>
      </c>
      <c r="K70" s="629" t="s">
        <v>64</v>
      </c>
      <c r="L70" s="628" t="s">
        <v>45</v>
      </c>
      <c r="M70" s="628"/>
      <c r="N70" s="626" t="s">
        <v>312</v>
      </c>
    </row>
    <row r="71" spans="1:14" x14ac:dyDescent="0.25">
      <c r="A71" s="195">
        <v>44788</v>
      </c>
      <c r="B71" s="206" t="s">
        <v>124</v>
      </c>
      <c r="C71" s="206" t="s">
        <v>125</v>
      </c>
      <c r="D71" s="605" t="s">
        <v>119</v>
      </c>
      <c r="E71" s="591">
        <v>50000</v>
      </c>
      <c r="F71" s="185"/>
      <c r="G71" s="334">
        <f t="shared" si="2"/>
        <v>14000</v>
      </c>
      <c r="H71" s="627" t="s">
        <v>141</v>
      </c>
      <c r="I71" s="628" t="s">
        <v>18</v>
      </c>
      <c r="J71" s="453" t="s">
        <v>298</v>
      </c>
      <c r="K71" s="629" t="s">
        <v>64</v>
      </c>
      <c r="L71" s="628" t="s">
        <v>45</v>
      </c>
      <c r="M71" s="628"/>
      <c r="N71" s="626" t="s">
        <v>313</v>
      </c>
    </row>
    <row r="72" spans="1:14" x14ac:dyDescent="0.25">
      <c r="A72" s="195">
        <v>44788</v>
      </c>
      <c r="B72" s="206" t="s">
        <v>124</v>
      </c>
      <c r="C72" s="206" t="s">
        <v>125</v>
      </c>
      <c r="D72" s="605" t="s">
        <v>119</v>
      </c>
      <c r="E72" s="591">
        <v>8000</v>
      </c>
      <c r="F72" s="185"/>
      <c r="G72" s="334">
        <f t="shared" si="2"/>
        <v>6000</v>
      </c>
      <c r="H72" s="627" t="s">
        <v>141</v>
      </c>
      <c r="I72" s="628" t="s">
        <v>18</v>
      </c>
      <c r="J72" s="453" t="s">
        <v>298</v>
      </c>
      <c r="K72" s="629" t="s">
        <v>64</v>
      </c>
      <c r="L72" s="628" t="s">
        <v>45</v>
      </c>
      <c r="M72" s="628"/>
      <c r="N72" s="626" t="s">
        <v>248</v>
      </c>
    </row>
    <row r="73" spans="1:14" x14ac:dyDescent="0.25">
      <c r="A73" s="195">
        <v>44789</v>
      </c>
      <c r="B73" s="206" t="s">
        <v>314</v>
      </c>
      <c r="C73" s="206" t="s">
        <v>49</v>
      </c>
      <c r="D73" s="605" t="s">
        <v>119</v>
      </c>
      <c r="E73" s="591"/>
      <c r="F73" s="185">
        <v>8000</v>
      </c>
      <c r="G73" s="334">
        <f t="shared" si="2"/>
        <v>14000</v>
      </c>
      <c r="H73" s="627" t="s">
        <v>141</v>
      </c>
      <c r="I73" s="628" t="s">
        <v>18</v>
      </c>
      <c r="J73" s="453" t="s">
        <v>298</v>
      </c>
      <c r="K73" s="629" t="s">
        <v>64</v>
      </c>
      <c r="L73" s="628" t="s">
        <v>45</v>
      </c>
      <c r="M73" s="628"/>
      <c r="N73" s="626"/>
    </row>
    <row r="74" spans="1:14" x14ac:dyDescent="0.25">
      <c r="A74" s="563">
        <v>44789</v>
      </c>
      <c r="B74" s="576" t="s">
        <v>116</v>
      </c>
      <c r="C74" s="576" t="s">
        <v>49</v>
      </c>
      <c r="D74" s="674" t="s">
        <v>119</v>
      </c>
      <c r="E74" s="657"/>
      <c r="F74" s="658">
        <v>60000</v>
      </c>
      <c r="G74" s="567">
        <f t="shared" si="2"/>
        <v>74000</v>
      </c>
      <c r="H74" s="675" t="s">
        <v>141</v>
      </c>
      <c r="I74" s="676" t="s">
        <v>18</v>
      </c>
      <c r="J74" s="570" t="s">
        <v>328</v>
      </c>
      <c r="K74" s="677" t="s">
        <v>64</v>
      </c>
      <c r="L74" s="676" t="s">
        <v>45</v>
      </c>
      <c r="M74" s="676"/>
      <c r="N74" s="678"/>
    </row>
    <row r="75" spans="1:14" x14ac:dyDescent="0.25">
      <c r="A75" s="195">
        <v>44789</v>
      </c>
      <c r="B75" s="206" t="s">
        <v>124</v>
      </c>
      <c r="C75" s="206" t="s">
        <v>125</v>
      </c>
      <c r="D75" s="605" t="s">
        <v>119</v>
      </c>
      <c r="E75" s="591">
        <v>10000</v>
      </c>
      <c r="F75" s="185"/>
      <c r="G75" s="334">
        <f t="shared" si="2"/>
        <v>64000</v>
      </c>
      <c r="H75" s="627" t="s">
        <v>141</v>
      </c>
      <c r="I75" s="628" t="s">
        <v>18</v>
      </c>
      <c r="J75" s="453" t="s">
        <v>328</v>
      </c>
      <c r="K75" s="629" t="s">
        <v>64</v>
      </c>
      <c r="L75" s="628" t="s">
        <v>45</v>
      </c>
      <c r="M75" s="628"/>
      <c r="N75" s="626" t="s">
        <v>128</v>
      </c>
    </row>
    <row r="76" spans="1:14" x14ac:dyDescent="0.25">
      <c r="A76" s="195">
        <v>44789</v>
      </c>
      <c r="B76" s="206" t="s">
        <v>124</v>
      </c>
      <c r="C76" s="206" t="s">
        <v>125</v>
      </c>
      <c r="D76" s="605" t="s">
        <v>119</v>
      </c>
      <c r="E76" s="591">
        <v>10000</v>
      </c>
      <c r="F76" s="185"/>
      <c r="G76" s="334">
        <f t="shared" si="2"/>
        <v>54000</v>
      </c>
      <c r="H76" s="627" t="s">
        <v>141</v>
      </c>
      <c r="I76" s="628" t="s">
        <v>18</v>
      </c>
      <c r="J76" s="453" t="s">
        <v>328</v>
      </c>
      <c r="K76" s="629" t="s">
        <v>64</v>
      </c>
      <c r="L76" s="628" t="s">
        <v>45</v>
      </c>
      <c r="M76" s="628"/>
      <c r="N76" s="626" t="s">
        <v>329</v>
      </c>
    </row>
    <row r="77" spans="1:14" x14ac:dyDescent="0.25">
      <c r="A77" s="195">
        <v>44789</v>
      </c>
      <c r="B77" s="206" t="s">
        <v>124</v>
      </c>
      <c r="C77" s="206" t="s">
        <v>125</v>
      </c>
      <c r="D77" s="605" t="s">
        <v>119</v>
      </c>
      <c r="E77" s="591">
        <v>10000</v>
      </c>
      <c r="F77" s="185"/>
      <c r="G77" s="334">
        <f t="shared" si="2"/>
        <v>44000</v>
      </c>
      <c r="H77" s="627" t="s">
        <v>141</v>
      </c>
      <c r="I77" s="628" t="s">
        <v>18</v>
      </c>
      <c r="J77" s="453" t="s">
        <v>328</v>
      </c>
      <c r="K77" s="629" t="s">
        <v>64</v>
      </c>
      <c r="L77" s="628" t="s">
        <v>45</v>
      </c>
      <c r="M77" s="628"/>
      <c r="N77" s="626" t="s">
        <v>330</v>
      </c>
    </row>
    <row r="78" spans="1:14" x14ac:dyDescent="0.25">
      <c r="A78" s="195">
        <v>44789</v>
      </c>
      <c r="B78" s="206" t="s">
        <v>124</v>
      </c>
      <c r="C78" s="206" t="s">
        <v>125</v>
      </c>
      <c r="D78" s="605" t="s">
        <v>119</v>
      </c>
      <c r="E78" s="591">
        <v>10000</v>
      </c>
      <c r="F78" s="185"/>
      <c r="G78" s="334">
        <f t="shared" si="2"/>
        <v>34000</v>
      </c>
      <c r="H78" s="627" t="s">
        <v>141</v>
      </c>
      <c r="I78" s="628" t="s">
        <v>18</v>
      </c>
      <c r="J78" s="453" t="s">
        <v>328</v>
      </c>
      <c r="K78" s="629" t="s">
        <v>64</v>
      </c>
      <c r="L78" s="628" t="s">
        <v>45</v>
      </c>
      <c r="M78" s="628"/>
      <c r="N78" s="626" t="s">
        <v>129</v>
      </c>
    </row>
    <row r="79" spans="1:14" x14ac:dyDescent="0.25">
      <c r="A79" s="195">
        <v>44790</v>
      </c>
      <c r="B79" s="206" t="s">
        <v>126</v>
      </c>
      <c r="C79" s="206" t="s">
        <v>49</v>
      </c>
      <c r="D79" s="605" t="s">
        <v>119</v>
      </c>
      <c r="E79" s="591"/>
      <c r="F79" s="185">
        <v>-20000</v>
      </c>
      <c r="G79" s="334">
        <f t="shared" si="2"/>
        <v>14000</v>
      </c>
      <c r="H79" s="627" t="s">
        <v>141</v>
      </c>
      <c r="I79" s="628" t="s">
        <v>18</v>
      </c>
      <c r="J79" s="453" t="s">
        <v>328</v>
      </c>
      <c r="K79" s="629" t="s">
        <v>64</v>
      </c>
      <c r="L79" s="628" t="s">
        <v>45</v>
      </c>
      <c r="M79" s="628"/>
      <c r="N79" s="626"/>
    </row>
    <row r="80" spans="1:14" x14ac:dyDescent="0.25">
      <c r="A80" s="563">
        <v>44790</v>
      </c>
      <c r="B80" s="576" t="s">
        <v>116</v>
      </c>
      <c r="C80" s="576" t="s">
        <v>49</v>
      </c>
      <c r="D80" s="674" t="s">
        <v>119</v>
      </c>
      <c r="E80" s="657"/>
      <c r="F80" s="658">
        <v>99000</v>
      </c>
      <c r="G80" s="567">
        <f t="shared" si="2"/>
        <v>113000</v>
      </c>
      <c r="H80" s="675" t="s">
        <v>141</v>
      </c>
      <c r="I80" s="676" t="s">
        <v>18</v>
      </c>
      <c r="J80" s="570" t="s">
        <v>345</v>
      </c>
      <c r="K80" s="677" t="s">
        <v>64</v>
      </c>
      <c r="L80" s="676" t="s">
        <v>45</v>
      </c>
      <c r="M80" s="676"/>
      <c r="N80" s="678"/>
    </row>
    <row r="81" spans="1:14" x14ac:dyDescent="0.25">
      <c r="A81" s="195">
        <v>44790</v>
      </c>
      <c r="B81" s="206" t="s">
        <v>124</v>
      </c>
      <c r="C81" s="206" t="s">
        <v>125</v>
      </c>
      <c r="D81" s="605" t="s">
        <v>119</v>
      </c>
      <c r="E81" s="591">
        <v>10000</v>
      </c>
      <c r="F81" s="185"/>
      <c r="G81" s="334">
        <f t="shared" si="2"/>
        <v>103000</v>
      </c>
      <c r="H81" s="627" t="s">
        <v>141</v>
      </c>
      <c r="I81" s="628" t="s">
        <v>18</v>
      </c>
      <c r="J81" s="453" t="s">
        <v>345</v>
      </c>
      <c r="K81" s="629" t="s">
        <v>64</v>
      </c>
      <c r="L81" s="628" t="s">
        <v>45</v>
      </c>
      <c r="M81" s="628"/>
      <c r="N81" s="626" t="s">
        <v>128</v>
      </c>
    </row>
    <row r="82" spans="1:14" x14ac:dyDescent="0.25">
      <c r="A82" s="195">
        <v>44790</v>
      </c>
      <c r="B82" s="206" t="s">
        <v>124</v>
      </c>
      <c r="C82" s="206" t="s">
        <v>125</v>
      </c>
      <c r="D82" s="605" t="s">
        <v>119</v>
      </c>
      <c r="E82" s="591">
        <v>8000</v>
      </c>
      <c r="F82" s="185"/>
      <c r="G82" s="334">
        <f t="shared" si="2"/>
        <v>95000</v>
      </c>
      <c r="H82" s="627" t="s">
        <v>141</v>
      </c>
      <c r="I82" s="628" t="s">
        <v>18</v>
      </c>
      <c r="J82" s="453" t="s">
        <v>345</v>
      </c>
      <c r="K82" s="629" t="s">
        <v>64</v>
      </c>
      <c r="L82" s="628" t="s">
        <v>45</v>
      </c>
      <c r="M82" s="628"/>
      <c r="N82" s="626" t="s">
        <v>346</v>
      </c>
    </row>
    <row r="83" spans="1:14" x14ac:dyDescent="0.25">
      <c r="A83" s="195">
        <v>44790</v>
      </c>
      <c r="B83" s="206" t="s">
        <v>124</v>
      </c>
      <c r="C83" s="206" t="s">
        <v>125</v>
      </c>
      <c r="D83" s="605" t="s">
        <v>119</v>
      </c>
      <c r="E83" s="591">
        <v>5000</v>
      </c>
      <c r="F83" s="185"/>
      <c r="G83" s="334">
        <f t="shared" si="2"/>
        <v>90000</v>
      </c>
      <c r="H83" s="627" t="s">
        <v>141</v>
      </c>
      <c r="I83" s="628" t="s">
        <v>18</v>
      </c>
      <c r="J83" s="453" t="s">
        <v>345</v>
      </c>
      <c r="K83" s="629" t="s">
        <v>64</v>
      </c>
      <c r="L83" s="628" t="s">
        <v>45</v>
      </c>
      <c r="M83" s="628"/>
      <c r="N83" s="626" t="s">
        <v>347</v>
      </c>
    </row>
    <row r="84" spans="1:14" x14ac:dyDescent="0.25">
      <c r="A84" s="195">
        <v>44790</v>
      </c>
      <c r="B84" s="206" t="s">
        <v>124</v>
      </c>
      <c r="C84" s="206" t="s">
        <v>125</v>
      </c>
      <c r="D84" s="605" t="s">
        <v>119</v>
      </c>
      <c r="E84" s="591">
        <v>20000</v>
      </c>
      <c r="F84" s="185"/>
      <c r="G84" s="334">
        <f t="shared" si="2"/>
        <v>70000</v>
      </c>
      <c r="H84" s="627" t="s">
        <v>141</v>
      </c>
      <c r="I84" s="628" t="s">
        <v>18</v>
      </c>
      <c r="J84" s="453" t="s">
        <v>345</v>
      </c>
      <c r="K84" s="629" t="s">
        <v>64</v>
      </c>
      <c r="L84" s="628" t="s">
        <v>45</v>
      </c>
      <c r="M84" s="628"/>
      <c r="N84" s="626" t="s">
        <v>348</v>
      </c>
    </row>
    <row r="85" spans="1:14" x14ac:dyDescent="0.25">
      <c r="A85" s="195">
        <v>44790</v>
      </c>
      <c r="B85" s="206" t="s">
        <v>124</v>
      </c>
      <c r="C85" s="206" t="s">
        <v>125</v>
      </c>
      <c r="D85" s="605" t="s">
        <v>119</v>
      </c>
      <c r="E85" s="591">
        <v>20000</v>
      </c>
      <c r="F85" s="185"/>
      <c r="G85" s="334">
        <f t="shared" si="2"/>
        <v>50000</v>
      </c>
      <c r="H85" s="627" t="s">
        <v>141</v>
      </c>
      <c r="I85" s="628" t="s">
        <v>18</v>
      </c>
      <c r="J85" s="453" t="s">
        <v>345</v>
      </c>
      <c r="K85" s="629" t="s">
        <v>64</v>
      </c>
      <c r="L85" s="628" t="s">
        <v>45</v>
      </c>
      <c r="M85" s="628"/>
      <c r="N85" s="626" t="s">
        <v>349</v>
      </c>
    </row>
    <row r="86" spans="1:14" x14ac:dyDescent="0.25">
      <c r="A86" s="195">
        <v>44790</v>
      </c>
      <c r="B86" s="206" t="s">
        <v>124</v>
      </c>
      <c r="C86" s="206" t="s">
        <v>125</v>
      </c>
      <c r="D86" s="605" t="s">
        <v>119</v>
      </c>
      <c r="E86" s="591">
        <v>5000</v>
      </c>
      <c r="F86" s="185"/>
      <c r="G86" s="334">
        <f t="shared" si="2"/>
        <v>45000</v>
      </c>
      <c r="H86" s="627" t="s">
        <v>141</v>
      </c>
      <c r="I86" s="628" t="s">
        <v>18</v>
      </c>
      <c r="J86" s="453" t="s">
        <v>345</v>
      </c>
      <c r="K86" s="629" t="s">
        <v>64</v>
      </c>
      <c r="L86" s="628" t="s">
        <v>45</v>
      </c>
      <c r="M86" s="628"/>
      <c r="N86" s="626" t="s">
        <v>350</v>
      </c>
    </row>
    <row r="87" spans="1:14" x14ac:dyDescent="0.25">
      <c r="A87" s="195">
        <v>44790</v>
      </c>
      <c r="B87" s="206" t="s">
        <v>124</v>
      </c>
      <c r="C87" s="206" t="s">
        <v>125</v>
      </c>
      <c r="D87" s="605" t="s">
        <v>119</v>
      </c>
      <c r="E87" s="591">
        <v>9000</v>
      </c>
      <c r="F87" s="185"/>
      <c r="G87" s="334">
        <f t="shared" si="2"/>
        <v>36000</v>
      </c>
      <c r="H87" s="627" t="s">
        <v>141</v>
      </c>
      <c r="I87" s="628" t="s">
        <v>18</v>
      </c>
      <c r="J87" s="453" t="s">
        <v>345</v>
      </c>
      <c r="K87" s="629" t="s">
        <v>64</v>
      </c>
      <c r="L87" s="628" t="s">
        <v>45</v>
      </c>
      <c r="M87" s="628"/>
      <c r="N87" s="626" t="s">
        <v>344</v>
      </c>
    </row>
    <row r="88" spans="1:14" x14ac:dyDescent="0.25">
      <c r="A88" s="195">
        <v>44790</v>
      </c>
      <c r="B88" s="206" t="s">
        <v>124</v>
      </c>
      <c r="C88" s="206" t="s">
        <v>125</v>
      </c>
      <c r="D88" s="605" t="s">
        <v>119</v>
      </c>
      <c r="E88" s="591">
        <v>10000</v>
      </c>
      <c r="F88" s="185"/>
      <c r="G88" s="334">
        <f t="shared" si="2"/>
        <v>26000</v>
      </c>
      <c r="H88" s="627" t="s">
        <v>141</v>
      </c>
      <c r="I88" s="628" t="s">
        <v>18</v>
      </c>
      <c r="J88" s="453" t="s">
        <v>345</v>
      </c>
      <c r="K88" s="629" t="s">
        <v>64</v>
      </c>
      <c r="L88" s="628" t="s">
        <v>45</v>
      </c>
      <c r="M88" s="628"/>
      <c r="N88" s="626" t="s">
        <v>129</v>
      </c>
    </row>
    <row r="89" spans="1:14" x14ac:dyDescent="0.25">
      <c r="A89" s="536">
        <v>44791</v>
      </c>
      <c r="B89" s="206" t="s">
        <v>126</v>
      </c>
      <c r="C89" s="206" t="s">
        <v>49</v>
      </c>
      <c r="D89" s="605" t="s">
        <v>119</v>
      </c>
      <c r="E89" s="591"/>
      <c r="F89" s="185">
        <v>-12000</v>
      </c>
      <c r="G89" s="334">
        <f t="shared" si="2"/>
        <v>14000</v>
      </c>
      <c r="H89" s="627" t="s">
        <v>141</v>
      </c>
      <c r="I89" s="628" t="s">
        <v>18</v>
      </c>
      <c r="J89" s="453" t="s">
        <v>345</v>
      </c>
      <c r="K89" s="679" t="s">
        <v>64</v>
      </c>
      <c r="L89" s="628" t="s">
        <v>45</v>
      </c>
      <c r="M89" s="628"/>
      <c r="N89" s="626"/>
    </row>
    <row r="90" spans="1:14" x14ac:dyDescent="0.25">
      <c r="A90" s="563">
        <v>44791</v>
      </c>
      <c r="B90" s="576" t="s">
        <v>116</v>
      </c>
      <c r="C90" s="576" t="s">
        <v>49</v>
      </c>
      <c r="D90" s="674" t="s">
        <v>119</v>
      </c>
      <c r="E90" s="657"/>
      <c r="F90" s="658">
        <v>20000</v>
      </c>
      <c r="G90" s="567">
        <f t="shared" si="2"/>
        <v>34000</v>
      </c>
      <c r="H90" s="675" t="s">
        <v>141</v>
      </c>
      <c r="I90" s="676" t="s">
        <v>18</v>
      </c>
      <c r="J90" s="570" t="s">
        <v>359</v>
      </c>
      <c r="K90" s="677" t="s">
        <v>64</v>
      </c>
      <c r="L90" s="676" t="s">
        <v>45</v>
      </c>
      <c r="M90" s="676"/>
      <c r="N90" s="678"/>
    </row>
    <row r="91" spans="1:14" x14ac:dyDescent="0.25">
      <c r="A91" s="536">
        <v>44791</v>
      </c>
      <c r="B91" s="206" t="s">
        <v>124</v>
      </c>
      <c r="C91" s="206" t="s">
        <v>125</v>
      </c>
      <c r="D91" s="605" t="s">
        <v>119</v>
      </c>
      <c r="E91" s="591">
        <v>11000</v>
      </c>
      <c r="F91" s="185"/>
      <c r="G91" s="334">
        <f t="shared" si="2"/>
        <v>23000</v>
      </c>
      <c r="H91" s="627" t="s">
        <v>141</v>
      </c>
      <c r="I91" s="628" t="s">
        <v>18</v>
      </c>
      <c r="J91" s="453" t="s">
        <v>359</v>
      </c>
      <c r="K91" s="679" t="s">
        <v>64</v>
      </c>
      <c r="L91" s="628" t="s">
        <v>45</v>
      </c>
      <c r="M91" s="628"/>
      <c r="N91" s="626" t="s">
        <v>128</v>
      </c>
    </row>
    <row r="92" spans="1:14" x14ac:dyDescent="0.25">
      <c r="A92" s="536">
        <v>44791</v>
      </c>
      <c r="B92" s="206" t="s">
        <v>124</v>
      </c>
      <c r="C92" s="206" t="s">
        <v>125</v>
      </c>
      <c r="D92" s="605" t="s">
        <v>119</v>
      </c>
      <c r="E92" s="591">
        <v>9000</v>
      </c>
      <c r="F92" s="185"/>
      <c r="G92" s="334">
        <f t="shared" si="2"/>
        <v>14000</v>
      </c>
      <c r="H92" s="627" t="s">
        <v>141</v>
      </c>
      <c r="I92" s="628" t="s">
        <v>18</v>
      </c>
      <c r="J92" s="453" t="s">
        <v>359</v>
      </c>
      <c r="K92" s="679" t="s">
        <v>64</v>
      </c>
      <c r="L92" s="628" t="s">
        <v>45</v>
      </c>
      <c r="M92" s="628"/>
      <c r="N92" s="626" t="s">
        <v>129</v>
      </c>
    </row>
    <row r="93" spans="1:14" x14ac:dyDescent="0.25">
      <c r="A93" s="563">
        <v>44792</v>
      </c>
      <c r="B93" s="576" t="s">
        <v>116</v>
      </c>
      <c r="C93" s="576" t="s">
        <v>49</v>
      </c>
      <c r="D93" s="674" t="s">
        <v>119</v>
      </c>
      <c r="E93" s="657"/>
      <c r="F93" s="658">
        <v>75000</v>
      </c>
      <c r="G93" s="567">
        <f t="shared" si="2"/>
        <v>89000</v>
      </c>
      <c r="H93" s="675" t="s">
        <v>141</v>
      </c>
      <c r="I93" s="676" t="s">
        <v>18</v>
      </c>
      <c r="J93" s="570" t="s">
        <v>373</v>
      </c>
      <c r="K93" s="677" t="s">
        <v>64</v>
      </c>
      <c r="L93" s="676" t="s">
        <v>45</v>
      </c>
      <c r="M93" s="676"/>
      <c r="N93" s="678"/>
    </row>
    <row r="94" spans="1:14" x14ac:dyDescent="0.25">
      <c r="A94" s="536">
        <v>44792</v>
      </c>
      <c r="B94" s="206" t="s">
        <v>124</v>
      </c>
      <c r="C94" s="206" t="s">
        <v>125</v>
      </c>
      <c r="D94" s="605" t="s">
        <v>119</v>
      </c>
      <c r="E94" s="591">
        <v>10000</v>
      </c>
      <c r="F94" s="185"/>
      <c r="G94" s="334">
        <f t="shared" si="2"/>
        <v>79000</v>
      </c>
      <c r="H94" s="627" t="s">
        <v>141</v>
      </c>
      <c r="I94" s="628" t="s">
        <v>18</v>
      </c>
      <c r="J94" s="453" t="s">
        <v>373</v>
      </c>
      <c r="K94" s="679" t="s">
        <v>64</v>
      </c>
      <c r="L94" s="628" t="s">
        <v>45</v>
      </c>
      <c r="M94" s="628"/>
      <c r="N94" s="178" t="s">
        <v>128</v>
      </c>
    </row>
    <row r="95" spans="1:14" x14ac:dyDescent="0.25">
      <c r="A95" s="536">
        <v>44792</v>
      </c>
      <c r="B95" s="206" t="s">
        <v>124</v>
      </c>
      <c r="C95" s="206" t="s">
        <v>125</v>
      </c>
      <c r="D95" s="605" t="s">
        <v>119</v>
      </c>
      <c r="E95" s="591">
        <v>10000</v>
      </c>
      <c r="F95" s="185"/>
      <c r="G95" s="334">
        <f t="shared" si="2"/>
        <v>69000</v>
      </c>
      <c r="H95" s="627" t="s">
        <v>141</v>
      </c>
      <c r="I95" s="628" t="s">
        <v>18</v>
      </c>
      <c r="J95" s="453" t="s">
        <v>373</v>
      </c>
      <c r="K95" s="679" t="s">
        <v>64</v>
      </c>
      <c r="L95" s="628" t="s">
        <v>45</v>
      </c>
      <c r="M95" s="628"/>
      <c r="N95" s="178" t="s">
        <v>274</v>
      </c>
    </row>
    <row r="96" spans="1:14" x14ac:dyDescent="0.25">
      <c r="A96" s="536">
        <v>44792</v>
      </c>
      <c r="B96" s="206" t="s">
        <v>124</v>
      </c>
      <c r="C96" s="206" t="s">
        <v>125</v>
      </c>
      <c r="D96" s="605" t="s">
        <v>119</v>
      </c>
      <c r="E96" s="591">
        <v>10000</v>
      </c>
      <c r="F96" s="185"/>
      <c r="G96" s="334">
        <f t="shared" si="2"/>
        <v>59000</v>
      </c>
      <c r="H96" s="627" t="s">
        <v>141</v>
      </c>
      <c r="I96" s="628" t="s">
        <v>18</v>
      </c>
      <c r="J96" s="453" t="s">
        <v>373</v>
      </c>
      <c r="K96" s="679" t="s">
        <v>64</v>
      </c>
      <c r="L96" s="628" t="s">
        <v>45</v>
      </c>
      <c r="M96" s="628"/>
      <c r="N96" s="178" t="s">
        <v>370</v>
      </c>
    </row>
    <row r="97" spans="1:14" x14ac:dyDescent="0.25">
      <c r="A97" s="536">
        <v>44792</v>
      </c>
      <c r="B97" s="206" t="s">
        <v>124</v>
      </c>
      <c r="C97" s="206" t="s">
        <v>125</v>
      </c>
      <c r="D97" s="605" t="s">
        <v>119</v>
      </c>
      <c r="E97" s="591">
        <v>15000</v>
      </c>
      <c r="F97" s="185"/>
      <c r="G97" s="334">
        <f t="shared" si="2"/>
        <v>44000</v>
      </c>
      <c r="H97" s="627" t="s">
        <v>141</v>
      </c>
      <c r="I97" s="628" t="s">
        <v>18</v>
      </c>
      <c r="J97" s="453" t="s">
        <v>373</v>
      </c>
      <c r="K97" s="679" t="s">
        <v>64</v>
      </c>
      <c r="L97" s="628" t="s">
        <v>45</v>
      </c>
      <c r="M97" s="628"/>
      <c r="N97" s="178" t="s">
        <v>371</v>
      </c>
    </row>
    <row r="98" spans="1:14" x14ac:dyDescent="0.25">
      <c r="A98" s="536">
        <v>44792</v>
      </c>
      <c r="B98" s="206" t="s">
        <v>124</v>
      </c>
      <c r="C98" s="206" t="s">
        <v>125</v>
      </c>
      <c r="D98" s="605" t="s">
        <v>119</v>
      </c>
      <c r="E98" s="591">
        <v>20000</v>
      </c>
      <c r="F98" s="185"/>
      <c r="G98" s="334">
        <f t="shared" si="2"/>
        <v>24000</v>
      </c>
      <c r="H98" s="627" t="s">
        <v>141</v>
      </c>
      <c r="I98" s="628" t="s">
        <v>18</v>
      </c>
      <c r="J98" s="453" t="s">
        <v>373</v>
      </c>
      <c r="K98" s="679" t="s">
        <v>64</v>
      </c>
      <c r="L98" s="628" t="s">
        <v>45</v>
      </c>
      <c r="M98" s="628"/>
      <c r="N98" s="178" t="s">
        <v>372</v>
      </c>
    </row>
    <row r="99" spans="1:14" x14ac:dyDescent="0.25">
      <c r="A99" s="536">
        <v>44792</v>
      </c>
      <c r="B99" s="206" t="s">
        <v>124</v>
      </c>
      <c r="C99" s="206" t="s">
        <v>125</v>
      </c>
      <c r="D99" s="605" t="s">
        <v>119</v>
      </c>
      <c r="E99" s="591">
        <v>9000</v>
      </c>
      <c r="F99" s="185"/>
      <c r="G99" s="334">
        <f t="shared" si="2"/>
        <v>15000</v>
      </c>
      <c r="H99" s="627" t="s">
        <v>141</v>
      </c>
      <c r="I99" s="628" t="s">
        <v>18</v>
      </c>
      <c r="J99" s="453" t="s">
        <v>373</v>
      </c>
      <c r="K99" s="679" t="s">
        <v>64</v>
      </c>
      <c r="L99" s="628" t="s">
        <v>45</v>
      </c>
      <c r="M99" s="628"/>
      <c r="N99" s="178" t="s">
        <v>129</v>
      </c>
    </row>
    <row r="100" spans="1:14" x14ac:dyDescent="0.25">
      <c r="A100" s="536">
        <v>44795</v>
      </c>
      <c r="B100" s="206" t="s">
        <v>126</v>
      </c>
      <c r="C100" s="206" t="s">
        <v>49</v>
      </c>
      <c r="D100" s="605" t="s">
        <v>119</v>
      </c>
      <c r="E100" s="591"/>
      <c r="F100" s="185">
        <v>-1000</v>
      </c>
      <c r="G100" s="334">
        <f t="shared" si="2"/>
        <v>14000</v>
      </c>
      <c r="H100" s="627" t="s">
        <v>141</v>
      </c>
      <c r="I100" s="628" t="s">
        <v>18</v>
      </c>
      <c r="J100" s="453" t="s">
        <v>373</v>
      </c>
      <c r="K100" s="679" t="s">
        <v>64</v>
      </c>
      <c r="L100" s="628" t="s">
        <v>45</v>
      </c>
      <c r="M100" s="628"/>
      <c r="N100" s="626"/>
    </row>
    <row r="101" spans="1:14" x14ac:dyDescent="0.25">
      <c r="A101" s="563">
        <v>44795</v>
      </c>
      <c r="B101" s="576" t="s">
        <v>116</v>
      </c>
      <c r="C101" s="576" t="s">
        <v>49</v>
      </c>
      <c r="D101" s="674" t="s">
        <v>119</v>
      </c>
      <c r="E101" s="657"/>
      <c r="F101" s="658">
        <v>80000</v>
      </c>
      <c r="G101" s="567">
        <f t="shared" si="2"/>
        <v>94000</v>
      </c>
      <c r="H101" s="675" t="s">
        <v>141</v>
      </c>
      <c r="I101" s="676" t="s">
        <v>18</v>
      </c>
      <c r="J101" s="570" t="s">
        <v>394</v>
      </c>
      <c r="K101" s="677" t="s">
        <v>64</v>
      </c>
      <c r="L101" s="676" t="s">
        <v>45</v>
      </c>
      <c r="M101" s="676"/>
      <c r="N101" s="678"/>
    </row>
    <row r="102" spans="1:14" x14ac:dyDescent="0.25">
      <c r="A102" s="195">
        <v>44795</v>
      </c>
      <c r="B102" s="206" t="s">
        <v>124</v>
      </c>
      <c r="C102" s="206" t="s">
        <v>125</v>
      </c>
      <c r="D102" s="605" t="s">
        <v>119</v>
      </c>
      <c r="E102" s="591">
        <v>9000</v>
      </c>
      <c r="F102" s="185"/>
      <c r="G102" s="334">
        <f t="shared" si="2"/>
        <v>85000</v>
      </c>
      <c r="H102" s="627" t="s">
        <v>141</v>
      </c>
      <c r="I102" s="628" t="s">
        <v>18</v>
      </c>
      <c r="J102" s="453" t="s">
        <v>394</v>
      </c>
      <c r="K102" s="679" t="s">
        <v>64</v>
      </c>
      <c r="L102" s="628" t="s">
        <v>45</v>
      </c>
      <c r="M102" s="628"/>
      <c r="N102" s="178" t="s">
        <v>128</v>
      </c>
    </row>
    <row r="103" spans="1:14" x14ac:dyDescent="0.25">
      <c r="A103" s="195">
        <v>44795</v>
      </c>
      <c r="B103" s="206" t="s">
        <v>124</v>
      </c>
      <c r="C103" s="206" t="s">
        <v>125</v>
      </c>
      <c r="D103" s="605" t="s">
        <v>119</v>
      </c>
      <c r="E103" s="591">
        <v>30000</v>
      </c>
      <c r="F103" s="185"/>
      <c r="G103" s="334">
        <f t="shared" si="2"/>
        <v>55000</v>
      </c>
      <c r="H103" s="627" t="s">
        <v>141</v>
      </c>
      <c r="I103" s="628" t="s">
        <v>18</v>
      </c>
      <c r="J103" s="453" t="s">
        <v>394</v>
      </c>
      <c r="K103" s="679" t="s">
        <v>64</v>
      </c>
      <c r="L103" s="628" t="s">
        <v>45</v>
      </c>
      <c r="M103" s="628"/>
      <c r="N103" s="178" t="s">
        <v>392</v>
      </c>
    </row>
    <row r="104" spans="1:14" x14ac:dyDescent="0.25">
      <c r="A104" s="195">
        <v>44795</v>
      </c>
      <c r="B104" s="206" t="s">
        <v>124</v>
      </c>
      <c r="C104" s="206" t="s">
        <v>125</v>
      </c>
      <c r="D104" s="605" t="s">
        <v>119</v>
      </c>
      <c r="E104" s="591">
        <v>30000</v>
      </c>
      <c r="F104" s="185"/>
      <c r="G104" s="334">
        <f t="shared" si="2"/>
        <v>25000</v>
      </c>
      <c r="H104" s="627" t="s">
        <v>141</v>
      </c>
      <c r="I104" s="628" t="s">
        <v>18</v>
      </c>
      <c r="J104" s="453" t="s">
        <v>394</v>
      </c>
      <c r="K104" s="679" t="s">
        <v>64</v>
      </c>
      <c r="L104" s="628" t="s">
        <v>45</v>
      </c>
      <c r="M104" s="628"/>
      <c r="N104" s="178" t="s">
        <v>393</v>
      </c>
    </row>
    <row r="105" spans="1:14" x14ac:dyDescent="0.25">
      <c r="A105" s="195">
        <v>44795</v>
      </c>
      <c r="B105" s="206" t="s">
        <v>124</v>
      </c>
      <c r="C105" s="206" t="s">
        <v>125</v>
      </c>
      <c r="D105" s="605" t="s">
        <v>119</v>
      </c>
      <c r="E105" s="591">
        <v>10000</v>
      </c>
      <c r="F105" s="185"/>
      <c r="G105" s="334">
        <f t="shared" si="2"/>
        <v>15000</v>
      </c>
      <c r="H105" s="627" t="s">
        <v>141</v>
      </c>
      <c r="I105" s="628" t="s">
        <v>18</v>
      </c>
      <c r="J105" s="453" t="s">
        <v>394</v>
      </c>
      <c r="K105" s="679" t="s">
        <v>64</v>
      </c>
      <c r="L105" s="628" t="s">
        <v>45</v>
      </c>
      <c r="M105" s="628"/>
      <c r="N105" s="178" t="s">
        <v>129</v>
      </c>
    </row>
    <row r="106" spans="1:14" x14ac:dyDescent="0.25">
      <c r="A106" s="195">
        <v>44796</v>
      </c>
      <c r="B106" s="206" t="s">
        <v>126</v>
      </c>
      <c r="C106" s="206" t="s">
        <v>49</v>
      </c>
      <c r="D106" s="605" t="s">
        <v>119</v>
      </c>
      <c r="E106" s="591"/>
      <c r="F106" s="185">
        <v>-5000</v>
      </c>
      <c r="G106" s="334">
        <f t="shared" si="2"/>
        <v>10000</v>
      </c>
      <c r="H106" s="627" t="s">
        <v>141</v>
      </c>
      <c r="I106" s="628" t="s">
        <v>18</v>
      </c>
      <c r="J106" s="453" t="s">
        <v>394</v>
      </c>
      <c r="K106" s="679" t="s">
        <v>64</v>
      </c>
      <c r="L106" s="628" t="s">
        <v>45</v>
      </c>
      <c r="M106" s="628"/>
      <c r="N106" s="626"/>
    </row>
    <row r="107" spans="1:14" x14ac:dyDescent="0.25">
      <c r="A107" s="563">
        <v>44796</v>
      </c>
      <c r="B107" s="576" t="s">
        <v>116</v>
      </c>
      <c r="C107" s="576" t="s">
        <v>49</v>
      </c>
      <c r="D107" s="674" t="s">
        <v>119</v>
      </c>
      <c r="E107" s="657"/>
      <c r="F107" s="658">
        <v>96000</v>
      </c>
      <c r="G107" s="567">
        <f t="shared" si="2"/>
        <v>106000</v>
      </c>
      <c r="H107" s="675" t="s">
        <v>141</v>
      </c>
      <c r="I107" s="676" t="s">
        <v>18</v>
      </c>
      <c r="J107" s="570" t="s">
        <v>417</v>
      </c>
      <c r="K107" s="677" t="s">
        <v>64</v>
      </c>
      <c r="L107" s="676" t="s">
        <v>45</v>
      </c>
      <c r="M107" s="676"/>
      <c r="N107" s="678"/>
    </row>
    <row r="108" spans="1:14" x14ac:dyDescent="0.25">
      <c r="A108" s="195">
        <v>44796</v>
      </c>
      <c r="B108" s="206" t="s">
        <v>124</v>
      </c>
      <c r="C108" s="206" t="s">
        <v>125</v>
      </c>
      <c r="D108" s="605" t="s">
        <v>119</v>
      </c>
      <c r="E108" s="591">
        <v>10000</v>
      </c>
      <c r="F108" s="185"/>
      <c r="G108" s="334">
        <f t="shared" si="2"/>
        <v>96000</v>
      </c>
      <c r="H108" s="627" t="s">
        <v>141</v>
      </c>
      <c r="I108" s="628" t="s">
        <v>18</v>
      </c>
      <c r="J108" s="453" t="s">
        <v>417</v>
      </c>
      <c r="K108" s="679" t="s">
        <v>64</v>
      </c>
      <c r="L108" s="628" t="s">
        <v>45</v>
      </c>
      <c r="M108" s="628"/>
      <c r="N108" s="626" t="s">
        <v>128</v>
      </c>
    </row>
    <row r="109" spans="1:14" x14ac:dyDescent="0.25">
      <c r="A109" s="195">
        <v>44796</v>
      </c>
      <c r="B109" s="206" t="s">
        <v>124</v>
      </c>
      <c r="C109" s="206" t="s">
        <v>125</v>
      </c>
      <c r="D109" s="605" t="s">
        <v>119</v>
      </c>
      <c r="E109" s="591">
        <v>10000</v>
      </c>
      <c r="F109" s="185"/>
      <c r="G109" s="334">
        <f t="shared" si="2"/>
        <v>86000</v>
      </c>
      <c r="H109" s="627" t="s">
        <v>141</v>
      </c>
      <c r="I109" s="628" t="s">
        <v>18</v>
      </c>
      <c r="J109" s="453" t="s">
        <v>417</v>
      </c>
      <c r="K109" s="679" t="s">
        <v>64</v>
      </c>
      <c r="L109" s="628" t="s">
        <v>45</v>
      </c>
      <c r="M109" s="628"/>
      <c r="N109" s="626" t="s">
        <v>418</v>
      </c>
    </row>
    <row r="110" spans="1:14" x14ac:dyDescent="0.25">
      <c r="A110" s="195">
        <v>44796</v>
      </c>
      <c r="B110" s="206" t="s">
        <v>124</v>
      </c>
      <c r="C110" s="206" t="s">
        <v>125</v>
      </c>
      <c r="D110" s="605" t="s">
        <v>119</v>
      </c>
      <c r="E110" s="591">
        <v>7000</v>
      </c>
      <c r="F110" s="185"/>
      <c r="G110" s="334">
        <f t="shared" si="2"/>
        <v>79000</v>
      </c>
      <c r="H110" s="627" t="s">
        <v>141</v>
      </c>
      <c r="I110" s="628" t="s">
        <v>18</v>
      </c>
      <c r="J110" s="453" t="s">
        <v>417</v>
      </c>
      <c r="K110" s="679" t="s">
        <v>64</v>
      </c>
      <c r="L110" s="628" t="s">
        <v>45</v>
      </c>
      <c r="M110" s="628"/>
      <c r="N110" s="626" t="s">
        <v>419</v>
      </c>
    </row>
    <row r="111" spans="1:14" x14ac:dyDescent="0.25">
      <c r="A111" s="195">
        <v>44796</v>
      </c>
      <c r="B111" s="206" t="s">
        <v>124</v>
      </c>
      <c r="C111" s="206" t="s">
        <v>125</v>
      </c>
      <c r="D111" s="605" t="s">
        <v>119</v>
      </c>
      <c r="E111" s="591">
        <v>20000</v>
      </c>
      <c r="F111" s="185"/>
      <c r="G111" s="334">
        <f t="shared" si="2"/>
        <v>59000</v>
      </c>
      <c r="H111" s="627" t="s">
        <v>141</v>
      </c>
      <c r="I111" s="628" t="s">
        <v>18</v>
      </c>
      <c r="J111" s="453" t="s">
        <v>417</v>
      </c>
      <c r="K111" s="679" t="s">
        <v>64</v>
      </c>
      <c r="L111" s="628" t="s">
        <v>45</v>
      </c>
      <c r="M111" s="628"/>
      <c r="N111" s="626" t="s">
        <v>420</v>
      </c>
    </row>
    <row r="112" spans="1:14" x14ac:dyDescent="0.25">
      <c r="A112" s="195">
        <v>44796</v>
      </c>
      <c r="B112" s="206" t="s">
        <v>124</v>
      </c>
      <c r="C112" s="206" t="s">
        <v>125</v>
      </c>
      <c r="D112" s="605" t="s">
        <v>119</v>
      </c>
      <c r="E112" s="591">
        <v>20000</v>
      </c>
      <c r="F112" s="185"/>
      <c r="G112" s="334">
        <f t="shared" si="2"/>
        <v>39000</v>
      </c>
      <c r="H112" s="627" t="s">
        <v>141</v>
      </c>
      <c r="I112" s="628" t="s">
        <v>18</v>
      </c>
      <c r="J112" s="453" t="s">
        <v>417</v>
      </c>
      <c r="K112" s="679" t="s">
        <v>64</v>
      </c>
      <c r="L112" s="628" t="s">
        <v>45</v>
      </c>
      <c r="M112" s="628"/>
      <c r="N112" s="626" t="s">
        <v>421</v>
      </c>
    </row>
    <row r="113" spans="1:14" x14ac:dyDescent="0.25">
      <c r="A113" s="195">
        <v>44796</v>
      </c>
      <c r="B113" s="206" t="s">
        <v>124</v>
      </c>
      <c r="C113" s="206" t="s">
        <v>125</v>
      </c>
      <c r="D113" s="605" t="s">
        <v>119</v>
      </c>
      <c r="E113" s="591">
        <v>7000</v>
      </c>
      <c r="F113" s="185"/>
      <c r="G113" s="334">
        <f t="shared" si="2"/>
        <v>32000</v>
      </c>
      <c r="H113" s="627" t="s">
        <v>141</v>
      </c>
      <c r="I113" s="628" t="s">
        <v>18</v>
      </c>
      <c r="J113" s="453" t="s">
        <v>417</v>
      </c>
      <c r="K113" s="679" t="s">
        <v>64</v>
      </c>
      <c r="L113" s="628" t="s">
        <v>45</v>
      </c>
      <c r="M113" s="628"/>
      <c r="N113" s="626" t="s">
        <v>422</v>
      </c>
    </row>
    <row r="114" spans="1:14" x14ac:dyDescent="0.25">
      <c r="A114" s="195">
        <v>44796</v>
      </c>
      <c r="B114" s="206" t="s">
        <v>124</v>
      </c>
      <c r="C114" s="206" t="s">
        <v>125</v>
      </c>
      <c r="D114" s="605" t="s">
        <v>119</v>
      </c>
      <c r="E114" s="591">
        <v>9000</v>
      </c>
      <c r="F114" s="185"/>
      <c r="G114" s="334">
        <f t="shared" si="2"/>
        <v>23000</v>
      </c>
      <c r="H114" s="627" t="s">
        <v>141</v>
      </c>
      <c r="I114" s="628" t="s">
        <v>18</v>
      </c>
      <c r="J114" s="453" t="s">
        <v>417</v>
      </c>
      <c r="K114" s="679" t="s">
        <v>64</v>
      </c>
      <c r="L114" s="628" t="s">
        <v>45</v>
      </c>
      <c r="M114" s="628"/>
      <c r="N114" s="626" t="s">
        <v>423</v>
      </c>
    </row>
    <row r="115" spans="1:14" x14ac:dyDescent="0.25">
      <c r="A115" s="195">
        <v>44796</v>
      </c>
      <c r="B115" s="206" t="s">
        <v>124</v>
      </c>
      <c r="C115" s="206" t="s">
        <v>125</v>
      </c>
      <c r="D115" s="605" t="s">
        <v>119</v>
      </c>
      <c r="E115" s="591">
        <v>10000</v>
      </c>
      <c r="F115" s="185"/>
      <c r="G115" s="334">
        <f t="shared" si="2"/>
        <v>13000</v>
      </c>
      <c r="H115" s="627" t="s">
        <v>141</v>
      </c>
      <c r="I115" s="628" t="s">
        <v>18</v>
      </c>
      <c r="J115" s="453" t="s">
        <v>417</v>
      </c>
      <c r="K115" s="679" t="s">
        <v>64</v>
      </c>
      <c r="L115" s="628" t="s">
        <v>45</v>
      </c>
      <c r="M115" s="628"/>
      <c r="N115" s="626" t="s">
        <v>129</v>
      </c>
    </row>
    <row r="116" spans="1:14" x14ac:dyDescent="0.25">
      <c r="A116" s="195">
        <v>44797</v>
      </c>
      <c r="B116" s="211" t="s">
        <v>126</v>
      </c>
      <c r="C116" s="211" t="s">
        <v>49</v>
      </c>
      <c r="D116" s="689" t="s">
        <v>119</v>
      </c>
      <c r="E116" s="591"/>
      <c r="F116" s="185">
        <v>-6000</v>
      </c>
      <c r="G116" s="334">
        <f t="shared" si="2"/>
        <v>7000</v>
      </c>
      <c r="H116" s="690" t="s">
        <v>141</v>
      </c>
      <c r="I116" s="628" t="s">
        <v>18</v>
      </c>
      <c r="J116" s="453" t="s">
        <v>417</v>
      </c>
      <c r="K116" s="629" t="s">
        <v>64</v>
      </c>
      <c r="L116" s="628" t="s">
        <v>45</v>
      </c>
      <c r="M116" s="628"/>
      <c r="N116" s="626"/>
    </row>
    <row r="117" spans="1:14" x14ac:dyDescent="0.25">
      <c r="A117" s="563">
        <v>44797</v>
      </c>
      <c r="B117" s="576" t="s">
        <v>116</v>
      </c>
      <c r="C117" s="576" t="s">
        <v>49</v>
      </c>
      <c r="D117" s="674" t="s">
        <v>119</v>
      </c>
      <c r="E117" s="657"/>
      <c r="F117" s="658">
        <v>60000</v>
      </c>
      <c r="G117" s="567">
        <f t="shared" si="2"/>
        <v>67000</v>
      </c>
      <c r="H117" s="675" t="s">
        <v>141</v>
      </c>
      <c r="I117" s="676" t="s">
        <v>18</v>
      </c>
      <c r="J117" s="570" t="s">
        <v>432</v>
      </c>
      <c r="K117" s="677" t="s">
        <v>64</v>
      </c>
      <c r="L117" s="676" t="s">
        <v>45</v>
      </c>
      <c r="M117" s="676"/>
      <c r="N117" s="678" t="s">
        <v>128</v>
      </c>
    </row>
    <row r="118" spans="1:14" x14ac:dyDescent="0.25">
      <c r="A118" s="195">
        <v>44797</v>
      </c>
      <c r="B118" s="206" t="s">
        <v>124</v>
      </c>
      <c r="C118" s="206" t="s">
        <v>125</v>
      </c>
      <c r="D118" s="605" t="s">
        <v>119</v>
      </c>
      <c r="E118" s="591">
        <v>10000</v>
      </c>
      <c r="F118" s="185"/>
      <c r="G118" s="334">
        <f t="shared" si="2"/>
        <v>57000</v>
      </c>
      <c r="H118" s="627" t="s">
        <v>141</v>
      </c>
      <c r="I118" s="628" t="s">
        <v>18</v>
      </c>
      <c r="J118" s="453" t="s">
        <v>432</v>
      </c>
      <c r="K118" s="679" t="s">
        <v>64</v>
      </c>
      <c r="L118" s="628" t="s">
        <v>45</v>
      </c>
      <c r="M118" s="628"/>
      <c r="N118" s="626" t="s">
        <v>430</v>
      </c>
    </row>
    <row r="119" spans="1:14" x14ac:dyDescent="0.25">
      <c r="A119" s="195">
        <v>44797</v>
      </c>
      <c r="B119" s="206" t="s">
        <v>124</v>
      </c>
      <c r="C119" s="206" t="s">
        <v>125</v>
      </c>
      <c r="D119" s="605" t="s">
        <v>119</v>
      </c>
      <c r="E119" s="591">
        <v>20000</v>
      </c>
      <c r="F119" s="185"/>
      <c r="G119" s="334">
        <f t="shared" si="2"/>
        <v>37000</v>
      </c>
      <c r="H119" s="627" t="s">
        <v>141</v>
      </c>
      <c r="I119" s="628" t="s">
        <v>18</v>
      </c>
      <c r="J119" s="453" t="s">
        <v>432</v>
      </c>
      <c r="K119" s="679" t="s">
        <v>64</v>
      </c>
      <c r="L119" s="628" t="s">
        <v>45</v>
      </c>
      <c r="M119" s="628"/>
      <c r="N119" s="626" t="s">
        <v>431</v>
      </c>
    </row>
    <row r="120" spans="1:14" x14ac:dyDescent="0.25">
      <c r="A120" s="195">
        <v>44797</v>
      </c>
      <c r="B120" s="206" t="s">
        <v>124</v>
      </c>
      <c r="C120" s="206" t="s">
        <v>125</v>
      </c>
      <c r="D120" s="605" t="s">
        <v>119</v>
      </c>
      <c r="E120" s="591">
        <v>20000</v>
      </c>
      <c r="F120" s="185"/>
      <c r="G120" s="334">
        <f t="shared" si="2"/>
        <v>17000</v>
      </c>
      <c r="H120" s="627" t="s">
        <v>141</v>
      </c>
      <c r="I120" s="628" t="s">
        <v>18</v>
      </c>
      <c r="J120" s="453" t="s">
        <v>432</v>
      </c>
      <c r="K120" s="679" t="s">
        <v>64</v>
      </c>
      <c r="L120" s="628" t="s">
        <v>45</v>
      </c>
      <c r="M120" s="628"/>
      <c r="N120" s="626" t="s">
        <v>129</v>
      </c>
    </row>
    <row r="121" spans="1:14" x14ac:dyDescent="0.25">
      <c r="A121" s="195">
        <v>44797</v>
      </c>
      <c r="B121" s="206" t="s">
        <v>124</v>
      </c>
      <c r="C121" s="206" t="s">
        <v>125</v>
      </c>
      <c r="D121" s="605" t="s">
        <v>119</v>
      </c>
      <c r="E121" s="591">
        <v>10000</v>
      </c>
      <c r="F121" s="185"/>
      <c r="G121" s="334">
        <f t="shared" si="2"/>
        <v>7000</v>
      </c>
      <c r="H121" s="627" t="s">
        <v>141</v>
      </c>
      <c r="I121" s="628" t="s">
        <v>18</v>
      </c>
      <c r="J121" s="453" t="s">
        <v>432</v>
      </c>
      <c r="K121" s="679" t="s">
        <v>64</v>
      </c>
      <c r="L121" s="628" t="s">
        <v>45</v>
      </c>
      <c r="M121" s="628"/>
      <c r="N121" s="626"/>
    </row>
    <row r="122" spans="1:14" x14ac:dyDescent="0.25">
      <c r="A122" s="563">
        <v>44798</v>
      </c>
      <c r="B122" s="576" t="s">
        <v>116</v>
      </c>
      <c r="C122" s="576" t="s">
        <v>49</v>
      </c>
      <c r="D122" s="674" t="s">
        <v>119</v>
      </c>
      <c r="E122" s="657"/>
      <c r="F122" s="658">
        <v>16000</v>
      </c>
      <c r="G122" s="567">
        <f t="shared" si="2"/>
        <v>23000</v>
      </c>
      <c r="H122" s="675" t="s">
        <v>141</v>
      </c>
      <c r="I122" s="676" t="s">
        <v>18</v>
      </c>
      <c r="J122" s="570" t="s">
        <v>433</v>
      </c>
      <c r="K122" s="677" t="s">
        <v>64</v>
      </c>
      <c r="L122" s="676" t="s">
        <v>45</v>
      </c>
      <c r="M122" s="676"/>
      <c r="N122" s="678"/>
    </row>
    <row r="123" spans="1:14" x14ac:dyDescent="0.25">
      <c r="A123" s="195">
        <v>44798</v>
      </c>
      <c r="B123" s="206" t="s">
        <v>124</v>
      </c>
      <c r="C123" s="206" t="s">
        <v>125</v>
      </c>
      <c r="D123" s="605" t="s">
        <v>119</v>
      </c>
      <c r="E123" s="591">
        <v>8000</v>
      </c>
      <c r="F123" s="185"/>
      <c r="G123" s="334">
        <f t="shared" si="2"/>
        <v>15000</v>
      </c>
      <c r="H123" s="627" t="s">
        <v>141</v>
      </c>
      <c r="I123" s="628" t="s">
        <v>18</v>
      </c>
      <c r="J123" s="453" t="s">
        <v>433</v>
      </c>
      <c r="K123" s="679" t="s">
        <v>64</v>
      </c>
      <c r="L123" s="628" t="s">
        <v>45</v>
      </c>
      <c r="M123" s="628"/>
      <c r="N123" s="626" t="s">
        <v>434</v>
      </c>
    </row>
    <row r="124" spans="1:14" x14ac:dyDescent="0.25">
      <c r="A124" s="195">
        <v>44798</v>
      </c>
      <c r="B124" s="206" t="s">
        <v>124</v>
      </c>
      <c r="C124" s="206" t="s">
        <v>125</v>
      </c>
      <c r="D124" s="605" t="s">
        <v>119</v>
      </c>
      <c r="E124" s="591">
        <v>8000</v>
      </c>
      <c r="F124" s="185"/>
      <c r="G124" s="334">
        <f t="shared" si="2"/>
        <v>7000</v>
      </c>
      <c r="H124" s="627" t="s">
        <v>141</v>
      </c>
      <c r="I124" s="628" t="s">
        <v>18</v>
      </c>
      <c r="J124" s="453" t="s">
        <v>433</v>
      </c>
      <c r="K124" s="679" t="s">
        <v>64</v>
      </c>
      <c r="L124" s="628" t="s">
        <v>45</v>
      </c>
      <c r="M124" s="628"/>
      <c r="N124" s="626" t="s">
        <v>435</v>
      </c>
    </row>
    <row r="125" spans="1:14" x14ac:dyDescent="0.25">
      <c r="A125" s="563">
        <v>44800</v>
      </c>
      <c r="B125" s="576" t="s">
        <v>116</v>
      </c>
      <c r="C125" s="576" t="s">
        <v>49</v>
      </c>
      <c r="D125" s="674" t="s">
        <v>119</v>
      </c>
      <c r="E125" s="657"/>
      <c r="F125" s="658">
        <v>20000</v>
      </c>
      <c r="G125" s="567">
        <f t="shared" si="2"/>
        <v>27000</v>
      </c>
      <c r="H125" s="675" t="s">
        <v>141</v>
      </c>
      <c r="I125" s="676" t="s">
        <v>18</v>
      </c>
      <c r="J125" s="570" t="s">
        <v>456</v>
      </c>
      <c r="K125" s="677" t="s">
        <v>64</v>
      </c>
      <c r="L125" s="676" t="s">
        <v>45</v>
      </c>
      <c r="M125" s="676"/>
      <c r="N125" s="678"/>
    </row>
    <row r="126" spans="1:14" x14ac:dyDescent="0.25">
      <c r="A126" s="536">
        <v>44800</v>
      </c>
      <c r="B126" s="206" t="s">
        <v>124</v>
      </c>
      <c r="C126" s="206" t="s">
        <v>125</v>
      </c>
      <c r="D126" s="605" t="s">
        <v>119</v>
      </c>
      <c r="E126" s="591">
        <v>10000</v>
      </c>
      <c r="F126" s="185"/>
      <c r="G126" s="334">
        <f t="shared" si="2"/>
        <v>17000</v>
      </c>
      <c r="H126" s="627" t="s">
        <v>141</v>
      </c>
      <c r="I126" s="628" t="s">
        <v>18</v>
      </c>
      <c r="J126" s="453" t="s">
        <v>456</v>
      </c>
      <c r="K126" s="679" t="s">
        <v>64</v>
      </c>
      <c r="L126" s="628" t="s">
        <v>45</v>
      </c>
      <c r="M126" s="628"/>
      <c r="N126" s="626" t="s">
        <v>128</v>
      </c>
    </row>
    <row r="127" spans="1:14" x14ac:dyDescent="0.25">
      <c r="A127" s="536">
        <v>44800</v>
      </c>
      <c r="B127" s="206" t="s">
        <v>124</v>
      </c>
      <c r="C127" s="206" t="s">
        <v>125</v>
      </c>
      <c r="D127" s="605" t="s">
        <v>119</v>
      </c>
      <c r="E127" s="591">
        <v>9000</v>
      </c>
      <c r="F127" s="185"/>
      <c r="G127" s="334">
        <f t="shared" si="2"/>
        <v>8000</v>
      </c>
      <c r="H127" s="627" t="s">
        <v>141</v>
      </c>
      <c r="I127" s="628" t="s">
        <v>18</v>
      </c>
      <c r="J127" s="453" t="s">
        <v>456</v>
      </c>
      <c r="K127" s="679" t="s">
        <v>64</v>
      </c>
      <c r="L127" s="628" t="s">
        <v>45</v>
      </c>
      <c r="M127" s="628"/>
      <c r="N127" s="626" t="s">
        <v>129</v>
      </c>
    </row>
    <row r="128" spans="1:14" x14ac:dyDescent="0.25">
      <c r="A128" s="563">
        <v>44802</v>
      </c>
      <c r="B128" s="576" t="s">
        <v>116</v>
      </c>
      <c r="C128" s="576" t="s">
        <v>49</v>
      </c>
      <c r="D128" s="674" t="s">
        <v>119</v>
      </c>
      <c r="E128" s="657"/>
      <c r="F128" s="658">
        <v>75000</v>
      </c>
      <c r="G128" s="567">
        <f t="shared" si="2"/>
        <v>83000</v>
      </c>
      <c r="H128" s="675" t="s">
        <v>141</v>
      </c>
      <c r="I128" s="676" t="s">
        <v>18</v>
      </c>
      <c r="J128" s="570" t="s">
        <v>461</v>
      </c>
      <c r="K128" s="677" t="s">
        <v>64</v>
      </c>
      <c r="L128" s="676" t="s">
        <v>45</v>
      </c>
      <c r="M128" s="676"/>
      <c r="N128" s="678"/>
    </row>
    <row r="129" spans="1:14" x14ac:dyDescent="0.25">
      <c r="A129" s="195">
        <v>44802</v>
      </c>
      <c r="B129" s="206" t="s">
        <v>124</v>
      </c>
      <c r="C129" s="206" t="s">
        <v>125</v>
      </c>
      <c r="D129" s="605" t="s">
        <v>119</v>
      </c>
      <c r="E129" s="591">
        <v>10000</v>
      </c>
      <c r="F129" s="185"/>
      <c r="G129" s="334">
        <f t="shared" si="2"/>
        <v>73000</v>
      </c>
      <c r="H129" s="627" t="s">
        <v>141</v>
      </c>
      <c r="I129" s="628" t="s">
        <v>18</v>
      </c>
      <c r="J129" s="453" t="s">
        <v>461</v>
      </c>
      <c r="K129" s="679" t="s">
        <v>64</v>
      </c>
      <c r="L129" s="628" t="s">
        <v>45</v>
      </c>
      <c r="M129" s="628"/>
      <c r="N129" s="626" t="s">
        <v>128</v>
      </c>
    </row>
    <row r="130" spans="1:14" x14ac:dyDescent="0.25">
      <c r="A130" s="195">
        <v>44802</v>
      </c>
      <c r="B130" s="206" t="s">
        <v>124</v>
      </c>
      <c r="C130" s="206" t="s">
        <v>125</v>
      </c>
      <c r="D130" s="605" t="s">
        <v>119</v>
      </c>
      <c r="E130" s="591">
        <v>10000</v>
      </c>
      <c r="F130" s="185"/>
      <c r="G130" s="334">
        <f t="shared" si="2"/>
        <v>63000</v>
      </c>
      <c r="H130" s="627" t="s">
        <v>141</v>
      </c>
      <c r="I130" s="628" t="s">
        <v>18</v>
      </c>
      <c r="J130" s="453" t="s">
        <v>461</v>
      </c>
      <c r="K130" s="679" t="s">
        <v>64</v>
      </c>
      <c r="L130" s="628" t="s">
        <v>45</v>
      </c>
      <c r="M130" s="628"/>
      <c r="N130" s="626" t="s">
        <v>339</v>
      </c>
    </row>
    <row r="131" spans="1:14" x14ac:dyDescent="0.25">
      <c r="A131" s="195">
        <v>44802</v>
      </c>
      <c r="B131" s="206" t="s">
        <v>124</v>
      </c>
      <c r="C131" s="206" t="s">
        <v>125</v>
      </c>
      <c r="D131" s="605" t="s">
        <v>119</v>
      </c>
      <c r="E131" s="591">
        <v>15000</v>
      </c>
      <c r="F131" s="185"/>
      <c r="G131" s="334">
        <f t="shared" si="2"/>
        <v>48000</v>
      </c>
      <c r="H131" s="627" t="s">
        <v>141</v>
      </c>
      <c r="I131" s="628" t="s">
        <v>18</v>
      </c>
      <c r="J131" s="453" t="s">
        <v>456</v>
      </c>
      <c r="K131" s="679" t="s">
        <v>64</v>
      </c>
      <c r="L131" s="628" t="s">
        <v>45</v>
      </c>
      <c r="M131" s="628"/>
      <c r="N131" s="626" t="s">
        <v>462</v>
      </c>
    </row>
    <row r="132" spans="1:14" x14ac:dyDescent="0.25">
      <c r="A132" s="195">
        <v>44802</v>
      </c>
      <c r="B132" s="206" t="s">
        <v>124</v>
      </c>
      <c r="C132" s="206" t="s">
        <v>125</v>
      </c>
      <c r="D132" s="605" t="s">
        <v>119</v>
      </c>
      <c r="E132" s="591">
        <v>12000</v>
      </c>
      <c r="F132" s="185"/>
      <c r="G132" s="334">
        <f t="shared" si="2"/>
        <v>36000</v>
      </c>
      <c r="H132" s="627" t="s">
        <v>141</v>
      </c>
      <c r="I132" s="628" t="s">
        <v>18</v>
      </c>
      <c r="J132" s="453" t="s">
        <v>461</v>
      </c>
      <c r="K132" s="679" t="s">
        <v>64</v>
      </c>
      <c r="L132" s="628" t="s">
        <v>45</v>
      </c>
      <c r="M132" s="628"/>
      <c r="N132" s="626" t="s">
        <v>463</v>
      </c>
    </row>
    <row r="133" spans="1:14" x14ac:dyDescent="0.25">
      <c r="A133" s="195">
        <v>44802</v>
      </c>
      <c r="B133" s="206" t="s">
        <v>124</v>
      </c>
      <c r="C133" s="206" t="s">
        <v>125</v>
      </c>
      <c r="D133" s="605" t="s">
        <v>119</v>
      </c>
      <c r="E133" s="591">
        <v>20000</v>
      </c>
      <c r="F133" s="185"/>
      <c r="G133" s="334">
        <f t="shared" si="2"/>
        <v>16000</v>
      </c>
      <c r="H133" s="627" t="s">
        <v>141</v>
      </c>
      <c r="I133" s="628" t="s">
        <v>18</v>
      </c>
      <c r="J133" s="453" t="s">
        <v>456</v>
      </c>
      <c r="K133" s="679" t="s">
        <v>64</v>
      </c>
      <c r="L133" s="628" t="s">
        <v>45</v>
      </c>
      <c r="M133" s="628"/>
      <c r="N133" s="626" t="s">
        <v>464</v>
      </c>
    </row>
    <row r="134" spans="1:14" x14ac:dyDescent="0.25">
      <c r="A134" s="195">
        <v>44802</v>
      </c>
      <c r="B134" s="206" t="s">
        <v>124</v>
      </c>
      <c r="C134" s="206" t="s">
        <v>125</v>
      </c>
      <c r="D134" s="605" t="s">
        <v>119</v>
      </c>
      <c r="E134" s="591">
        <v>9000</v>
      </c>
      <c r="F134" s="185"/>
      <c r="G134" s="334">
        <f t="shared" si="2"/>
        <v>7000</v>
      </c>
      <c r="H134" s="627" t="s">
        <v>141</v>
      </c>
      <c r="I134" s="628" t="s">
        <v>18</v>
      </c>
      <c r="J134" s="453" t="s">
        <v>461</v>
      </c>
      <c r="K134" s="679" t="s">
        <v>64</v>
      </c>
      <c r="L134" s="628" t="s">
        <v>45</v>
      </c>
      <c r="M134" s="628"/>
      <c r="N134" s="626" t="s">
        <v>129</v>
      </c>
    </row>
    <row r="135" spans="1:14" x14ac:dyDescent="0.25">
      <c r="A135" s="563">
        <v>44803</v>
      </c>
      <c r="B135" s="576" t="s">
        <v>116</v>
      </c>
      <c r="C135" s="576" t="s">
        <v>49</v>
      </c>
      <c r="D135" s="674" t="s">
        <v>119</v>
      </c>
      <c r="E135" s="657"/>
      <c r="F135" s="658">
        <v>40000</v>
      </c>
      <c r="G135" s="567">
        <f t="shared" si="2"/>
        <v>47000</v>
      </c>
      <c r="H135" s="675" t="s">
        <v>141</v>
      </c>
      <c r="I135" s="676" t="s">
        <v>18</v>
      </c>
      <c r="J135" s="570" t="s">
        <v>474</v>
      </c>
      <c r="K135" s="677" t="s">
        <v>64</v>
      </c>
      <c r="L135" s="676" t="s">
        <v>45</v>
      </c>
      <c r="M135" s="676"/>
      <c r="N135" s="678"/>
    </row>
    <row r="136" spans="1:14" x14ac:dyDescent="0.25">
      <c r="A136" s="195">
        <v>44803</v>
      </c>
      <c r="B136" s="206" t="s">
        <v>124</v>
      </c>
      <c r="C136" s="206" t="s">
        <v>125</v>
      </c>
      <c r="D136" s="605" t="s">
        <v>119</v>
      </c>
      <c r="E136" s="591">
        <v>10000</v>
      </c>
      <c r="F136" s="185"/>
      <c r="G136" s="334">
        <f t="shared" si="2"/>
        <v>37000</v>
      </c>
      <c r="H136" s="627" t="s">
        <v>141</v>
      </c>
      <c r="I136" s="628" t="s">
        <v>18</v>
      </c>
      <c r="J136" s="453" t="s">
        <v>461</v>
      </c>
      <c r="K136" s="679" t="s">
        <v>64</v>
      </c>
      <c r="L136" s="628" t="s">
        <v>45</v>
      </c>
      <c r="M136" s="628"/>
      <c r="N136" s="626" t="s">
        <v>128</v>
      </c>
    </row>
    <row r="137" spans="1:14" x14ac:dyDescent="0.25">
      <c r="A137" s="195">
        <v>44803</v>
      </c>
      <c r="B137" s="206" t="s">
        <v>124</v>
      </c>
      <c r="C137" s="206" t="s">
        <v>125</v>
      </c>
      <c r="D137" s="605" t="s">
        <v>119</v>
      </c>
      <c r="E137" s="591">
        <v>10000</v>
      </c>
      <c r="F137" s="185"/>
      <c r="G137" s="334">
        <f t="shared" si="2"/>
        <v>27000</v>
      </c>
      <c r="H137" s="627" t="s">
        <v>141</v>
      </c>
      <c r="I137" s="628" t="s">
        <v>18</v>
      </c>
      <c r="J137" s="453" t="s">
        <v>474</v>
      </c>
      <c r="K137" s="679" t="s">
        <v>64</v>
      </c>
      <c r="L137" s="628" t="s">
        <v>45</v>
      </c>
      <c r="M137" s="628"/>
      <c r="N137" s="626" t="s">
        <v>475</v>
      </c>
    </row>
    <row r="138" spans="1:14" x14ac:dyDescent="0.25">
      <c r="A138" s="195">
        <v>44803</v>
      </c>
      <c r="B138" s="206" t="s">
        <v>124</v>
      </c>
      <c r="C138" s="206" t="s">
        <v>125</v>
      </c>
      <c r="D138" s="605" t="s">
        <v>119</v>
      </c>
      <c r="E138" s="591">
        <v>10000</v>
      </c>
      <c r="F138" s="185"/>
      <c r="G138" s="334">
        <f t="shared" si="2"/>
        <v>17000</v>
      </c>
      <c r="H138" s="627" t="s">
        <v>141</v>
      </c>
      <c r="I138" s="628" t="s">
        <v>18</v>
      </c>
      <c r="J138" s="453" t="s">
        <v>474</v>
      </c>
      <c r="K138" s="679" t="s">
        <v>64</v>
      </c>
      <c r="L138" s="628" t="s">
        <v>45</v>
      </c>
      <c r="M138" s="628"/>
      <c r="N138" s="626" t="s">
        <v>476</v>
      </c>
    </row>
    <row r="139" spans="1:14" x14ac:dyDescent="0.25">
      <c r="A139" s="195">
        <v>44804</v>
      </c>
      <c r="B139" s="206" t="s">
        <v>126</v>
      </c>
      <c r="C139" s="206" t="s">
        <v>49</v>
      </c>
      <c r="D139" s="605" t="s">
        <v>119</v>
      </c>
      <c r="E139" s="591"/>
      <c r="F139" s="185">
        <v>-10000</v>
      </c>
      <c r="G139" s="334">
        <f t="shared" si="2"/>
        <v>7000</v>
      </c>
      <c r="H139" s="627" t="s">
        <v>141</v>
      </c>
      <c r="I139" s="628" t="s">
        <v>18</v>
      </c>
      <c r="J139" s="453" t="s">
        <v>474</v>
      </c>
      <c r="K139" s="679" t="s">
        <v>64</v>
      </c>
      <c r="L139" s="628" t="s">
        <v>45</v>
      </c>
      <c r="M139" s="628"/>
      <c r="N139" s="626"/>
    </row>
    <row r="140" spans="1:14" x14ac:dyDescent="0.25">
      <c r="A140" s="563">
        <v>44804</v>
      </c>
      <c r="B140" s="576" t="s">
        <v>116</v>
      </c>
      <c r="C140" s="576" t="s">
        <v>125</v>
      </c>
      <c r="D140" s="674" t="s">
        <v>119</v>
      </c>
      <c r="E140" s="657"/>
      <c r="F140" s="658">
        <v>65000</v>
      </c>
      <c r="G140" s="567">
        <f t="shared" si="2"/>
        <v>72000</v>
      </c>
      <c r="H140" s="675" t="s">
        <v>141</v>
      </c>
      <c r="I140" s="676" t="s">
        <v>18</v>
      </c>
      <c r="J140" s="570" t="s">
        <v>490</v>
      </c>
      <c r="K140" s="677" t="s">
        <v>64</v>
      </c>
      <c r="L140" s="676" t="s">
        <v>45</v>
      </c>
      <c r="M140" s="676"/>
      <c r="N140" s="678"/>
    </row>
    <row r="141" spans="1:14" x14ac:dyDescent="0.25">
      <c r="A141" s="195">
        <v>44804</v>
      </c>
      <c r="B141" s="206" t="s">
        <v>374</v>
      </c>
      <c r="C141" s="206" t="s">
        <v>125</v>
      </c>
      <c r="D141" s="605" t="s">
        <v>119</v>
      </c>
      <c r="E141" s="591">
        <v>10000</v>
      </c>
      <c r="F141" s="185"/>
      <c r="G141" s="334">
        <f t="shared" si="2"/>
        <v>62000</v>
      </c>
      <c r="H141" s="627" t="s">
        <v>141</v>
      </c>
      <c r="I141" s="628" t="s">
        <v>18</v>
      </c>
      <c r="J141" s="453" t="s">
        <v>490</v>
      </c>
      <c r="K141" s="679" t="s">
        <v>64</v>
      </c>
      <c r="L141" s="628" t="s">
        <v>45</v>
      </c>
      <c r="M141" s="628"/>
      <c r="N141" s="626" t="s">
        <v>128</v>
      </c>
    </row>
    <row r="142" spans="1:14" x14ac:dyDescent="0.25">
      <c r="A142" s="195">
        <v>44804</v>
      </c>
      <c r="B142" s="206" t="s">
        <v>374</v>
      </c>
      <c r="C142" s="206" t="s">
        <v>125</v>
      </c>
      <c r="D142" s="605" t="s">
        <v>119</v>
      </c>
      <c r="E142" s="591">
        <v>10000</v>
      </c>
      <c r="F142" s="185"/>
      <c r="G142" s="334">
        <f t="shared" si="2"/>
        <v>52000</v>
      </c>
      <c r="H142" s="627" t="s">
        <v>141</v>
      </c>
      <c r="I142" s="628" t="s">
        <v>18</v>
      </c>
      <c r="J142" s="453" t="s">
        <v>490</v>
      </c>
      <c r="K142" s="679" t="s">
        <v>64</v>
      </c>
      <c r="L142" s="628" t="s">
        <v>45</v>
      </c>
      <c r="M142" s="628"/>
      <c r="N142" s="626" t="s">
        <v>274</v>
      </c>
    </row>
    <row r="143" spans="1:14" x14ac:dyDescent="0.25">
      <c r="A143" s="195">
        <v>44804</v>
      </c>
      <c r="B143" s="206" t="s">
        <v>374</v>
      </c>
      <c r="C143" s="206" t="s">
        <v>125</v>
      </c>
      <c r="D143" s="605" t="s">
        <v>119</v>
      </c>
      <c r="E143" s="591">
        <v>15000</v>
      </c>
      <c r="F143" s="185"/>
      <c r="G143" s="334">
        <f t="shared" si="2"/>
        <v>37000</v>
      </c>
      <c r="H143" s="627" t="s">
        <v>141</v>
      </c>
      <c r="I143" s="628" t="s">
        <v>18</v>
      </c>
      <c r="J143" s="453" t="s">
        <v>490</v>
      </c>
      <c r="K143" s="679" t="s">
        <v>64</v>
      </c>
      <c r="L143" s="628" t="s">
        <v>45</v>
      </c>
      <c r="M143" s="628"/>
      <c r="N143" s="626" t="s">
        <v>491</v>
      </c>
    </row>
    <row r="144" spans="1:14" x14ac:dyDescent="0.25">
      <c r="A144" s="195">
        <v>44804</v>
      </c>
      <c r="B144" s="206" t="s">
        <v>374</v>
      </c>
      <c r="C144" s="206" t="s">
        <v>125</v>
      </c>
      <c r="D144" s="605" t="s">
        <v>119</v>
      </c>
      <c r="E144" s="591">
        <v>20000</v>
      </c>
      <c r="F144" s="185"/>
      <c r="G144" s="334">
        <f t="shared" si="2"/>
        <v>17000</v>
      </c>
      <c r="H144" s="627" t="s">
        <v>141</v>
      </c>
      <c r="I144" s="628" t="s">
        <v>18</v>
      </c>
      <c r="J144" s="453" t="s">
        <v>490</v>
      </c>
      <c r="K144" s="679" t="s">
        <v>64</v>
      </c>
      <c r="L144" s="628" t="s">
        <v>45</v>
      </c>
      <c r="M144" s="628"/>
      <c r="N144" s="626" t="s">
        <v>492</v>
      </c>
    </row>
    <row r="145" spans="1:14" x14ac:dyDescent="0.25">
      <c r="A145" s="195">
        <v>44804</v>
      </c>
      <c r="B145" s="206" t="s">
        <v>374</v>
      </c>
      <c r="C145" s="206" t="s">
        <v>125</v>
      </c>
      <c r="D145" s="605" t="s">
        <v>119</v>
      </c>
      <c r="E145" s="591">
        <v>9000</v>
      </c>
      <c r="F145" s="185"/>
      <c r="G145" s="334">
        <f t="shared" si="2"/>
        <v>8000</v>
      </c>
      <c r="H145" s="627" t="s">
        <v>141</v>
      </c>
      <c r="I145" s="628" t="s">
        <v>18</v>
      </c>
      <c r="J145" s="453" t="s">
        <v>490</v>
      </c>
      <c r="K145" s="679" t="s">
        <v>64</v>
      </c>
      <c r="L145" s="628" t="s">
        <v>45</v>
      </c>
      <c r="M145" s="628"/>
      <c r="N145" s="626" t="s">
        <v>493</v>
      </c>
    </row>
    <row r="146" spans="1:14" ht="15.75" thickBot="1" x14ac:dyDescent="0.3">
      <c r="A146" s="195">
        <v>44804</v>
      </c>
      <c r="B146" s="178" t="s">
        <v>126</v>
      </c>
      <c r="C146" s="178" t="s">
        <v>49</v>
      </c>
      <c r="D146" s="204" t="s">
        <v>119</v>
      </c>
      <c r="E146" s="182"/>
      <c r="F146" s="185">
        <v>-5000</v>
      </c>
      <c r="G146" s="334">
        <f t="shared" si="2"/>
        <v>3000</v>
      </c>
      <c r="H146" s="562" t="s">
        <v>141</v>
      </c>
      <c r="I146" s="176" t="s">
        <v>18</v>
      </c>
      <c r="J146" s="453" t="s">
        <v>490</v>
      </c>
      <c r="K146" s="679" t="s">
        <v>64</v>
      </c>
      <c r="L146" s="628" t="s">
        <v>45</v>
      </c>
      <c r="M146" s="176"/>
      <c r="N146" s="178"/>
    </row>
    <row r="147" spans="1:14" ht="15.75" thickBot="1" x14ac:dyDescent="0.3">
      <c r="A147" s="195"/>
      <c r="B147" s="178"/>
      <c r="C147" s="178"/>
      <c r="D147" s="204"/>
      <c r="E147" s="616">
        <f>SUM(E4:E146)</f>
        <v>1376000</v>
      </c>
      <c r="F147" s="617">
        <f>SUM(F4:F146)+G4</f>
        <v>1379000</v>
      </c>
      <c r="G147" s="551">
        <f>F147-E147</f>
        <v>3000</v>
      </c>
      <c r="H147" s="598"/>
      <c r="I147" s="176"/>
      <c r="J147" s="453"/>
      <c r="K147" s="679"/>
      <c r="L147" s="628"/>
      <c r="M147" s="176"/>
      <c r="N147" s="178"/>
    </row>
    <row r="148" spans="1:14" x14ac:dyDescent="0.25">
      <c r="A148" s="195"/>
      <c r="B148" s="178"/>
      <c r="C148" s="178"/>
      <c r="D148" s="204"/>
      <c r="E148" s="615"/>
      <c r="F148" s="189"/>
      <c r="G148" s="549"/>
      <c r="H148" s="562"/>
      <c r="I148" s="176"/>
      <c r="J148" s="453"/>
      <c r="K148" s="430"/>
      <c r="L148" s="176"/>
      <c r="M148" s="176"/>
      <c r="N148" s="178"/>
    </row>
    <row r="149" spans="1:14" x14ac:dyDescent="0.25">
      <c r="A149" s="195"/>
      <c r="B149" s="196"/>
      <c r="C149" s="196"/>
      <c r="D149" s="197"/>
      <c r="E149" s="183"/>
      <c r="F149" s="173"/>
      <c r="G149" s="334"/>
      <c r="H149" s="562"/>
      <c r="I149" s="176"/>
      <c r="J149" s="453"/>
      <c r="K149" s="430"/>
      <c r="L149" s="176"/>
      <c r="M149" s="176"/>
      <c r="N149" s="178"/>
    </row>
    <row r="150" spans="1:14" x14ac:dyDescent="0.25">
      <c r="A150" s="195"/>
      <c r="B150" s="196"/>
      <c r="C150" s="196"/>
      <c r="D150" s="197"/>
      <c r="E150" s="183"/>
      <c r="F150" s="173"/>
      <c r="G150" s="334"/>
      <c r="H150" s="562"/>
      <c r="I150" s="176"/>
      <c r="J150" s="453"/>
      <c r="K150" s="430"/>
      <c r="L150" s="176"/>
      <c r="M150" s="176"/>
      <c r="N150" s="178"/>
    </row>
    <row r="151" spans="1:14" x14ac:dyDescent="0.25">
      <c r="A151" s="195"/>
      <c r="B151" s="196"/>
      <c r="C151" s="196"/>
      <c r="D151" s="197"/>
      <c r="E151" s="183"/>
      <c r="F151" s="173"/>
      <c r="G151" s="334"/>
      <c r="H151" s="562"/>
      <c r="I151" s="176"/>
      <c r="J151" s="453"/>
      <c r="K151" s="430"/>
      <c r="L151" s="176"/>
      <c r="M151" s="176"/>
      <c r="N151" s="178"/>
    </row>
    <row r="152" spans="1:14" x14ac:dyDescent="0.25">
      <c r="A152" s="195"/>
      <c r="B152" s="196"/>
      <c r="C152" s="196"/>
      <c r="D152" s="197"/>
      <c r="E152" s="191"/>
      <c r="F152" s="173"/>
      <c r="G152" s="334"/>
      <c r="H152" s="562"/>
      <c r="I152" s="176"/>
      <c r="J152" s="453"/>
      <c r="K152" s="430"/>
      <c r="L152" s="176"/>
      <c r="M152" s="176"/>
      <c r="N152" s="178"/>
    </row>
    <row r="153" spans="1:14" x14ac:dyDescent="0.25">
      <c r="A153" s="195"/>
      <c r="B153" s="196"/>
      <c r="C153" s="196"/>
      <c r="D153" s="197"/>
      <c r="E153" s="191"/>
      <c r="F153" s="173"/>
      <c r="G153" s="334"/>
      <c r="H153" s="562"/>
      <c r="I153" s="176"/>
      <c r="J153" s="453"/>
      <c r="K153" s="430"/>
      <c r="L153" s="176"/>
      <c r="M153" s="176"/>
      <c r="N153" s="178"/>
    </row>
    <row r="154" spans="1:14" x14ac:dyDescent="0.25">
      <c r="A154" s="195"/>
      <c r="B154" s="196"/>
      <c r="C154" s="196"/>
      <c r="D154" s="197"/>
      <c r="E154" s="183"/>
      <c r="F154" s="173"/>
      <c r="G154" s="334"/>
      <c r="H154" s="562"/>
      <c r="I154" s="176"/>
      <c r="J154" s="453"/>
      <c r="K154" s="430"/>
      <c r="L154" s="176"/>
      <c r="M154" s="176"/>
      <c r="N154" s="178"/>
    </row>
    <row r="155" spans="1:14" x14ac:dyDescent="0.25">
      <c r="A155" s="195"/>
      <c r="B155" s="178"/>
      <c r="C155" s="178"/>
      <c r="D155" s="204"/>
      <c r="E155" s="191"/>
      <c r="F155" s="173"/>
      <c r="G155" s="334"/>
      <c r="H155" s="562"/>
      <c r="I155" s="176"/>
      <c r="J155" s="453"/>
      <c r="K155" s="430"/>
      <c r="L155" s="176"/>
      <c r="M155" s="176"/>
      <c r="N155" s="178"/>
    </row>
    <row r="156" spans="1:14" x14ac:dyDescent="0.25">
      <c r="A156" s="195"/>
      <c r="B156" s="178"/>
      <c r="C156" s="178"/>
      <c r="D156" s="204"/>
      <c r="E156" s="191"/>
      <c r="F156" s="173"/>
      <c r="G156" s="334"/>
      <c r="H156" s="562"/>
      <c r="I156" s="176"/>
      <c r="J156" s="453"/>
      <c r="K156" s="430"/>
      <c r="L156" s="176"/>
      <c r="M156" s="176"/>
      <c r="N156" s="178"/>
    </row>
    <row r="157" spans="1:14" ht="17.25" customHeight="1" x14ac:dyDescent="0.25">
      <c r="A157" s="195"/>
      <c r="B157" s="178"/>
      <c r="C157" s="178"/>
      <c r="D157" s="204"/>
      <c r="E157" s="183"/>
      <c r="F157" s="173"/>
      <c r="G157" s="334"/>
      <c r="H157" s="562"/>
      <c r="I157" s="176"/>
      <c r="J157" s="453"/>
      <c r="K157" s="430"/>
      <c r="L157" s="176"/>
      <c r="M157" s="176"/>
      <c r="N157" s="178"/>
    </row>
    <row r="158" spans="1:14" ht="17.25" customHeight="1" x14ac:dyDescent="0.25">
      <c r="A158" s="195"/>
      <c r="B158" s="178"/>
      <c r="C158" s="178"/>
      <c r="D158" s="204"/>
      <c r="E158" s="183"/>
      <c r="F158" s="173"/>
      <c r="G158" s="334"/>
      <c r="H158" s="562"/>
      <c r="I158" s="176"/>
      <c r="J158" s="453"/>
      <c r="K158" s="430"/>
      <c r="L158" s="176"/>
      <c r="M158" s="176"/>
      <c r="N158" s="178"/>
    </row>
    <row r="159" spans="1:14" ht="17.25" customHeight="1" x14ac:dyDescent="0.25">
      <c r="A159" s="195"/>
      <c r="B159" s="178"/>
      <c r="C159" s="178"/>
      <c r="D159" s="204"/>
      <c r="E159" s="183"/>
      <c r="F159" s="173"/>
      <c r="G159" s="334"/>
      <c r="H159" s="562"/>
      <c r="I159" s="176"/>
      <c r="J159" s="453"/>
      <c r="K159" s="430"/>
      <c r="L159" s="176"/>
      <c r="M159" s="176"/>
      <c r="N159" s="178"/>
    </row>
    <row r="160" spans="1:14" ht="17.25" customHeight="1" x14ac:dyDescent="0.25">
      <c r="A160" s="195"/>
      <c r="B160" s="178"/>
      <c r="C160" s="178"/>
      <c r="D160" s="204"/>
      <c r="E160" s="183"/>
      <c r="F160" s="173"/>
      <c r="G160" s="334"/>
      <c r="H160" s="562"/>
      <c r="I160" s="176"/>
      <c r="J160" s="453"/>
      <c r="K160" s="430"/>
      <c r="L160" s="176"/>
      <c r="M160" s="176"/>
      <c r="N160" s="178"/>
    </row>
    <row r="161" spans="1:14" ht="17.25" customHeight="1" x14ac:dyDescent="0.25">
      <c r="A161" s="195"/>
      <c r="B161" s="178"/>
      <c r="C161" s="178"/>
      <c r="D161" s="204"/>
      <c r="E161" s="183"/>
      <c r="F161" s="173"/>
      <c r="G161" s="334"/>
      <c r="H161" s="320"/>
      <c r="I161" s="176"/>
      <c r="J161" s="453"/>
      <c r="K161" s="430"/>
      <c r="L161" s="176"/>
      <c r="M161" s="176"/>
      <c r="N161" s="178"/>
    </row>
    <row r="162" spans="1:14" ht="17.25" customHeight="1" x14ac:dyDescent="0.25">
      <c r="A162" s="195"/>
      <c r="B162" s="178"/>
      <c r="C162" s="178"/>
      <c r="D162" s="204"/>
      <c r="E162" s="183"/>
      <c r="F162" s="173"/>
      <c r="G162" s="334"/>
      <c r="H162" s="320"/>
      <c r="I162" s="176"/>
      <c r="J162" s="453"/>
      <c r="K162" s="430"/>
      <c r="L162" s="176"/>
      <c r="M162" s="176"/>
      <c r="N162" s="178"/>
    </row>
    <row r="163" spans="1:14" ht="17.25" customHeight="1" x14ac:dyDescent="0.25">
      <c r="A163" s="195"/>
      <c r="B163" s="178"/>
      <c r="C163" s="178"/>
      <c r="D163" s="204"/>
      <c r="E163" s="183"/>
      <c r="F163" s="173"/>
      <c r="G163" s="334"/>
      <c r="H163" s="320"/>
      <c r="I163" s="176"/>
      <c r="J163" s="453"/>
      <c r="K163" s="430"/>
      <c r="L163" s="176"/>
      <c r="M163" s="176"/>
      <c r="N163" s="178"/>
    </row>
    <row r="164" spans="1:14" ht="17.25" customHeight="1" x14ac:dyDescent="0.25">
      <c r="A164" s="195"/>
      <c r="B164" s="178"/>
      <c r="C164" s="178"/>
      <c r="D164" s="204"/>
      <c r="E164" s="183"/>
      <c r="F164" s="173"/>
      <c r="G164" s="334"/>
      <c r="H164" s="320"/>
      <c r="I164" s="176"/>
      <c r="J164" s="453"/>
      <c r="K164" s="430"/>
      <c r="L164" s="176"/>
      <c r="M164" s="176"/>
      <c r="N164" s="178"/>
    </row>
    <row r="165" spans="1:14" x14ac:dyDescent="0.25">
      <c r="A165" s="195"/>
      <c r="B165" s="178"/>
      <c r="C165" s="178"/>
      <c r="D165" s="204"/>
      <c r="E165" s="191"/>
      <c r="F165" s="173"/>
      <c r="G165" s="334"/>
      <c r="H165" s="320"/>
      <c r="I165" s="176"/>
      <c r="J165" s="453"/>
      <c r="K165" s="430"/>
      <c r="L165" s="176"/>
      <c r="M165" s="176"/>
      <c r="N165" s="178"/>
    </row>
    <row r="166" spans="1:14" x14ac:dyDescent="0.25">
      <c r="A166" s="195"/>
      <c r="B166" s="178"/>
      <c r="C166" s="178"/>
      <c r="D166" s="204"/>
      <c r="E166" s="191"/>
      <c r="F166" s="173"/>
      <c r="G166" s="334"/>
      <c r="H166" s="320"/>
      <c r="I166" s="176"/>
      <c r="J166" s="453"/>
      <c r="K166" s="430"/>
      <c r="L166" s="176"/>
      <c r="M166" s="176"/>
      <c r="N166" s="178"/>
    </row>
    <row r="167" spans="1:14" x14ac:dyDescent="0.25">
      <c r="A167" s="195"/>
      <c r="B167" s="178"/>
      <c r="C167" s="178"/>
      <c r="D167" s="204"/>
      <c r="E167" s="191"/>
      <c r="F167" s="173"/>
      <c r="G167" s="334"/>
      <c r="H167" s="320"/>
      <c r="I167" s="176"/>
      <c r="J167" s="453"/>
      <c r="K167" s="430"/>
      <c r="L167" s="176"/>
      <c r="M167" s="176"/>
      <c r="N167" s="178"/>
    </row>
    <row r="168" spans="1:14" x14ac:dyDescent="0.25">
      <c r="A168" s="195"/>
      <c r="B168" s="178"/>
      <c r="C168" s="178"/>
      <c r="D168" s="204"/>
      <c r="E168" s="191"/>
      <c r="F168" s="173"/>
      <c r="G168" s="334"/>
      <c r="H168" s="320"/>
      <c r="I168" s="176"/>
      <c r="J168" s="453"/>
      <c r="K168" s="430"/>
      <c r="L168" s="176"/>
      <c r="M168" s="176"/>
      <c r="N168" s="178"/>
    </row>
    <row r="169" spans="1:14" x14ac:dyDescent="0.25">
      <c r="A169" s="195"/>
      <c r="B169" s="430"/>
      <c r="C169" s="430"/>
      <c r="D169" s="558"/>
      <c r="E169" s="183"/>
      <c r="F169" s="173"/>
      <c r="G169" s="334"/>
      <c r="H169" s="320"/>
      <c r="I169" s="176"/>
      <c r="J169" s="453"/>
      <c r="K169" s="430"/>
      <c r="L169" s="176"/>
      <c r="M169" s="176"/>
      <c r="N169" s="178"/>
    </row>
    <row r="170" spans="1:14" x14ac:dyDescent="0.25">
      <c r="A170" s="195"/>
      <c r="B170" s="430"/>
      <c r="C170" s="430"/>
      <c r="D170" s="558"/>
      <c r="E170" s="183"/>
      <c r="F170" s="173"/>
      <c r="G170" s="334"/>
      <c r="H170" s="320"/>
      <c r="I170" s="176"/>
      <c r="J170" s="453"/>
      <c r="K170" s="430"/>
      <c r="L170" s="176"/>
      <c r="M170" s="176"/>
      <c r="N170" s="178"/>
    </row>
    <row r="171" spans="1:14" x14ac:dyDescent="0.25">
      <c r="A171" s="195"/>
      <c r="B171" s="430"/>
      <c r="C171" s="430"/>
      <c r="D171" s="558"/>
      <c r="E171" s="183"/>
      <c r="F171" s="173"/>
      <c r="G171" s="334"/>
      <c r="H171" s="320"/>
      <c r="I171" s="176"/>
      <c r="J171" s="453"/>
      <c r="K171" s="430"/>
      <c r="L171" s="176"/>
      <c r="M171" s="176"/>
      <c r="N171" s="178"/>
    </row>
    <row r="172" spans="1:14" x14ac:dyDescent="0.25">
      <c r="A172" s="195"/>
      <c r="B172" s="430"/>
      <c r="C172" s="430"/>
      <c r="D172" s="558"/>
      <c r="E172" s="183"/>
      <c r="F172" s="173"/>
      <c r="G172" s="334"/>
      <c r="H172" s="320"/>
      <c r="I172" s="176"/>
      <c r="J172" s="453"/>
      <c r="K172" s="430"/>
      <c r="L172" s="176"/>
      <c r="M172" s="176"/>
      <c r="N172" s="178"/>
    </row>
    <row r="173" spans="1:14" x14ac:dyDescent="0.25">
      <c r="A173" s="195"/>
      <c r="B173" s="430"/>
      <c r="C173" s="430"/>
      <c r="D173" s="558"/>
      <c r="E173" s="183"/>
      <c r="F173" s="173"/>
      <c r="G173" s="334"/>
      <c r="H173" s="213"/>
      <c r="I173" s="176"/>
      <c r="J173" s="453"/>
      <c r="K173" s="430"/>
      <c r="L173" s="176"/>
      <c r="M173" s="176"/>
      <c r="N173" s="178"/>
    </row>
    <row r="174" spans="1:14" x14ac:dyDescent="0.25">
      <c r="A174" s="195"/>
      <c r="B174" s="430"/>
      <c r="C174" s="430"/>
      <c r="D174" s="558"/>
      <c r="E174" s="183"/>
      <c r="F174" s="173"/>
      <c r="G174" s="334"/>
      <c r="H174" s="213"/>
      <c r="I174" s="176"/>
      <c r="J174" s="453"/>
      <c r="K174" s="430"/>
      <c r="L174" s="176"/>
      <c r="M174" s="176"/>
      <c r="N174" s="178"/>
    </row>
    <row r="175" spans="1:14" x14ac:dyDescent="0.25">
      <c r="A175" s="195"/>
      <c r="B175" s="430"/>
      <c r="C175" s="430"/>
      <c r="D175" s="558"/>
      <c r="E175" s="182"/>
      <c r="F175" s="185"/>
      <c r="G175" s="334"/>
      <c r="H175" s="213"/>
      <c r="I175" s="176"/>
      <c r="J175" s="453"/>
      <c r="K175" s="430"/>
      <c r="L175" s="176"/>
      <c r="M175" s="176"/>
      <c r="N175" s="178"/>
    </row>
    <row r="176" spans="1:14" x14ac:dyDescent="0.25">
      <c r="A176" s="181"/>
      <c r="B176" s="430"/>
      <c r="C176" s="430"/>
      <c r="D176" s="558"/>
      <c r="E176" s="173"/>
      <c r="F176" s="173"/>
      <c r="G176" s="334"/>
      <c r="H176" s="213"/>
      <c r="I176" s="176"/>
      <c r="J176" s="453"/>
      <c r="K176" s="430"/>
      <c r="L176" s="176"/>
      <c r="M176" s="176"/>
      <c r="N176" s="178"/>
    </row>
    <row r="177" spans="1:14" x14ac:dyDescent="0.25">
      <c r="A177" s="195"/>
      <c r="B177" s="178"/>
      <c r="C177" s="178"/>
      <c r="D177" s="204"/>
      <c r="E177" s="191"/>
      <c r="F177" s="532"/>
      <c r="G177" s="334"/>
      <c r="H177" s="213"/>
      <c r="I177" s="176"/>
      <c r="J177" s="453"/>
      <c r="K177" s="430"/>
      <c r="L177" s="176"/>
      <c r="M177" s="176"/>
      <c r="N177" s="178"/>
    </row>
    <row r="178" spans="1:14" x14ac:dyDescent="0.25">
      <c r="A178" s="195"/>
      <c r="B178" s="178"/>
      <c r="C178" s="178"/>
      <c r="D178" s="204"/>
      <c r="E178" s="191"/>
      <c r="F178" s="426"/>
      <c r="G178" s="334"/>
      <c r="H178" s="213"/>
      <c r="I178" s="176"/>
      <c r="J178" s="453"/>
      <c r="K178" s="430"/>
      <c r="L178" s="176"/>
      <c r="M178" s="176"/>
      <c r="N178" s="178"/>
    </row>
    <row r="179" spans="1:14" x14ac:dyDescent="0.25">
      <c r="A179" s="195"/>
      <c r="B179" s="178"/>
      <c r="C179" s="178"/>
      <c r="D179" s="204"/>
      <c r="E179" s="191"/>
      <c r="F179" s="426"/>
      <c r="G179" s="334"/>
      <c r="H179" s="213"/>
      <c r="I179" s="176"/>
      <c r="J179" s="453"/>
      <c r="K179" s="430"/>
      <c r="L179" s="176"/>
      <c r="M179" s="176"/>
      <c r="N179" s="178"/>
    </row>
    <row r="180" spans="1:14" x14ac:dyDescent="0.25">
      <c r="A180" s="195"/>
      <c r="B180" s="178"/>
      <c r="C180" s="178"/>
      <c r="D180" s="204"/>
      <c r="E180" s="191"/>
      <c r="F180" s="426"/>
      <c r="G180" s="334"/>
      <c r="H180" s="213"/>
      <c r="I180" s="176"/>
      <c r="J180" s="453"/>
      <c r="K180" s="430"/>
      <c r="L180" s="176"/>
      <c r="M180" s="176"/>
      <c r="N180" s="178"/>
    </row>
    <row r="181" spans="1:14" x14ac:dyDescent="0.25">
      <c r="A181" s="195"/>
      <c r="B181" s="178"/>
      <c r="C181" s="178"/>
      <c r="D181" s="204"/>
      <c r="E181" s="191"/>
      <c r="F181" s="426"/>
      <c r="G181" s="334"/>
      <c r="H181" s="213"/>
      <c r="I181" s="176"/>
      <c r="J181" s="453"/>
      <c r="K181" s="430"/>
      <c r="L181" s="176"/>
      <c r="M181" s="176"/>
      <c r="N181" s="178"/>
    </row>
    <row r="182" spans="1:14" x14ac:dyDescent="0.25">
      <c r="A182" s="195"/>
      <c r="B182" s="178"/>
      <c r="C182" s="178"/>
      <c r="D182" s="204"/>
      <c r="E182" s="191"/>
      <c r="F182" s="426"/>
      <c r="G182" s="334"/>
      <c r="H182" s="213"/>
      <c r="I182" s="176"/>
      <c r="J182" s="453"/>
      <c r="K182" s="430"/>
      <c r="L182" s="176"/>
      <c r="M182" s="176"/>
      <c r="N182" s="178"/>
    </row>
    <row r="183" spans="1:14" x14ac:dyDescent="0.25">
      <c r="A183" s="181"/>
      <c r="B183" s="178"/>
      <c r="C183" s="178"/>
      <c r="D183" s="178"/>
      <c r="E183" s="191"/>
      <c r="F183" s="426"/>
      <c r="G183" s="334"/>
      <c r="H183" s="213"/>
      <c r="I183" s="176"/>
      <c r="J183" s="453"/>
      <c r="K183" s="430"/>
      <c r="L183" s="176"/>
      <c r="M183" s="176"/>
      <c r="N183" s="178"/>
    </row>
    <row r="184" spans="1:14" x14ac:dyDescent="0.25">
      <c r="A184" s="181"/>
      <c r="B184" s="176"/>
      <c r="C184" s="176"/>
      <c r="D184" s="176"/>
      <c r="E184" s="426"/>
      <c r="F184" s="426"/>
      <c r="G184" s="334"/>
      <c r="H184" s="213"/>
      <c r="I184" s="176"/>
      <c r="J184" s="453"/>
      <c r="K184" s="430"/>
      <c r="L184" s="176"/>
      <c r="M184" s="176"/>
      <c r="N184" s="178"/>
    </row>
    <row r="185" spans="1:14" x14ac:dyDescent="0.25">
      <c r="A185" s="181"/>
      <c r="B185" s="176"/>
      <c r="C185" s="176"/>
      <c r="D185" s="176"/>
      <c r="E185" s="191"/>
      <c r="F185" s="426"/>
      <c r="G185" s="334"/>
      <c r="H185" s="213"/>
      <c r="I185" s="176"/>
      <c r="J185" s="453"/>
      <c r="K185" s="430"/>
      <c r="L185" s="176"/>
      <c r="M185" s="176"/>
      <c r="N185" s="178"/>
    </row>
    <row r="186" spans="1:14" x14ac:dyDescent="0.25">
      <c r="A186" s="181"/>
      <c r="B186" s="176"/>
      <c r="C186" s="176"/>
      <c r="D186" s="176"/>
      <c r="E186" s="191"/>
      <c r="F186" s="426"/>
      <c r="G186" s="334"/>
      <c r="H186" s="213"/>
      <c r="I186" s="176"/>
      <c r="J186" s="453"/>
      <c r="K186" s="430"/>
      <c r="L186" s="176"/>
      <c r="M186" s="176"/>
      <c r="N186" s="178"/>
    </row>
    <row r="187" spans="1:14" x14ac:dyDescent="0.25">
      <c r="A187" s="181"/>
      <c r="B187" s="176"/>
      <c r="C187" s="176"/>
      <c r="D187" s="176" t="s">
        <v>146</v>
      </c>
      <c r="E187" s="426"/>
      <c r="F187" s="426"/>
      <c r="G187" s="334"/>
      <c r="H187" s="213"/>
      <c r="I187" s="176"/>
      <c r="J187" s="453"/>
      <c r="K187" s="430"/>
      <c r="L187" s="176"/>
      <c r="M187" s="176"/>
      <c r="N187" s="178"/>
    </row>
    <row r="188" spans="1:14" x14ac:dyDescent="0.25">
      <c r="A188" s="181"/>
      <c r="B188" s="176"/>
      <c r="C188" s="176"/>
      <c r="D188" s="176"/>
      <c r="E188" s="426"/>
      <c r="F188" s="426"/>
      <c r="G188" s="334"/>
      <c r="H188" s="213"/>
      <c r="I188" s="176"/>
      <c r="J188" s="453"/>
      <c r="K188" s="430"/>
      <c r="L188" s="176"/>
      <c r="M188" s="176"/>
      <c r="N188" s="178"/>
    </row>
    <row r="189" spans="1:14" x14ac:dyDescent="0.25">
      <c r="A189" s="181"/>
      <c r="B189" s="176"/>
      <c r="C189" s="176"/>
      <c r="D189" s="176"/>
      <c r="E189" s="426"/>
      <c r="F189" s="426"/>
      <c r="G189" s="334"/>
      <c r="H189" s="213"/>
      <c r="I189" s="176"/>
      <c r="J189" s="178"/>
      <c r="K189" s="430"/>
      <c r="L189" s="176"/>
      <c r="M189" s="176"/>
      <c r="N189" s="178"/>
    </row>
    <row r="190" spans="1:14" x14ac:dyDescent="0.25">
      <c r="A190" s="181"/>
      <c r="B190" s="176"/>
      <c r="C190" s="176"/>
      <c r="D190" s="176"/>
      <c r="E190" s="426"/>
      <c r="F190" s="426"/>
      <c r="G190" s="334"/>
      <c r="H190" s="213"/>
      <c r="I190" s="176"/>
      <c r="J190" s="178"/>
      <c r="K190" s="430"/>
      <c r="L190" s="176"/>
      <c r="M190" s="176"/>
      <c r="N190" s="178"/>
    </row>
    <row r="191" spans="1:14" x14ac:dyDescent="0.25">
      <c r="A191" s="181"/>
      <c r="B191" s="176"/>
      <c r="C191" s="176"/>
      <c r="D191" s="176"/>
      <c r="E191" s="426"/>
      <c r="F191" s="426"/>
      <c r="G191" s="334"/>
      <c r="H191" s="213"/>
      <c r="I191" s="176"/>
      <c r="J191" s="178"/>
      <c r="K191" s="430"/>
      <c r="L191" s="176"/>
      <c r="M191" s="176"/>
      <c r="N191" s="178"/>
    </row>
    <row r="192" spans="1:14" x14ac:dyDescent="0.25">
      <c r="A192" s="181"/>
      <c r="B192" s="176"/>
      <c r="C192" s="176"/>
      <c r="D192" s="176"/>
      <c r="E192" s="426"/>
      <c r="F192" s="426"/>
      <c r="G192" s="334"/>
      <c r="H192" s="213"/>
      <c r="I192" s="176"/>
      <c r="J192" s="178"/>
      <c r="K192" s="430"/>
      <c r="L192" s="176"/>
      <c r="M192" s="176"/>
      <c r="N192" s="178"/>
    </row>
    <row r="193" spans="1:14" x14ac:dyDescent="0.25">
      <c r="A193" s="181"/>
      <c r="B193" s="176"/>
      <c r="C193" s="176"/>
      <c r="D193" s="176"/>
      <c r="E193" s="426"/>
      <c r="F193" s="426"/>
      <c r="G193" s="334"/>
      <c r="H193" s="213"/>
      <c r="I193" s="176"/>
      <c r="J193" s="178"/>
      <c r="K193" s="430"/>
      <c r="L193" s="176"/>
      <c r="M193" s="176"/>
      <c r="N193" s="178"/>
    </row>
    <row r="194" spans="1:14" x14ac:dyDescent="0.25">
      <c r="A194" s="181"/>
      <c r="B194" s="176"/>
      <c r="C194" s="176"/>
      <c r="D194" s="176"/>
      <c r="E194" s="426"/>
      <c r="F194" s="426"/>
      <c r="G194" s="334"/>
      <c r="H194" s="213"/>
      <c r="I194" s="176"/>
      <c r="J194" s="178"/>
      <c r="K194" s="430"/>
      <c r="L194" s="176"/>
      <c r="M194" s="176"/>
      <c r="N194" s="178"/>
    </row>
    <row r="195" spans="1:14" x14ac:dyDescent="0.25">
      <c r="A195" s="181"/>
      <c r="B195" s="176"/>
      <c r="C195" s="176"/>
      <c r="D195" s="176"/>
      <c r="E195" s="426"/>
      <c r="F195" s="426"/>
      <c r="G195" s="334"/>
      <c r="H195" s="213"/>
      <c r="I195" s="176"/>
      <c r="J195" s="178"/>
      <c r="K195" s="430"/>
      <c r="L195" s="176"/>
      <c r="M195" s="176"/>
      <c r="N195" s="178"/>
    </row>
    <row r="196" spans="1:14" x14ac:dyDescent="0.25">
      <c r="A196" s="181"/>
      <c r="B196" s="176"/>
      <c r="C196" s="176"/>
      <c r="D196" s="176"/>
      <c r="E196" s="426"/>
      <c r="F196" s="426"/>
      <c r="G196" s="334"/>
      <c r="H196" s="213"/>
      <c r="I196" s="176"/>
      <c r="J196" s="178"/>
      <c r="K196" s="430"/>
      <c r="L196" s="176"/>
      <c r="M196" s="176"/>
      <c r="N196" s="178"/>
    </row>
    <row r="197" spans="1:14" x14ac:dyDescent="0.25">
      <c r="A197" s="181"/>
      <c r="B197" s="176"/>
      <c r="C197" s="176"/>
      <c r="D197" s="176"/>
      <c r="E197" s="426"/>
      <c r="F197" s="426"/>
      <c r="G197" s="334"/>
      <c r="H197" s="213"/>
      <c r="I197" s="176"/>
      <c r="J197" s="178"/>
      <c r="K197" s="430"/>
      <c r="L197" s="176"/>
      <c r="M197" s="176"/>
      <c r="N197" s="178"/>
    </row>
    <row r="198" spans="1:14" x14ac:dyDescent="0.25">
      <c r="A198" s="195"/>
      <c r="B198" s="176"/>
      <c r="C198" s="176"/>
      <c r="D198" s="176"/>
      <c r="E198" s="191"/>
      <c r="F198" s="553"/>
      <c r="G198" s="334"/>
      <c r="H198" s="213"/>
      <c r="I198" s="176"/>
      <c r="J198" s="178"/>
      <c r="K198" s="430"/>
      <c r="L198" s="176"/>
      <c r="M198" s="176"/>
      <c r="N198" s="178"/>
    </row>
    <row r="199" spans="1:14" x14ac:dyDescent="0.25">
      <c r="A199" s="195"/>
      <c r="B199" s="178"/>
      <c r="C199" s="178"/>
      <c r="D199" s="204"/>
      <c r="E199" s="191"/>
      <c r="F199" s="426"/>
      <c r="G199" s="334"/>
      <c r="H199" s="213"/>
      <c r="I199" s="176"/>
      <c r="J199" s="178"/>
      <c r="K199" s="430"/>
      <c r="L199" s="176"/>
      <c r="M199" s="176"/>
      <c r="N199" s="178"/>
    </row>
    <row r="200" spans="1:14" x14ac:dyDescent="0.25">
      <c r="A200" s="195"/>
      <c r="B200" s="178"/>
      <c r="C200" s="178"/>
      <c r="D200" s="204"/>
      <c r="E200" s="191"/>
      <c r="F200" s="426"/>
      <c r="G200" s="334"/>
      <c r="H200" s="213"/>
      <c r="I200" s="176"/>
      <c r="J200" s="178"/>
      <c r="K200" s="430"/>
      <c r="L200" s="176"/>
      <c r="M200" s="176"/>
      <c r="N200" s="178"/>
    </row>
    <row r="201" spans="1:14" x14ac:dyDescent="0.25">
      <c r="A201" s="195"/>
      <c r="B201" s="178"/>
      <c r="C201" s="178"/>
      <c r="D201" s="204"/>
      <c r="E201" s="191"/>
      <c r="F201" s="426"/>
      <c r="G201" s="334"/>
      <c r="H201" s="213"/>
      <c r="I201" s="176"/>
      <c r="J201" s="178"/>
      <c r="K201" s="430"/>
      <c r="L201" s="176"/>
      <c r="M201" s="176"/>
      <c r="N201" s="178"/>
    </row>
    <row r="202" spans="1:14" x14ac:dyDescent="0.25">
      <c r="A202" s="195"/>
      <c r="B202" s="178"/>
      <c r="C202" s="178"/>
      <c r="D202" s="204"/>
      <c r="E202" s="191"/>
      <c r="F202" s="426"/>
      <c r="G202" s="334"/>
      <c r="H202" s="213"/>
      <c r="I202" s="176"/>
      <c r="J202" s="178"/>
      <c r="K202" s="430"/>
      <c r="L202" s="176"/>
      <c r="M202" s="176"/>
      <c r="N202" s="178"/>
    </row>
    <row r="203" spans="1:14" x14ac:dyDescent="0.25">
      <c r="A203" s="195"/>
      <c r="B203" s="178"/>
      <c r="C203" s="178"/>
      <c r="D203" s="204"/>
      <c r="E203" s="191"/>
      <c r="F203" s="426"/>
      <c r="G203" s="334"/>
      <c r="H203" s="213"/>
      <c r="I203" s="176"/>
      <c r="J203" s="178"/>
      <c r="K203" s="430"/>
      <c r="L203" s="176"/>
      <c r="M203" s="176"/>
      <c r="N203" s="178"/>
    </row>
    <row r="204" spans="1:14" x14ac:dyDescent="0.25">
      <c r="A204" s="195"/>
      <c r="B204" s="178"/>
      <c r="C204" s="178"/>
      <c r="D204" s="204"/>
      <c r="E204" s="191"/>
      <c r="F204" s="426"/>
      <c r="G204" s="334"/>
      <c r="H204" s="213"/>
      <c r="I204" s="176"/>
      <c r="J204" s="178"/>
      <c r="K204" s="430"/>
      <c r="L204" s="176"/>
      <c r="M204" s="176"/>
      <c r="N204" s="178"/>
    </row>
    <row r="205" spans="1:14" x14ac:dyDescent="0.25">
      <c r="A205" s="195"/>
      <c r="B205" s="178"/>
      <c r="C205" s="178"/>
      <c r="D205" s="204"/>
      <c r="E205" s="191"/>
      <c r="F205" s="426"/>
      <c r="G205" s="334"/>
      <c r="H205" s="213"/>
      <c r="I205" s="176"/>
      <c r="J205" s="178"/>
      <c r="K205" s="430"/>
      <c r="L205" s="176"/>
      <c r="M205" s="176"/>
      <c r="N205" s="178"/>
    </row>
    <row r="206" spans="1:14" x14ac:dyDescent="0.25">
      <c r="A206" s="195"/>
      <c r="B206" s="178"/>
      <c r="C206" s="178"/>
      <c r="D206" s="204"/>
      <c r="E206" s="191"/>
      <c r="F206" s="426"/>
      <c r="G206" s="334"/>
      <c r="H206" s="213"/>
      <c r="I206" s="176"/>
      <c r="J206" s="178"/>
      <c r="K206" s="430"/>
      <c r="L206" s="176"/>
      <c r="M206" s="176"/>
      <c r="N206" s="178"/>
    </row>
    <row r="207" spans="1:14" x14ac:dyDescent="0.25">
      <c r="A207" s="195"/>
      <c r="B207" s="178"/>
      <c r="C207" s="178"/>
      <c r="D207" s="204"/>
      <c r="E207" s="191"/>
      <c r="F207" s="426"/>
      <c r="G207" s="334"/>
      <c r="H207" s="213"/>
      <c r="I207" s="176"/>
      <c r="J207" s="178"/>
      <c r="K207" s="430"/>
      <c r="L207" s="176"/>
      <c r="M207" s="176"/>
      <c r="N207" s="178"/>
    </row>
    <row r="208" spans="1:14" x14ac:dyDescent="0.25">
      <c r="A208" s="195"/>
      <c r="B208" s="178"/>
      <c r="C208" s="178"/>
      <c r="D208" s="204"/>
      <c r="E208" s="191"/>
      <c r="F208" s="426"/>
      <c r="G208" s="334"/>
      <c r="H208" s="213"/>
      <c r="I208" s="176"/>
      <c r="J208" s="178"/>
      <c r="K208" s="430"/>
      <c r="L208" s="176"/>
      <c r="M208" s="176"/>
      <c r="N208" s="178"/>
    </row>
    <row r="209" spans="1:14" x14ac:dyDescent="0.25">
      <c r="A209" s="195"/>
      <c r="B209" s="178"/>
      <c r="C209" s="178"/>
      <c r="D209" s="204"/>
      <c r="E209" s="191"/>
      <c r="F209" s="426"/>
      <c r="G209" s="334"/>
      <c r="H209" s="213"/>
      <c r="I209" s="176"/>
      <c r="J209" s="178"/>
      <c r="K209" s="430"/>
      <c r="L209" s="176"/>
      <c r="M209" s="176"/>
      <c r="N209" s="178"/>
    </row>
    <row r="210" spans="1:14" x14ac:dyDescent="0.25">
      <c r="A210" s="195"/>
      <c r="B210" s="178"/>
      <c r="C210" s="178"/>
      <c r="D210" s="204"/>
      <c r="E210" s="191"/>
      <c r="F210" s="426"/>
      <c r="G210" s="334"/>
      <c r="H210" s="213"/>
      <c r="I210" s="176"/>
      <c r="J210" s="178"/>
      <c r="K210" s="430"/>
      <c r="L210" s="176"/>
      <c r="M210" s="176"/>
      <c r="N210" s="178"/>
    </row>
    <row r="211" spans="1:14" x14ac:dyDescent="0.25">
      <c r="A211" s="195"/>
      <c r="B211" s="176"/>
      <c r="C211" s="176"/>
      <c r="D211" s="176"/>
      <c r="E211" s="426"/>
      <c r="F211" s="426"/>
      <c r="G211" s="334"/>
      <c r="H211" s="213"/>
      <c r="I211" s="176"/>
      <c r="J211" s="178"/>
      <c r="K211" s="430"/>
      <c r="L211" s="176"/>
      <c r="M211" s="176"/>
      <c r="N211" s="178"/>
    </row>
    <row r="212" spans="1:14" x14ac:dyDescent="0.25">
      <c r="A212" s="195"/>
      <c r="B212" s="176"/>
      <c r="C212" s="176"/>
      <c r="D212" s="176"/>
      <c r="E212" s="548"/>
      <c r="F212" s="548"/>
      <c r="G212" s="334"/>
      <c r="H212" s="213"/>
      <c r="I212" s="176"/>
      <c r="J212" s="178"/>
      <c r="K212" s="430"/>
      <c r="L212" s="176"/>
      <c r="M212" s="176"/>
      <c r="N212" s="178"/>
    </row>
    <row r="213" spans="1:14" x14ac:dyDescent="0.25">
      <c r="A213" s="195"/>
      <c r="B213" s="176"/>
      <c r="C213" s="176"/>
      <c r="D213" s="176"/>
      <c r="E213" s="548"/>
      <c r="F213" s="548"/>
      <c r="G213" s="334"/>
      <c r="H213" s="213"/>
      <c r="I213" s="176"/>
      <c r="J213" s="178"/>
      <c r="K213" s="430"/>
      <c r="L213" s="176"/>
      <c r="M213" s="176"/>
      <c r="N213" s="178"/>
    </row>
    <row r="214" spans="1:14" x14ac:dyDescent="0.25">
      <c r="A214" s="195"/>
      <c r="B214" s="176"/>
      <c r="C214" s="176"/>
      <c r="D214" s="188"/>
      <c r="E214" s="426"/>
      <c r="F214" s="426"/>
      <c r="G214" s="334"/>
      <c r="H214" s="213"/>
      <c r="I214" s="176"/>
      <c r="J214" s="178"/>
      <c r="K214" s="430"/>
      <c r="L214" s="176"/>
      <c r="M214" s="176"/>
      <c r="N214" s="178"/>
    </row>
    <row r="215" spans="1:14" x14ac:dyDescent="0.25">
      <c r="A215" s="195"/>
      <c r="B215" s="176"/>
      <c r="C215" s="176"/>
      <c r="D215" s="188"/>
      <c r="E215" s="426"/>
      <c r="F215" s="426"/>
      <c r="G215" s="334"/>
      <c r="H215" s="213"/>
      <c r="I215" s="176"/>
      <c r="J215" s="178"/>
      <c r="K215" s="430"/>
      <c r="L215" s="176"/>
      <c r="M215" s="176"/>
      <c r="N215" s="178"/>
    </row>
    <row r="216" spans="1:14" x14ac:dyDescent="0.25">
      <c r="A216" s="195"/>
      <c r="B216" s="176"/>
      <c r="C216" s="176"/>
      <c r="D216" s="188"/>
      <c r="E216" s="426"/>
      <c r="F216" s="426"/>
      <c r="G216" s="334"/>
      <c r="H216" s="213"/>
      <c r="I216" s="176"/>
      <c r="J216" s="178"/>
      <c r="K216" s="430"/>
      <c r="L216" s="176"/>
      <c r="M216" s="176"/>
      <c r="N216" s="178"/>
    </row>
    <row r="217" spans="1:14" x14ac:dyDescent="0.25">
      <c r="A217" s="176"/>
      <c r="B217" s="176"/>
      <c r="C217" s="176"/>
      <c r="D217" s="188"/>
      <c r="E217" s="614"/>
      <c r="F217" s="614"/>
      <c r="G217" s="609"/>
      <c r="H217" s="213"/>
      <c r="I217" s="176"/>
      <c r="J217" s="176"/>
      <c r="K217" s="430"/>
      <c r="L217" s="176"/>
      <c r="M217" s="176"/>
      <c r="N217" s="178"/>
    </row>
    <row r="218" spans="1:14" x14ac:dyDescent="0.25">
      <c r="A218" s="176"/>
      <c r="B218" s="176"/>
      <c r="C218" s="176"/>
      <c r="D218" s="188"/>
      <c r="E218" s="426"/>
      <c r="F218" s="426"/>
      <c r="G218" s="334"/>
      <c r="H218" s="213"/>
      <c r="I218" s="176"/>
      <c r="J218" s="176"/>
      <c r="K218" s="430"/>
      <c r="L218" s="176"/>
      <c r="M218" s="176"/>
      <c r="N218" s="178"/>
    </row>
    <row r="219" spans="1:14" x14ac:dyDescent="0.25">
      <c r="A219" s="176"/>
      <c r="B219" s="176"/>
      <c r="C219" s="176"/>
      <c r="D219" s="188"/>
      <c r="E219" s="368"/>
      <c r="F219" s="368"/>
      <c r="G219" s="368"/>
      <c r="H219" s="190"/>
      <c r="I219" s="176"/>
      <c r="J219" s="176"/>
      <c r="K219" s="176"/>
      <c r="L219" s="176"/>
      <c r="M219" s="176"/>
      <c r="N219" s="178"/>
    </row>
    <row r="220" spans="1:14" x14ac:dyDescent="0.25">
      <c r="A220" s="176"/>
      <c r="B220" s="176"/>
      <c r="C220" s="176"/>
      <c r="D220" s="176"/>
      <c r="E220" s="368"/>
      <c r="F220" s="368"/>
      <c r="G220" s="368"/>
      <c r="H220" s="176"/>
      <c r="I220" s="176"/>
      <c r="J220" s="176"/>
      <c r="K220" s="176"/>
      <c r="L220" s="176"/>
      <c r="M220" s="176"/>
      <c r="N220" s="178"/>
    </row>
    <row r="221" spans="1:14" x14ac:dyDescent="0.25">
      <c r="A221" s="176"/>
      <c r="B221" s="176"/>
      <c r="C221" s="176"/>
      <c r="D221" s="176"/>
      <c r="E221" s="368"/>
      <c r="F221" s="368"/>
      <c r="G221" s="368"/>
      <c r="H221" s="176"/>
      <c r="I221" s="176"/>
      <c r="J221" s="176"/>
      <c r="K221" s="176"/>
      <c r="L221" s="176"/>
      <c r="M221" s="176"/>
      <c r="N221" s="178"/>
    </row>
    <row r="222" spans="1:14" x14ac:dyDescent="0.25">
      <c r="A222" s="176"/>
      <c r="B222" s="176"/>
      <c r="C222" s="176"/>
      <c r="D222" s="176"/>
      <c r="E222" s="368"/>
      <c r="F222" s="368"/>
      <c r="G222" s="368"/>
      <c r="H222" s="176"/>
      <c r="I222" s="176"/>
      <c r="J222" s="176"/>
      <c r="K222" s="176"/>
      <c r="L222" s="176"/>
      <c r="M222" s="176"/>
      <c r="N222" s="178"/>
    </row>
    <row r="223" spans="1:14" x14ac:dyDescent="0.25">
      <c r="A223" s="176"/>
      <c r="B223" s="176"/>
      <c r="C223" s="176"/>
      <c r="D223" s="176"/>
      <c r="E223" s="368"/>
      <c r="F223" s="368"/>
      <c r="G223" s="368"/>
      <c r="H223" s="176"/>
      <c r="I223" s="176"/>
      <c r="J223" s="176"/>
      <c r="K223" s="176"/>
      <c r="L223" s="176"/>
      <c r="M223" s="176"/>
      <c r="N223" s="178"/>
    </row>
    <row r="224" spans="1:14" x14ac:dyDescent="0.25">
      <c r="A224" s="176"/>
      <c r="B224" s="176"/>
      <c r="C224" s="176"/>
      <c r="D224" s="176"/>
      <c r="E224" s="368"/>
      <c r="F224" s="368"/>
      <c r="G224" s="368"/>
      <c r="H224" s="176"/>
      <c r="I224" s="176"/>
      <c r="J224" s="176"/>
      <c r="K224" s="176"/>
      <c r="L224" s="176"/>
      <c r="M224" s="176"/>
      <c r="N224" s="178"/>
    </row>
    <row r="225" spans="1:14" x14ac:dyDescent="0.25">
      <c r="A225" s="25"/>
      <c r="B225" s="25"/>
      <c r="C225" s="25"/>
      <c r="D225" s="25"/>
      <c r="E225" s="336"/>
      <c r="F225" s="336"/>
      <c r="G225" s="336"/>
      <c r="H225" s="25"/>
      <c r="I225" s="25"/>
      <c r="J225" s="25"/>
      <c r="K225" s="25"/>
      <c r="L225" s="25"/>
      <c r="M225" s="25"/>
      <c r="N225" s="24"/>
    </row>
    <row r="226" spans="1:14" x14ac:dyDescent="0.25">
      <c r="A226" s="25"/>
      <c r="B226" s="25"/>
      <c r="C226" s="25"/>
      <c r="D226" s="25"/>
      <c r="E226" s="336"/>
      <c r="F226" s="336"/>
      <c r="G226" s="336"/>
      <c r="H226" s="25"/>
      <c r="I226" s="25"/>
      <c r="J226" s="25"/>
      <c r="K226" s="25"/>
      <c r="L226" s="25"/>
      <c r="M226" s="25"/>
      <c r="N226" s="24"/>
    </row>
    <row r="227" spans="1:14" x14ac:dyDescent="0.25">
      <c r="A227" s="25"/>
      <c r="B227" s="25"/>
      <c r="C227" s="25"/>
      <c r="D227" s="25"/>
      <c r="E227" s="336"/>
      <c r="F227" s="336"/>
      <c r="G227" s="336"/>
      <c r="H227" s="25"/>
      <c r="I227" s="25"/>
      <c r="J227" s="25"/>
      <c r="K227" s="25"/>
      <c r="L227" s="25"/>
      <c r="M227" s="25"/>
      <c r="N227" s="24"/>
    </row>
    <row r="228" spans="1:14" x14ac:dyDescent="0.25">
      <c r="A228" s="25"/>
      <c r="B228" s="25"/>
      <c r="C228" s="25"/>
      <c r="D228" s="25"/>
      <c r="E228" s="336"/>
      <c r="F228" s="336"/>
      <c r="G228" s="336"/>
      <c r="H228" s="25"/>
      <c r="I228" s="25"/>
      <c r="J228" s="25"/>
      <c r="K228" s="25"/>
      <c r="L228" s="25"/>
      <c r="M228" s="25"/>
      <c r="N228" s="24"/>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4"/>
  <sheetViews>
    <sheetView topLeftCell="A186" zoomScale="117" zoomScaleNormal="85" workbookViewId="0">
      <selection activeCell="A205" sqref="A205"/>
    </sheetView>
  </sheetViews>
  <sheetFormatPr defaultColWidth="10.85546875" defaultRowHeight="15" x14ac:dyDescent="0.25"/>
  <cols>
    <col min="1" max="1" width="13.140625" style="26" customWidth="1"/>
    <col min="2" max="2" width="29.85546875" style="26" customWidth="1"/>
    <col min="3" max="3" width="18" style="26" customWidth="1"/>
    <col min="4" max="4" width="14.7109375" style="26" customWidth="1"/>
    <col min="5" max="5" width="18.85546875" style="335" bestFit="1" customWidth="1"/>
    <col min="6" max="6" width="15.85546875" style="335" customWidth="1"/>
    <col min="7" max="7" width="18.7109375" style="335"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7" customWidth="1"/>
    <col min="15" max="15" width="41.140625" style="26" customWidth="1"/>
    <col min="16" max="16384" width="10.85546875" style="26"/>
  </cols>
  <sheetData>
    <row r="1" spans="1:14" s="80" customFormat="1" ht="31.5" x14ac:dyDescent="0.25">
      <c r="A1" s="749" t="s">
        <v>44</v>
      </c>
      <c r="B1" s="749"/>
      <c r="C1" s="749"/>
      <c r="D1" s="749"/>
      <c r="E1" s="749"/>
      <c r="F1" s="749"/>
      <c r="G1" s="749"/>
      <c r="H1" s="749"/>
      <c r="I1" s="749"/>
      <c r="J1" s="749"/>
      <c r="K1" s="749"/>
      <c r="L1" s="749"/>
      <c r="M1" s="749"/>
      <c r="N1" s="749"/>
    </row>
    <row r="2" spans="1:14" s="80" customFormat="1" ht="18.75" x14ac:dyDescent="0.25">
      <c r="A2" s="750" t="s">
        <v>130</v>
      </c>
      <c r="B2" s="750"/>
      <c r="C2" s="750"/>
      <c r="D2" s="750"/>
      <c r="E2" s="750"/>
      <c r="F2" s="750"/>
      <c r="G2" s="750"/>
      <c r="H2" s="750"/>
      <c r="I2" s="750"/>
      <c r="J2" s="750"/>
      <c r="K2" s="750"/>
      <c r="L2" s="750"/>
      <c r="M2" s="750"/>
      <c r="N2" s="750"/>
    </row>
    <row r="3" spans="1:14" s="80" customFormat="1" ht="45.75" thickBot="1" x14ac:dyDescent="0.3">
      <c r="A3" s="169" t="s">
        <v>0</v>
      </c>
      <c r="B3" s="170" t="s">
        <v>5</v>
      </c>
      <c r="C3" s="170" t="s">
        <v>10</v>
      </c>
      <c r="D3" s="171" t="s">
        <v>8</v>
      </c>
      <c r="E3" s="171" t="s">
        <v>13</v>
      </c>
      <c r="F3" s="171" t="s">
        <v>34</v>
      </c>
      <c r="G3" s="171" t="s">
        <v>41</v>
      </c>
      <c r="H3" s="171" t="s">
        <v>2</v>
      </c>
      <c r="I3" s="171" t="s">
        <v>3</v>
      </c>
      <c r="J3" s="170" t="s">
        <v>9</v>
      </c>
      <c r="K3" s="170" t="s">
        <v>1</v>
      </c>
      <c r="L3" s="170" t="s">
        <v>4</v>
      </c>
      <c r="M3" s="170" t="s">
        <v>12</v>
      </c>
      <c r="N3" s="172" t="s">
        <v>11</v>
      </c>
    </row>
    <row r="4" spans="1:14" s="22" customFormat="1" ht="27.95" customHeight="1" x14ac:dyDescent="0.25">
      <c r="A4" s="461">
        <v>44774</v>
      </c>
      <c r="B4" s="462" t="s">
        <v>151</v>
      </c>
      <c r="C4" s="462"/>
      <c r="D4" s="506"/>
      <c r="E4" s="507"/>
      <c r="F4" s="507"/>
      <c r="G4" s="508">
        <v>4000</v>
      </c>
      <c r="H4" s="509"/>
      <c r="I4" s="510"/>
      <c r="J4" s="511"/>
      <c r="K4" s="512"/>
      <c r="L4" s="212"/>
      <c r="M4" s="513"/>
      <c r="N4" s="514"/>
    </row>
    <row r="5" spans="1:14" s="22" customFormat="1" ht="13.5" customHeight="1" x14ac:dyDescent="0.25">
      <c r="A5" s="563">
        <v>44774</v>
      </c>
      <c r="B5" s="564" t="s">
        <v>116</v>
      </c>
      <c r="C5" s="564" t="s">
        <v>49</v>
      </c>
      <c r="D5" s="565" t="s">
        <v>120</v>
      </c>
      <c r="E5" s="566"/>
      <c r="F5" s="566">
        <v>76000</v>
      </c>
      <c r="G5" s="567">
        <f>G4-E5+F5</f>
        <v>80000</v>
      </c>
      <c r="H5" s="568" t="s">
        <v>122</v>
      </c>
      <c r="I5" s="568" t="s">
        <v>18</v>
      </c>
      <c r="J5" s="570" t="s">
        <v>162</v>
      </c>
      <c r="K5" s="564" t="s">
        <v>64</v>
      </c>
      <c r="L5" s="564" t="s">
        <v>45</v>
      </c>
      <c r="M5" s="578"/>
      <c r="N5" s="571"/>
    </row>
    <row r="6" spans="1:14" s="22" customFormat="1" ht="13.5" customHeight="1" x14ac:dyDescent="0.25">
      <c r="A6" s="195">
        <v>44774</v>
      </c>
      <c r="B6" s="196" t="s">
        <v>124</v>
      </c>
      <c r="C6" s="196" t="s">
        <v>125</v>
      </c>
      <c r="D6" s="197" t="s">
        <v>120</v>
      </c>
      <c r="E6" s="173">
        <v>8000</v>
      </c>
      <c r="F6" s="173"/>
      <c r="G6" s="334">
        <f t="shared" ref="G6:G68" si="0">G5-E6+F6</f>
        <v>72000</v>
      </c>
      <c r="H6" s="562" t="s">
        <v>122</v>
      </c>
      <c r="I6" s="320" t="s">
        <v>18</v>
      </c>
      <c r="J6" s="453" t="s">
        <v>162</v>
      </c>
      <c r="K6" s="430" t="s">
        <v>64</v>
      </c>
      <c r="L6" s="430" t="s">
        <v>45</v>
      </c>
      <c r="M6" s="559"/>
      <c r="N6" s="560" t="s">
        <v>128</v>
      </c>
    </row>
    <row r="7" spans="1:14" x14ac:dyDescent="0.25">
      <c r="A7" s="195">
        <v>44774</v>
      </c>
      <c r="B7" s="196" t="s">
        <v>124</v>
      </c>
      <c r="C7" s="196" t="s">
        <v>125</v>
      </c>
      <c r="D7" s="197" t="s">
        <v>120</v>
      </c>
      <c r="E7" s="173">
        <v>20000</v>
      </c>
      <c r="F7" s="173"/>
      <c r="G7" s="334">
        <f>G6-E7+F7</f>
        <v>52000</v>
      </c>
      <c r="H7" s="562" t="s">
        <v>122</v>
      </c>
      <c r="I7" s="176" t="s">
        <v>18</v>
      </c>
      <c r="J7" s="453" t="s">
        <v>162</v>
      </c>
      <c r="K7" s="430" t="s">
        <v>64</v>
      </c>
      <c r="L7" s="176" t="s">
        <v>45</v>
      </c>
      <c r="M7" s="176"/>
      <c r="N7" s="560" t="s">
        <v>163</v>
      </c>
    </row>
    <row r="8" spans="1:14" x14ac:dyDescent="0.25">
      <c r="A8" s="195">
        <v>44774</v>
      </c>
      <c r="B8" s="196" t="s">
        <v>124</v>
      </c>
      <c r="C8" s="196" t="s">
        <v>125</v>
      </c>
      <c r="D8" s="197" t="s">
        <v>120</v>
      </c>
      <c r="E8" s="173">
        <v>20000</v>
      </c>
      <c r="F8" s="173"/>
      <c r="G8" s="334">
        <f t="shared" ref="G8:G14" si="1">G7-E8+F8</f>
        <v>32000</v>
      </c>
      <c r="H8" s="562" t="s">
        <v>122</v>
      </c>
      <c r="I8" s="176" t="s">
        <v>18</v>
      </c>
      <c r="J8" s="453" t="s">
        <v>162</v>
      </c>
      <c r="K8" s="430" t="s">
        <v>64</v>
      </c>
      <c r="L8" s="176" t="s">
        <v>45</v>
      </c>
      <c r="M8" s="176"/>
      <c r="N8" s="560" t="s">
        <v>164</v>
      </c>
    </row>
    <row r="9" spans="1:14" x14ac:dyDescent="0.25">
      <c r="A9" s="195">
        <v>44774</v>
      </c>
      <c r="B9" s="196" t="s">
        <v>124</v>
      </c>
      <c r="C9" s="196" t="s">
        <v>125</v>
      </c>
      <c r="D9" s="197" t="s">
        <v>120</v>
      </c>
      <c r="E9" s="173">
        <v>10000</v>
      </c>
      <c r="F9" s="173"/>
      <c r="G9" s="334">
        <f t="shared" si="1"/>
        <v>22000</v>
      </c>
      <c r="H9" s="320" t="s">
        <v>122</v>
      </c>
      <c r="I9" s="176" t="s">
        <v>18</v>
      </c>
      <c r="J9" s="453" t="s">
        <v>162</v>
      </c>
      <c r="K9" s="430" t="s">
        <v>64</v>
      </c>
      <c r="L9" s="176" t="s">
        <v>45</v>
      </c>
      <c r="M9" s="176"/>
      <c r="N9" s="560" t="s">
        <v>165</v>
      </c>
    </row>
    <row r="10" spans="1:14" x14ac:dyDescent="0.25">
      <c r="A10" s="195">
        <v>44774</v>
      </c>
      <c r="B10" s="196" t="s">
        <v>124</v>
      </c>
      <c r="C10" s="196" t="s">
        <v>125</v>
      </c>
      <c r="D10" s="197" t="s">
        <v>120</v>
      </c>
      <c r="E10" s="173">
        <v>8000</v>
      </c>
      <c r="F10" s="173"/>
      <c r="G10" s="334">
        <f t="shared" si="1"/>
        <v>14000</v>
      </c>
      <c r="H10" s="562" t="s">
        <v>122</v>
      </c>
      <c r="I10" s="176" t="s">
        <v>18</v>
      </c>
      <c r="J10" s="453" t="s">
        <v>162</v>
      </c>
      <c r="K10" s="430" t="s">
        <v>64</v>
      </c>
      <c r="L10" s="176" t="s">
        <v>45</v>
      </c>
      <c r="M10" s="176"/>
      <c r="N10" s="560" t="s">
        <v>166</v>
      </c>
    </row>
    <row r="11" spans="1:14" x14ac:dyDescent="0.25">
      <c r="A11" s="195">
        <v>44774</v>
      </c>
      <c r="B11" s="196" t="s">
        <v>123</v>
      </c>
      <c r="C11" s="196" t="s">
        <v>123</v>
      </c>
      <c r="D11" s="197" t="s">
        <v>120</v>
      </c>
      <c r="E11" s="173">
        <v>5000</v>
      </c>
      <c r="F11" s="173"/>
      <c r="G11" s="334">
        <f t="shared" si="1"/>
        <v>9000</v>
      </c>
      <c r="H11" s="562" t="s">
        <v>122</v>
      </c>
      <c r="I11" s="176" t="s">
        <v>18</v>
      </c>
      <c r="J11" s="453" t="s">
        <v>162</v>
      </c>
      <c r="K11" s="430" t="s">
        <v>64</v>
      </c>
      <c r="L11" s="176" t="s">
        <v>45</v>
      </c>
      <c r="M11" s="176"/>
      <c r="N11" s="560"/>
    </row>
    <row r="12" spans="1:14" x14ac:dyDescent="0.25">
      <c r="A12" s="195">
        <v>44774</v>
      </c>
      <c r="B12" s="196" t="s">
        <v>123</v>
      </c>
      <c r="C12" s="196" t="s">
        <v>123</v>
      </c>
      <c r="D12" s="197" t="s">
        <v>120</v>
      </c>
      <c r="E12" s="173">
        <v>5000</v>
      </c>
      <c r="F12" s="173"/>
      <c r="G12" s="334">
        <f t="shared" si="1"/>
        <v>4000</v>
      </c>
      <c r="H12" s="562" t="s">
        <v>122</v>
      </c>
      <c r="I12" s="176" t="s">
        <v>18</v>
      </c>
      <c r="J12" s="453" t="s">
        <v>162</v>
      </c>
      <c r="K12" s="430" t="s">
        <v>64</v>
      </c>
      <c r="L12" s="176" t="s">
        <v>45</v>
      </c>
      <c r="M12" s="176"/>
      <c r="N12" s="560"/>
    </row>
    <row r="13" spans="1:14" x14ac:dyDescent="0.25">
      <c r="A13" s="563">
        <v>44775</v>
      </c>
      <c r="B13" s="564" t="s">
        <v>116</v>
      </c>
      <c r="C13" s="564" t="s">
        <v>49</v>
      </c>
      <c r="D13" s="565" t="s">
        <v>120</v>
      </c>
      <c r="E13" s="572"/>
      <c r="F13" s="566">
        <v>65000</v>
      </c>
      <c r="G13" s="567">
        <f t="shared" si="1"/>
        <v>69000</v>
      </c>
      <c r="H13" s="568" t="s">
        <v>122</v>
      </c>
      <c r="I13" s="569" t="s">
        <v>18</v>
      </c>
      <c r="J13" s="570" t="s">
        <v>173</v>
      </c>
      <c r="K13" s="564" t="s">
        <v>64</v>
      </c>
      <c r="L13" s="569" t="s">
        <v>45</v>
      </c>
      <c r="M13" s="569"/>
      <c r="N13" s="571"/>
    </row>
    <row r="14" spans="1:14" x14ac:dyDescent="0.25">
      <c r="A14" s="195">
        <v>44775</v>
      </c>
      <c r="B14" s="196" t="s">
        <v>124</v>
      </c>
      <c r="C14" s="196" t="s">
        <v>125</v>
      </c>
      <c r="D14" s="197" t="s">
        <v>120</v>
      </c>
      <c r="E14" s="191">
        <v>8000</v>
      </c>
      <c r="F14" s="183"/>
      <c r="G14" s="334">
        <f t="shared" si="1"/>
        <v>61000</v>
      </c>
      <c r="H14" s="210" t="s">
        <v>122</v>
      </c>
      <c r="I14" s="207" t="s">
        <v>18</v>
      </c>
      <c r="J14" s="453" t="s">
        <v>173</v>
      </c>
      <c r="K14" s="211" t="s">
        <v>64</v>
      </c>
      <c r="L14" s="207" t="s">
        <v>45</v>
      </c>
      <c r="M14" s="207"/>
      <c r="N14" s="178" t="s">
        <v>128</v>
      </c>
    </row>
    <row r="15" spans="1:14" x14ac:dyDescent="0.25">
      <c r="A15" s="195">
        <v>44775</v>
      </c>
      <c r="B15" s="196" t="s">
        <v>124</v>
      </c>
      <c r="C15" s="196" t="s">
        <v>125</v>
      </c>
      <c r="D15" s="197" t="s">
        <v>120</v>
      </c>
      <c r="E15" s="191">
        <v>12000</v>
      </c>
      <c r="F15" s="173"/>
      <c r="G15" s="334">
        <f t="shared" si="0"/>
        <v>49000</v>
      </c>
      <c r="H15" s="320" t="s">
        <v>122</v>
      </c>
      <c r="I15" s="176" t="s">
        <v>18</v>
      </c>
      <c r="J15" s="453" t="s">
        <v>173</v>
      </c>
      <c r="K15" s="430" t="s">
        <v>64</v>
      </c>
      <c r="L15" s="176" t="s">
        <v>45</v>
      </c>
      <c r="M15" s="176"/>
      <c r="N15" s="178" t="s">
        <v>174</v>
      </c>
    </row>
    <row r="16" spans="1:14" x14ac:dyDescent="0.25">
      <c r="A16" s="195">
        <v>44775</v>
      </c>
      <c r="B16" s="196" t="s">
        <v>124</v>
      </c>
      <c r="C16" s="196" t="s">
        <v>125</v>
      </c>
      <c r="D16" s="197" t="s">
        <v>120</v>
      </c>
      <c r="E16" s="191">
        <v>12000</v>
      </c>
      <c r="F16" s="533"/>
      <c r="G16" s="334">
        <f t="shared" si="0"/>
        <v>37000</v>
      </c>
      <c r="H16" s="562" t="s">
        <v>122</v>
      </c>
      <c r="I16" s="176" t="s">
        <v>18</v>
      </c>
      <c r="J16" s="453" t="s">
        <v>173</v>
      </c>
      <c r="K16" s="430" t="s">
        <v>64</v>
      </c>
      <c r="L16" s="176" t="s">
        <v>45</v>
      </c>
      <c r="M16" s="176"/>
      <c r="N16" s="178" t="s">
        <v>175</v>
      </c>
    </row>
    <row r="17" spans="1:14" ht="15.75" customHeight="1" x14ac:dyDescent="0.25">
      <c r="A17" s="195">
        <v>44775</v>
      </c>
      <c r="B17" s="196" t="s">
        <v>124</v>
      </c>
      <c r="C17" s="196" t="s">
        <v>125</v>
      </c>
      <c r="D17" s="197" t="s">
        <v>120</v>
      </c>
      <c r="E17" s="202">
        <v>14000</v>
      </c>
      <c r="F17" s="183"/>
      <c r="G17" s="334">
        <f t="shared" si="0"/>
        <v>23000</v>
      </c>
      <c r="H17" s="562" t="s">
        <v>122</v>
      </c>
      <c r="I17" s="176" t="s">
        <v>18</v>
      </c>
      <c r="J17" s="453" t="s">
        <v>173</v>
      </c>
      <c r="K17" s="430" t="s">
        <v>64</v>
      </c>
      <c r="L17" s="176" t="s">
        <v>45</v>
      </c>
      <c r="M17" s="176"/>
      <c r="N17" s="178" t="s">
        <v>176</v>
      </c>
    </row>
    <row r="18" spans="1:14" x14ac:dyDescent="0.25">
      <c r="A18" s="195">
        <v>44775</v>
      </c>
      <c r="B18" s="196" t="s">
        <v>124</v>
      </c>
      <c r="C18" s="196" t="s">
        <v>125</v>
      </c>
      <c r="D18" s="197" t="s">
        <v>120</v>
      </c>
      <c r="E18" s="183">
        <v>8000</v>
      </c>
      <c r="F18" s="173"/>
      <c r="G18" s="334">
        <f t="shared" si="0"/>
        <v>15000</v>
      </c>
      <c r="H18" s="562" t="s">
        <v>122</v>
      </c>
      <c r="I18" s="176" t="s">
        <v>18</v>
      </c>
      <c r="J18" s="453" t="s">
        <v>173</v>
      </c>
      <c r="K18" s="430" t="s">
        <v>64</v>
      </c>
      <c r="L18" s="176" t="s">
        <v>45</v>
      </c>
      <c r="M18" s="176"/>
      <c r="N18" s="178" t="s">
        <v>129</v>
      </c>
    </row>
    <row r="19" spans="1:14" x14ac:dyDescent="0.25">
      <c r="A19" s="195">
        <v>44775</v>
      </c>
      <c r="B19" s="196" t="s">
        <v>123</v>
      </c>
      <c r="C19" s="196" t="s">
        <v>123</v>
      </c>
      <c r="D19" s="197" t="s">
        <v>120</v>
      </c>
      <c r="E19" s="191">
        <v>5000</v>
      </c>
      <c r="F19" s="173"/>
      <c r="G19" s="334">
        <f t="shared" si="0"/>
        <v>10000</v>
      </c>
      <c r="H19" s="562" t="s">
        <v>122</v>
      </c>
      <c r="I19" s="176" t="s">
        <v>18</v>
      </c>
      <c r="J19" s="453" t="s">
        <v>173</v>
      </c>
      <c r="K19" s="430" t="s">
        <v>64</v>
      </c>
      <c r="L19" s="176" t="s">
        <v>45</v>
      </c>
      <c r="M19" s="176"/>
      <c r="N19" s="178"/>
    </row>
    <row r="20" spans="1:14" x14ac:dyDescent="0.25">
      <c r="A20" s="195">
        <v>44775</v>
      </c>
      <c r="B20" s="196" t="s">
        <v>123</v>
      </c>
      <c r="C20" s="196" t="s">
        <v>123</v>
      </c>
      <c r="D20" s="197" t="s">
        <v>120</v>
      </c>
      <c r="E20" s="191">
        <v>5000</v>
      </c>
      <c r="F20" s="173"/>
      <c r="G20" s="334">
        <f t="shared" si="0"/>
        <v>5000</v>
      </c>
      <c r="H20" s="562" t="s">
        <v>122</v>
      </c>
      <c r="I20" s="176" t="s">
        <v>18</v>
      </c>
      <c r="J20" s="453" t="s">
        <v>173</v>
      </c>
      <c r="K20" s="430" t="s">
        <v>64</v>
      </c>
      <c r="L20" s="176" t="s">
        <v>45</v>
      </c>
      <c r="M20" s="176"/>
      <c r="N20" s="178"/>
    </row>
    <row r="21" spans="1:14" x14ac:dyDescent="0.25">
      <c r="A21" s="563">
        <v>44776</v>
      </c>
      <c r="B21" s="564" t="s">
        <v>116</v>
      </c>
      <c r="C21" s="564" t="s">
        <v>49</v>
      </c>
      <c r="D21" s="565" t="s">
        <v>120</v>
      </c>
      <c r="E21" s="572"/>
      <c r="F21" s="566">
        <v>16000</v>
      </c>
      <c r="G21" s="567">
        <f t="shared" si="0"/>
        <v>21000</v>
      </c>
      <c r="H21" s="568" t="s">
        <v>122</v>
      </c>
      <c r="I21" s="569" t="s">
        <v>18</v>
      </c>
      <c r="J21" s="570" t="s">
        <v>177</v>
      </c>
      <c r="K21" s="564" t="s">
        <v>64</v>
      </c>
      <c r="L21" s="569" t="s">
        <v>45</v>
      </c>
      <c r="M21" s="569"/>
      <c r="N21" s="577"/>
    </row>
    <row r="22" spans="1:14" x14ac:dyDescent="0.25">
      <c r="A22" s="195">
        <v>44776</v>
      </c>
      <c r="B22" s="196" t="s">
        <v>124</v>
      </c>
      <c r="C22" s="196" t="s">
        <v>125</v>
      </c>
      <c r="D22" s="197" t="s">
        <v>120</v>
      </c>
      <c r="E22" s="191">
        <v>8000</v>
      </c>
      <c r="F22" s="173"/>
      <c r="G22" s="334">
        <f t="shared" si="0"/>
        <v>13000</v>
      </c>
      <c r="H22" s="562" t="s">
        <v>122</v>
      </c>
      <c r="I22" s="176" t="s">
        <v>18</v>
      </c>
      <c r="J22" s="453" t="s">
        <v>177</v>
      </c>
      <c r="K22" s="430" t="s">
        <v>64</v>
      </c>
      <c r="L22" s="176" t="s">
        <v>45</v>
      </c>
      <c r="M22" s="176"/>
      <c r="N22" s="178" t="s">
        <v>128</v>
      </c>
    </row>
    <row r="23" spans="1:14" x14ac:dyDescent="0.25">
      <c r="A23" s="195">
        <v>44776</v>
      </c>
      <c r="B23" s="196" t="s">
        <v>124</v>
      </c>
      <c r="C23" s="196" t="s">
        <v>125</v>
      </c>
      <c r="D23" s="526" t="s">
        <v>120</v>
      </c>
      <c r="E23" s="191">
        <v>8000</v>
      </c>
      <c r="F23" s="173"/>
      <c r="G23" s="334">
        <f t="shared" si="0"/>
        <v>5000</v>
      </c>
      <c r="H23" s="320" t="s">
        <v>122</v>
      </c>
      <c r="I23" s="176" t="s">
        <v>18</v>
      </c>
      <c r="J23" s="453" t="s">
        <v>177</v>
      </c>
      <c r="K23" s="430" t="s">
        <v>64</v>
      </c>
      <c r="L23" s="176" t="s">
        <v>45</v>
      </c>
      <c r="M23" s="176"/>
      <c r="N23" s="178" t="s">
        <v>129</v>
      </c>
    </row>
    <row r="24" spans="1:14" x14ac:dyDescent="0.25">
      <c r="A24" s="563">
        <v>44777</v>
      </c>
      <c r="B24" s="577" t="s">
        <v>116</v>
      </c>
      <c r="C24" s="577" t="s">
        <v>49</v>
      </c>
      <c r="D24" s="579" t="s">
        <v>120</v>
      </c>
      <c r="E24" s="572"/>
      <c r="F24" s="566">
        <v>66000</v>
      </c>
      <c r="G24" s="567">
        <f t="shared" si="0"/>
        <v>71000</v>
      </c>
      <c r="H24" s="568" t="s">
        <v>122</v>
      </c>
      <c r="I24" s="569" t="s">
        <v>18</v>
      </c>
      <c r="J24" s="570" t="s">
        <v>181</v>
      </c>
      <c r="K24" s="564" t="s">
        <v>64</v>
      </c>
      <c r="L24" s="569" t="s">
        <v>45</v>
      </c>
      <c r="M24" s="569"/>
      <c r="N24" s="577"/>
    </row>
    <row r="25" spans="1:14" x14ac:dyDescent="0.25">
      <c r="A25" s="195">
        <v>44777</v>
      </c>
      <c r="B25" s="178" t="s">
        <v>124</v>
      </c>
      <c r="C25" s="178" t="s">
        <v>125</v>
      </c>
      <c r="D25" s="204" t="s">
        <v>120</v>
      </c>
      <c r="E25" s="183">
        <v>8000</v>
      </c>
      <c r="F25" s="173"/>
      <c r="G25" s="334">
        <f t="shared" si="0"/>
        <v>63000</v>
      </c>
      <c r="H25" s="562" t="s">
        <v>122</v>
      </c>
      <c r="I25" s="176" t="s">
        <v>18</v>
      </c>
      <c r="J25" s="453" t="s">
        <v>181</v>
      </c>
      <c r="K25" s="430" t="s">
        <v>64</v>
      </c>
      <c r="L25" s="176" t="s">
        <v>45</v>
      </c>
      <c r="M25" s="176"/>
      <c r="N25" s="178" t="s">
        <v>128</v>
      </c>
    </row>
    <row r="26" spans="1:14" x14ac:dyDescent="0.25">
      <c r="A26" s="195">
        <v>44777</v>
      </c>
      <c r="B26" s="178" t="s">
        <v>124</v>
      </c>
      <c r="C26" s="178" t="s">
        <v>125</v>
      </c>
      <c r="D26" s="204" t="s">
        <v>120</v>
      </c>
      <c r="E26" s="183">
        <v>15000</v>
      </c>
      <c r="F26" s="173"/>
      <c r="G26" s="334">
        <f t="shared" si="0"/>
        <v>48000</v>
      </c>
      <c r="H26" s="562" t="s">
        <v>122</v>
      </c>
      <c r="I26" s="176" t="s">
        <v>18</v>
      </c>
      <c r="J26" s="453" t="s">
        <v>181</v>
      </c>
      <c r="K26" s="430" t="s">
        <v>64</v>
      </c>
      <c r="L26" s="176" t="s">
        <v>45</v>
      </c>
      <c r="M26" s="176"/>
      <c r="N26" s="178" t="s">
        <v>193</v>
      </c>
    </row>
    <row r="27" spans="1:14" x14ac:dyDescent="0.25">
      <c r="A27" s="195">
        <v>44777</v>
      </c>
      <c r="B27" s="178" t="s">
        <v>124</v>
      </c>
      <c r="C27" s="178" t="s">
        <v>125</v>
      </c>
      <c r="D27" s="204" t="s">
        <v>120</v>
      </c>
      <c r="E27" s="530">
        <v>15000</v>
      </c>
      <c r="F27" s="183"/>
      <c r="G27" s="333">
        <f t="shared" si="0"/>
        <v>33000</v>
      </c>
      <c r="H27" s="562" t="s">
        <v>122</v>
      </c>
      <c r="I27" s="207" t="s">
        <v>18</v>
      </c>
      <c r="J27" s="453" t="s">
        <v>181</v>
      </c>
      <c r="K27" s="211" t="s">
        <v>64</v>
      </c>
      <c r="L27" s="207" t="s">
        <v>45</v>
      </c>
      <c r="M27" s="207"/>
      <c r="N27" s="535" t="s">
        <v>194</v>
      </c>
    </row>
    <row r="28" spans="1:14" x14ac:dyDescent="0.25">
      <c r="A28" s="195">
        <v>44777</v>
      </c>
      <c r="B28" s="178" t="s">
        <v>124</v>
      </c>
      <c r="C28" s="178" t="s">
        <v>125</v>
      </c>
      <c r="D28" s="204" t="s">
        <v>120</v>
      </c>
      <c r="E28" s="530">
        <v>18000</v>
      </c>
      <c r="F28" s="183"/>
      <c r="G28" s="333">
        <f t="shared" si="0"/>
        <v>15000</v>
      </c>
      <c r="H28" s="562" t="s">
        <v>122</v>
      </c>
      <c r="I28" s="207" t="s">
        <v>18</v>
      </c>
      <c r="J28" s="453" t="s">
        <v>181</v>
      </c>
      <c r="K28" s="211" t="s">
        <v>64</v>
      </c>
      <c r="L28" s="207" t="s">
        <v>45</v>
      </c>
      <c r="M28" s="207"/>
      <c r="N28" s="535" t="s">
        <v>195</v>
      </c>
    </row>
    <row r="29" spans="1:14" x14ac:dyDescent="0.25">
      <c r="A29" s="195">
        <v>44777</v>
      </c>
      <c r="B29" s="178" t="s">
        <v>124</v>
      </c>
      <c r="C29" s="178" t="s">
        <v>125</v>
      </c>
      <c r="D29" s="204" t="s">
        <v>120</v>
      </c>
      <c r="E29" s="530">
        <v>8000</v>
      </c>
      <c r="F29" s="183"/>
      <c r="G29" s="333">
        <f t="shared" si="0"/>
        <v>7000</v>
      </c>
      <c r="H29" s="562" t="s">
        <v>122</v>
      </c>
      <c r="I29" s="207" t="s">
        <v>18</v>
      </c>
      <c r="J29" s="453" t="s">
        <v>181</v>
      </c>
      <c r="K29" s="211" t="s">
        <v>64</v>
      </c>
      <c r="L29" s="207" t="s">
        <v>45</v>
      </c>
      <c r="M29" s="207"/>
      <c r="N29" s="535" t="s">
        <v>196</v>
      </c>
    </row>
    <row r="30" spans="1:14" ht="15.75" customHeight="1" x14ac:dyDescent="0.25">
      <c r="A30" s="563">
        <v>44778</v>
      </c>
      <c r="B30" s="564" t="s">
        <v>116</v>
      </c>
      <c r="C30" s="564" t="s">
        <v>49</v>
      </c>
      <c r="D30" s="586" t="s">
        <v>120</v>
      </c>
      <c r="E30" s="572"/>
      <c r="F30" s="573">
        <v>61000</v>
      </c>
      <c r="G30" s="588">
        <f t="shared" si="0"/>
        <v>68000</v>
      </c>
      <c r="H30" s="568" t="s">
        <v>122</v>
      </c>
      <c r="I30" s="575" t="s">
        <v>18</v>
      </c>
      <c r="J30" s="570" t="s">
        <v>182</v>
      </c>
      <c r="K30" s="576" t="s">
        <v>64</v>
      </c>
      <c r="L30" s="575" t="s">
        <v>45</v>
      </c>
      <c r="M30" s="575"/>
      <c r="N30" s="589"/>
    </row>
    <row r="31" spans="1:14" x14ac:dyDescent="0.25">
      <c r="A31" s="195">
        <v>44778</v>
      </c>
      <c r="B31" s="206" t="s">
        <v>124</v>
      </c>
      <c r="C31" s="206" t="s">
        <v>125</v>
      </c>
      <c r="D31" s="534" t="s">
        <v>120</v>
      </c>
      <c r="E31" s="183">
        <v>8000</v>
      </c>
      <c r="F31" s="183"/>
      <c r="G31" s="333">
        <f t="shared" si="0"/>
        <v>60000</v>
      </c>
      <c r="H31" s="562" t="s">
        <v>122</v>
      </c>
      <c r="I31" s="207" t="s">
        <v>18</v>
      </c>
      <c r="J31" s="453" t="s">
        <v>182</v>
      </c>
      <c r="K31" s="211" t="s">
        <v>64</v>
      </c>
      <c r="L31" s="207" t="s">
        <v>45</v>
      </c>
      <c r="M31" s="207"/>
      <c r="N31" s="535" t="s">
        <v>128</v>
      </c>
    </row>
    <row r="32" spans="1:14" x14ac:dyDescent="0.25">
      <c r="A32" s="195">
        <v>44778</v>
      </c>
      <c r="B32" s="206" t="s">
        <v>124</v>
      </c>
      <c r="C32" s="206" t="s">
        <v>125</v>
      </c>
      <c r="D32" s="534" t="s">
        <v>120</v>
      </c>
      <c r="E32" s="183">
        <v>15000</v>
      </c>
      <c r="F32" s="183"/>
      <c r="G32" s="333">
        <f t="shared" si="0"/>
        <v>45000</v>
      </c>
      <c r="H32" s="320" t="s">
        <v>122</v>
      </c>
      <c r="I32" s="207" t="s">
        <v>18</v>
      </c>
      <c r="J32" s="453" t="s">
        <v>182</v>
      </c>
      <c r="K32" s="211" t="s">
        <v>64</v>
      </c>
      <c r="L32" s="207" t="s">
        <v>45</v>
      </c>
      <c r="M32" s="207"/>
      <c r="N32" s="535" t="s">
        <v>193</v>
      </c>
    </row>
    <row r="33" spans="1:14" x14ac:dyDescent="0.25">
      <c r="A33" s="195">
        <v>44778</v>
      </c>
      <c r="B33" s="206" t="s">
        <v>124</v>
      </c>
      <c r="C33" s="206" t="s">
        <v>125</v>
      </c>
      <c r="D33" s="534" t="s">
        <v>120</v>
      </c>
      <c r="E33" s="183">
        <v>15000</v>
      </c>
      <c r="F33" s="183"/>
      <c r="G33" s="333">
        <f t="shared" si="0"/>
        <v>30000</v>
      </c>
      <c r="H33" s="562" t="s">
        <v>122</v>
      </c>
      <c r="I33" s="207" t="s">
        <v>18</v>
      </c>
      <c r="J33" s="453" t="s">
        <v>182</v>
      </c>
      <c r="K33" s="211" t="s">
        <v>64</v>
      </c>
      <c r="L33" s="207" t="s">
        <v>45</v>
      </c>
      <c r="M33" s="207"/>
      <c r="N33" s="535" t="s">
        <v>194</v>
      </c>
    </row>
    <row r="34" spans="1:14" x14ac:dyDescent="0.25">
      <c r="A34" s="195">
        <v>44778</v>
      </c>
      <c r="B34" s="206" t="s">
        <v>124</v>
      </c>
      <c r="C34" s="206" t="s">
        <v>125</v>
      </c>
      <c r="D34" s="534" t="s">
        <v>120</v>
      </c>
      <c r="E34" s="191">
        <v>13000</v>
      </c>
      <c r="F34" s="173"/>
      <c r="G34" s="334">
        <f t="shared" si="0"/>
        <v>17000</v>
      </c>
      <c r="H34" s="562" t="s">
        <v>122</v>
      </c>
      <c r="I34" s="176" t="s">
        <v>18</v>
      </c>
      <c r="J34" s="453" t="s">
        <v>182</v>
      </c>
      <c r="K34" s="430" t="s">
        <v>64</v>
      </c>
      <c r="L34" s="176" t="s">
        <v>45</v>
      </c>
      <c r="M34" s="176"/>
      <c r="N34" s="178" t="s">
        <v>195</v>
      </c>
    </row>
    <row r="35" spans="1:14" x14ac:dyDescent="0.25">
      <c r="A35" s="195">
        <v>44778</v>
      </c>
      <c r="B35" s="206" t="s">
        <v>124</v>
      </c>
      <c r="C35" s="206" t="s">
        <v>125</v>
      </c>
      <c r="D35" s="534" t="s">
        <v>120</v>
      </c>
      <c r="E35" s="191">
        <v>8000</v>
      </c>
      <c r="F35" s="173"/>
      <c r="G35" s="334">
        <f t="shared" si="0"/>
        <v>9000</v>
      </c>
      <c r="H35" s="562" t="s">
        <v>122</v>
      </c>
      <c r="I35" s="176" t="s">
        <v>18</v>
      </c>
      <c r="J35" s="453" t="s">
        <v>182</v>
      </c>
      <c r="K35" s="430" t="s">
        <v>64</v>
      </c>
      <c r="L35" s="176" t="s">
        <v>45</v>
      </c>
      <c r="M35" s="176"/>
      <c r="N35" s="178" t="s">
        <v>196</v>
      </c>
    </row>
    <row r="36" spans="1:14" x14ac:dyDescent="0.25">
      <c r="A36" s="563">
        <v>44781</v>
      </c>
      <c r="B36" s="576" t="s">
        <v>116</v>
      </c>
      <c r="C36" s="576" t="s">
        <v>49</v>
      </c>
      <c r="D36" s="587" t="s">
        <v>120</v>
      </c>
      <c r="E36" s="572"/>
      <c r="F36" s="566">
        <v>66000</v>
      </c>
      <c r="G36" s="567">
        <f t="shared" si="0"/>
        <v>75000</v>
      </c>
      <c r="H36" s="568" t="s">
        <v>122</v>
      </c>
      <c r="I36" s="569" t="s">
        <v>18</v>
      </c>
      <c r="J36" s="570" t="s">
        <v>210</v>
      </c>
      <c r="K36" s="564" t="s">
        <v>64</v>
      </c>
      <c r="L36" s="569" t="s">
        <v>45</v>
      </c>
      <c r="M36" s="569"/>
      <c r="N36" s="577"/>
    </row>
    <row r="37" spans="1:14" x14ac:dyDescent="0.25">
      <c r="A37" s="195">
        <v>44781</v>
      </c>
      <c r="B37" s="206" t="s">
        <v>124</v>
      </c>
      <c r="C37" s="206" t="s">
        <v>125</v>
      </c>
      <c r="D37" s="534" t="s">
        <v>120</v>
      </c>
      <c r="E37" s="191">
        <v>8000</v>
      </c>
      <c r="F37" s="173"/>
      <c r="G37" s="334">
        <f t="shared" si="0"/>
        <v>67000</v>
      </c>
      <c r="H37" s="562" t="s">
        <v>122</v>
      </c>
      <c r="I37" s="176" t="s">
        <v>18</v>
      </c>
      <c r="J37" s="453" t="s">
        <v>210</v>
      </c>
      <c r="K37" s="430" t="s">
        <v>64</v>
      </c>
      <c r="L37" s="176" t="s">
        <v>45</v>
      </c>
      <c r="M37" s="176"/>
      <c r="N37" s="178" t="s">
        <v>128</v>
      </c>
    </row>
    <row r="38" spans="1:14" x14ac:dyDescent="0.25">
      <c r="A38" s="195">
        <v>44781</v>
      </c>
      <c r="B38" s="206" t="s">
        <v>124</v>
      </c>
      <c r="C38" s="206" t="s">
        <v>125</v>
      </c>
      <c r="D38" s="534" t="s">
        <v>120</v>
      </c>
      <c r="E38" s="183">
        <v>20000</v>
      </c>
      <c r="F38" s="173"/>
      <c r="G38" s="334">
        <f>G37-E38+F38</f>
        <v>47000</v>
      </c>
      <c r="H38" s="562" t="s">
        <v>122</v>
      </c>
      <c r="I38" s="176" t="s">
        <v>18</v>
      </c>
      <c r="J38" s="453" t="s">
        <v>210</v>
      </c>
      <c r="K38" s="430" t="s">
        <v>64</v>
      </c>
      <c r="L38" s="176" t="s">
        <v>45</v>
      </c>
      <c r="M38" s="176"/>
      <c r="N38" s="178" t="s">
        <v>163</v>
      </c>
    </row>
    <row r="39" spans="1:14" x14ac:dyDescent="0.25">
      <c r="A39" s="195">
        <v>44781</v>
      </c>
      <c r="B39" s="206" t="s">
        <v>124</v>
      </c>
      <c r="C39" s="206" t="s">
        <v>125</v>
      </c>
      <c r="D39" s="534" t="s">
        <v>120</v>
      </c>
      <c r="E39" s="183">
        <v>18000</v>
      </c>
      <c r="F39" s="173"/>
      <c r="G39" s="334">
        <f t="shared" ref="G39:G47" si="2">G38-E39+F39</f>
        <v>29000</v>
      </c>
      <c r="H39" s="562" t="s">
        <v>122</v>
      </c>
      <c r="I39" s="176" t="s">
        <v>18</v>
      </c>
      <c r="J39" s="453" t="s">
        <v>210</v>
      </c>
      <c r="K39" s="430" t="s">
        <v>64</v>
      </c>
      <c r="L39" s="176" t="s">
        <v>45</v>
      </c>
      <c r="M39" s="176"/>
      <c r="N39" s="178" t="s">
        <v>211</v>
      </c>
    </row>
    <row r="40" spans="1:14" x14ac:dyDescent="0.25">
      <c r="A40" s="195">
        <v>44781</v>
      </c>
      <c r="B40" s="206" t="s">
        <v>124</v>
      </c>
      <c r="C40" s="206" t="s">
        <v>125</v>
      </c>
      <c r="D40" s="534" t="s">
        <v>120</v>
      </c>
      <c r="E40" s="183">
        <v>8000</v>
      </c>
      <c r="F40" s="173"/>
      <c r="G40" s="334">
        <f>G39-E40+F40</f>
        <v>21000</v>
      </c>
      <c r="H40" s="320" t="s">
        <v>122</v>
      </c>
      <c r="I40" s="176" t="s">
        <v>18</v>
      </c>
      <c r="J40" s="453" t="s">
        <v>210</v>
      </c>
      <c r="K40" s="430" t="s">
        <v>64</v>
      </c>
      <c r="L40" s="176" t="s">
        <v>45</v>
      </c>
      <c r="M40" s="176"/>
      <c r="N40" s="178" t="s">
        <v>212</v>
      </c>
    </row>
    <row r="41" spans="1:14" x14ac:dyDescent="0.25">
      <c r="A41" s="195">
        <v>44781</v>
      </c>
      <c r="B41" s="178" t="s">
        <v>123</v>
      </c>
      <c r="C41" s="178" t="s">
        <v>123</v>
      </c>
      <c r="D41" s="204" t="s">
        <v>120</v>
      </c>
      <c r="E41" s="191">
        <v>10000</v>
      </c>
      <c r="F41" s="173"/>
      <c r="G41" s="334">
        <f t="shared" si="2"/>
        <v>11000</v>
      </c>
      <c r="H41" s="320" t="s">
        <v>122</v>
      </c>
      <c r="I41" s="176" t="s">
        <v>18</v>
      </c>
      <c r="J41" s="453" t="s">
        <v>210</v>
      </c>
      <c r="K41" s="430" t="s">
        <v>64</v>
      </c>
      <c r="L41" s="176" t="s">
        <v>45</v>
      </c>
      <c r="M41" s="176"/>
      <c r="N41" s="178"/>
    </row>
    <row r="42" spans="1:14" x14ac:dyDescent="0.25">
      <c r="A42" s="563">
        <v>44782</v>
      </c>
      <c r="B42" s="577" t="s">
        <v>116</v>
      </c>
      <c r="C42" s="577" t="s">
        <v>49</v>
      </c>
      <c r="D42" s="579" t="s">
        <v>120</v>
      </c>
      <c r="E42" s="573"/>
      <c r="F42" s="566">
        <v>74000</v>
      </c>
      <c r="G42" s="567">
        <f t="shared" si="2"/>
        <v>85000</v>
      </c>
      <c r="H42" s="568" t="s">
        <v>122</v>
      </c>
      <c r="I42" s="569" t="s">
        <v>18</v>
      </c>
      <c r="J42" s="570" t="s">
        <v>238</v>
      </c>
      <c r="K42" s="564" t="s">
        <v>64</v>
      </c>
      <c r="L42" s="569" t="s">
        <v>45</v>
      </c>
      <c r="M42" s="569"/>
      <c r="N42" s="577"/>
    </row>
    <row r="43" spans="1:14" x14ac:dyDescent="0.25">
      <c r="A43" s="195">
        <v>44782</v>
      </c>
      <c r="B43" s="178" t="s">
        <v>124</v>
      </c>
      <c r="C43" s="178" t="s">
        <v>125</v>
      </c>
      <c r="D43" s="204" t="s">
        <v>120</v>
      </c>
      <c r="E43" s="183">
        <v>8000</v>
      </c>
      <c r="F43" s="173"/>
      <c r="G43" s="334">
        <f t="shared" si="2"/>
        <v>77000</v>
      </c>
      <c r="H43" s="562" t="s">
        <v>122</v>
      </c>
      <c r="I43" s="176" t="s">
        <v>18</v>
      </c>
      <c r="J43" s="453" t="s">
        <v>238</v>
      </c>
      <c r="K43" s="430" t="s">
        <v>64</v>
      </c>
      <c r="L43" s="176" t="s">
        <v>45</v>
      </c>
      <c r="M43" s="176"/>
      <c r="N43" s="178" t="s">
        <v>128</v>
      </c>
    </row>
    <row r="44" spans="1:14" x14ac:dyDescent="0.25">
      <c r="A44" s="195">
        <v>44782</v>
      </c>
      <c r="B44" s="178" t="s">
        <v>124</v>
      </c>
      <c r="C44" s="178" t="s">
        <v>125</v>
      </c>
      <c r="D44" s="204" t="s">
        <v>120</v>
      </c>
      <c r="E44" s="183">
        <v>20000</v>
      </c>
      <c r="F44" s="173"/>
      <c r="G44" s="334">
        <f t="shared" si="2"/>
        <v>57000</v>
      </c>
      <c r="H44" s="562" t="s">
        <v>122</v>
      </c>
      <c r="I44" s="176" t="s">
        <v>18</v>
      </c>
      <c r="J44" s="453" t="s">
        <v>238</v>
      </c>
      <c r="K44" s="430" t="s">
        <v>64</v>
      </c>
      <c r="L44" s="176" t="s">
        <v>45</v>
      </c>
      <c r="M44" s="176"/>
      <c r="N44" s="178" t="s">
        <v>239</v>
      </c>
    </row>
    <row r="45" spans="1:14" x14ac:dyDescent="0.25">
      <c r="A45" s="195">
        <v>44782</v>
      </c>
      <c r="B45" s="178" t="s">
        <v>124</v>
      </c>
      <c r="C45" s="178" t="s">
        <v>125</v>
      </c>
      <c r="D45" s="204" t="s">
        <v>120</v>
      </c>
      <c r="E45" s="191">
        <v>20000</v>
      </c>
      <c r="F45" s="173"/>
      <c r="G45" s="334">
        <f t="shared" si="2"/>
        <v>37000</v>
      </c>
      <c r="H45" s="562" t="s">
        <v>122</v>
      </c>
      <c r="I45" s="176" t="s">
        <v>18</v>
      </c>
      <c r="J45" s="453" t="s">
        <v>238</v>
      </c>
      <c r="K45" s="430" t="s">
        <v>64</v>
      </c>
      <c r="L45" s="176" t="s">
        <v>45</v>
      </c>
      <c r="M45" s="176"/>
      <c r="N45" s="178" t="s">
        <v>240</v>
      </c>
    </row>
    <row r="46" spans="1:14" x14ac:dyDescent="0.25">
      <c r="A46" s="195">
        <v>44782</v>
      </c>
      <c r="B46" s="178" t="s">
        <v>124</v>
      </c>
      <c r="C46" s="178" t="s">
        <v>125</v>
      </c>
      <c r="D46" s="204" t="s">
        <v>120</v>
      </c>
      <c r="E46" s="191">
        <v>8000</v>
      </c>
      <c r="F46" s="173"/>
      <c r="G46" s="334">
        <f t="shared" si="2"/>
        <v>29000</v>
      </c>
      <c r="H46" s="562" t="s">
        <v>122</v>
      </c>
      <c r="I46" s="176" t="s">
        <v>18</v>
      </c>
      <c r="J46" s="453" t="s">
        <v>238</v>
      </c>
      <c r="K46" s="430" t="s">
        <v>64</v>
      </c>
      <c r="L46" s="176" t="s">
        <v>45</v>
      </c>
      <c r="M46" s="176"/>
      <c r="N46" s="178" t="s">
        <v>241</v>
      </c>
    </row>
    <row r="47" spans="1:14" x14ac:dyDescent="0.25">
      <c r="A47" s="195">
        <v>44782</v>
      </c>
      <c r="B47" s="196" t="s">
        <v>124</v>
      </c>
      <c r="C47" s="178" t="s">
        <v>125</v>
      </c>
      <c r="D47" s="204" t="s">
        <v>120</v>
      </c>
      <c r="E47" s="183">
        <v>8000</v>
      </c>
      <c r="F47" s="173"/>
      <c r="G47" s="334">
        <f t="shared" si="2"/>
        <v>21000</v>
      </c>
      <c r="H47" s="562" t="s">
        <v>122</v>
      </c>
      <c r="I47" s="176" t="s">
        <v>18</v>
      </c>
      <c r="J47" s="453" t="s">
        <v>238</v>
      </c>
      <c r="K47" s="430" t="s">
        <v>64</v>
      </c>
      <c r="L47" s="176" t="s">
        <v>45</v>
      </c>
      <c r="M47" s="176"/>
      <c r="N47" s="178" t="s">
        <v>242</v>
      </c>
    </row>
    <row r="48" spans="1:14" x14ac:dyDescent="0.25">
      <c r="A48" s="195">
        <v>44782</v>
      </c>
      <c r="B48" s="196" t="s">
        <v>123</v>
      </c>
      <c r="C48" s="196" t="s">
        <v>123</v>
      </c>
      <c r="D48" s="204" t="s">
        <v>120</v>
      </c>
      <c r="E48" s="191">
        <v>10000</v>
      </c>
      <c r="F48" s="173"/>
      <c r="G48" s="334">
        <f t="shared" si="0"/>
        <v>11000</v>
      </c>
      <c r="H48" s="562" t="s">
        <v>122</v>
      </c>
      <c r="I48" s="176" t="s">
        <v>18</v>
      </c>
      <c r="J48" s="453" t="s">
        <v>238</v>
      </c>
      <c r="K48" s="430" t="s">
        <v>64</v>
      </c>
      <c r="L48" s="176" t="s">
        <v>45</v>
      </c>
      <c r="M48" s="176"/>
      <c r="N48" s="178"/>
    </row>
    <row r="49" spans="1:14" x14ac:dyDescent="0.25">
      <c r="A49" s="563">
        <v>44783</v>
      </c>
      <c r="B49" s="564" t="s">
        <v>116</v>
      </c>
      <c r="C49" s="564" t="s">
        <v>49</v>
      </c>
      <c r="D49" s="579" t="s">
        <v>120</v>
      </c>
      <c r="E49" s="572"/>
      <c r="F49" s="566">
        <v>76000</v>
      </c>
      <c r="G49" s="567">
        <f t="shared" si="0"/>
        <v>87000</v>
      </c>
      <c r="H49" s="568" t="s">
        <v>122</v>
      </c>
      <c r="I49" s="569" t="s">
        <v>18</v>
      </c>
      <c r="J49" s="570" t="s">
        <v>259</v>
      </c>
      <c r="K49" s="564" t="s">
        <v>64</v>
      </c>
      <c r="L49" s="569" t="s">
        <v>45</v>
      </c>
      <c r="M49" s="569"/>
      <c r="N49" s="577"/>
    </row>
    <row r="50" spans="1:14" ht="17.25" customHeight="1" x14ac:dyDescent="0.25">
      <c r="A50" s="195">
        <v>44783</v>
      </c>
      <c r="B50" s="196" t="s">
        <v>124</v>
      </c>
      <c r="C50" s="196" t="s">
        <v>125</v>
      </c>
      <c r="D50" s="204" t="s">
        <v>120</v>
      </c>
      <c r="E50" s="183">
        <v>8000</v>
      </c>
      <c r="F50" s="173"/>
      <c r="G50" s="334">
        <f t="shared" si="0"/>
        <v>79000</v>
      </c>
      <c r="H50" s="320" t="s">
        <v>122</v>
      </c>
      <c r="I50" s="176" t="s">
        <v>18</v>
      </c>
      <c r="J50" s="453" t="s">
        <v>259</v>
      </c>
      <c r="K50" s="430" t="s">
        <v>64</v>
      </c>
      <c r="L50" s="176" t="s">
        <v>45</v>
      </c>
      <c r="M50" s="176"/>
      <c r="N50" s="178" t="s">
        <v>128</v>
      </c>
    </row>
    <row r="51" spans="1:14" x14ac:dyDescent="0.25">
      <c r="A51" s="195">
        <v>44783</v>
      </c>
      <c r="B51" s="196" t="s">
        <v>124</v>
      </c>
      <c r="C51" s="196" t="s">
        <v>125</v>
      </c>
      <c r="D51" s="204" t="s">
        <v>120</v>
      </c>
      <c r="E51" s="191">
        <v>20000</v>
      </c>
      <c r="F51" s="173"/>
      <c r="G51" s="334">
        <f t="shared" si="0"/>
        <v>59000</v>
      </c>
      <c r="H51" s="562" t="s">
        <v>122</v>
      </c>
      <c r="I51" s="176" t="s">
        <v>18</v>
      </c>
      <c r="J51" s="453" t="s">
        <v>259</v>
      </c>
      <c r="K51" s="430" t="s">
        <v>64</v>
      </c>
      <c r="L51" s="176" t="s">
        <v>45</v>
      </c>
      <c r="M51" s="176"/>
      <c r="N51" s="178" t="s">
        <v>260</v>
      </c>
    </row>
    <row r="52" spans="1:14" x14ac:dyDescent="0.25">
      <c r="A52" s="195">
        <v>44783</v>
      </c>
      <c r="B52" s="196" t="s">
        <v>124</v>
      </c>
      <c r="C52" s="196" t="s">
        <v>125</v>
      </c>
      <c r="D52" s="204" t="s">
        <v>120</v>
      </c>
      <c r="E52" s="191">
        <v>20000</v>
      </c>
      <c r="F52" s="173"/>
      <c r="G52" s="334">
        <f t="shared" si="0"/>
        <v>39000</v>
      </c>
      <c r="H52" s="562" t="s">
        <v>122</v>
      </c>
      <c r="I52" s="176" t="s">
        <v>18</v>
      </c>
      <c r="J52" s="453" t="s">
        <v>259</v>
      </c>
      <c r="K52" s="430" t="s">
        <v>64</v>
      </c>
      <c r="L52" s="176" t="s">
        <v>45</v>
      </c>
      <c r="M52" s="176"/>
      <c r="N52" s="178" t="s">
        <v>261</v>
      </c>
    </row>
    <row r="53" spans="1:14" x14ac:dyDescent="0.25">
      <c r="A53" s="195">
        <v>44783</v>
      </c>
      <c r="B53" s="196" t="s">
        <v>124</v>
      </c>
      <c r="C53" s="196" t="s">
        <v>125</v>
      </c>
      <c r="D53" s="204" t="s">
        <v>120</v>
      </c>
      <c r="E53" s="191">
        <v>8000</v>
      </c>
      <c r="F53" s="173"/>
      <c r="G53" s="334">
        <f>G52-E53+F53</f>
        <v>31000</v>
      </c>
      <c r="H53" s="562" t="s">
        <v>122</v>
      </c>
      <c r="I53" s="176" t="s">
        <v>18</v>
      </c>
      <c r="J53" s="453" t="s">
        <v>259</v>
      </c>
      <c r="K53" s="430" t="s">
        <v>64</v>
      </c>
      <c r="L53" s="176" t="s">
        <v>45</v>
      </c>
      <c r="M53" s="176"/>
      <c r="N53" s="178" t="s">
        <v>262</v>
      </c>
    </row>
    <row r="54" spans="1:14" x14ac:dyDescent="0.25">
      <c r="A54" s="195">
        <v>44783</v>
      </c>
      <c r="B54" s="196" t="s">
        <v>124</v>
      </c>
      <c r="C54" s="196" t="s">
        <v>125</v>
      </c>
      <c r="D54" s="204" t="s">
        <v>120</v>
      </c>
      <c r="E54" s="191">
        <v>8000</v>
      </c>
      <c r="F54" s="173"/>
      <c r="G54" s="334">
        <f t="shared" si="0"/>
        <v>23000</v>
      </c>
      <c r="H54" s="562" t="s">
        <v>122</v>
      </c>
      <c r="I54" s="176" t="s">
        <v>18</v>
      </c>
      <c r="J54" s="453" t="s">
        <v>259</v>
      </c>
      <c r="K54" s="430" t="s">
        <v>64</v>
      </c>
      <c r="L54" s="176" t="s">
        <v>45</v>
      </c>
      <c r="M54" s="176"/>
      <c r="N54" s="178" t="s">
        <v>263</v>
      </c>
    </row>
    <row r="55" spans="1:14" x14ac:dyDescent="0.25">
      <c r="A55" s="195">
        <v>44783</v>
      </c>
      <c r="B55" s="178" t="s">
        <v>123</v>
      </c>
      <c r="C55" s="178" t="s">
        <v>123</v>
      </c>
      <c r="D55" s="204" t="s">
        <v>120</v>
      </c>
      <c r="E55" s="183">
        <v>10000</v>
      </c>
      <c r="F55" s="173"/>
      <c r="G55" s="334">
        <f>G54-E55+F55</f>
        <v>13000</v>
      </c>
      <c r="H55" s="562" t="s">
        <v>122</v>
      </c>
      <c r="I55" s="176" t="s">
        <v>18</v>
      </c>
      <c r="J55" s="453" t="s">
        <v>259</v>
      </c>
      <c r="K55" s="430" t="s">
        <v>64</v>
      </c>
      <c r="L55" s="176" t="s">
        <v>45</v>
      </c>
      <c r="M55" s="176"/>
      <c r="N55" s="178"/>
    </row>
    <row r="56" spans="1:14" x14ac:dyDescent="0.25">
      <c r="A56" s="666">
        <v>44784</v>
      </c>
      <c r="B56" s="667" t="s">
        <v>116</v>
      </c>
      <c r="C56" s="667" t="s">
        <v>49</v>
      </c>
      <c r="D56" s="668" t="s">
        <v>120</v>
      </c>
      <c r="E56" s="580"/>
      <c r="F56" s="669">
        <v>76000</v>
      </c>
      <c r="G56" s="670">
        <f t="shared" ref="G56:G60" si="3">G55-E56+F56</f>
        <v>89000</v>
      </c>
      <c r="H56" s="671" t="s">
        <v>122</v>
      </c>
      <c r="I56" s="672" t="s">
        <v>18</v>
      </c>
      <c r="J56" s="570" t="s">
        <v>268</v>
      </c>
      <c r="K56" s="673" t="s">
        <v>64</v>
      </c>
      <c r="L56" s="672" t="s">
        <v>45</v>
      </c>
      <c r="M56" s="672"/>
      <c r="N56" s="667"/>
    </row>
    <row r="57" spans="1:14" x14ac:dyDescent="0.25">
      <c r="A57" s="195">
        <v>44784</v>
      </c>
      <c r="B57" s="178" t="s">
        <v>124</v>
      </c>
      <c r="C57" s="178" t="s">
        <v>125</v>
      </c>
      <c r="D57" s="204" t="s">
        <v>120</v>
      </c>
      <c r="E57" s="183">
        <v>8000</v>
      </c>
      <c r="F57" s="173"/>
      <c r="G57" s="334">
        <f t="shared" si="3"/>
        <v>81000</v>
      </c>
      <c r="H57" s="562" t="s">
        <v>122</v>
      </c>
      <c r="I57" s="176" t="s">
        <v>18</v>
      </c>
      <c r="J57" s="453" t="s">
        <v>268</v>
      </c>
      <c r="K57" s="430" t="s">
        <v>64</v>
      </c>
      <c r="L57" s="176" t="s">
        <v>45</v>
      </c>
      <c r="M57" s="176"/>
      <c r="N57" s="178" t="s">
        <v>128</v>
      </c>
    </row>
    <row r="58" spans="1:14" x14ac:dyDescent="0.25">
      <c r="A58" s="195">
        <v>44784</v>
      </c>
      <c r="B58" s="178" t="s">
        <v>124</v>
      </c>
      <c r="C58" s="178" t="s">
        <v>125</v>
      </c>
      <c r="D58" s="204" t="s">
        <v>120</v>
      </c>
      <c r="E58" s="183">
        <v>22000</v>
      </c>
      <c r="F58" s="173"/>
      <c r="G58" s="334">
        <f>G57-E58+F58</f>
        <v>59000</v>
      </c>
      <c r="H58" s="562" t="s">
        <v>122</v>
      </c>
      <c r="I58" s="176" t="s">
        <v>18</v>
      </c>
      <c r="J58" s="453" t="s">
        <v>268</v>
      </c>
      <c r="K58" s="430" t="s">
        <v>64</v>
      </c>
      <c r="L58" s="176" t="s">
        <v>45</v>
      </c>
      <c r="M58" s="176"/>
      <c r="N58" s="178" t="s">
        <v>269</v>
      </c>
    </row>
    <row r="59" spans="1:14" x14ac:dyDescent="0.25">
      <c r="A59" s="195">
        <v>44784</v>
      </c>
      <c r="B59" s="178" t="s">
        <v>124</v>
      </c>
      <c r="C59" s="178" t="s">
        <v>125</v>
      </c>
      <c r="D59" s="204" t="s">
        <v>120</v>
      </c>
      <c r="E59" s="183">
        <v>23000</v>
      </c>
      <c r="F59" s="173"/>
      <c r="G59" s="334">
        <f t="shared" si="3"/>
        <v>36000</v>
      </c>
      <c r="H59" s="213" t="s">
        <v>122</v>
      </c>
      <c r="I59" s="176" t="s">
        <v>18</v>
      </c>
      <c r="J59" s="453" t="s">
        <v>268</v>
      </c>
      <c r="K59" s="430" t="s">
        <v>64</v>
      </c>
      <c r="L59" s="176" t="s">
        <v>45</v>
      </c>
      <c r="M59" s="176"/>
      <c r="N59" s="178" t="s">
        <v>270</v>
      </c>
    </row>
    <row r="60" spans="1:14" x14ac:dyDescent="0.25">
      <c r="A60" s="195">
        <v>44784</v>
      </c>
      <c r="B60" s="178" t="s">
        <v>124</v>
      </c>
      <c r="C60" s="178" t="s">
        <v>125</v>
      </c>
      <c r="D60" s="204" t="s">
        <v>120</v>
      </c>
      <c r="E60" s="183">
        <v>10000</v>
      </c>
      <c r="F60" s="173"/>
      <c r="G60" s="334">
        <f t="shared" si="3"/>
        <v>26000</v>
      </c>
      <c r="H60" s="213" t="s">
        <v>122</v>
      </c>
      <c r="I60" s="176" t="s">
        <v>18</v>
      </c>
      <c r="J60" s="453" t="s">
        <v>268</v>
      </c>
      <c r="K60" s="430" t="s">
        <v>64</v>
      </c>
      <c r="L60" s="176" t="s">
        <v>45</v>
      </c>
      <c r="M60" s="176"/>
      <c r="N60" s="178" t="s">
        <v>271</v>
      </c>
    </row>
    <row r="61" spans="1:14" x14ac:dyDescent="0.25">
      <c r="A61" s="195">
        <v>44784</v>
      </c>
      <c r="B61" s="178" t="s">
        <v>124</v>
      </c>
      <c r="C61" s="178" t="s">
        <v>125</v>
      </c>
      <c r="D61" s="204" t="s">
        <v>120</v>
      </c>
      <c r="E61" s="182">
        <v>8000</v>
      </c>
      <c r="F61" s="185"/>
      <c r="G61" s="334">
        <f t="shared" si="0"/>
        <v>18000</v>
      </c>
      <c r="H61" s="213" t="s">
        <v>122</v>
      </c>
      <c r="I61" s="176" t="s">
        <v>18</v>
      </c>
      <c r="J61" s="453" t="s">
        <v>268</v>
      </c>
      <c r="K61" s="430" t="s">
        <v>64</v>
      </c>
      <c r="L61" s="176" t="s">
        <v>45</v>
      </c>
      <c r="M61" s="176"/>
      <c r="N61" s="178" t="s">
        <v>272</v>
      </c>
    </row>
    <row r="62" spans="1:14" x14ac:dyDescent="0.25">
      <c r="A62" s="195">
        <v>44784</v>
      </c>
      <c r="B62" s="196" t="s">
        <v>123</v>
      </c>
      <c r="C62" s="196" t="s">
        <v>123</v>
      </c>
      <c r="D62" s="197" t="s">
        <v>120</v>
      </c>
      <c r="E62" s="173">
        <v>10000</v>
      </c>
      <c r="F62" s="173"/>
      <c r="G62" s="334">
        <f t="shared" si="0"/>
        <v>8000</v>
      </c>
      <c r="H62" s="213" t="s">
        <v>122</v>
      </c>
      <c r="I62" s="176" t="s">
        <v>18</v>
      </c>
      <c r="J62" s="453" t="s">
        <v>268</v>
      </c>
      <c r="K62" s="430" t="s">
        <v>64</v>
      </c>
      <c r="L62" s="176" t="s">
        <v>45</v>
      </c>
      <c r="M62" s="176"/>
      <c r="N62" s="178"/>
    </row>
    <row r="63" spans="1:14" x14ac:dyDescent="0.25">
      <c r="A63" s="563">
        <v>44785</v>
      </c>
      <c r="B63" s="577" t="s">
        <v>116</v>
      </c>
      <c r="C63" s="577" t="s">
        <v>49</v>
      </c>
      <c r="D63" s="579" t="s">
        <v>120</v>
      </c>
      <c r="E63" s="572"/>
      <c r="F63" s="600">
        <v>66000</v>
      </c>
      <c r="G63" s="567">
        <f t="shared" si="0"/>
        <v>74000</v>
      </c>
      <c r="H63" s="599" t="s">
        <v>122</v>
      </c>
      <c r="I63" s="569" t="s">
        <v>18</v>
      </c>
      <c r="J63" s="570" t="s">
        <v>278</v>
      </c>
      <c r="K63" s="564" t="s">
        <v>64</v>
      </c>
      <c r="L63" s="569" t="s">
        <v>45</v>
      </c>
      <c r="M63" s="569"/>
      <c r="N63" s="577"/>
    </row>
    <row r="64" spans="1:14" x14ac:dyDescent="0.25">
      <c r="A64" s="563">
        <v>44785</v>
      </c>
      <c r="B64" s="577" t="s">
        <v>116</v>
      </c>
      <c r="C64" s="577" t="s">
        <v>49</v>
      </c>
      <c r="D64" s="579" t="s">
        <v>120</v>
      </c>
      <c r="E64" s="572"/>
      <c r="F64" s="602">
        <v>40000</v>
      </c>
      <c r="G64" s="567">
        <f t="shared" si="0"/>
        <v>114000</v>
      </c>
      <c r="H64" s="599" t="s">
        <v>122</v>
      </c>
      <c r="I64" s="569" t="s">
        <v>18</v>
      </c>
      <c r="J64" s="570" t="s">
        <v>279</v>
      </c>
      <c r="K64" s="564" t="s">
        <v>64</v>
      </c>
      <c r="L64" s="569" t="s">
        <v>45</v>
      </c>
      <c r="M64" s="569"/>
      <c r="N64" s="577"/>
    </row>
    <row r="65" spans="1:14" x14ac:dyDescent="0.25">
      <c r="A65" s="195">
        <v>44785</v>
      </c>
      <c r="B65" s="178" t="s">
        <v>124</v>
      </c>
      <c r="C65" s="178" t="s">
        <v>125</v>
      </c>
      <c r="D65" s="204" t="s">
        <v>120</v>
      </c>
      <c r="E65" s="191">
        <v>8000</v>
      </c>
      <c r="F65" s="426"/>
      <c r="G65" s="334">
        <f t="shared" si="0"/>
        <v>106000</v>
      </c>
      <c r="H65" s="598" t="s">
        <v>122</v>
      </c>
      <c r="I65" s="176" t="s">
        <v>18</v>
      </c>
      <c r="J65" s="453" t="s">
        <v>278</v>
      </c>
      <c r="K65" s="430" t="s">
        <v>64</v>
      </c>
      <c r="L65" s="176" t="s">
        <v>45</v>
      </c>
      <c r="M65" s="176"/>
      <c r="N65" s="178" t="s">
        <v>128</v>
      </c>
    </row>
    <row r="66" spans="1:14" x14ac:dyDescent="0.25">
      <c r="A66" s="195">
        <v>44785</v>
      </c>
      <c r="B66" s="178" t="s">
        <v>124</v>
      </c>
      <c r="C66" s="178" t="s">
        <v>125</v>
      </c>
      <c r="D66" s="204" t="s">
        <v>120</v>
      </c>
      <c r="E66" s="191">
        <v>18000</v>
      </c>
      <c r="F66" s="426"/>
      <c r="G66" s="334">
        <f t="shared" si="0"/>
        <v>88000</v>
      </c>
      <c r="H66" s="598" t="s">
        <v>122</v>
      </c>
      <c r="I66" s="176" t="s">
        <v>18</v>
      </c>
      <c r="J66" s="453" t="s">
        <v>278</v>
      </c>
      <c r="K66" s="430" t="s">
        <v>64</v>
      </c>
      <c r="L66" s="176" t="s">
        <v>45</v>
      </c>
      <c r="M66" s="176"/>
      <c r="N66" s="178" t="s">
        <v>280</v>
      </c>
    </row>
    <row r="67" spans="1:14" x14ac:dyDescent="0.25">
      <c r="A67" s="195">
        <v>44785</v>
      </c>
      <c r="B67" s="178" t="s">
        <v>124</v>
      </c>
      <c r="C67" s="178" t="s">
        <v>125</v>
      </c>
      <c r="D67" s="204" t="s">
        <v>120</v>
      </c>
      <c r="E67" s="191">
        <v>22000</v>
      </c>
      <c r="F67" s="426"/>
      <c r="G67" s="334">
        <f t="shared" si="0"/>
        <v>66000</v>
      </c>
      <c r="H67" s="598" t="s">
        <v>122</v>
      </c>
      <c r="I67" s="176" t="s">
        <v>18</v>
      </c>
      <c r="J67" s="453" t="s">
        <v>278</v>
      </c>
      <c r="K67" s="430" t="s">
        <v>64</v>
      </c>
      <c r="L67" s="176" t="s">
        <v>45</v>
      </c>
      <c r="M67" s="176"/>
      <c r="N67" s="178" t="s">
        <v>281</v>
      </c>
    </row>
    <row r="68" spans="1:14" x14ac:dyDescent="0.25">
      <c r="A68" s="195">
        <v>44785</v>
      </c>
      <c r="B68" s="178" t="s">
        <v>124</v>
      </c>
      <c r="C68" s="178" t="s">
        <v>125</v>
      </c>
      <c r="D68" s="204" t="s">
        <v>120</v>
      </c>
      <c r="E68" s="191">
        <v>8000</v>
      </c>
      <c r="F68" s="426"/>
      <c r="G68" s="334">
        <f t="shared" si="0"/>
        <v>58000</v>
      </c>
      <c r="H68" s="598" t="s">
        <v>122</v>
      </c>
      <c r="I68" s="176" t="s">
        <v>18</v>
      </c>
      <c r="J68" s="453" t="s">
        <v>278</v>
      </c>
      <c r="K68" s="430" t="s">
        <v>64</v>
      </c>
      <c r="L68" s="176" t="s">
        <v>45</v>
      </c>
      <c r="M68" s="176"/>
      <c r="N68" s="178" t="s">
        <v>282</v>
      </c>
    </row>
    <row r="69" spans="1:14" x14ac:dyDescent="0.25">
      <c r="A69" s="195">
        <v>44785</v>
      </c>
      <c r="B69" s="178" t="s">
        <v>123</v>
      </c>
      <c r="C69" s="178" t="s">
        <v>123</v>
      </c>
      <c r="D69" s="178" t="s">
        <v>120</v>
      </c>
      <c r="E69" s="191">
        <v>10000</v>
      </c>
      <c r="F69" s="426"/>
      <c r="G69" s="334">
        <f t="shared" ref="G69:G131" si="4">G68-E69+F69</f>
        <v>48000</v>
      </c>
      <c r="H69" s="598" t="s">
        <v>122</v>
      </c>
      <c r="I69" s="176" t="s">
        <v>18</v>
      </c>
      <c r="J69" s="453" t="s">
        <v>278</v>
      </c>
      <c r="K69" s="430" t="s">
        <v>64</v>
      </c>
      <c r="L69" s="176" t="s">
        <v>45</v>
      </c>
      <c r="M69" s="176"/>
      <c r="N69" s="178"/>
    </row>
    <row r="70" spans="1:14" x14ac:dyDescent="0.25">
      <c r="A70" s="195">
        <v>44785</v>
      </c>
      <c r="B70" s="178" t="s">
        <v>124</v>
      </c>
      <c r="C70" s="178" t="s">
        <v>125</v>
      </c>
      <c r="D70" s="178" t="s">
        <v>120</v>
      </c>
      <c r="E70" s="426">
        <v>20000</v>
      </c>
      <c r="F70" s="426"/>
      <c r="G70" s="334">
        <f t="shared" si="4"/>
        <v>28000</v>
      </c>
      <c r="H70" s="598" t="s">
        <v>122</v>
      </c>
      <c r="I70" s="176" t="s">
        <v>18</v>
      </c>
      <c r="J70" s="453" t="s">
        <v>279</v>
      </c>
      <c r="K70" s="430" t="s">
        <v>64</v>
      </c>
      <c r="L70" s="176" t="s">
        <v>45</v>
      </c>
      <c r="M70" s="176"/>
      <c r="N70" s="178" t="s">
        <v>283</v>
      </c>
    </row>
    <row r="71" spans="1:14" x14ac:dyDescent="0.25">
      <c r="A71" s="181">
        <v>44785</v>
      </c>
      <c r="B71" s="176" t="s">
        <v>124</v>
      </c>
      <c r="C71" s="176" t="s">
        <v>125</v>
      </c>
      <c r="D71" s="176" t="s">
        <v>120</v>
      </c>
      <c r="E71" s="191">
        <v>20000</v>
      </c>
      <c r="F71" s="426"/>
      <c r="G71" s="334">
        <f t="shared" si="4"/>
        <v>8000</v>
      </c>
      <c r="H71" s="213" t="s">
        <v>122</v>
      </c>
      <c r="I71" s="176" t="s">
        <v>18</v>
      </c>
      <c r="J71" s="453" t="s">
        <v>279</v>
      </c>
      <c r="K71" s="430" t="s">
        <v>64</v>
      </c>
      <c r="L71" s="176" t="s">
        <v>45</v>
      </c>
      <c r="M71" s="176"/>
      <c r="N71" s="178" t="s">
        <v>284</v>
      </c>
    </row>
    <row r="72" spans="1:14" x14ac:dyDescent="0.25">
      <c r="A72" s="601">
        <v>44786</v>
      </c>
      <c r="B72" s="569" t="s">
        <v>116</v>
      </c>
      <c r="C72" s="569" t="s">
        <v>49</v>
      </c>
      <c r="D72" s="569" t="s">
        <v>120</v>
      </c>
      <c r="E72" s="572"/>
      <c r="F72" s="602">
        <v>20000</v>
      </c>
      <c r="G72" s="567">
        <f t="shared" si="4"/>
        <v>28000</v>
      </c>
      <c r="H72" s="599" t="s">
        <v>122</v>
      </c>
      <c r="I72" s="569" t="s">
        <v>18</v>
      </c>
      <c r="J72" s="570" t="s">
        <v>279</v>
      </c>
      <c r="K72" s="564" t="s">
        <v>64</v>
      </c>
      <c r="L72" s="569" t="s">
        <v>45</v>
      </c>
      <c r="M72" s="569"/>
      <c r="N72" s="577"/>
    </row>
    <row r="73" spans="1:14" x14ac:dyDescent="0.25">
      <c r="A73" s="181">
        <v>44786</v>
      </c>
      <c r="B73" s="176" t="s">
        <v>124</v>
      </c>
      <c r="C73" s="176" t="s">
        <v>125</v>
      </c>
      <c r="D73" s="176" t="s">
        <v>120</v>
      </c>
      <c r="E73" s="426">
        <v>10000</v>
      </c>
      <c r="F73" s="426"/>
      <c r="G73" s="334">
        <f t="shared" si="4"/>
        <v>18000</v>
      </c>
      <c r="H73" s="598" t="s">
        <v>122</v>
      </c>
      <c r="I73" s="176" t="s">
        <v>18</v>
      </c>
      <c r="J73" s="453" t="s">
        <v>279</v>
      </c>
      <c r="K73" s="430" t="s">
        <v>64</v>
      </c>
      <c r="L73" s="176" t="s">
        <v>45</v>
      </c>
      <c r="M73" s="176"/>
      <c r="N73" s="178" t="s">
        <v>128</v>
      </c>
    </row>
    <row r="74" spans="1:14" x14ac:dyDescent="0.25">
      <c r="A74" s="181">
        <v>44786</v>
      </c>
      <c r="B74" s="176" t="s">
        <v>124</v>
      </c>
      <c r="C74" s="176" t="s">
        <v>125</v>
      </c>
      <c r="D74" s="176" t="s">
        <v>120</v>
      </c>
      <c r="E74" s="426">
        <v>10000</v>
      </c>
      <c r="F74" s="426"/>
      <c r="G74" s="334">
        <f t="shared" si="4"/>
        <v>8000</v>
      </c>
      <c r="H74" s="598" t="s">
        <v>122</v>
      </c>
      <c r="I74" s="176" t="s">
        <v>18</v>
      </c>
      <c r="J74" s="453" t="s">
        <v>279</v>
      </c>
      <c r="K74" s="430" t="s">
        <v>64</v>
      </c>
      <c r="L74" s="176" t="s">
        <v>45</v>
      </c>
      <c r="M74" s="176"/>
      <c r="N74" s="178" t="s">
        <v>129</v>
      </c>
    </row>
    <row r="75" spans="1:14" x14ac:dyDescent="0.25">
      <c r="A75" s="601">
        <v>44788</v>
      </c>
      <c r="B75" s="569" t="s">
        <v>116</v>
      </c>
      <c r="C75" s="569" t="s">
        <v>49</v>
      </c>
      <c r="D75" s="569" t="s">
        <v>120</v>
      </c>
      <c r="E75" s="602"/>
      <c r="F75" s="602">
        <v>76000</v>
      </c>
      <c r="G75" s="567">
        <f t="shared" si="4"/>
        <v>84000</v>
      </c>
      <c r="H75" s="599" t="s">
        <v>122</v>
      </c>
      <c r="I75" s="569" t="s">
        <v>18</v>
      </c>
      <c r="J75" s="570" t="s">
        <v>296</v>
      </c>
      <c r="K75" s="564" t="s">
        <v>64</v>
      </c>
      <c r="L75" s="569" t="s">
        <v>45</v>
      </c>
      <c r="M75" s="569"/>
      <c r="N75" s="577"/>
    </row>
    <row r="76" spans="1:14" x14ac:dyDescent="0.25">
      <c r="A76" s="181">
        <v>44788</v>
      </c>
      <c r="B76" s="176" t="s">
        <v>124</v>
      </c>
      <c r="C76" s="176" t="s">
        <v>125</v>
      </c>
      <c r="D76" s="176" t="s">
        <v>120</v>
      </c>
      <c r="E76" s="426">
        <v>8000</v>
      </c>
      <c r="F76" s="426"/>
      <c r="G76" s="334">
        <f t="shared" si="4"/>
        <v>76000</v>
      </c>
      <c r="H76" s="598" t="s">
        <v>122</v>
      </c>
      <c r="I76" s="176" t="s">
        <v>18</v>
      </c>
      <c r="J76" s="453" t="s">
        <v>296</v>
      </c>
      <c r="K76" s="430" t="s">
        <v>64</v>
      </c>
      <c r="L76" s="176" t="s">
        <v>45</v>
      </c>
      <c r="M76" s="176"/>
      <c r="N76" s="178" t="s">
        <v>128</v>
      </c>
    </row>
    <row r="77" spans="1:14" x14ac:dyDescent="0.25">
      <c r="A77" s="181">
        <v>44788</v>
      </c>
      <c r="B77" s="176" t="s">
        <v>124</v>
      </c>
      <c r="C77" s="176" t="s">
        <v>125</v>
      </c>
      <c r="D77" s="176" t="s">
        <v>120</v>
      </c>
      <c r="E77" s="426">
        <v>10000</v>
      </c>
      <c r="F77" s="426"/>
      <c r="G77" s="334">
        <f t="shared" si="4"/>
        <v>66000</v>
      </c>
      <c r="H77" s="598" t="s">
        <v>122</v>
      </c>
      <c r="I77" s="176" t="s">
        <v>18</v>
      </c>
      <c r="J77" s="453" t="s">
        <v>296</v>
      </c>
      <c r="K77" s="430" t="s">
        <v>64</v>
      </c>
      <c r="L77" s="176" t="s">
        <v>45</v>
      </c>
      <c r="M77" s="176"/>
      <c r="N77" s="178" t="s">
        <v>174</v>
      </c>
    </row>
    <row r="78" spans="1:14" x14ac:dyDescent="0.25">
      <c r="A78" s="181">
        <v>44788</v>
      </c>
      <c r="B78" s="176" t="s">
        <v>124</v>
      </c>
      <c r="C78" s="176" t="s">
        <v>125</v>
      </c>
      <c r="D78" s="176" t="s">
        <v>120</v>
      </c>
      <c r="E78" s="426">
        <v>18000</v>
      </c>
      <c r="F78" s="426"/>
      <c r="G78" s="334">
        <f t="shared" si="4"/>
        <v>48000</v>
      </c>
      <c r="H78" s="598" t="s">
        <v>122</v>
      </c>
      <c r="I78" s="176" t="s">
        <v>18</v>
      </c>
      <c r="J78" s="453" t="s">
        <v>296</v>
      </c>
      <c r="K78" s="430" t="s">
        <v>64</v>
      </c>
      <c r="L78" s="176" t="s">
        <v>45</v>
      </c>
      <c r="M78" s="176"/>
      <c r="N78" s="178" t="s">
        <v>307</v>
      </c>
    </row>
    <row r="79" spans="1:14" x14ac:dyDescent="0.25">
      <c r="A79" s="181">
        <v>44788</v>
      </c>
      <c r="B79" s="176" t="s">
        <v>124</v>
      </c>
      <c r="C79" s="176" t="s">
        <v>125</v>
      </c>
      <c r="D79" s="176" t="s">
        <v>120</v>
      </c>
      <c r="E79" s="426">
        <v>20000</v>
      </c>
      <c r="F79" s="426"/>
      <c r="G79" s="334">
        <f t="shared" si="4"/>
        <v>28000</v>
      </c>
      <c r="H79" s="213" t="s">
        <v>122</v>
      </c>
      <c r="I79" s="176" t="s">
        <v>18</v>
      </c>
      <c r="J79" s="453" t="s">
        <v>296</v>
      </c>
      <c r="K79" s="430" t="s">
        <v>64</v>
      </c>
      <c r="L79" s="176" t="s">
        <v>45</v>
      </c>
      <c r="M79" s="176"/>
      <c r="N79" s="178" t="s">
        <v>308</v>
      </c>
    </row>
    <row r="80" spans="1:14" x14ac:dyDescent="0.25">
      <c r="A80" s="181">
        <v>44788</v>
      </c>
      <c r="B80" s="176" t="s">
        <v>124</v>
      </c>
      <c r="C80" s="176" t="s">
        <v>125</v>
      </c>
      <c r="D80" s="176" t="s">
        <v>120</v>
      </c>
      <c r="E80" s="426">
        <v>8000</v>
      </c>
      <c r="F80" s="426"/>
      <c r="G80" s="334">
        <f t="shared" si="4"/>
        <v>20000</v>
      </c>
      <c r="H80" s="598" t="s">
        <v>122</v>
      </c>
      <c r="I80" s="176" t="s">
        <v>18</v>
      </c>
      <c r="J80" s="453" t="s">
        <v>296</v>
      </c>
      <c r="K80" s="430" t="s">
        <v>64</v>
      </c>
      <c r="L80" s="176" t="s">
        <v>45</v>
      </c>
      <c r="M80" s="176"/>
      <c r="N80" s="178" t="s">
        <v>309</v>
      </c>
    </row>
    <row r="81" spans="1:14" x14ac:dyDescent="0.25">
      <c r="A81" s="181">
        <v>44788</v>
      </c>
      <c r="B81" s="176" t="s">
        <v>123</v>
      </c>
      <c r="C81" s="176" t="s">
        <v>123</v>
      </c>
      <c r="D81" s="176" t="s">
        <v>120</v>
      </c>
      <c r="E81" s="426">
        <v>10000</v>
      </c>
      <c r="F81" s="426"/>
      <c r="G81" s="334">
        <f t="shared" si="4"/>
        <v>10000</v>
      </c>
      <c r="H81" s="598" t="s">
        <v>122</v>
      </c>
      <c r="I81" s="176" t="s">
        <v>18</v>
      </c>
      <c r="J81" s="453" t="s">
        <v>296</v>
      </c>
      <c r="K81" s="430" t="s">
        <v>64</v>
      </c>
      <c r="L81" s="176" t="s">
        <v>45</v>
      </c>
      <c r="M81" s="176"/>
      <c r="N81" s="178"/>
    </row>
    <row r="82" spans="1:14" x14ac:dyDescent="0.25">
      <c r="A82" s="181">
        <v>44789</v>
      </c>
      <c r="B82" s="176" t="s">
        <v>126</v>
      </c>
      <c r="C82" s="176" t="s">
        <v>49</v>
      </c>
      <c r="D82" s="176" t="s">
        <v>120</v>
      </c>
      <c r="E82" s="426"/>
      <c r="F82" s="426">
        <v>-6000</v>
      </c>
      <c r="G82" s="334">
        <f t="shared" si="4"/>
        <v>4000</v>
      </c>
      <c r="H82" s="598" t="s">
        <v>122</v>
      </c>
      <c r="I82" s="176" t="s">
        <v>18</v>
      </c>
      <c r="J82" s="453" t="s">
        <v>296</v>
      </c>
      <c r="K82" s="430" t="s">
        <v>64</v>
      </c>
      <c r="L82" s="176" t="s">
        <v>45</v>
      </c>
      <c r="M82" s="176"/>
      <c r="N82" s="178"/>
    </row>
    <row r="83" spans="1:14" x14ac:dyDescent="0.25">
      <c r="A83" s="601">
        <v>44789</v>
      </c>
      <c r="B83" s="569" t="s">
        <v>116</v>
      </c>
      <c r="C83" s="569" t="s">
        <v>49</v>
      </c>
      <c r="D83" s="569" t="s">
        <v>120</v>
      </c>
      <c r="E83" s="602"/>
      <c r="F83" s="602">
        <v>74000</v>
      </c>
      <c r="G83" s="567">
        <f t="shared" si="4"/>
        <v>78000</v>
      </c>
      <c r="H83" s="599" t="s">
        <v>122</v>
      </c>
      <c r="I83" s="569" t="s">
        <v>18</v>
      </c>
      <c r="J83" s="570" t="s">
        <v>333</v>
      </c>
      <c r="K83" s="564" t="s">
        <v>64</v>
      </c>
      <c r="L83" s="569" t="s">
        <v>45</v>
      </c>
      <c r="M83" s="569"/>
      <c r="N83" s="577"/>
    </row>
    <row r="84" spans="1:14" x14ac:dyDescent="0.25">
      <c r="A84" s="181">
        <v>44789</v>
      </c>
      <c r="B84" s="176" t="s">
        <v>124</v>
      </c>
      <c r="C84" s="176" t="s">
        <v>125</v>
      </c>
      <c r="D84" s="176" t="s">
        <v>120</v>
      </c>
      <c r="E84" s="191">
        <v>8000</v>
      </c>
      <c r="F84" s="553"/>
      <c r="G84" s="334">
        <f t="shared" si="4"/>
        <v>70000</v>
      </c>
      <c r="H84" s="598" t="s">
        <v>122</v>
      </c>
      <c r="I84" s="176" t="s">
        <v>18</v>
      </c>
      <c r="J84" s="453" t="s">
        <v>333</v>
      </c>
      <c r="K84" s="430" t="s">
        <v>64</v>
      </c>
      <c r="L84" s="176" t="s">
        <v>45</v>
      </c>
      <c r="M84" s="176"/>
      <c r="N84" s="178" t="s">
        <v>128</v>
      </c>
    </row>
    <row r="85" spans="1:14" x14ac:dyDescent="0.25">
      <c r="A85" s="181">
        <v>44789</v>
      </c>
      <c r="B85" s="176" t="s">
        <v>124</v>
      </c>
      <c r="C85" s="176" t="s">
        <v>125</v>
      </c>
      <c r="D85" s="176" t="s">
        <v>120</v>
      </c>
      <c r="E85" s="191">
        <v>16000</v>
      </c>
      <c r="F85" s="426"/>
      <c r="G85" s="334">
        <f t="shared" si="4"/>
        <v>54000</v>
      </c>
      <c r="H85" s="598" t="s">
        <v>122</v>
      </c>
      <c r="I85" s="176" t="s">
        <v>18</v>
      </c>
      <c r="J85" s="453" t="s">
        <v>333</v>
      </c>
      <c r="K85" s="430" t="s">
        <v>64</v>
      </c>
      <c r="L85" s="176" t="s">
        <v>45</v>
      </c>
      <c r="M85" s="176"/>
      <c r="N85" s="178" t="s">
        <v>334</v>
      </c>
    </row>
    <row r="86" spans="1:14" x14ac:dyDescent="0.25">
      <c r="A86" s="181">
        <v>44789</v>
      </c>
      <c r="B86" s="176" t="s">
        <v>124</v>
      </c>
      <c r="C86" s="176" t="s">
        <v>125</v>
      </c>
      <c r="D86" s="176" t="s">
        <v>120</v>
      </c>
      <c r="E86" s="191">
        <v>16000</v>
      </c>
      <c r="F86" s="426"/>
      <c r="G86" s="334">
        <f t="shared" si="4"/>
        <v>38000</v>
      </c>
      <c r="H86" s="598" t="s">
        <v>122</v>
      </c>
      <c r="I86" s="176" t="s">
        <v>18</v>
      </c>
      <c r="J86" s="453" t="s">
        <v>333</v>
      </c>
      <c r="K86" s="430" t="s">
        <v>64</v>
      </c>
      <c r="L86" s="176" t="s">
        <v>45</v>
      </c>
      <c r="M86" s="176"/>
      <c r="N86" s="178" t="s">
        <v>335</v>
      </c>
    </row>
    <row r="87" spans="1:14" x14ac:dyDescent="0.25">
      <c r="A87" s="181">
        <v>44789</v>
      </c>
      <c r="B87" s="176" t="s">
        <v>124</v>
      </c>
      <c r="C87" s="176" t="s">
        <v>125</v>
      </c>
      <c r="D87" s="176" t="s">
        <v>120</v>
      </c>
      <c r="E87" s="191">
        <v>16000</v>
      </c>
      <c r="F87" s="426"/>
      <c r="G87" s="334">
        <f t="shared" si="4"/>
        <v>22000</v>
      </c>
      <c r="H87" s="598" t="s">
        <v>122</v>
      </c>
      <c r="I87" s="176" t="s">
        <v>18</v>
      </c>
      <c r="J87" s="453" t="s">
        <v>333</v>
      </c>
      <c r="K87" s="430" t="s">
        <v>64</v>
      </c>
      <c r="L87" s="176" t="s">
        <v>45</v>
      </c>
      <c r="M87" s="176"/>
      <c r="N87" s="178" t="s">
        <v>336</v>
      </c>
    </row>
    <row r="88" spans="1:14" x14ac:dyDescent="0.25">
      <c r="A88" s="181">
        <v>44789</v>
      </c>
      <c r="B88" s="176" t="s">
        <v>124</v>
      </c>
      <c r="C88" s="176" t="s">
        <v>125</v>
      </c>
      <c r="D88" s="176" t="s">
        <v>120</v>
      </c>
      <c r="E88" s="191">
        <v>8000</v>
      </c>
      <c r="F88" s="426"/>
      <c r="G88" s="334">
        <f t="shared" si="4"/>
        <v>14000</v>
      </c>
      <c r="H88" s="213" t="s">
        <v>122</v>
      </c>
      <c r="I88" s="176" t="s">
        <v>18</v>
      </c>
      <c r="J88" s="453" t="s">
        <v>333</v>
      </c>
      <c r="K88" s="430" t="s">
        <v>64</v>
      </c>
      <c r="L88" s="176" t="s">
        <v>45</v>
      </c>
      <c r="M88" s="176"/>
      <c r="N88" s="178" t="s">
        <v>337</v>
      </c>
    </row>
    <row r="89" spans="1:14" x14ac:dyDescent="0.25">
      <c r="A89" s="181">
        <v>44789</v>
      </c>
      <c r="B89" s="178" t="s">
        <v>123</v>
      </c>
      <c r="C89" s="178" t="s">
        <v>123</v>
      </c>
      <c r="D89" s="204" t="s">
        <v>120</v>
      </c>
      <c r="E89" s="191">
        <v>5000</v>
      </c>
      <c r="F89" s="426"/>
      <c r="G89" s="334">
        <f t="shared" si="4"/>
        <v>9000</v>
      </c>
      <c r="H89" s="598" t="s">
        <v>122</v>
      </c>
      <c r="I89" s="176" t="s">
        <v>18</v>
      </c>
      <c r="J89" s="453" t="s">
        <v>333</v>
      </c>
      <c r="K89" s="430" t="s">
        <v>64</v>
      </c>
      <c r="L89" s="176" t="s">
        <v>45</v>
      </c>
      <c r="M89" s="176"/>
      <c r="N89" s="178"/>
    </row>
    <row r="90" spans="1:14" x14ac:dyDescent="0.25">
      <c r="A90" s="181">
        <v>44789</v>
      </c>
      <c r="B90" s="178" t="s">
        <v>123</v>
      </c>
      <c r="C90" s="178" t="s">
        <v>123</v>
      </c>
      <c r="D90" s="204" t="s">
        <v>120</v>
      </c>
      <c r="E90" s="191">
        <v>5000</v>
      </c>
      <c r="F90" s="426"/>
      <c r="G90" s="334">
        <f t="shared" si="4"/>
        <v>4000</v>
      </c>
      <c r="H90" s="598" t="s">
        <v>122</v>
      </c>
      <c r="I90" s="176" t="s">
        <v>18</v>
      </c>
      <c r="J90" s="453" t="s">
        <v>333</v>
      </c>
      <c r="K90" s="430" t="s">
        <v>64</v>
      </c>
      <c r="L90" s="176" t="s">
        <v>45</v>
      </c>
      <c r="M90" s="176"/>
      <c r="N90" s="178"/>
    </row>
    <row r="91" spans="1:14" x14ac:dyDescent="0.25">
      <c r="A91" s="563">
        <v>44790</v>
      </c>
      <c r="B91" s="577" t="s">
        <v>116</v>
      </c>
      <c r="C91" s="577" t="s">
        <v>49</v>
      </c>
      <c r="D91" s="579" t="s">
        <v>120</v>
      </c>
      <c r="E91" s="572"/>
      <c r="F91" s="602">
        <v>78000</v>
      </c>
      <c r="G91" s="567">
        <f t="shared" si="4"/>
        <v>82000</v>
      </c>
      <c r="H91" s="599" t="s">
        <v>122</v>
      </c>
      <c r="I91" s="569" t="s">
        <v>18</v>
      </c>
      <c r="J91" s="570" t="s">
        <v>351</v>
      </c>
      <c r="K91" s="564" t="s">
        <v>64</v>
      </c>
      <c r="L91" s="569" t="s">
        <v>45</v>
      </c>
      <c r="M91" s="569"/>
      <c r="N91" s="577"/>
    </row>
    <row r="92" spans="1:14" x14ac:dyDescent="0.25">
      <c r="A92" s="195">
        <v>44790</v>
      </c>
      <c r="B92" s="178" t="s">
        <v>124</v>
      </c>
      <c r="C92" s="178" t="s">
        <v>125</v>
      </c>
      <c r="D92" s="204" t="s">
        <v>120</v>
      </c>
      <c r="E92" s="191">
        <v>8000</v>
      </c>
      <c r="F92" s="426"/>
      <c r="G92" s="334">
        <f t="shared" si="4"/>
        <v>74000</v>
      </c>
      <c r="H92" s="598" t="s">
        <v>122</v>
      </c>
      <c r="I92" s="176" t="s">
        <v>18</v>
      </c>
      <c r="J92" s="453" t="s">
        <v>351</v>
      </c>
      <c r="K92" s="430" t="s">
        <v>64</v>
      </c>
      <c r="L92" s="176" t="s">
        <v>45</v>
      </c>
      <c r="M92" s="176"/>
      <c r="N92" s="178" t="s">
        <v>128</v>
      </c>
    </row>
    <row r="93" spans="1:14" x14ac:dyDescent="0.25">
      <c r="A93" s="195">
        <v>44790</v>
      </c>
      <c r="B93" s="178" t="s">
        <v>124</v>
      </c>
      <c r="C93" s="178" t="s">
        <v>125</v>
      </c>
      <c r="D93" s="204" t="s">
        <v>120</v>
      </c>
      <c r="E93" s="191">
        <v>20000</v>
      </c>
      <c r="F93" s="426"/>
      <c r="G93" s="334">
        <f t="shared" si="4"/>
        <v>54000</v>
      </c>
      <c r="H93" s="598" t="s">
        <v>122</v>
      </c>
      <c r="I93" s="176" t="s">
        <v>18</v>
      </c>
      <c r="J93" s="453" t="s">
        <v>351</v>
      </c>
      <c r="K93" s="430" t="s">
        <v>64</v>
      </c>
      <c r="L93" s="176" t="s">
        <v>45</v>
      </c>
      <c r="M93" s="176"/>
      <c r="N93" s="178" t="s">
        <v>163</v>
      </c>
    </row>
    <row r="94" spans="1:14" x14ac:dyDescent="0.25">
      <c r="A94" s="195">
        <v>44790</v>
      </c>
      <c r="B94" s="178" t="s">
        <v>124</v>
      </c>
      <c r="C94" s="178" t="s">
        <v>125</v>
      </c>
      <c r="D94" s="204" t="s">
        <v>120</v>
      </c>
      <c r="E94" s="191">
        <v>20000</v>
      </c>
      <c r="F94" s="426"/>
      <c r="G94" s="334">
        <f t="shared" si="4"/>
        <v>34000</v>
      </c>
      <c r="H94" s="598" t="s">
        <v>122</v>
      </c>
      <c r="I94" s="176" t="s">
        <v>18</v>
      </c>
      <c r="J94" s="453" t="s">
        <v>351</v>
      </c>
      <c r="K94" s="430" t="s">
        <v>64</v>
      </c>
      <c r="L94" s="176" t="s">
        <v>45</v>
      </c>
      <c r="M94" s="176"/>
      <c r="N94" s="178" t="s">
        <v>352</v>
      </c>
    </row>
    <row r="95" spans="1:14" x14ac:dyDescent="0.25">
      <c r="A95" s="195">
        <v>44790</v>
      </c>
      <c r="B95" s="178" t="s">
        <v>124</v>
      </c>
      <c r="C95" s="178" t="s">
        <v>125</v>
      </c>
      <c r="D95" s="204" t="s">
        <v>120</v>
      </c>
      <c r="E95" s="191">
        <v>10000</v>
      </c>
      <c r="F95" s="426"/>
      <c r="G95" s="334">
        <f t="shared" si="4"/>
        <v>24000</v>
      </c>
      <c r="H95" s="598" t="s">
        <v>122</v>
      </c>
      <c r="I95" s="176" t="s">
        <v>18</v>
      </c>
      <c r="J95" s="453" t="s">
        <v>351</v>
      </c>
      <c r="K95" s="430" t="s">
        <v>64</v>
      </c>
      <c r="L95" s="176" t="s">
        <v>45</v>
      </c>
      <c r="M95" s="176"/>
      <c r="N95" s="178" t="s">
        <v>353</v>
      </c>
    </row>
    <row r="96" spans="1:14" x14ac:dyDescent="0.25">
      <c r="A96" s="195">
        <v>44790</v>
      </c>
      <c r="B96" s="178" t="s">
        <v>124</v>
      </c>
      <c r="C96" s="178" t="s">
        <v>125</v>
      </c>
      <c r="D96" s="204" t="s">
        <v>120</v>
      </c>
      <c r="E96" s="191">
        <v>8000</v>
      </c>
      <c r="F96" s="426"/>
      <c r="G96" s="334">
        <f t="shared" si="4"/>
        <v>16000</v>
      </c>
      <c r="H96" s="213" t="s">
        <v>122</v>
      </c>
      <c r="I96" s="176" t="s">
        <v>18</v>
      </c>
      <c r="J96" s="453" t="s">
        <v>351</v>
      </c>
      <c r="K96" s="430" t="s">
        <v>64</v>
      </c>
      <c r="L96" s="176" t="s">
        <v>45</v>
      </c>
      <c r="M96" s="176"/>
      <c r="N96" s="178" t="s">
        <v>354</v>
      </c>
    </row>
    <row r="97" spans="1:14" x14ac:dyDescent="0.25">
      <c r="A97" s="195">
        <v>44790</v>
      </c>
      <c r="B97" s="176" t="s">
        <v>123</v>
      </c>
      <c r="C97" s="176" t="s">
        <v>123</v>
      </c>
      <c r="D97" s="176" t="s">
        <v>120</v>
      </c>
      <c r="E97" s="426">
        <v>5000</v>
      </c>
      <c r="F97" s="426"/>
      <c r="G97" s="334">
        <f t="shared" si="4"/>
        <v>11000</v>
      </c>
      <c r="H97" s="598" t="s">
        <v>122</v>
      </c>
      <c r="I97" s="176" t="s">
        <v>18</v>
      </c>
      <c r="J97" s="453" t="s">
        <v>351</v>
      </c>
      <c r="K97" s="430" t="s">
        <v>64</v>
      </c>
      <c r="L97" s="176" t="s">
        <v>45</v>
      </c>
      <c r="M97" s="176"/>
      <c r="N97" s="178"/>
    </row>
    <row r="98" spans="1:14" x14ac:dyDescent="0.25">
      <c r="A98" s="195">
        <v>44790</v>
      </c>
      <c r="B98" s="176" t="s">
        <v>123</v>
      </c>
      <c r="C98" s="176" t="s">
        <v>123</v>
      </c>
      <c r="D98" s="176" t="s">
        <v>120</v>
      </c>
      <c r="E98" s="548">
        <v>5000</v>
      </c>
      <c r="F98" s="548"/>
      <c r="G98" s="334">
        <f t="shared" si="4"/>
        <v>6000</v>
      </c>
      <c r="H98" s="598" t="s">
        <v>122</v>
      </c>
      <c r="I98" s="176" t="s">
        <v>18</v>
      </c>
      <c r="J98" s="453" t="s">
        <v>351</v>
      </c>
      <c r="K98" s="430" t="s">
        <v>64</v>
      </c>
      <c r="L98" s="176" t="s">
        <v>45</v>
      </c>
      <c r="M98" s="176"/>
      <c r="N98" s="178"/>
    </row>
    <row r="99" spans="1:14" x14ac:dyDescent="0.25">
      <c r="A99" s="195">
        <v>44791</v>
      </c>
      <c r="B99" s="176" t="s">
        <v>126</v>
      </c>
      <c r="C99" s="176" t="s">
        <v>49</v>
      </c>
      <c r="D99" s="176" t="s">
        <v>120</v>
      </c>
      <c r="E99" s="548"/>
      <c r="F99" s="426">
        <v>-2000</v>
      </c>
      <c r="G99" s="334">
        <f t="shared" si="4"/>
        <v>4000</v>
      </c>
      <c r="H99" s="598" t="s">
        <v>122</v>
      </c>
      <c r="I99" s="176" t="s">
        <v>18</v>
      </c>
      <c r="J99" s="453" t="s">
        <v>351</v>
      </c>
      <c r="K99" s="430" t="s">
        <v>64</v>
      </c>
      <c r="L99" s="176" t="s">
        <v>45</v>
      </c>
      <c r="M99" s="176"/>
      <c r="N99" s="178"/>
    </row>
    <row r="100" spans="1:14" x14ac:dyDescent="0.25">
      <c r="A100" s="563">
        <v>44791</v>
      </c>
      <c r="B100" s="569" t="s">
        <v>116</v>
      </c>
      <c r="C100" s="569" t="s">
        <v>49</v>
      </c>
      <c r="D100" s="569" t="s">
        <v>120</v>
      </c>
      <c r="E100" s="602"/>
      <c r="F100" s="602">
        <v>50000</v>
      </c>
      <c r="G100" s="567">
        <f t="shared" si="4"/>
        <v>54000</v>
      </c>
      <c r="H100" s="599" t="s">
        <v>122</v>
      </c>
      <c r="I100" s="569" t="s">
        <v>18</v>
      </c>
      <c r="J100" s="570" t="s">
        <v>363</v>
      </c>
      <c r="K100" s="564" t="s">
        <v>64</v>
      </c>
      <c r="L100" s="569" t="s">
        <v>45</v>
      </c>
      <c r="M100" s="569"/>
      <c r="N100" s="577"/>
    </row>
    <row r="101" spans="1:14" x14ac:dyDescent="0.25">
      <c r="A101" s="195">
        <v>44791</v>
      </c>
      <c r="B101" s="176" t="s">
        <v>124</v>
      </c>
      <c r="C101" s="176" t="s">
        <v>125</v>
      </c>
      <c r="D101" s="176" t="s">
        <v>120</v>
      </c>
      <c r="E101" s="426">
        <v>10000</v>
      </c>
      <c r="F101" s="426"/>
      <c r="G101" s="334">
        <f t="shared" si="4"/>
        <v>44000</v>
      </c>
      <c r="H101" s="598" t="s">
        <v>122</v>
      </c>
      <c r="I101" s="176" t="s">
        <v>18</v>
      </c>
      <c r="J101" s="453" t="s">
        <v>363</v>
      </c>
      <c r="K101" s="430" t="s">
        <v>64</v>
      </c>
      <c r="L101" s="176" t="s">
        <v>45</v>
      </c>
      <c r="M101" s="176"/>
      <c r="N101" s="178" t="s">
        <v>128</v>
      </c>
    </row>
    <row r="102" spans="1:14" x14ac:dyDescent="0.25">
      <c r="A102" s="195">
        <v>44791</v>
      </c>
      <c r="B102" s="176" t="s">
        <v>124</v>
      </c>
      <c r="C102" s="176" t="s">
        <v>125</v>
      </c>
      <c r="D102" s="176" t="s">
        <v>120</v>
      </c>
      <c r="E102" s="426">
        <v>20000</v>
      </c>
      <c r="F102" s="426"/>
      <c r="G102" s="334">
        <f t="shared" si="4"/>
        <v>24000</v>
      </c>
      <c r="H102" s="598" t="s">
        <v>122</v>
      </c>
      <c r="I102" s="176" t="s">
        <v>18</v>
      </c>
      <c r="J102" s="453" t="s">
        <v>363</v>
      </c>
      <c r="K102" s="430" t="s">
        <v>64</v>
      </c>
      <c r="L102" s="176" t="s">
        <v>45</v>
      </c>
      <c r="M102" s="176"/>
      <c r="N102" s="178" t="s">
        <v>364</v>
      </c>
    </row>
    <row r="103" spans="1:14" x14ac:dyDescent="0.25">
      <c r="A103" s="195">
        <v>44791</v>
      </c>
      <c r="B103" s="176" t="s">
        <v>124</v>
      </c>
      <c r="C103" s="176" t="s">
        <v>125</v>
      </c>
      <c r="D103" s="176" t="s">
        <v>120</v>
      </c>
      <c r="E103" s="426">
        <v>8000</v>
      </c>
      <c r="F103" s="426"/>
      <c r="G103" s="334">
        <f t="shared" si="4"/>
        <v>16000</v>
      </c>
      <c r="H103" s="598" t="s">
        <v>122</v>
      </c>
      <c r="I103" s="176" t="s">
        <v>18</v>
      </c>
      <c r="J103" s="453" t="s">
        <v>363</v>
      </c>
      <c r="K103" s="430" t="s">
        <v>64</v>
      </c>
      <c r="L103" s="176" t="s">
        <v>45</v>
      </c>
      <c r="M103" s="176"/>
      <c r="N103" s="178" t="s">
        <v>365</v>
      </c>
    </row>
    <row r="104" spans="1:14" x14ac:dyDescent="0.25">
      <c r="A104" s="195">
        <v>44791</v>
      </c>
      <c r="B104" s="176" t="s">
        <v>123</v>
      </c>
      <c r="C104" s="176" t="s">
        <v>123</v>
      </c>
      <c r="D104" s="188" t="s">
        <v>120</v>
      </c>
      <c r="E104" s="426">
        <v>5000</v>
      </c>
      <c r="F104" s="426"/>
      <c r="G104" s="334">
        <f t="shared" si="4"/>
        <v>11000</v>
      </c>
      <c r="H104" s="213" t="s">
        <v>122</v>
      </c>
      <c r="I104" s="176" t="s">
        <v>18</v>
      </c>
      <c r="J104" s="453" t="s">
        <v>363</v>
      </c>
      <c r="K104" s="430" t="s">
        <v>64</v>
      </c>
      <c r="L104" s="176" t="s">
        <v>45</v>
      </c>
      <c r="M104" s="176"/>
      <c r="N104" s="178"/>
    </row>
    <row r="105" spans="1:14" x14ac:dyDescent="0.25">
      <c r="A105" s="563">
        <v>44792</v>
      </c>
      <c r="B105" s="569" t="s">
        <v>116</v>
      </c>
      <c r="C105" s="569" t="s">
        <v>49</v>
      </c>
      <c r="D105" s="594" t="s">
        <v>120</v>
      </c>
      <c r="E105" s="602"/>
      <c r="F105" s="602">
        <v>76000</v>
      </c>
      <c r="G105" s="567">
        <f t="shared" si="4"/>
        <v>87000</v>
      </c>
      <c r="H105" s="599" t="s">
        <v>122</v>
      </c>
      <c r="I105" s="569" t="s">
        <v>18</v>
      </c>
      <c r="J105" s="570" t="s">
        <v>375</v>
      </c>
      <c r="K105" s="564" t="s">
        <v>64</v>
      </c>
      <c r="L105" s="569" t="s">
        <v>45</v>
      </c>
      <c r="M105" s="569"/>
      <c r="N105" s="577"/>
    </row>
    <row r="106" spans="1:14" x14ac:dyDescent="0.25">
      <c r="A106" s="536">
        <v>44792</v>
      </c>
      <c r="B106" s="176" t="s">
        <v>374</v>
      </c>
      <c r="C106" s="176" t="s">
        <v>125</v>
      </c>
      <c r="D106" s="188" t="s">
        <v>120</v>
      </c>
      <c r="E106" s="426">
        <v>8000</v>
      </c>
      <c r="F106" s="426"/>
      <c r="G106" s="334">
        <f t="shared" si="4"/>
        <v>79000</v>
      </c>
      <c r="H106" s="213" t="s">
        <v>122</v>
      </c>
      <c r="I106" s="176" t="s">
        <v>18</v>
      </c>
      <c r="J106" s="453" t="s">
        <v>375</v>
      </c>
      <c r="K106" s="430" t="s">
        <v>64</v>
      </c>
      <c r="L106" s="176" t="s">
        <v>45</v>
      </c>
      <c r="M106" s="176"/>
      <c r="N106" s="178" t="s">
        <v>128</v>
      </c>
    </row>
    <row r="107" spans="1:14" x14ac:dyDescent="0.25">
      <c r="A107" s="536">
        <v>44792</v>
      </c>
      <c r="B107" s="176" t="s">
        <v>374</v>
      </c>
      <c r="C107" s="176" t="s">
        <v>125</v>
      </c>
      <c r="D107" s="188" t="s">
        <v>120</v>
      </c>
      <c r="E107" s="426">
        <v>20000</v>
      </c>
      <c r="F107" s="426"/>
      <c r="G107" s="334">
        <f t="shared" si="4"/>
        <v>59000</v>
      </c>
      <c r="H107" s="213" t="s">
        <v>122</v>
      </c>
      <c r="I107" s="176" t="s">
        <v>18</v>
      </c>
      <c r="J107" s="453" t="s">
        <v>375</v>
      </c>
      <c r="K107" s="430" t="s">
        <v>64</v>
      </c>
      <c r="L107" s="176" t="s">
        <v>45</v>
      </c>
      <c r="M107" s="176"/>
      <c r="N107" s="178" t="s">
        <v>269</v>
      </c>
    </row>
    <row r="108" spans="1:14" x14ac:dyDescent="0.25">
      <c r="A108" s="536">
        <v>44792</v>
      </c>
      <c r="B108" s="176" t="s">
        <v>374</v>
      </c>
      <c r="C108" s="176" t="s">
        <v>125</v>
      </c>
      <c r="D108" s="188" t="s">
        <v>120</v>
      </c>
      <c r="E108" s="426">
        <v>20000</v>
      </c>
      <c r="F108" s="426"/>
      <c r="G108" s="334">
        <f t="shared" si="4"/>
        <v>39000</v>
      </c>
      <c r="H108" s="213" t="s">
        <v>122</v>
      </c>
      <c r="I108" s="176" t="s">
        <v>18</v>
      </c>
      <c r="J108" s="453" t="s">
        <v>375</v>
      </c>
      <c r="K108" s="430" t="s">
        <v>64</v>
      </c>
      <c r="L108" s="176" t="s">
        <v>45</v>
      </c>
      <c r="M108" s="176"/>
      <c r="N108" s="178" t="s">
        <v>376</v>
      </c>
    </row>
    <row r="109" spans="1:14" x14ac:dyDescent="0.25">
      <c r="A109" s="536">
        <v>44792</v>
      </c>
      <c r="B109" s="176" t="s">
        <v>374</v>
      </c>
      <c r="C109" s="176" t="s">
        <v>125</v>
      </c>
      <c r="D109" s="188" t="s">
        <v>120</v>
      </c>
      <c r="E109" s="426">
        <v>9000</v>
      </c>
      <c r="F109" s="426"/>
      <c r="G109" s="334">
        <f t="shared" si="4"/>
        <v>30000</v>
      </c>
      <c r="H109" s="598" t="s">
        <v>122</v>
      </c>
      <c r="I109" s="176" t="s">
        <v>18</v>
      </c>
      <c r="J109" s="453" t="s">
        <v>375</v>
      </c>
      <c r="K109" s="430" t="s">
        <v>64</v>
      </c>
      <c r="L109" s="176" t="s">
        <v>45</v>
      </c>
      <c r="M109" s="176"/>
      <c r="N109" s="178" t="s">
        <v>377</v>
      </c>
    </row>
    <row r="110" spans="1:14" x14ac:dyDescent="0.25">
      <c r="A110" s="536">
        <v>44792</v>
      </c>
      <c r="B110" s="176" t="s">
        <v>374</v>
      </c>
      <c r="C110" s="176" t="s">
        <v>125</v>
      </c>
      <c r="D110" s="188" t="s">
        <v>120</v>
      </c>
      <c r="E110" s="426">
        <v>8000</v>
      </c>
      <c r="F110" s="426"/>
      <c r="G110" s="334">
        <f t="shared" si="4"/>
        <v>22000</v>
      </c>
      <c r="H110" s="598" t="s">
        <v>122</v>
      </c>
      <c r="I110" s="176" t="s">
        <v>18</v>
      </c>
      <c r="J110" s="453" t="s">
        <v>375</v>
      </c>
      <c r="K110" s="430" t="s">
        <v>64</v>
      </c>
      <c r="L110" s="176" t="s">
        <v>45</v>
      </c>
      <c r="M110" s="176"/>
      <c r="N110" s="178" t="s">
        <v>378</v>
      </c>
    </row>
    <row r="111" spans="1:14" x14ac:dyDescent="0.25">
      <c r="A111" s="536">
        <v>44792</v>
      </c>
      <c r="B111" s="176" t="s">
        <v>123</v>
      </c>
      <c r="C111" s="176" t="s">
        <v>123</v>
      </c>
      <c r="D111" s="188" t="s">
        <v>120</v>
      </c>
      <c r="E111" s="426">
        <v>5000</v>
      </c>
      <c r="F111" s="426"/>
      <c r="G111" s="334">
        <f t="shared" si="4"/>
        <v>17000</v>
      </c>
      <c r="H111" s="598" t="s">
        <v>122</v>
      </c>
      <c r="I111" s="176" t="s">
        <v>18</v>
      </c>
      <c r="J111" s="453" t="s">
        <v>375</v>
      </c>
      <c r="K111" s="430" t="s">
        <v>64</v>
      </c>
      <c r="L111" s="176" t="s">
        <v>45</v>
      </c>
      <c r="M111" s="176"/>
      <c r="N111" s="178"/>
    </row>
    <row r="112" spans="1:14" x14ac:dyDescent="0.25">
      <c r="A112" s="536">
        <v>44792</v>
      </c>
      <c r="B112" s="176" t="s">
        <v>123</v>
      </c>
      <c r="C112" s="176" t="s">
        <v>123</v>
      </c>
      <c r="D112" s="188" t="s">
        <v>120</v>
      </c>
      <c r="E112" s="426">
        <v>5000</v>
      </c>
      <c r="F112" s="426"/>
      <c r="G112" s="334">
        <f t="shared" si="4"/>
        <v>12000</v>
      </c>
      <c r="H112" s="598" t="s">
        <v>122</v>
      </c>
      <c r="I112" s="176" t="s">
        <v>18</v>
      </c>
      <c r="J112" s="453" t="s">
        <v>375</v>
      </c>
      <c r="K112" s="430" t="s">
        <v>64</v>
      </c>
      <c r="L112" s="176" t="s">
        <v>45</v>
      </c>
      <c r="M112" s="176"/>
      <c r="N112" s="178"/>
    </row>
    <row r="113" spans="1:14" x14ac:dyDescent="0.25">
      <c r="A113" s="563">
        <v>44792</v>
      </c>
      <c r="B113" s="569" t="s">
        <v>116</v>
      </c>
      <c r="C113" s="569" t="s">
        <v>49</v>
      </c>
      <c r="D113" s="594" t="s">
        <v>120</v>
      </c>
      <c r="E113" s="602"/>
      <c r="F113" s="602">
        <v>70000</v>
      </c>
      <c r="G113" s="567">
        <f t="shared" si="4"/>
        <v>82000</v>
      </c>
      <c r="H113" s="599" t="s">
        <v>122</v>
      </c>
      <c r="I113" s="569" t="s">
        <v>18</v>
      </c>
      <c r="J113" s="570" t="s">
        <v>379</v>
      </c>
      <c r="K113" s="564" t="s">
        <v>64</v>
      </c>
      <c r="L113" s="569" t="s">
        <v>45</v>
      </c>
      <c r="M113" s="569"/>
      <c r="N113" s="577"/>
    </row>
    <row r="114" spans="1:14" x14ac:dyDescent="0.25">
      <c r="A114" s="195">
        <v>44793</v>
      </c>
      <c r="B114" s="176" t="s">
        <v>124</v>
      </c>
      <c r="C114" s="176" t="s">
        <v>125</v>
      </c>
      <c r="D114" s="188" t="s">
        <v>120</v>
      </c>
      <c r="E114" s="426">
        <v>28000</v>
      </c>
      <c r="F114" s="426"/>
      <c r="G114" s="334">
        <f t="shared" si="4"/>
        <v>54000</v>
      </c>
      <c r="H114" s="598" t="s">
        <v>122</v>
      </c>
      <c r="I114" s="176" t="s">
        <v>18</v>
      </c>
      <c r="J114" s="453" t="s">
        <v>379</v>
      </c>
      <c r="K114" s="430" t="s">
        <v>64</v>
      </c>
      <c r="L114" s="176" t="s">
        <v>45</v>
      </c>
      <c r="M114" s="176"/>
      <c r="N114" s="178" t="s">
        <v>444</v>
      </c>
    </row>
    <row r="115" spans="1:14" x14ac:dyDescent="0.25">
      <c r="A115" s="195">
        <v>44793</v>
      </c>
      <c r="B115" s="176" t="s">
        <v>124</v>
      </c>
      <c r="C115" s="176" t="s">
        <v>125</v>
      </c>
      <c r="D115" s="188" t="s">
        <v>120</v>
      </c>
      <c r="E115" s="426">
        <v>30000</v>
      </c>
      <c r="F115" s="426"/>
      <c r="G115" s="334">
        <f t="shared" si="4"/>
        <v>24000</v>
      </c>
      <c r="H115" s="598" t="s">
        <v>122</v>
      </c>
      <c r="I115" s="176" t="s">
        <v>18</v>
      </c>
      <c r="J115" s="453" t="s">
        <v>379</v>
      </c>
      <c r="K115" s="430" t="s">
        <v>64</v>
      </c>
      <c r="L115" s="176" t="s">
        <v>45</v>
      </c>
      <c r="M115" s="176"/>
      <c r="N115" s="178" t="s">
        <v>445</v>
      </c>
    </row>
    <row r="116" spans="1:14" x14ac:dyDescent="0.25">
      <c r="A116" s="195">
        <v>44793</v>
      </c>
      <c r="B116" s="176" t="s">
        <v>123</v>
      </c>
      <c r="C116" s="176" t="s">
        <v>123</v>
      </c>
      <c r="D116" s="188" t="s">
        <v>120</v>
      </c>
      <c r="E116" s="426">
        <v>10000</v>
      </c>
      <c r="F116" s="426"/>
      <c r="G116" s="334">
        <f t="shared" si="4"/>
        <v>14000</v>
      </c>
      <c r="H116" s="213" t="s">
        <v>122</v>
      </c>
      <c r="I116" s="176" t="s">
        <v>18</v>
      </c>
      <c r="J116" s="453" t="s">
        <v>379</v>
      </c>
      <c r="K116" s="430" t="s">
        <v>64</v>
      </c>
      <c r="L116" s="176" t="s">
        <v>45</v>
      </c>
      <c r="M116" s="176"/>
      <c r="N116" s="178"/>
    </row>
    <row r="117" spans="1:14" ht="25.5" x14ac:dyDescent="0.2">
      <c r="A117" s="195">
        <v>44795</v>
      </c>
      <c r="B117" s="176" t="s">
        <v>126</v>
      </c>
      <c r="C117" s="176" t="s">
        <v>49</v>
      </c>
      <c r="D117" s="188" t="s">
        <v>120</v>
      </c>
      <c r="E117" s="426"/>
      <c r="F117" s="426">
        <v>-11000</v>
      </c>
      <c r="G117" s="334">
        <f t="shared" si="4"/>
        <v>3000</v>
      </c>
      <c r="H117" s="598" t="s">
        <v>122</v>
      </c>
      <c r="I117" s="176" t="s">
        <v>18</v>
      </c>
      <c r="J117" s="682" t="s">
        <v>380</v>
      </c>
      <c r="K117" s="430" t="s">
        <v>64</v>
      </c>
      <c r="L117" s="176" t="s">
        <v>45</v>
      </c>
      <c r="M117" s="176"/>
      <c r="N117" s="178"/>
    </row>
    <row r="118" spans="1:14" x14ac:dyDescent="0.25">
      <c r="A118" s="563">
        <v>44795</v>
      </c>
      <c r="B118" s="569" t="s">
        <v>385</v>
      </c>
      <c r="C118" s="569" t="s">
        <v>49</v>
      </c>
      <c r="D118" s="594" t="s">
        <v>120</v>
      </c>
      <c r="E118" s="602"/>
      <c r="F118" s="602">
        <v>76000</v>
      </c>
      <c r="G118" s="567">
        <f t="shared" si="4"/>
        <v>79000</v>
      </c>
      <c r="H118" s="599" t="s">
        <v>122</v>
      </c>
      <c r="I118" s="569" t="s">
        <v>18</v>
      </c>
      <c r="J118" s="570" t="s">
        <v>386</v>
      </c>
      <c r="K118" s="564" t="s">
        <v>64</v>
      </c>
      <c r="L118" s="569" t="s">
        <v>45</v>
      </c>
      <c r="M118" s="569"/>
      <c r="N118" s="577"/>
    </row>
    <row r="119" spans="1:14" x14ac:dyDescent="0.25">
      <c r="A119" s="195">
        <v>44795</v>
      </c>
      <c r="B119" s="176" t="s">
        <v>124</v>
      </c>
      <c r="C119" s="176" t="s">
        <v>125</v>
      </c>
      <c r="D119" s="188" t="s">
        <v>120</v>
      </c>
      <c r="E119" s="426">
        <v>8000</v>
      </c>
      <c r="F119" s="426"/>
      <c r="G119" s="334">
        <f t="shared" si="4"/>
        <v>71000</v>
      </c>
      <c r="H119" s="598" t="s">
        <v>122</v>
      </c>
      <c r="I119" s="176" t="s">
        <v>18</v>
      </c>
      <c r="J119" s="453" t="s">
        <v>386</v>
      </c>
      <c r="K119" s="430" t="s">
        <v>64</v>
      </c>
      <c r="L119" s="176" t="s">
        <v>45</v>
      </c>
      <c r="M119" s="176"/>
      <c r="N119" s="178" t="s">
        <v>128</v>
      </c>
    </row>
    <row r="120" spans="1:14" x14ac:dyDescent="0.25">
      <c r="A120" s="195">
        <v>44795</v>
      </c>
      <c r="B120" s="176" t="s">
        <v>124</v>
      </c>
      <c r="C120" s="176" t="s">
        <v>125</v>
      </c>
      <c r="D120" s="188" t="s">
        <v>120</v>
      </c>
      <c r="E120" s="426">
        <v>8000</v>
      </c>
      <c r="F120" s="426"/>
      <c r="G120" s="334">
        <f t="shared" si="4"/>
        <v>63000</v>
      </c>
      <c r="H120" s="598" t="s">
        <v>122</v>
      </c>
      <c r="I120" s="176" t="s">
        <v>18</v>
      </c>
      <c r="J120" s="453" t="s">
        <v>386</v>
      </c>
      <c r="K120" s="430" t="s">
        <v>64</v>
      </c>
      <c r="L120" s="176" t="s">
        <v>45</v>
      </c>
      <c r="M120" s="176"/>
      <c r="N120" s="178" t="s">
        <v>387</v>
      </c>
    </row>
    <row r="121" spans="1:14" x14ac:dyDescent="0.25">
      <c r="A121" s="195">
        <v>44795</v>
      </c>
      <c r="B121" s="176" t="s">
        <v>124</v>
      </c>
      <c r="C121" s="176" t="s">
        <v>125</v>
      </c>
      <c r="D121" s="188" t="s">
        <v>120</v>
      </c>
      <c r="E121" s="426">
        <v>20000</v>
      </c>
      <c r="F121" s="426"/>
      <c r="G121" s="334">
        <f t="shared" si="4"/>
        <v>43000</v>
      </c>
      <c r="H121" s="598" t="s">
        <v>122</v>
      </c>
      <c r="I121" s="176" t="s">
        <v>18</v>
      </c>
      <c r="J121" s="453" t="s">
        <v>386</v>
      </c>
      <c r="K121" s="430" t="s">
        <v>64</v>
      </c>
      <c r="L121" s="176" t="s">
        <v>45</v>
      </c>
      <c r="M121" s="176"/>
      <c r="N121" s="178" t="s">
        <v>388</v>
      </c>
    </row>
    <row r="122" spans="1:14" x14ac:dyDescent="0.25">
      <c r="A122" s="195">
        <v>44795</v>
      </c>
      <c r="B122" s="176" t="s">
        <v>124</v>
      </c>
      <c r="C122" s="176" t="s">
        <v>125</v>
      </c>
      <c r="D122" s="188" t="s">
        <v>120</v>
      </c>
      <c r="E122" s="426">
        <v>22000</v>
      </c>
      <c r="F122" s="426"/>
      <c r="G122" s="334">
        <f t="shared" si="4"/>
        <v>21000</v>
      </c>
      <c r="H122" s="598" t="s">
        <v>122</v>
      </c>
      <c r="I122" s="176" t="s">
        <v>18</v>
      </c>
      <c r="J122" s="453" t="s">
        <v>386</v>
      </c>
      <c r="K122" s="430" t="s">
        <v>64</v>
      </c>
      <c r="L122" s="176" t="s">
        <v>45</v>
      </c>
      <c r="M122" s="176"/>
      <c r="N122" s="178" t="s">
        <v>389</v>
      </c>
    </row>
    <row r="123" spans="1:14" x14ac:dyDescent="0.25">
      <c r="A123" s="195">
        <v>44795</v>
      </c>
      <c r="B123" s="176" t="s">
        <v>124</v>
      </c>
      <c r="C123" s="176" t="s">
        <v>125</v>
      </c>
      <c r="D123" s="188" t="s">
        <v>120</v>
      </c>
      <c r="E123" s="426">
        <v>8000</v>
      </c>
      <c r="F123" s="426"/>
      <c r="G123" s="334">
        <f t="shared" si="4"/>
        <v>13000</v>
      </c>
      <c r="H123" s="213" t="s">
        <v>122</v>
      </c>
      <c r="I123" s="176" t="s">
        <v>18</v>
      </c>
      <c r="J123" s="453" t="s">
        <v>386</v>
      </c>
      <c r="K123" s="430" t="s">
        <v>64</v>
      </c>
      <c r="L123" s="176" t="s">
        <v>45</v>
      </c>
      <c r="M123" s="176"/>
      <c r="N123" s="178" t="s">
        <v>390</v>
      </c>
    </row>
    <row r="124" spans="1:14" x14ac:dyDescent="0.25">
      <c r="A124" s="195">
        <v>44795</v>
      </c>
      <c r="B124" s="176" t="s">
        <v>123</v>
      </c>
      <c r="C124" s="176" t="s">
        <v>123</v>
      </c>
      <c r="D124" s="188" t="s">
        <v>120</v>
      </c>
      <c r="E124" s="426">
        <v>5000</v>
      </c>
      <c r="F124" s="426"/>
      <c r="G124" s="334">
        <f t="shared" si="4"/>
        <v>8000</v>
      </c>
      <c r="H124" s="598" t="s">
        <v>122</v>
      </c>
      <c r="I124" s="176" t="s">
        <v>18</v>
      </c>
      <c r="J124" s="453" t="s">
        <v>386</v>
      </c>
      <c r="K124" s="430" t="s">
        <v>64</v>
      </c>
      <c r="L124" s="176" t="s">
        <v>45</v>
      </c>
      <c r="M124" s="176"/>
      <c r="N124" s="178"/>
    </row>
    <row r="125" spans="1:14" x14ac:dyDescent="0.25">
      <c r="A125" s="195">
        <v>44795</v>
      </c>
      <c r="B125" s="176" t="s">
        <v>123</v>
      </c>
      <c r="C125" s="176" t="s">
        <v>123</v>
      </c>
      <c r="D125" s="188" t="s">
        <v>120</v>
      </c>
      <c r="E125" s="426">
        <v>5000</v>
      </c>
      <c r="F125" s="426"/>
      <c r="G125" s="334">
        <f t="shared" si="4"/>
        <v>3000</v>
      </c>
      <c r="H125" s="598" t="s">
        <v>122</v>
      </c>
      <c r="I125" s="176" t="s">
        <v>18</v>
      </c>
      <c r="J125" s="453" t="s">
        <v>386</v>
      </c>
      <c r="K125" s="430" t="s">
        <v>64</v>
      </c>
      <c r="L125" s="176" t="s">
        <v>45</v>
      </c>
      <c r="M125" s="176"/>
      <c r="N125" s="178"/>
    </row>
    <row r="126" spans="1:14" x14ac:dyDescent="0.25">
      <c r="A126" s="563">
        <v>44796</v>
      </c>
      <c r="B126" s="569" t="s">
        <v>116</v>
      </c>
      <c r="C126" s="569" t="s">
        <v>49</v>
      </c>
      <c r="D126" s="594" t="s">
        <v>120</v>
      </c>
      <c r="E126" s="602"/>
      <c r="F126" s="602">
        <v>78000</v>
      </c>
      <c r="G126" s="567">
        <f t="shared" si="4"/>
        <v>81000</v>
      </c>
      <c r="H126" s="599" t="s">
        <v>122</v>
      </c>
      <c r="I126" s="569" t="s">
        <v>18</v>
      </c>
      <c r="J126" s="570" t="s">
        <v>408</v>
      </c>
      <c r="K126" s="564" t="s">
        <v>64</v>
      </c>
      <c r="L126" s="569" t="s">
        <v>45</v>
      </c>
      <c r="M126" s="569"/>
      <c r="N126" s="577"/>
    </row>
    <row r="127" spans="1:14" x14ac:dyDescent="0.25">
      <c r="A127" s="195">
        <v>44796</v>
      </c>
      <c r="B127" s="176" t="s">
        <v>124</v>
      </c>
      <c r="C127" s="176" t="s">
        <v>125</v>
      </c>
      <c r="D127" s="188" t="s">
        <v>120</v>
      </c>
      <c r="E127" s="426">
        <v>22000</v>
      </c>
      <c r="F127" s="426"/>
      <c r="G127" s="334">
        <f t="shared" si="4"/>
        <v>59000</v>
      </c>
      <c r="H127" s="598" t="s">
        <v>122</v>
      </c>
      <c r="I127" s="176" t="s">
        <v>18</v>
      </c>
      <c r="J127" s="453" t="s">
        <v>408</v>
      </c>
      <c r="K127" s="430" t="s">
        <v>64</v>
      </c>
      <c r="L127" s="176" t="s">
        <v>45</v>
      </c>
      <c r="M127" s="176"/>
      <c r="N127" s="178" t="s">
        <v>409</v>
      </c>
    </row>
    <row r="128" spans="1:14" x14ac:dyDescent="0.25">
      <c r="A128" s="195">
        <v>44796</v>
      </c>
      <c r="B128" s="176" t="s">
        <v>124</v>
      </c>
      <c r="C128" s="176" t="s">
        <v>125</v>
      </c>
      <c r="D128" s="188" t="s">
        <v>120</v>
      </c>
      <c r="E128" s="426">
        <v>25000</v>
      </c>
      <c r="F128" s="426"/>
      <c r="G128" s="334">
        <f t="shared" si="4"/>
        <v>34000</v>
      </c>
      <c r="H128" s="598" t="s">
        <v>122</v>
      </c>
      <c r="I128" s="176" t="s">
        <v>18</v>
      </c>
      <c r="J128" s="453" t="s">
        <v>408</v>
      </c>
      <c r="K128" s="430" t="s">
        <v>64</v>
      </c>
      <c r="L128" s="176" t="s">
        <v>45</v>
      </c>
      <c r="M128" s="176"/>
      <c r="N128" s="178" t="s">
        <v>410</v>
      </c>
    </row>
    <row r="129" spans="1:14" x14ac:dyDescent="0.25">
      <c r="A129" s="195">
        <v>44796</v>
      </c>
      <c r="B129" s="176" t="s">
        <v>124</v>
      </c>
      <c r="C129" s="176" t="s">
        <v>125</v>
      </c>
      <c r="D129" s="188" t="s">
        <v>120</v>
      </c>
      <c r="E129" s="426">
        <v>5000</v>
      </c>
      <c r="F129" s="426"/>
      <c r="G129" s="334">
        <f t="shared" si="4"/>
        <v>29000</v>
      </c>
      <c r="H129" s="598" t="s">
        <v>122</v>
      </c>
      <c r="I129" s="176" t="s">
        <v>18</v>
      </c>
      <c r="J129" s="453" t="s">
        <v>408</v>
      </c>
      <c r="K129" s="430" t="s">
        <v>64</v>
      </c>
      <c r="L129" s="176" t="s">
        <v>45</v>
      </c>
      <c r="M129" s="176"/>
      <c r="N129" s="178" t="s">
        <v>411</v>
      </c>
    </row>
    <row r="130" spans="1:14" x14ac:dyDescent="0.25">
      <c r="A130" s="195">
        <v>44796</v>
      </c>
      <c r="B130" s="176" t="s">
        <v>124</v>
      </c>
      <c r="C130" s="176" t="s">
        <v>125</v>
      </c>
      <c r="D130" s="188" t="s">
        <v>120</v>
      </c>
      <c r="E130" s="426">
        <v>8000</v>
      </c>
      <c r="F130" s="426"/>
      <c r="G130" s="334">
        <f t="shared" si="4"/>
        <v>21000</v>
      </c>
      <c r="H130" s="598" t="s">
        <v>122</v>
      </c>
      <c r="I130" s="176" t="s">
        <v>18</v>
      </c>
      <c r="J130" s="453" t="s">
        <v>408</v>
      </c>
      <c r="K130" s="430" t="s">
        <v>64</v>
      </c>
      <c r="L130" s="176" t="s">
        <v>45</v>
      </c>
      <c r="M130" s="176"/>
      <c r="N130" s="178" t="s">
        <v>412</v>
      </c>
    </row>
    <row r="131" spans="1:14" x14ac:dyDescent="0.25">
      <c r="A131" s="195">
        <v>44796</v>
      </c>
      <c r="B131" s="176" t="s">
        <v>124</v>
      </c>
      <c r="C131" s="176" t="s">
        <v>125</v>
      </c>
      <c r="D131" s="188" t="s">
        <v>120</v>
      </c>
      <c r="E131" s="426">
        <v>8000</v>
      </c>
      <c r="F131" s="426"/>
      <c r="G131" s="334">
        <f t="shared" si="4"/>
        <v>13000</v>
      </c>
      <c r="H131" s="598" t="s">
        <v>122</v>
      </c>
      <c r="I131" s="176" t="s">
        <v>18</v>
      </c>
      <c r="J131" s="453" t="s">
        <v>408</v>
      </c>
      <c r="K131" s="430" t="s">
        <v>64</v>
      </c>
      <c r="L131" s="176" t="s">
        <v>45</v>
      </c>
      <c r="M131" s="176"/>
      <c r="N131" s="178" t="s">
        <v>128</v>
      </c>
    </row>
    <row r="132" spans="1:14" x14ac:dyDescent="0.25">
      <c r="A132" s="195">
        <v>44796</v>
      </c>
      <c r="B132" s="176" t="s">
        <v>123</v>
      </c>
      <c r="C132" s="176" t="s">
        <v>123</v>
      </c>
      <c r="D132" s="188" t="s">
        <v>120</v>
      </c>
      <c r="E132" s="426">
        <v>5000</v>
      </c>
      <c r="F132" s="426"/>
      <c r="G132" s="334">
        <f t="shared" ref="G132:G190" si="5">G131-E132+F132</f>
        <v>8000</v>
      </c>
      <c r="H132" s="598" t="s">
        <v>122</v>
      </c>
      <c r="I132" s="176" t="s">
        <v>18</v>
      </c>
      <c r="J132" s="453" t="s">
        <v>408</v>
      </c>
      <c r="K132" s="430" t="s">
        <v>64</v>
      </c>
      <c r="L132" s="176" t="s">
        <v>45</v>
      </c>
      <c r="M132" s="176"/>
      <c r="N132" s="178"/>
    </row>
    <row r="133" spans="1:14" x14ac:dyDescent="0.25">
      <c r="A133" s="195">
        <v>44796</v>
      </c>
      <c r="B133" s="176" t="s">
        <v>123</v>
      </c>
      <c r="C133" s="176" t="s">
        <v>123</v>
      </c>
      <c r="D133" s="188" t="s">
        <v>120</v>
      </c>
      <c r="E133" s="426">
        <v>5000</v>
      </c>
      <c r="F133" s="426"/>
      <c r="G133" s="334">
        <f t="shared" si="5"/>
        <v>3000</v>
      </c>
      <c r="H133" s="213" t="s">
        <v>122</v>
      </c>
      <c r="I133" s="176" t="s">
        <v>18</v>
      </c>
      <c r="J133" s="453" t="s">
        <v>408</v>
      </c>
      <c r="K133" s="430" t="s">
        <v>64</v>
      </c>
      <c r="L133" s="176" t="s">
        <v>45</v>
      </c>
      <c r="M133" s="176"/>
      <c r="N133" s="178"/>
    </row>
    <row r="134" spans="1:14" x14ac:dyDescent="0.25">
      <c r="A134" s="563">
        <v>44797</v>
      </c>
      <c r="B134" s="569" t="s">
        <v>116</v>
      </c>
      <c r="C134" s="569" t="s">
        <v>49</v>
      </c>
      <c r="D134" s="594" t="s">
        <v>120</v>
      </c>
      <c r="E134" s="602"/>
      <c r="F134" s="602">
        <v>79000</v>
      </c>
      <c r="G134" s="567">
        <f t="shared" si="5"/>
        <v>82000</v>
      </c>
      <c r="H134" s="599" t="s">
        <v>122</v>
      </c>
      <c r="I134" s="569" t="s">
        <v>18</v>
      </c>
      <c r="J134" s="570" t="s">
        <v>425</v>
      </c>
      <c r="K134" s="564" t="s">
        <v>64</v>
      </c>
      <c r="L134" s="569" t="s">
        <v>45</v>
      </c>
      <c r="M134" s="569"/>
      <c r="N134" s="577"/>
    </row>
    <row r="135" spans="1:14" x14ac:dyDescent="0.25">
      <c r="A135" s="195">
        <v>44797</v>
      </c>
      <c r="B135" s="176" t="s">
        <v>124</v>
      </c>
      <c r="C135" s="176" t="s">
        <v>125</v>
      </c>
      <c r="D135" s="188" t="s">
        <v>120</v>
      </c>
      <c r="E135" s="426">
        <v>8000</v>
      </c>
      <c r="F135" s="426"/>
      <c r="G135" s="334">
        <f t="shared" si="5"/>
        <v>74000</v>
      </c>
      <c r="H135" s="598" t="s">
        <v>122</v>
      </c>
      <c r="I135" s="176" t="s">
        <v>18</v>
      </c>
      <c r="J135" s="453" t="s">
        <v>425</v>
      </c>
      <c r="K135" s="430" t="s">
        <v>64</v>
      </c>
      <c r="L135" s="176" t="s">
        <v>45</v>
      </c>
      <c r="M135" s="176"/>
      <c r="N135" s="178" t="s">
        <v>128</v>
      </c>
    </row>
    <row r="136" spans="1:14" x14ac:dyDescent="0.25">
      <c r="A136" s="195">
        <v>44797</v>
      </c>
      <c r="B136" s="176" t="s">
        <v>124</v>
      </c>
      <c r="C136" s="176" t="s">
        <v>125</v>
      </c>
      <c r="D136" s="188" t="s">
        <v>120</v>
      </c>
      <c r="E136" s="426">
        <v>20000</v>
      </c>
      <c r="F136" s="426"/>
      <c r="G136" s="334">
        <f t="shared" si="5"/>
        <v>54000</v>
      </c>
      <c r="H136" s="598" t="s">
        <v>122</v>
      </c>
      <c r="I136" s="176" t="s">
        <v>18</v>
      </c>
      <c r="J136" s="453" t="s">
        <v>425</v>
      </c>
      <c r="K136" s="430" t="s">
        <v>64</v>
      </c>
      <c r="L136" s="176" t="s">
        <v>45</v>
      </c>
      <c r="M136" s="176"/>
      <c r="N136" s="178" t="s">
        <v>426</v>
      </c>
    </row>
    <row r="137" spans="1:14" x14ac:dyDescent="0.25">
      <c r="A137" s="195">
        <v>44797</v>
      </c>
      <c r="B137" s="176" t="s">
        <v>124</v>
      </c>
      <c r="C137" s="176" t="s">
        <v>125</v>
      </c>
      <c r="D137" s="188" t="s">
        <v>120</v>
      </c>
      <c r="E137" s="426">
        <v>18000</v>
      </c>
      <c r="F137" s="426"/>
      <c r="G137" s="334">
        <f t="shared" si="5"/>
        <v>36000</v>
      </c>
      <c r="H137" s="598" t="s">
        <v>122</v>
      </c>
      <c r="I137" s="176" t="s">
        <v>18</v>
      </c>
      <c r="J137" s="453" t="s">
        <v>425</v>
      </c>
      <c r="K137" s="430" t="s">
        <v>64</v>
      </c>
      <c r="L137" s="176" t="s">
        <v>45</v>
      </c>
      <c r="M137" s="176"/>
      <c r="N137" s="178" t="s">
        <v>427</v>
      </c>
    </row>
    <row r="138" spans="1:14" x14ac:dyDescent="0.25">
      <c r="A138" s="195">
        <v>44797</v>
      </c>
      <c r="B138" s="176" t="s">
        <v>124</v>
      </c>
      <c r="C138" s="176" t="s">
        <v>125</v>
      </c>
      <c r="D138" s="188" t="s">
        <v>120</v>
      </c>
      <c r="E138" s="426">
        <v>13000</v>
      </c>
      <c r="F138" s="426"/>
      <c r="G138" s="334">
        <f t="shared" si="5"/>
        <v>23000</v>
      </c>
      <c r="H138" s="598" t="s">
        <v>122</v>
      </c>
      <c r="I138" s="176" t="s">
        <v>18</v>
      </c>
      <c r="J138" s="453" t="s">
        <v>425</v>
      </c>
      <c r="K138" s="430" t="s">
        <v>64</v>
      </c>
      <c r="L138" s="176" t="s">
        <v>45</v>
      </c>
      <c r="M138" s="176"/>
      <c r="N138" s="178" t="s">
        <v>428</v>
      </c>
    </row>
    <row r="139" spans="1:14" x14ac:dyDescent="0.25">
      <c r="A139" s="195">
        <v>44797</v>
      </c>
      <c r="B139" s="176" t="s">
        <v>124</v>
      </c>
      <c r="C139" s="176" t="s">
        <v>125</v>
      </c>
      <c r="D139" s="188" t="s">
        <v>120</v>
      </c>
      <c r="E139" s="426">
        <v>10000</v>
      </c>
      <c r="F139" s="426"/>
      <c r="G139" s="334">
        <f t="shared" si="5"/>
        <v>13000</v>
      </c>
      <c r="H139" s="598" t="s">
        <v>122</v>
      </c>
      <c r="I139" s="176" t="s">
        <v>18</v>
      </c>
      <c r="J139" s="453" t="s">
        <v>425</v>
      </c>
      <c r="K139" s="430" t="s">
        <v>64</v>
      </c>
      <c r="L139" s="176" t="s">
        <v>45</v>
      </c>
      <c r="M139" s="176"/>
      <c r="N139" s="178" t="s">
        <v>429</v>
      </c>
    </row>
    <row r="140" spans="1:14" x14ac:dyDescent="0.25">
      <c r="A140" s="195">
        <v>44797</v>
      </c>
      <c r="B140" s="176" t="s">
        <v>123</v>
      </c>
      <c r="C140" s="176" t="s">
        <v>123</v>
      </c>
      <c r="D140" s="188" t="s">
        <v>120</v>
      </c>
      <c r="E140" s="426">
        <v>5000</v>
      </c>
      <c r="F140" s="426"/>
      <c r="G140" s="334">
        <f t="shared" si="5"/>
        <v>8000</v>
      </c>
      <c r="H140" s="598" t="s">
        <v>122</v>
      </c>
      <c r="I140" s="176" t="s">
        <v>18</v>
      </c>
      <c r="J140" s="453" t="s">
        <v>425</v>
      </c>
      <c r="K140" s="430" t="s">
        <v>64</v>
      </c>
      <c r="L140" s="176" t="s">
        <v>45</v>
      </c>
      <c r="M140" s="176"/>
      <c r="N140" s="178"/>
    </row>
    <row r="141" spans="1:14" x14ac:dyDescent="0.25">
      <c r="A141" s="195">
        <v>44797</v>
      </c>
      <c r="B141" s="176" t="s">
        <v>123</v>
      </c>
      <c r="C141" s="176" t="s">
        <v>123</v>
      </c>
      <c r="D141" s="188" t="s">
        <v>120</v>
      </c>
      <c r="E141" s="426">
        <v>5000</v>
      </c>
      <c r="F141" s="426"/>
      <c r="G141" s="334">
        <f t="shared" si="5"/>
        <v>3000</v>
      </c>
      <c r="H141" s="213" t="s">
        <v>122</v>
      </c>
      <c r="I141" s="176" t="s">
        <v>18</v>
      </c>
      <c r="J141" s="453" t="s">
        <v>425</v>
      </c>
      <c r="K141" s="430" t="s">
        <v>64</v>
      </c>
      <c r="L141" s="176" t="s">
        <v>45</v>
      </c>
      <c r="M141" s="176"/>
      <c r="N141" s="178"/>
    </row>
    <row r="142" spans="1:14" x14ac:dyDescent="0.25">
      <c r="A142" s="563">
        <v>44798</v>
      </c>
      <c r="B142" s="569" t="s">
        <v>116</v>
      </c>
      <c r="C142" s="569" t="s">
        <v>49</v>
      </c>
      <c r="D142" s="594" t="s">
        <v>120</v>
      </c>
      <c r="E142" s="602"/>
      <c r="F142" s="602">
        <v>80000</v>
      </c>
      <c r="G142" s="567">
        <f t="shared" si="5"/>
        <v>83000</v>
      </c>
      <c r="H142" s="599" t="s">
        <v>122</v>
      </c>
      <c r="I142" s="569" t="s">
        <v>18</v>
      </c>
      <c r="J142" s="570" t="s">
        <v>436</v>
      </c>
      <c r="K142" s="564" t="s">
        <v>64</v>
      </c>
      <c r="L142" s="569" t="s">
        <v>45</v>
      </c>
      <c r="M142" s="569"/>
      <c r="N142" s="577"/>
    </row>
    <row r="143" spans="1:14" x14ac:dyDescent="0.25">
      <c r="A143" s="195">
        <v>44798</v>
      </c>
      <c r="B143" s="176" t="s">
        <v>441</v>
      </c>
      <c r="C143" s="176" t="s">
        <v>443</v>
      </c>
      <c r="D143" s="188" t="s">
        <v>81</v>
      </c>
      <c r="E143" s="426">
        <v>1000</v>
      </c>
      <c r="F143" s="426"/>
      <c r="G143" s="334">
        <f t="shared" si="5"/>
        <v>82000</v>
      </c>
      <c r="H143" s="598" t="s">
        <v>122</v>
      </c>
      <c r="I143" s="176" t="s">
        <v>18</v>
      </c>
      <c r="J143" s="453" t="s">
        <v>436</v>
      </c>
      <c r="K143" s="430" t="s">
        <v>64</v>
      </c>
      <c r="L143" s="176" t="s">
        <v>45</v>
      </c>
      <c r="M143" s="176"/>
      <c r="N143" s="178"/>
    </row>
    <row r="144" spans="1:14" x14ac:dyDescent="0.25">
      <c r="A144" s="195">
        <v>44798</v>
      </c>
      <c r="B144" s="176" t="s">
        <v>442</v>
      </c>
      <c r="C144" s="176" t="s">
        <v>443</v>
      </c>
      <c r="D144" s="188" t="s">
        <v>81</v>
      </c>
      <c r="E144" s="426">
        <v>1000</v>
      </c>
      <c r="F144" s="426"/>
      <c r="G144" s="334">
        <f t="shared" si="5"/>
        <v>81000</v>
      </c>
      <c r="H144" s="598" t="s">
        <v>122</v>
      </c>
      <c r="I144" s="176" t="s">
        <v>18</v>
      </c>
      <c r="J144" s="453" t="s">
        <v>436</v>
      </c>
      <c r="K144" s="196" t="s">
        <v>64</v>
      </c>
      <c r="L144" s="176" t="s">
        <v>45</v>
      </c>
      <c r="M144" s="176"/>
      <c r="N144" s="178"/>
    </row>
    <row r="145" spans="1:14" x14ac:dyDescent="0.25">
      <c r="A145" s="195">
        <v>44798</v>
      </c>
      <c r="B145" s="176" t="s">
        <v>124</v>
      </c>
      <c r="C145" s="176" t="s">
        <v>125</v>
      </c>
      <c r="D145" s="188" t="s">
        <v>120</v>
      </c>
      <c r="E145" s="426">
        <v>20000</v>
      </c>
      <c r="F145" s="426"/>
      <c r="G145" s="334">
        <f t="shared" si="5"/>
        <v>61000</v>
      </c>
      <c r="H145" s="598" t="s">
        <v>122</v>
      </c>
      <c r="I145" s="176" t="s">
        <v>18</v>
      </c>
      <c r="J145" s="453" t="s">
        <v>436</v>
      </c>
      <c r="K145" s="430" t="s">
        <v>64</v>
      </c>
      <c r="L145" s="176" t="s">
        <v>45</v>
      </c>
      <c r="M145" s="176"/>
      <c r="N145" s="178" t="s">
        <v>437</v>
      </c>
    </row>
    <row r="146" spans="1:14" x14ac:dyDescent="0.25">
      <c r="A146" s="195">
        <v>44798</v>
      </c>
      <c r="B146" s="176" t="s">
        <v>124</v>
      </c>
      <c r="C146" s="176" t="s">
        <v>125</v>
      </c>
      <c r="D146" s="188" t="s">
        <v>120</v>
      </c>
      <c r="E146" s="426">
        <v>13000</v>
      </c>
      <c r="F146" s="426"/>
      <c r="G146" s="334">
        <f t="shared" si="5"/>
        <v>48000</v>
      </c>
      <c r="H146" s="598" t="s">
        <v>122</v>
      </c>
      <c r="I146" s="176" t="s">
        <v>18</v>
      </c>
      <c r="J146" s="453" t="s">
        <v>436</v>
      </c>
      <c r="K146" s="196" t="s">
        <v>64</v>
      </c>
      <c r="L146" s="176" t="s">
        <v>45</v>
      </c>
      <c r="M146" s="176"/>
      <c r="N146" s="178" t="s">
        <v>438</v>
      </c>
    </row>
    <row r="147" spans="1:14" x14ac:dyDescent="0.25">
      <c r="A147" s="195">
        <v>44798</v>
      </c>
      <c r="B147" s="176" t="s">
        <v>124</v>
      </c>
      <c r="C147" s="176" t="s">
        <v>125</v>
      </c>
      <c r="D147" s="188" t="s">
        <v>120</v>
      </c>
      <c r="E147" s="426">
        <v>23000</v>
      </c>
      <c r="F147" s="426"/>
      <c r="G147" s="334">
        <f t="shared" si="5"/>
        <v>25000</v>
      </c>
      <c r="H147" s="598" t="s">
        <v>122</v>
      </c>
      <c r="I147" s="176" t="s">
        <v>18</v>
      </c>
      <c r="J147" s="453" t="s">
        <v>436</v>
      </c>
      <c r="K147" s="430" t="s">
        <v>64</v>
      </c>
      <c r="L147" s="176" t="s">
        <v>45</v>
      </c>
      <c r="M147" s="176"/>
      <c r="N147" s="178" t="s">
        <v>439</v>
      </c>
    </row>
    <row r="148" spans="1:14" x14ac:dyDescent="0.25">
      <c r="A148" s="195">
        <v>44798</v>
      </c>
      <c r="B148" s="176" t="s">
        <v>124</v>
      </c>
      <c r="C148" s="176" t="s">
        <v>125</v>
      </c>
      <c r="D148" s="188" t="s">
        <v>120</v>
      </c>
      <c r="E148" s="426">
        <v>10000</v>
      </c>
      <c r="F148" s="426"/>
      <c r="G148" s="334">
        <f t="shared" si="5"/>
        <v>15000</v>
      </c>
      <c r="H148" s="213" t="s">
        <v>122</v>
      </c>
      <c r="I148" s="176" t="s">
        <v>18</v>
      </c>
      <c r="J148" s="453" t="s">
        <v>436</v>
      </c>
      <c r="K148" s="430" t="s">
        <v>64</v>
      </c>
      <c r="L148" s="176" t="s">
        <v>45</v>
      </c>
      <c r="M148" s="176"/>
      <c r="N148" s="178" t="s">
        <v>440</v>
      </c>
    </row>
    <row r="149" spans="1:14" x14ac:dyDescent="0.25">
      <c r="A149" s="195">
        <v>44798</v>
      </c>
      <c r="B149" s="176" t="s">
        <v>123</v>
      </c>
      <c r="C149" s="176" t="s">
        <v>123</v>
      </c>
      <c r="D149" s="188" t="s">
        <v>120</v>
      </c>
      <c r="E149" s="426">
        <v>5000</v>
      </c>
      <c r="F149" s="426"/>
      <c r="G149" s="334">
        <f t="shared" si="5"/>
        <v>10000</v>
      </c>
      <c r="H149" s="598" t="s">
        <v>122</v>
      </c>
      <c r="I149" s="176" t="s">
        <v>18</v>
      </c>
      <c r="J149" s="453" t="s">
        <v>436</v>
      </c>
      <c r="K149" s="196" t="s">
        <v>64</v>
      </c>
      <c r="L149" s="176" t="s">
        <v>45</v>
      </c>
      <c r="M149" s="176"/>
      <c r="N149" s="178"/>
    </row>
    <row r="150" spans="1:14" x14ac:dyDescent="0.25">
      <c r="A150" s="195">
        <v>44798</v>
      </c>
      <c r="B150" s="176" t="s">
        <v>123</v>
      </c>
      <c r="C150" s="176" t="s">
        <v>123</v>
      </c>
      <c r="D150" s="188" t="s">
        <v>120</v>
      </c>
      <c r="E150" s="426">
        <v>5000</v>
      </c>
      <c r="F150" s="426"/>
      <c r="G150" s="334">
        <f t="shared" si="5"/>
        <v>5000</v>
      </c>
      <c r="H150" s="598" t="s">
        <v>122</v>
      </c>
      <c r="I150" s="176" t="s">
        <v>18</v>
      </c>
      <c r="J150" s="453" t="s">
        <v>436</v>
      </c>
      <c r="K150" s="196" t="s">
        <v>64</v>
      </c>
      <c r="L150" s="176" t="s">
        <v>45</v>
      </c>
      <c r="M150" s="176"/>
      <c r="N150" s="178"/>
    </row>
    <row r="151" spans="1:14" x14ac:dyDescent="0.25">
      <c r="A151" s="563">
        <v>44799</v>
      </c>
      <c r="B151" s="569" t="s">
        <v>116</v>
      </c>
      <c r="C151" s="569" t="s">
        <v>49</v>
      </c>
      <c r="D151" s="594" t="s">
        <v>120</v>
      </c>
      <c r="E151" s="602"/>
      <c r="F151" s="602">
        <v>79000</v>
      </c>
      <c r="G151" s="567">
        <f t="shared" si="5"/>
        <v>84000</v>
      </c>
      <c r="H151" s="599" t="s">
        <v>122</v>
      </c>
      <c r="I151" s="569" t="s">
        <v>18</v>
      </c>
      <c r="J151" s="570" t="s">
        <v>446</v>
      </c>
      <c r="K151" s="564" t="s">
        <v>64</v>
      </c>
      <c r="L151" s="569" t="s">
        <v>45</v>
      </c>
      <c r="M151" s="569"/>
      <c r="N151" s="577"/>
    </row>
    <row r="152" spans="1:14" x14ac:dyDescent="0.25">
      <c r="A152" s="195">
        <v>44799</v>
      </c>
      <c r="B152" s="176" t="s">
        <v>441</v>
      </c>
      <c r="C152" s="176" t="s">
        <v>443</v>
      </c>
      <c r="D152" s="188" t="s">
        <v>81</v>
      </c>
      <c r="E152" s="426">
        <v>1000</v>
      </c>
      <c r="F152" s="426"/>
      <c r="G152" s="334">
        <f t="shared" si="5"/>
        <v>83000</v>
      </c>
      <c r="H152" s="598" t="s">
        <v>122</v>
      </c>
      <c r="I152" s="176" t="s">
        <v>18</v>
      </c>
      <c r="J152" s="453" t="s">
        <v>446</v>
      </c>
      <c r="K152" s="196" t="s">
        <v>64</v>
      </c>
      <c r="L152" s="176" t="s">
        <v>45</v>
      </c>
      <c r="M152" s="176"/>
      <c r="N152" s="178"/>
    </row>
    <row r="153" spans="1:14" x14ac:dyDescent="0.25">
      <c r="A153" s="195">
        <v>44799</v>
      </c>
      <c r="B153" s="176" t="s">
        <v>442</v>
      </c>
      <c r="C153" s="176" t="s">
        <v>443</v>
      </c>
      <c r="D153" s="188" t="s">
        <v>81</v>
      </c>
      <c r="E153" s="426">
        <v>1000</v>
      </c>
      <c r="F153" s="426"/>
      <c r="G153" s="334">
        <f t="shared" si="5"/>
        <v>82000</v>
      </c>
      <c r="H153" s="598" t="s">
        <v>122</v>
      </c>
      <c r="I153" s="176" t="s">
        <v>18</v>
      </c>
      <c r="J153" s="453" t="s">
        <v>446</v>
      </c>
      <c r="K153" s="196" t="s">
        <v>64</v>
      </c>
      <c r="L153" s="176" t="s">
        <v>45</v>
      </c>
      <c r="M153" s="176"/>
      <c r="N153" s="178"/>
    </row>
    <row r="154" spans="1:14" x14ac:dyDescent="0.25">
      <c r="A154" s="195">
        <v>44799</v>
      </c>
      <c r="B154" s="176" t="s">
        <v>124</v>
      </c>
      <c r="C154" s="176" t="s">
        <v>125</v>
      </c>
      <c r="D154" s="188" t="s">
        <v>120</v>
      </c>
      <c r="E154" s="426">
        <v>26000</v>
      </c>
      <c r="F154" s="426"/>
      <c r="G154" s="334">
        <f t="shared" si="5"/>
        <v>56000</v>
      </c>
      <c r="H154" s="598" t="s">
        <v>122</v>
      </c>
      <c r="I154" s="176" t="s">
        <v>18</v>
      </c>
      <c r="J154" s="453" t="s">
        <v>446</v>
      </c>
      <c r="K154" s="196" t="s">
        <v>64</v>
      </c>
      <c r="L154" s="176" t="s">
        <v>45</v>
      </c>
      <c r="M154" s="176"/>
      <c r="N154" s="178" t="s">
        <v>448</v>
      </c>
    </row>
    <row r="155" spans="1:14" x14ac:dyDescent="0.25">
      <c r="A155" s="195">
        <v>44799</v>
      </c>
      <c r="B155" s="176" t="s">
        <v>124</v>
      </c>
      <c r="C155" s="176" t="s">
        <v>125</v>
      </c>
      <c r="D155" s="188" t="s">
        <v>120</v>
      </c>
      <c r="E155" s="426">
        <v>22000</v>
      </c>
      <c r="F155" s="426"/>
      <c r="G155" s="334">
        <f t="shared" si="5"/>
        <v>34000</v>
      </c>
      <c r="H155" s="213" t="s">
        <v>122</v>
      </c>
      <c r="I155" s="176" t="s">
        <v>18</v>
      </c>
      <c r="J155" s="453" t="s">
        <v>446</v>
      </c>
      <c r="K155" s="430" t="s">
        <v>64</v>
      </c>
      <c r="L155" s="176" t="s">
        <v>45</v>
      </c>
      <c r="M155" s="176"/>
      <c r="N155" s="178" t="s">
        <v>270</v>
      </c>
    </row>
    <row r="156" spans="1:14" x14ac:dyDescent="0.25">
      <c r="A156" s="195">
        <v>44799</v>
      </c>
      <c r="B156" s="176" t="s">
        <v>124</v>
      </c>
      <c r="C156" s="176" t="s">
        <v>125</v>
      </c>
      <c r="D156" s="188" t="s">
        <v>120</v>
      </c>
      <c r="E156" s="426">
        <v>12000</v>
      </c>
      <c r="F156" s="426"/>
      <c r="G156" s="334">
        <f t="shared" si="5"/>
        <v>22000</v>
      </c>
      <c r="H156" s="598" t="s">
        <v>122</v>
      </c>
      <c r="I156" s="176" t="s">
        <v>18</v>
      </c>
      <c r="J156" s="453" t="s">
        <v>446</v>
      </c>
      <c r="K156" s="196" t="s">
        <v>64</v>
      </c>
      <c r="L156" s="176" t="s">
        <v>45</v>
      </c>
      <c r="M156" s="176"/>
      <c r="N156" s="178" t="s">
        <v>449</v>
      </c>
    </row>
    <row r="157" spans="1:14" x14ac:dyDescent="0.25">
      <c r="A157" s="195">
        <v>44799</v>
      </c>
      <c r="B157" s="176" t="s">
        <v>124</v>
      </c>
      <c r="C157" s="176" t="s">
        <v>125</v>
      </c>
      <c r="D157" s="188" t="s">
        <v>120</v>
      </c>
      <c r="E157" s="426">
        <v>8000</v>
      </c>
      <c r="F157" s="426"/>
      <c r="G157" s="334">
        <f t="shared" si="5"/>
        <v>14000</v>
      </c>
      <c r="H157" s="598" t="s">
        <v>122</v>
      </c>
      <c r="I157" s="176" t="s">
        <v>18</v>
      </c>
      <c r="J157" s="453" t="s">
        <v>446</v>
      </c>
      <c r="K157" s="196" t="s">
        <v>64</v>
      </c>
      <c r="L157" s="176" t="s">
        <v>45</v>
      </c>
      <c r="M157" s="176"/>
      <c r="N157" s="178" t="s">
        <v>450</v>
      </c>
    </row>
    <row r="158" spans="1:14" x14ac:dyDescent="0.25">
      <c r="A158" s="195">
        <v>44799</v>
      </c>
      <c r="B158" s="176" t="s">
        <v>123</v>
      </c>
      <c r="C158" s="176" t="s">
        <v>123</v>
      </c>
      <c r="D158" s="188" t="s">
        <v>120</v>
      </c>
      <c r="E158" s="426">
        <v>5000</v>
      </c>
      <c r="F158" s="426"/>
      <c r="G158" s="334">
        <f t="shared" si="5"/>
        <v>9000</v>
      </c>
      <c r="H158" s="598" t="s">
        <v>122</v>
      </c>
      <c r="I158" s="176" t="s">
        <v>18</v>
      </c>
      <c r="J158" s="453" t="s">
        <v>446</v>
      </c>
      <c r="K158" s="196" t="s">
        <v>64</v>
      </c>
      <c r="L158" s="176" t="s">
        <v>45</v>
      </c>
      <c r="M158" s="176"/>
      <c r="N158" s="178"/>
    </row>
    <row r="159" spans="1:14" x14ac:dyDescent="0.25">
      <c r="A159" s="195">
        <v>44799</v>
      </c>
      <c r="B159" s="176" t="s">
        <v>123</v>
      </c>
      <c r="C159" s="176" t="s">
        <v>123</v>
      </c>
      <c r="D159" s="188" t="s">
        <v>120</v>
      </c>
      <c r="E159" s="426">
        <v>5000</v>
      </c>
      <c r="F159" s="426"/>
      <c r="G159" s="334">
        <f t="shared" si="5"/>
        <v>4000</v>
      </c>
      <c r="H159" s="213" t="s">
        <v>122</v>
      </c>
      <c r="I159" s="176" t="s">
        <v>18</v>
      </c>
      <c r="J159" s="453" t="s">
        <v>446</v>
      </c>
      <c r="K159" s="430" t="s">
        <v>64</v>
      </c>
      <c r="L159" s="176" t="s">
        <v>45</v>
      </c>
      <c r="M159" s="176"/>
      <c r="N159" s="178"/>
    </row>
    <row r="160" spans="1:14" x14ac:dyDescent="0.25">
      <c r="A160" s="563">
        <v>44800</v>
      </c>
      <c r="B160" s="569" t="s">
        <v>116</v>
      </c>
      <c r="C160" s="569" t="s">
        <v>49</v>
      </c>
      <c r="D160" s="594" t="s">
        <v>120</v>
      </c>
      <c r="E160" s="602"/>
      <c r="F160" s="602">
        <v>71000</v>
      </c>
      <c r="G160" s="567">
        <f t="shared" si="5"/>
        <v>75000</v>
      </c>
      <c r="H160" s="599" t="s">
        <v>122</v>
      </c>
      <c r="I160" s="569" t="s">
        <v>18</v>
      </c>
      <c r="J160" s="570" t="s">
        <v>447</v>
      </c>
      <c r="K160" s="564" t="s">
        <v>64</v>
      </c>
      <c r="L160" s="569" t="s">
        <v>45</v>
      </c>
      <c r="M160" s="569"/>
      <c r="N160" s="577"/>
    </row>
    <row r="161" spans="1:14" x14ac:dyDescent="0.25">
      <c r="A161" s="195">
        <v>44800</v>
      </c>
      <c r="B161" s="176" t="s">
        <v>126</v>
      </c>
      <c r="C161" s="176" t="s">
        <v>49</v>
      </c>
      <c r="D161" s="188" t="s">
        <v>120</v>
      </c>
      <c r="E161" s="426"/>
      <c r="F161" s="426">
        <v>-2000</v>
      </c>
      <c r="G161" s="334">
        <f t="shared" si="5"/>
        <v>73000</v>
      </c>
      <c r="H161" s="598" t="s">
        <v>122</v>
      </c>
      <c r="I161" s="176" t="s">
        <v>18</v>
      </c>
      <c r="J161" s="453"/>
      <c r="K161" s="196" t="s">
        <v>64</v>
      </c>
      <c r="L161" s="176" t="s">
        <v>45</v>
      </c>
      <c r="M161" s="176"/>
      <c r="N161" s="178"/>
    </row>
    <row r="162" spans="1:14" x14ac:dyDescent="0.25">
      <c r="A162" s="195">
        <v>44800</v>
      </c>
      <c r="B162" s="176" t="s">
        <v>124</v>
      </c>
      <c r="C162" s="176" t="s">
        <v>125</v>
      </c>
      <c r="D162" s="188" t="s">
        <v>120</v>
      </c>
      <c r="E162" s="426">
        <v>8000</v>
      </c>
      <c r="F162" s="426"/>
      <c r="G162" s="334">
        <f t="shared" si="5"/>
        <v>65000</v>
      </c>
      <c r="H162" s="598" t="s">
        <v>122</v>
      </c>
      <c r="I162" s="176" t="s">
        <v>18</v>
      </c>
      <c r="J162" s="453" t="s">
        <v>447</v>
      </c>
      <c r="K162" s="196" t="s">
        <v>64</v>
      </c>
      <c r="L162" s="176" t="s">
        <v>45</v>
      </c>
      <c r="M162" s="176"/>
      <c r="N162" s="178" t="s">
        <v>128</v>
      </c>
    </row>
    <row r="163" spans="1:14" x14ac:dyDescent="0.25">
      <c r="A163" s="195">
        <v>44800</v>
      </c>
      <c r="B163" s="176" t="s">
        <v>124</v>
      </c>
      <c r="C163" s="176" t="s">
        <v>125</v>
      </c>
      <c r="D163" s="188" t="s">
        <v>120</v>
      </c>
      <c r="E163" s="426">
        <v>25000</v>
      </c>
      <c r="F163" s="426"/>
      <c r="G163" s="334">
        <f t="shared" si="5"/>
        <v>40000</v>
      </c>
      <c r="H163" s="598" t="s">
        <v>122</v>
      </c>
      <c r="I163" s="176" t="s">
        <v>18</v>
      </c>
      <c r="J163" s="453" t="s">
        <v>447</v>
      </c>
      <c r="K163" s="196" t="s">
        <v>64</v>
      </c>
      <c r="L163" s="176" t="s">
        <v>45</v>
      </c>
      <c r="M163" s="176"/>
      <c r="N163" s="178" t="s">
        <v>451</v>
      </c>
    </row>
    <row r="164" spans="1:14" x14ac:dyDescent="0.25">
      <c r="A164" s="195">
        <v>44800</v>
      </c>
      <c r="B164" s="176" t="s">
        <v>124</v>
      </c>
      <c r="C164" s="176" t="s">
        <v>125</v>
      </c>
      <c r="D164" s="188" t="s">
        <v>120</v>
      </c>
      <c r="E164" s="426">
        <v>22000</v>
      </c>
      <c r="F164" s="426"/>
      <c r="G164" s="334">
        <f t="shared" si="5"/>
        <v>18000</v>
      </c>
      <c r="H164" s="598" t="s">
        <v>122</v>
      </c>
      <c r="I164" s="176" t="s">
        <v>18</v>
      </c>
      <c r="J164" s="453" t="s">
        <v>447</v>
      </c>
      <c r="K164" s="196" t="s">
        <v>64</v>
      </c>
      <c r="L164" s="176" t="s">
        <v>45</v>
      </c>
      <c r="M164" s="176"/>
      <c r="N164" s="178" t="s">
        <v>452</v>
      </c>
    </row>
    <row r="165" spans="1:14" x14ac:dyDescent="0.25">
      <c r="A165" s="195">
        <v>44800</v>
      </c>
      <c r="B165" s="176" t="s">
        <v>124</v>
      </c>
      <c r="C165" s="176" t="s">
        <v>125</v>
      </c>
      <c r="D165" s="188" t="s">
        <v>120</v>
      </c>
      <c r="E165" s="426">
        <v>5000</v>
      </c>
      <c r="F165" s="426"/>
      <c r="G165" s="334">
        <f t="shared" si="5"/>
        <v>13000</v>
      </c>
      <c r="H165" s="598" t="s">
        <v>122</v>
      </c>
      <c r="I165" s="176" t="s">
        <v>18</v>
      </c>
      <c r="J165" s="453" t="s">
        <v>447</v>
      </c>
      <c r="K165" s="196" t="s">
        <v>64</v>
      </c>
      <c r="L165" s="176" t="s">
        <v>45</v>
      </c>
      <c r="M165" s="176"/>
      <c r="N165" s="178" t="s">
        <v>453</v>
      </c>
    </row>
    <row r="166" spans="1:14" x14ac:dyDescent="0.25">
      <c r="A166" s="195">
        <v>44800</v>
      </c>
      <c r="B166" s="176" t="s">
        <v>124</v>
      </c>
      <c r="C166" s="176" t="s">
        <v>125</v>
      </c>
      <c r="D166" s="188" t="s">
        <v>120</v>
      </c>
      <c r="E166" s="426">
        <v>8000</v>
      </c>
      <c r="F166" s="426"/>
      <c r="G166" s="334">
        <f t="shared" si="5"/>
        <v>5000</v>
      </c>
      <c r="H166" s="598" t="s">
        <v>122</v>
      </c>
      <c r="I166" s="176" t="s">
        <v>18</v>
      </c>
      <c r="J166" s="453" t="s">
        <v>447</v>
      </c>
      <c r="K166" s="196" t="s">
        <v>64</v>
      </c>
      <c r="L166" s="176" t="s">
        <v>45</v>
      </c>
      <c r="M166" s="176"/>
      <c r="N166" s="178" t="s">
        <v>454</v>
      </c>
    </row>
    <row r="167" spans="1:14" x14ac:dyDescent="0.25">
      <c r="A167" s="195">
        <v>44800</v>
      </c>
      <c r="B167" s="176" t="s">
        <v>124</v>
      </c>
      <c r="C167" s="176" t="s">
        <v>125</v>
      </c>
      <c r="D167" s="188" t="s">
        <v>120</v>
      </c>
      <c r="E167" s="426">
        <v>5000</v>
      </c>
      <c r="F167" s="426"/>
      <c r="G167" s="334">
        <f t="shared" si="5"/>
        <v>0</v>
      </c>
      <c r="H167" s="598" t="s">
        <v>122</v>
      </c>
      <c r="I167" s="176" t="s">
        <v>18</v>
      </c>
      <c r="J167" s="453" t="s">
        <v>447</v>
      </c>
      <c r="K167" s="196" t="s">
        <v>64</v>
      </c>
      <c r="L167" s="176" t="s">
        <v>45</v>
      </c>
      <c r="M167" s="176"/>
      <c r="N167" s="178"/>
    </row>
    <row r="168" spans="1:14" x14ac:dyDescent="0.25">
      <c r="A168" s="195">
        <v>44800</v>
      </c>
      <c r="B168" s="176" t="s">
        <v>124</v>
      </c>
      <c r="C168" s="176" t="s">
        <v>125</v>
      </c>
      <c r="D168" s="188" t="s">
        <v>120</v>
      </c>
      <c r="E168" s="426">
        <v>5000</v>
      </c>
      <c r="F168" s="426"/>
      <c r="G168" s="334">
        <f t="shared" si="5"/>
        <v>-5000</v>
      </c>
      <c r="H168" s="598" t="s">
        <v>122</v>
      </c>
      <c r="I168" s="176" t="s">
        <v>18</v>
      </c>
      <c r="J168" s="453" t="s">
        <v>447</v>
      </c>
      <c r="K168" s="196" t="s">
        <v>64</v>
      </c>
      <c r="L168" s="176" t="s">
        <v>45</v>
      </c>
      <c r="M168" s="176"/>
      <c r="N168" s="178"/>
    </row>
    <row r="169" spans="1:14" x14ac:dyDescent="0.25">
      <c r="A169" s="563">
        <v>44802</v>
      </c>
      <c r="B169" s="569" t="s">
        <v>116</v>
      </c>
      <c r="C169" s="569" t="s">
        <v>49</v>
      </c>
      <c r="D169" s="594" t="s">
        <v>120</v>
      </c>
      <c r="E169" s="602"/>
      <c r="F169" s="602">
        <v>81000</v>
      </c>
      <c r="G169" s="567">
        <f t="shared" si="5"/>
        <v>76000</v>
      </c>
      <c r="H169" s="599" t="s">
        <v>122</v>
      </c>
      <c r="I169" s="569" t="s">
        <v>18</v>
      </c>
      <c r="J169" s="570" t="s">
        <v>460</v>
      </c>
      <c r="K169" s="564" t="s">
        <v>64</v>
      </c>
      <c r="L169" s="569" t="s">
        <v>45</v>
      </c>
      <c r="M169" s="569"/>
      <c r="N169" s="577"/>
    </row>
    <row r="170" spans="1:14" x14ac:dyDescent="0.25">
      <c r="A170" s="195">
        <v>44802</v>
      </c>
      <c r="B170" s="176" t="s">
        <v>124</v>
      </c>
      <c r="C170" s="176" t="s">
        <v>125</v>
      </c>
      <c r="D170" s="188" t="s">
        <v>120</v>
      </c>
      <c r="E170" s="426">
        <v>8000</v>
      </c>
      <c r="F170" s="426"/>
      <c r="G170" s="334">
        <f t="shared" si="5"/>
        <v>68000</v>
      </c>
      <c r="H170" s="598" t="s">
        <v>122</v>
      </c>
      <c r="I170" s="176" t="s">
        <v>18</v>
      </c>
      <c r="J170" s="453" t="s">
        <v>460</v>
      </c>
      <c r="K170" s="196" t="s">
        <v>64</v>
      </c>
      <c r="L170" s="176" t="s">
        <v>45</v>
      </c>
      <c r="M170" s="176"/>
      <c r="N170" s="178" t="s">
        <v>128</v>
      </c>
    </row>
    <row r="171" spans="1:14" x14ac:dyDescent="0.25">
      <c r="A171" s="195">
        <v>44802</v>
      </c>
      <c r="B171" s="176" t="s">
        <v>124</v>
      </c>
      <c r="C171" s="176" t="s">
        <v>125</v>
      </c>
      <c r="D171" s="188" t="s">
        <v>120</v>
      </c>
      <c r="E171" s="426">
        <v>25000</v>
      </c>
      <c r="F171" s="426"/>
      <c r="G171" s="334">
        <f t="shared" si="5"/>
        <v>43000</v>
      </c>
      <c r="H171" s="598" t="s">
        <v>122</v>
      </c>
      <c r="I171" s="176" t="s">
        <v>18</v>
      </c>
      <c r="J171" s="453" t="s">
        <v>460</v>
      </c>
      <c r="K171" s="196" t="s">
        <v>64</v>
      </c>
      <c r="L171" s="176" t="s">
        <v>45</v>
      </c>
      <c r="M171" s="176"/>
      <c r="N171" s="178" t="s">
        <v>280</v>
      </c>
    </row>
    <row r="172" spans="1:14" x14ac:dyDescent="0.25">
      <c r="A172" s="195">
        <v>44802</v>
      </c>
      <c r="B172" s="176" t="s">
        <v>124</v>
      </c>
      <c r="C172" s="176" t="s">
        <v>125</v>
      </c>
      <c r="D172" s="188" t="s">
        <v>120</v>
      </c>
      <c r="E172" s="426">
        <v>20000</v>
      </c>
      <c r="F172" s="426"/>
      <c r="G172" s="334">
        <f t="shared" si="5"/>
        <v>23000</v>
      </c>
      <c r="H172" s="598" t="s">
        <v>122</v>
      </c>
      <c r="I172" s="176" t="s">
        <v>18</v>
      </c>
      <c r="J172" s="453" t="s">
        <v>460</v>
      </c>
      <c r="K172" s="196" t="s">
        <v>64</v>
      </c>
      <c r="L172" s="176" t="s">
        <v>45</v>
      </c>
      <c r="M172" s="176"/>
      <c r="N172" s="178" t="s">
        <v>457</v>
      </c>
    </row>
    <row r="173" spans="1:14" x14ac:dyDescent="0.25">
      <c r="A173" s="195">
        <v>44802</v>
      </c>
      <c r="B173" s="176" t="s">
        <v>124</v>
      </c>
      <c r="C173" s="176" t="s">
        <v>125</v>
      </c>
      <c r="D173" s="188" t="s">
        <v>120</v>
      </c>
      <c r="E173" s="426">
        <v>5000</v>
      </c>
      <c r="F173" s="426"/>
      <c r="G173" s="334">
        <f t="shared" si="5"/>
        <v>18000</v>
      </c>
      <c r="H173" s="598" t="s">
        <v>122</v>
      </c>
      <c r="I173" s="176" t="s">
        <v>18</v>
      </c>
      <c r="J173" s="453" t="s">
        <v>460</v>
      </c>
      <c r="K173" s="196" t="s">
        <v>64</v>
      </c>
      <c r="L173" s="176" t="s">
        <v>45</v>
      </c>
      <c r="M173" s="176"/>
      <c r="N173" s="178" t="s">
        <v>458</v>
      </c>
    </row>
    <row r="174" spans="1:14" x14ac:dyDescent="0.25">
      <c r="A174" s="195">
        <v>44802</v>
      </c>
      <c r="B174" s="176" t="s">
        <v>124</v>
      </c>
      <c r="C174" s="176" t="s">
        <v>125</v>
      </c>
      <c r="D174" s="188" t="s">
        <v>120</v>
      </c>
      <c r="E174" s="426">
        <v>8000</v>
      </c>
      <c r="F174" s="426"/>
      <c r="G174" s="334">
        <f t="shared" si="5"/>
        <v>10000</v>
      </c>
      <c r="H174" s="598" t="s">
        <v>122</v>
      </c>
      <c r="I174" s="176" t="s">
        <v>18</v>
      </c>
      <c r="J174" s="453" t="s">
        <v>460</v>
      </c>
      <c r="K174" s="196" t="s">
        <v>64</v>
      </c>
      <c r="L174" s="176" t="s">
        <v>45</v>
      </c>
      <c r="M174" s="176"/>
      <c r="N174" s="178" t="s">
        <v>459</v>
      </c>
    </row>
    <row r="175" spans="1:14" x14ac:dyDescent="0.25">
      <c r="A175" s="195">
        <v>44802</v>
      </c>
      <c r="B175" s="176" t="s">
        <v>123</v>
      </c>
      <c r="C175" s="176" t="s">
        <v>123</v>
      </c>
      <c r="D175" s="188" t="s">
        <v>120</v>
      </c>
      <c r="E175" s="426">
        <v>10000</v>
      </c>
      <c r="F175" s="426"/>
      <c r="G175" s="334">
        <f t="shared" si="5"/>
        <v>0</v>
      </c>
      <c r="H175" s="598" t="s">
        <v>122</v>
      </c>
      <c r="I175" s="176" t="s">
        <v>18</v>
      </c>
      <c r="J175" s="453" t="s">
        <v>460</v>
      </c>
      <c r="K175" s="430" t="s">
        <v>64</v>
      </c>
      <c r="L175" s="176" t="s">
        <v>45</v>
      </c>
      <c r="M175" s="176"/>
      <c r="N175" s="178"/>
    </row>
    <row r="176" spans="1:14" x14ac:dyDescent="0.25">
      <c r="A176" s="563">
        <v>44802</v>
      </c>
      <c r="B176" s="569" t="s">
        <v>116</v>
      </c>
      <c r="C176" s="569" t="s">
        <v>49</v>
      </c>
      <c r="D176" s="594" t="s">
        <v>120</v>
      </c>
      <c r="E176" s="602"/>
      <c r="F176" s="602">
        <v>66000</v>
      </c>
      <c r="G176" s="567">
        <f t="shared" si="5"/>
        <v>66000</v>
      </c>
      <c r="H176" s="599" t="s">
        <v>122</v>
      </c>
      <c r="I176" s="569" t="s">
        <v>18</v>
      </c>
      <c r="J176" s="570" t="s">
        <v>470</v>
      </c>
      <c r="K176" s="564" t="s">
        <v>64</v>
      </c>
      <c r="L176" s="569" t="s">
        <v>45</v>
      </c>
      <c r="M176" s="569"/>
      <c r="N176" s="577"/>
    </row>
    <row r="177" spans="1:14" x14ac:dyDescent="0.25">
      <c r="A177" s="195">
        <v>44803</v>
      </c>
      <c r="B177" s="176" t="s">
        <v>124</v>
      </c>
      <c r="C177" s="176" t="s">
        <v>125</v>
      </c>
      <c r="D177" s="176" t="s">
        <v>120</v>
      </c>
      <c r="E177" s="532">
        <v>8000</v>
      </c>
      <c r="F177" s="532"/>
      <c r="G177" s="334">
        <f t="shared" si="5"/>
        <v>58000</v>
      </c>
      <c r="H177" s="213" t="s">
        <v>122</v>
      </c>
      <c r="I177" s="176" t="s">
        <v>18</v>
      </c>
      <c r="J177" s="453" t="s">
        <v>470</v>
      </c>
      <c r="K177" s="430" t="s">
        <v>64</v>
      </c>
      <c r="L177" s="176" t="s">
        <v>45</v>
      </c>
      <c r="M177" s="176"/>
      <c r="N177" s="178" t="s">
        <v>128</v>
      </c>
    </row>
    <row r="178" spans="1:14" x14ac:dyDescent="0.25">
      <c r="A178" s="195">
        <v>44803</v>
      </c>
      <c r="B178" s="176" t="s">
        <v>124</v>
      </c>
      <c r="C178" s="176" t="s">
        <v>125</v>
      </c>
      <c r="D178" s="176" t="s">
        <v>120</v>
      </c>
      <c r="E178" s="426">
        <v>23000</v>
      </c>
      <c r="F178" s="368"/>
      <c r="G178" s="334">
        <f t="shared" si="5"/>
        <v>35000</v>
      </c>
      <c r="H178" s="176" t="s">
        <v>122</v>
      </c>
      <c r="I178" s="176" t="s">
        <v>18</v>
      </c>
      <c r="J178" s="453" t="s">
        <v>470</v>
      </c>
      <c r="K178" s="430" t="s">
        <v>64</v>
      </c>
      <c r="L178" s="176" t="s">
        <v>45</v>
      </c>
      <c r="M178" s="176"/>
      <c r="N178" s="178" t="s">
        <v>471</v>
      </c>
    </row>
    <row r="179" spans="1:14" x14ac:dyDescent="0.25">
      <c r="A179" s="195">
        <v>44803</v>
      </c>
      <c r="B179" s="176" t="s">
        <v>124</v>
      </c>
      <c r="C179" s="176" t="s">
        <v>125</v>
      </c>
      <c r="D179" s="176" t="s">
        <v>120</v>
      </c>
      <c r="E179" s="426">
        <v>15000</v>
      </c>
      <c r="F179" s="368"/>
      <c r="G179" s="334">
        <f t="shared" si="5"/>
        <v>20000</v>
      </c>
      <c r="H179" s="176" t="s">
        <v>122</v>
      </c>
      <c r="I179" s="176" t="s">
        <v>18</v>
      </c>
      <c r="J179" s="453" t="s">
        <v>470</v>
      </c>
      <c r="K179" s="196" t="s">
        <v>64</v>
      </c>
      <c r="L179" s="176" t="s">
        <v>45</v>
      </c>
      <c r="M179" s="176"/>
      <c r="N179" s="178" t="s">
        <v>472</v>
      </c>
    </row>
    <row r="180" spans="1:14" x14ac:dyDescent="0.25">
      <c r="A180" s="195">
        <v>44803</v>
      </c>
      <c r="B180" s="176" t="s">
        <v>124</v>
      </c>
      <c r="C180" s="176" t="s">
        <v>125</v>
      </c>
      <c r="D180" s="176" t="s">
        <v>120</v>
      </c>
      <c r="E180" s="426">
        <v>8000</v>
      </c>
      <c r="F180" s="368"/>
      <c r="G180" s="334">
        <f t="shared" si="5"/>
        <v>12000</v>
      </c>
      <c r="H180" s="176" t="s">
        <v>122</v>
      </c>
      <c r="I180" s="176" t="s">
        <v>18</v>
      </c>
      <c r="J180" s="453" t="s">
        <v>470</v>
      </c>
      <c r="K180" s="430" t="s">
        <v>64</v>
      </c>
      <c r="L180" s="176" t="s">
        <v>45</v>
      </c>
      <c r="M180" s="176"/>
      <c r="N180" s="178" t="s">
        <v>473</v>
      </c>
    </row>
    <row r="181" spans="1:14" x14ac:dyDescent="0.25">
      <c r="A181" s="195">
        <v>44803</v>
      </c>
      <c r="B181" s="176" t="s">
        <v>123</v>
      </c>
      <c r="C181" s="176" t="s">
        <v>123</v>
      </c>
      <c r="D181" s="176" t="s">
        <v>120</v>
      </c>
      <c r="E181" s="426">
        <v>5000</v>
      </c>
      <c r="F181" s="368"/>
      <c r="G181" s="334">
        <f t="shared" si="5"/>
        <v>7000</v>
      </c>
      <c r="H181" s="176" t="s">
        <v>122</v>
      </c>
      <c r="I181" s="176" t="s">
        <v>18</v>
      </c>
      <c r="J181" s="453" t="s">
        <v>470</v>
      </c>
      <c r="K181" s="430" t="s">
        <v>64</v>
      </c>
      <c r="L181" s="176" t="s">
        <v>45</v>
      </c>
      <c r="M181" s="176"/>
      <c r="N181" s="178"/>
    </row>
    <row r="182" spans="1:14" x14ac:dyDescent="0.25">
      <c r="A182" s="195">
        <v>44803</v>
      </c>
      <c r="B182" s="176" t="s">
        <v>123</v>
      </c>
      <c r="C182" s="176" t="s">
        <v>123</v>
      </c>
      <c r="D182" s="176" t="s">
        <v>120</v>
      </c>
      <c r="E182" s="426">
        <v>5000</v>
      </c>
      <c r="F182" s="368"/>
      <c r="G182" s="334">
        <f t="shared" si="5"/>
        <v>2000</v>
      </c>
      <c r="H182" s="176" t="s">
        <v>122</v>
      </c>
      <c r="I182" s="176" t="s">
        <v>18</v>
      </c>
      <c r="J182" s="453" t="s">
        <v>470</v>
      </c>
      <c r="K182" s="430" t="s">
        <v>64</v>
      </c>
      <c r="L182" s="176" t="s">
        <v>45</v>
      </c>
      <c r="M182" s="176"/>
      <c r="N182" s="178"/>
    </row>
    <row r="183" spans="1:14" x14ac:dyDescent="0.25">
      <c r="A183" s="601">
        <v>44804</v>
      </c>
      <c r="B183" s="569" t="s">
        <v>116</v>
      </c>
      <c r="C183" s="569" t="s">
        <v>49</v>
      </c>
      <c r="D183" s="569" t="s">
        <v>120</v>
      </c>
      <c r="E183" s="602"/>
      <c r="F183" s="602">
        <v>76000</v>
      </c>
      <c r="G183" s="567">
        <f t="shared" si="5"/>
        <v>78000</v>
      </c>
      <c r="H183" s="569" t="s">
        <v>122</v>
      </c>
      <c r="I183" s="569" t="s">
        <v>18</v>
      </c>
      <c r="J183" s="570" t="s">
        <v>485</v>
      </c>
      <c r="K183" s="564" t="s">
        <v>64</v>
      </c>
      <c r="L183" s="569" t="s">
        <v>45</v>
      </c>
      <c r="M183" s="569"/>
      <c r="N183" s="577"/>
    </row>
    <row r="184" spans="1:14" x14ac:dyDescent="0.25">
      <c r="A184" s="181">
        <v>44804</v>
      </c>
      <c r="B184" s="25" t="s">
        <v>124</v>
      </c>
      <c r="C184" s="25" t="s">
        <v>125</v>
      </c>
      <c r="D184" s="176" t="s">
        <v>120</v>
      </c>
      <c r="E184" s="607">
        <v>8000</v>
      </c>
      <c r="F184" s="336"/>
      <c r="G184" s="334">
        <f t="shared" si="5"/>
        <v>70000</v>
      </c>
      <c r="H184" s="25" t="s">
        <v>122</v>
      </c>
      <c r="I184" s="176" t="s">
        <v>18</v>
      </c>
      <c r="J184" s="453" t="s">
        <v>485</v>
      </c>
      <c r="K184" s="430" t="s">
        <v>64</v>
      </c>
      <c r="L184" s="176" t="s">
        <v>45</v>
      </c>
      <c r="M184" s="25"/>
      <c r="N184" s="24" t="s">
        <v>128</v>
      </c>
    </row>
    <row r="185" spans="1:14" x14ac:dyDescent="0.25">
      <c r="A185" s="181">
        <v>44804</v>
      </c>
      <c r="B185" s="25" t="s">
        <v>124</v>
      </c>
      <c r="C185" s="25" t="s">
        <v>125</v>
      </c>
      <c r="D185" s="176" t="s">
        <v>120</v>
      </c>
      <c r="E185" s="694">
        <v>20000</v>
      </c>
      <c r="F185" s="694"/>
      <c r="G185" s="334">
        <f t="shared" si="5"/>
        <v>50000</v>
      </c>
      <c r="H185" s="176" t="s">
        <v>122</v>
      </c>
      <c r="I185" s="176" t="s">
        <v>18</v>
      </c>
      <c r="J185" s="453" t="s">
        <v>485</v>
      </c>
      <c r="K185" s="430" t="s">
        <v>64</v>
      </c>
      <c r="L185" s="176" t="s">
        <v>45</v>
      </c>
      <c r="M185" s="176"/>
      <c r="N185" s="178" t="s">
        <v>486</v>
      </c>
    </row>
    <row r="186" spans="1:14" x14ac:dyDescent="0.25">
      <c r="A186" s="181">
        <v>44804</v>
      </c>
      <c r="B186" s="25" t="s">
        <v>124</v>
      </c>
      <c r="C186" s="25" t="s">
        <v>125</v>
      </c>
      <c r="D186" s="176" t="s">
        <v>120</v>
      </c>
      <c r="E186" s="612">
        <v>23000</v>
      </c>
      <c r="F186" s="612"/>
      <c r="G186" s="334">
        <f t="shared" si="5"/>
        <v>27000</v>
      </c>
      <c r="H186" s="25" t="s">
        <v>122</v>
      </c>
      <c r="I186" s="176" t="s">
        <v>18</v>
      </c>
      <c r="J186" s="453" t="s">
        <v>485</v>
      </c>
      <c r="K186" s="430" t="s">
        <v>64</v>
      </c>
      <c r="L186" s="176" t="s">
        <v>45</v>
      </c>
      <c r="M186" s="25"/>
      <c r="N186" s="24" t="s">
        <v>487</v>
      </c>
    </row>
    <row r="187" spans="1:14" x14ac:dyDescent="0.25">
      <c r="A187" s="181">
        <v>44804</v>
      </c>
      <c r="B187" s="25" t="s">
        <v>124</v>
      </c>
      <c r="C187" s="25" t="s">
        <v>125</v>
      </c>
      <c r="D187" s="176" t="s">
        <v>120</v>
      </c>
      <c r="E187" s="612">
        <v>7000</v>
      </c>
      <c r="F187" s="612"/>
      <c r="G187" s="334">
        <f t="shared" si="5"/>
        <v>20000</v>
      </c>
      <c r="H187" s="25" t="s">
        <v>122</v>
      </c>
      <c r="I187" s="176" t="s">
        <v>18</v>
      </c>
      <c r="J187" s="453" t="s">
        <v>485</v>
      </c>
      <c r="K187" s="430" t="s">
        <v>64</v>
      </c>
      <c r="L187" s="176" t="s">
        <v>45</v>
      </c>
      <c r="M187" s="25"/>
      <c r="N187" s="24" t="s">
        <v>488</v>
      </c>
    </row>
    <row r="188" spans="1:14" x14ac:dyDescent="0.25">
      <c r="A188" s="181">
        <v>44804</v>
      </c>
      <c r="B188" s="25" t="s">
        <v>124</v>
      </c>
      <c r="C188" s="25" t="s">
        <v>125</v>
      </c>
      <c r="D188" s="176" t="s">
        <v>120</v>
      </c>
      <c r="E188" s="612">
        <v>8000</v>
      </c>
      <c r="F188" s="612"/>
      <c r="G188" s="334">
        <f t="shared" si="5"/>
        <v>12000</v>
      </c>
      <c r="H188" s="25" t="s">
        <v>122</v>
      </c>
      <c r="I188" s="176" t="s">
        <v>18</v>
      </c>
      <c r="J188" s="453" t="s">
        <v>485</v>
      </c>
      <c r="K188" s="430" t="s">
        <v>64</v>
      </c>
      <c r="L188" s="176" t="s">
        <v>45</v>
      </c>
      <c r="M188" s="25"/>
      <c r="N188" s="24" t="s">
        <v>309</v>
      </c>
    </row>
    <row r="189" spans="1:14" x14ac:dyDescent="0.25">
      <c r="A189" s="181">
        <v>44804</v>
      </c>
      <c r="B189" s="25" t="s">
        <v>123</v>
      </c>
      <c r="C189" s="25" t="s">
        <v>123</v>
      </c>
      <c r="D189" s="25" t="s">
        <v>120</v>
      </c>
      <c r="E189" s="612">
        <v>5000</v>
      </c>
      <c r="F189" s="612"/>
      <c r="G189" s="334">
        <f t="shared" si="5"/>
        <v>7000</v>
      </c>
      <c r="H189" s="25" t="s">
        <v>122</v>
      </c>
      <c r="I189" s="176" t="s">
        <v>18</v>
      </c>
      <c r="J189" s="453" t="s">
        <v>485</v>
      </c>
      <c r="K189" s="430" t="s">
        <v>64</v>
      </c>
      <c r="L189" s="176" t="s">
        <v>45</v>
      </c>
      <c r="M189" s="25"/>
      <c r="N189" s="24"/>
    </row>
    <row r="190" spans="1:14" ht="15.75" thickBot="1" x14ac:dyDescent="0.3">
      <c r="A190" s="181">
        <v>44804</v>
      </c>
      <c r="B190" s="25" t="s">
        <v>123</v>
      </c>
      <c r="C190" s="25" t="s">
        <v>123</v>
      </c>
      <c r="D190" s="25" t="s">
        <v>120</v>
      </c>
      <c r="E190" s="612">
        <v>5000</v>
      </c>
      <c r="F190" s="612"/>
      <c r="G190" s="334">
        <f t="shared" si="5"/>
        <v>2000</v>
      </c>
      <c r="H190" s="25" t="s">
        <v>122</v>
      </c>
      <c r="I190" s="176" t="s">
        <v>18</v>
      </c>
      <c r="J190" s="453" t="s">
        <v>485</v>
      </c>
      <c r="K190" s="430" t="s">
        <v>64</v>
      </c>
      <c r="L190" s="176" t="s">
        <v>45</v>
      </c>
      <c r="M190" s="25"/>
      <c r="N190" s="24"/>
    </row>
    <row r="191" spans="1:14" ht="15.75" thickBot="1" x14ac:dyDescent="0.3">
      <c r="A191" s="25"/>
      <c r="B191" s="25"/>
      <c r="C191" s="25"/>
      <c r="D191" s="618"/>
      <c r="E191" s="695">
        <f>SUM(E4:E190)</f>
        <v>1793000</v>
      </c>
      <c r="F191" s="696">
        <f>SUM(F4:F190)+G4</f>
        <v>1795000</v>
      </c>
      <c r="G191" s="551">
        <f>F191-E191</f>
        <v>2000</v>
      </c>
      <c r="H191" s="619"/>
      <c r="I191" s="25"/>
      <c r="J191" s="25"/>
      <c r="K191" s="25"/>
      <c r="L191" s="25"/>
      <c r="M191" s="25"/>
      <c r="N191" s="24"/>
    </row>
    <row r="192" spans="1:14" x14ac:dyDescent="0.25">
      <c r="A192" s="25"/>
      <c r="B192" s="25"/>
      <c r="C192" s="25"/>
      <c r="D192" s="25"/>
      <c r="E192" s="620"/>
      <c r="F192" s="620"/>
      <c r="G192" s="549"/>
      <c r="H192" s="25"/>
      <c r="I192" s="25"/>
      <c r="J192" s="25"/>
      <c r="K192" s="25"/>
      <c r="L192" s="25"/>
      <c r="M192" s="25"/>
      <c r="N192" s="24"/>
    </row>
    <row r="193" spans="1:14" x14ac:dyDescent="0.25">
      <c r="A193" s="25"/>
      <c r="B193" s="25"/>
      <c r="C193" s="25"/>
      <c r="D193" s="25"/>
      <c r="E193" s="612"/>
      <c r="F193" s="612"/>
      <c r="G193" s="334"/>
      <c r="H193" s="25"/>
      <c r="I193" s="25"/>
      <c r="J193" s="25"/>
      <c r="K193" s="25"/>
      <c r="L193" s="25"/>
      <c r="M193" s="25"/>
      <c r="N193" s="24"/>
    </row>
    <row r="194" spans="1:14" x14ac:dyDescent="0.25">
      <c r="E194" s="608"/>
    </row>
    <row r="195" spans="1:14" x14ac:dyDescent="0.25">
      <c r="E195" s="608"/>
    </row>
    <row r="196" spans="1:14" x14ac:dyDescent="0.25">
      <c r="E196" s="608"/>
    </row>
    <row r="197" spans="1:14" x14ac:dyDescent="0.25">
      <c r="E197" s="608"/>
    </row>
    <row r="198" spans="1:14" x14ac:dyDescent="0.25">
      <c r="E198" s="608"/>
    </row>
    <row r="199" spans="1:14" x14ac:dyDescent="0.25">
      <c r="E199" s="608"/>
    </row>
    <row r="200" spans="1:14" x14ac:dyDescent="0.25">
      <c r="E200" s="608"/>
    </row>
    <row r="201" spans="1:14" x14ac:dyDescent="0.25">
      <c r="E201" s="608"/>
    </row>
    <row r="202" spans="1:14" x14ac:dyDescent="0.25">
      <c r="E202" s="608"/>
    </row>
    <row r="203" spans="1:14" x14ac:dyDescent="0.25">
      <c r="E203" s="608"/>
    </row>
    <row r="204" spans="1:14" x14ac:dyDescent="0.25">
      <c r="E204" s="608"/>
    </row>
    <row r="205" spans="1:14" x14ac:dyDescent="0.25">
      <c r="E205" s="608"/>
    </row>
    <row r="206" spans="1:14" x14ac:dyDescent="0.25">
      <c r="E206" s="608"/>
    </row>
    <row r="207" spans="1:14" x14ac:dyDescent="0.25">
      <c r="E207" s="608"/>
    </row>
    <row r="208" spans="1:14" x14ac:dyDescent="0.25">
      <c r="E208" s="608"/>
    </row>
    <row r="209" spans="5:5" x14ac:dyDescent="0.25">
      <c r="E209" s="608"/>
    </row>
    <row r="210" spans="5:5" x14ac:dyDescent="0.25">
      <c r="E210" s="608"/>
    </row>
    <row r="211" spans="5:5" x14ac:dyDescent="0.25">
      <c r="E211" s="608"/>
    </row>
    <row r="212" spans="5:5" x14ac:dyDescent="0.25">
      <c r="E212" s="608"/>
    </row>
    <row r="213" spans="5:5" x14ac:dyDescent="0.25">
      <c r="E213" s="608"/>
    </row>
    <row r="214" spans="5:5" x14ac:dyDescent="0.25">
      <c r="E214" s="608"/>
    </row>
    <row r="215" spans="5:5" x14ac:dyDescent="0.25">
      <c r="E215" s="608"/>
    </row>
    <row r="216" spans="5:5" x14ac:dyDescent="0.25">
      <c r="E216" s="608"/>
    </row>
    <row r="217" spans="5:5" x14ac:dyDescent="0.25">
      <c r="E217" s="608"/>
    </row>
    <row r="218" spans="5:5" x14ac:dyDescent="0.25">
      <c r="E218" s="608"/>
    </row>
    <row r="219" spans="5:5" x14ac:dyDescent="0.25">
      <c r="E219" s="608"/>
    </row>
    <row r="220" spans="5:5" x14ac:dyDescent="0.25">
      <c r="E220" s="608"/>
    </row>
    <row r="221" spans="5:5" x14ac:dyDescent="0.25">
      <c r="E221" s="608"/>
    </row>
    <row r="222" spans="5:5" x14ac:dyDescent="0.25">
      <c r="E222" s="608"/>
    </row>
    <row r="223" spans="5:5" x14ac:dyDescent="0.25">
      <c r="E223" s="608"/>
    </row>
    <row r="224" spans="5:5" x14ac:dyDescent="0.25">
      <c r="E224" s="608"/>
    </row>
    <row r="225" spans="5:5" x14ac:dyDescent="0.25">
      <c r="E225" s="608"/>
    </row>
    <row r="226" spans="5:5" x14ac:dyDescent="0.25">
      <c r="E226" s="608"/>
    </row>
    <row r="227" spans="5:5" x14ac:dyDescent="0.25">
      <c r="E227" s="608"/>
    </row>
    <row r="228" spans="5:5" x14ac:dyDescent="0.25">
      <c r="E228" s="608"/>
    </row>
    <row r="229" spans="5:5" x14ac:dyDescent="0.25">
      <c r="E229" s="608"/>
    </row>
    <row r="230" spans="5:5" x14ac:dyDescent="0.25">
      <c r="E230" s="608"/>
    </row>
    <row r="231" spans="5:5" x14ac:dyDescent="0.25">
      <c r="E231" s="608"/>
    </row>
    <row r="232" spans="5:5" x14ac:dyDescent="0.25">
      <c r="E232" s="608"/>
    </row>
    <row r="233" spans="5:5" x14ac:dyDescent="0.25">
      <c r="E233" s="608"/>
    </row>
    <row r="234" spans="5:5" x14ac:dyDescent="0.25">
      <c r="E234" s="608"/>
    </row>
    <row r="235" spans="5:5" x14ac:dyDescent="0.25">
      <c r="E235" s="608"/>
    </row>
    <row r="236" spans="5:5" x14ac:dyDescent="0.25">
      <c r="E236" s="608"/>
    </row>
    <row r="237" spans="5:5" x14ac:dyDescent="0.25">
      <c r="E237" s="608"/>
    </row>
    <row r="238" spans="5:5" x14ac:dyDescent="0.25">
      <c r="E238" s="608"/>
    </row>
    <row r="239" spans="5:5" x14ac:dyDescent="0.25">
      <c r="E239" s="608"/>
    </row>
    <row r="240" spans="5:5" x14ac:dyDescent="0.25">
      <c r="E240" s="608"/>
    </row>
    <row r="241" spans="5:5" x14ac:dyDescent="0.25">
      <c r="E241" s="608"/>
    </row>
    <row r="242" spans="5:5" x14ac:dyDescent="0.25">
      <c r="E242" s="608"/>
    </row>
    <row r="243" spans="5:5" x14ac:dyDescent="0.25">
      <c r="E243" s="608"/>
    </row>
    <row r="244" spans="5:5" x14ac:dyDescent="0.25">
      <c r="E244" s="608"/>
    </row>
    <row r="245" spans="5:5" x14ac:dyDescent="0.25">
      <c r="E245" s="608"/>
    </row>
    <row r="246" spans="5:5" x14ac:dyDescent="0.25">
      <c r="E246" s="608"/>
    </row>
    <row r="247" spans="5:5" x14ac:dyDescent="0.25">
      <c r="E247" s="608"/>
    </row>
    <row r="248" spans="5:5" x14ac:dyDescent="0.25">
      <c r="E248" s="608"/>
    </row>
    <row r="249" spans="5:5" x14ac:dyDescent="0.25">
      <c r="E249" s="608"/>
    </row>
    <row r="250" spans="5:5" x14ac:dyDescent="0.25">
      <c r="E250" s="608"/>
    </row>
    <row r="251" spans="5:5" x14ac:dyDescent="0.25">
      <c r="E251" s="608"/>
    </row>
    <row r="252" spans="5:5" x14ac:dyDescent="0.25">
      <c r="E252" s="608"/>
    </row>
    <row r="253" spans="5:5" x14ac:dyDescent="0.25">
      <c r="E253" s="608"/>
    </row>
    <row r="254" spans="5:5" x14ac:dyDescent="0.25">
      <c r="E254" s="608"/>
    </row>
    <row r="255" spans="5:5" x14ac:dyDescent="0.25">
      <c r="E255" s="608"/>
    </row>
    <row r="256" spans="5:5" x14ac:dyDescent="0.25">
      <c r="E256" s="608"/>
    </row>
    <row r="257" spans="5:5" x14ac:dyDescent="0.25">
      <c r="E257" s="608"/>
    </row>
    <row r="258" spans="5:5" x14ac:dyDescent="0.25">
      <c r="E258" s="608"/>
    </row>
    <row r="259" spans="5:5" x14ac:dyDescent="0.25">
      <c r="E259" s="608"/>
    </row>
    <row r="260" spans="5:5" x14ac:dyDescent="0.25">
      <c r="E260" s="608"/>
    </row>
    <row r="261" spans="5:5" x14ac:dyDescent="0.25">
      <c r="E261" s="608"/>
    </row>
    <row r="262" spans="5:5" x14ac:dyDescent="0.25">
      <c r="E262" s="608"/>
    </row>
    <row r="263" spans="5:5" x14ac:dyDescent="0.25">
      <c r="E263" s="608"/>
    </row>
    <row r="264" spans="5:5" x14ac:dyDescent="0.25">
      <c r="E264" s="608"/>
    </row>
    <row r="265" spans="5:5" x14ac:dyDescent="0.25">
      <c r="E265" s="608"/>
    </row>
    <row r="266" spans="5:5" x14ac:dyDescent="0.25">
      <c r="E266" s="608"/>
    </row>
    <row r="267" spans="5:5" x14ac:dyDescent="0.25">
      <c r="E267" s="608"/>
    </row>
    <row r="268" spans="5:5" x14ac:dyDescent="0.25">
      <c r="E268" s="608"/>
    </row>
    <row r="269" spans="5:5" x14ac:dyDescent="0.25">
      <c r="E269" s="608"/>
    </row>
    <row r="270" spans="5:5" x14ac:dyDescent="0.25">
      <c r="E270" s="608"/>
    </row>
    <row r="271" spans="5:5" x14ac:dyDescent="0.25">
      <c r="E271" s="608"/>
    </row>
    <row r="272" spans="5:5" x14ac:dyDescent="0.25">
      <c r="E272" s="608"/>
    </row>
    <row r="273" spans="5:5" x14ac:dyDescent="0.25">
      <c r="E273" s="608"/>
    </row>
    <row r="274" spans="5:5" x14ac:dyDescent="0.25">
      <c r="E274" s="608"/>
    </row>
    <row r="275" spans="5:5" x14ac:dyDescent="0.25">
      <c r="E275" s="608"/>
    </row>
    <row r="276" spans="5:5" x14ac:dyDescent="0.25">
      <c r="E276" s="608"/>
    </row>
    <row r="277" spans="5:5" x14ac:dyDescent="0.25">
      <c r="E277" s="608"/>
    </row>
    <row r="278" spans="5:5" x14ac:dyDescent="0.25">
      <c r="E278" s="608"/>
    </row>
    <row r="279" spans="5:5" x14ac:dyDescent="0.25">
      <c r="E279" s="608"/>
    </row>
    <row r="280" spans="5:5" x14ac:dyDescent="0.25">
      <c r="E280" s="608"/>
    </row>
    <row r="281" spans="5:5" x14ac:dyDescent="0.25">
      <c r="E281" s="608"/>
    </row>
    <row r="282" spans="5:5" x14ac:dyDescent="0.25">
      <c r="E282" s="608"/>
    </row>
    <row r="283" spans="5:5" x14ac:dyDescent="0.25">
      <c r="E283" s="608"/>
    </row>
    <row r="284" spans="5:5" x14ac:dyDescent="0.25">
      <c r="E284" s="608"/>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topLeftCell="A3" zoomScale="85" zoomScaleNormal="85" workbookViewId="0">
      <selection activeCell="J6" sqref="J6"/>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7" customWidth="1"/>
    <col min="15" max="15" width="41.140625" style="26" customWidth="1"/>
    <col min="16" max="16384" width="10.85546875" style="26"/>
  </cols>
  <sheetData>
    <row r="1" spans="1:14" s="80" customFormat="1" ht="31.5" x14ac:dyDescent="0.25">
      <c r="A1" s="749" t="s">
        <v>44</v>
      </c>
      <c r="B1" s="749"/>
      <c r="C1" s="749"/>
      <c r="D1" s="749"/>
      <c r="E1" s="749"/>
      <c r="F1" s="749"/>
      <c r="G1" s="749"/>
      <c r="H1" s="749"/>
      <c r="I1" s="749"/>
      <c r="J1" s="749"/>
      <c r="K1" s="749"/>
      <c r="L1" s="749"/>
      <c r="M1" s="749"/>
      <c r="N1" s="749"/>
    </row>
    <row r="2" spans="1:14" s="80" customFormat="1" ht="18.75" x14ac:dyDescent="0.25">
      <c r="A2" s="750" t="s">
        <v>61</v>
      </c>
      <c r="B2" s="750"/>
      <c r="C2" s="750"/>
      <c r="D2" s="750"/>
      <c r="E2" s="750"/>
      <c r="F2" s="750"/>
      <c r="G2" s="750"/>
      <c r="H2" s="750"/>
      <c r="I2" s="750"/>
      <c r="J2" s="750"/>
      <c r="K2" s="750"/>
      <c r="L2" s="750"/>
      <c r="M2" s="750"/>
      <c r="N2" s="750"/>
    </row>
    <row r="3" spans="1:14" s="80" customFormat="1" ht="45" x14ac:dyDescent="0.25">
      <c r="A3" s="432" t="s">
        <v>0</v>
      </c>
      <c r="B3" s="433" t="s">
        <v>5</v>
      </c>
      <c r="C3" s="433" t="s">
        <v>10</v>
      </c>
      <c r="D3" s="434" t="s">
        <v>8</v>
      </c>
      <c r="E3" s="434" t="s">
        <v>13</v>
      </c>
      <c r="F3" s="435" t="s">
        <v>34</v>
      </c>
      <c r="G3" s="434" t="s">
        <v>41</v>
      </c>
      <c r="H3" s="434" t="s">
        <v>2</v>
      </c>
      <c r="I3" s="434" t="s">
        <v>3</v>
      </c>
      <c r="J3" s="433" t="s">
        <v>9</v>
      </c>
      <c r="K3" s="433" t="s">
        <v>1</v>
      </c>
      <c r="L3" s="433" t="s">
        <v>4</v>
      </c>
      <c r="M3" s="433" t="s">
        <v>12</v>
      </c>
      <c r="N3" s="435" t="s">
        <v>11</v>
      </c>
    </row>
    <row r="4" spans="1:14" s="80" customFormat="1" x14ac:dyDescent="0.25">
      <c r="A4" s="208">
        <v>44774</v>
      </c>
      <c r="B4" s="192" t="s">
        <v>152</v>
      </c>
      <c r="C4" s="192"/>
      <c r="D4" s="193"/>
      <c r="E4" s="429"/>
      <c r="F4" s="491"/>
      <c r="G4" s="491">
        <v>0</v>
      </c>
      <c r="H4" s="492"/>
      <c r="I4" s="492"/>
      <c r="J4" s="493"/>
      <c r="K4" s="494"/>
      <c r="L4" s="494"/>
      <c r="M4" s="494"/>
      <c r="N4" s="495"/>
    </row>
    <row r="5" spans="1:14" s="22" customFormat="1" ht="18.75" customHeight="1" x14ac:dyDescent="0.25">
      <c r="A5" s="563">
        <v>44776</v>
      </c>
      <c r="B5" s="577" t="s">
        <v>116</v>
      </c>
      <c r="C5" s="577" t="s">
        <v>49</v>
      </c>
      <c r="D5" s="579" t="s">
        <v>14</v>
      </c>
      <c r="E5" s="572"/>
      <c r="F5" s="580">
        <v>190000</v>
      </c>
      <c r="G5" s="581">
        <f>G4-E5+F5</f>
        <v>190000</v>
      </c>
      <c r="H5" s="574"/>
      <c r="I5" s="582" t="s">
        <v>18</v>
      </c>
      <c r="J5" s="574"/>
      <c r="K5" s="583" t="s">
        <v>64</v>
      </c>
      <c r="L5" s="583" t="s">
        <v>58</v>
      </c>
      <c r="M5" s="584"/>
      <c r="N5" s="585"/>
    </row>
    <row r="6" spans="1:14" s="88" customFormat="1" x14ac:dyDescent="0.25">
      <c r="A6" s="195">
        <v>44776</v>
      </c>
      <c r="B6" s="178" t="s">
        <v>131</v>
      </c>
      <c r="C6" s="178" t="s">
        <v>184</v>
      </c>
      <c r="D6" s="204" t="s">
        <v>14</v>
      </c>
      <c r="E6" s="191">
        <v>30000</v>
      </c>
      <c r="F6" s="183"/>
      <c r="G6" s="183">
        <f t="shared" ref="G6:G28" si="0">G5-E6+F6</f>
        <v>160000</v>
      </c>
      <c r="H6" s="210" t="s">
        <v>42</v>
      </c>
      <c r="I6" s="199" t="s">
        <v>18</v>
      </c>
      <c r="J6" s="561"/>
      <c r="K6" s="178" t="s">
        <v>64</v>
      </c>
      <c r="L6" s="178" t="s">
        <v>58</v>
      </c>
      <c r="M6" s="186"/>
      <c r="N6" s="187"/>
    </row>
    <row r="7" spans="1:14" x14ac:dyDescent="0.25">
      <c r="A7" s="195">
        <v>44776</v>
      </c>
      <c r="B7" s="178" t="s">
        <v>133</v>
      </c>
      <c r="C7" s="178" t="s">
        <v>184</v>
      </c>
      <c r="D7" s="178" t="s">
        <v>120</v>
      </c>
      <c r="E7" s="202">
        <v>25000</v>
      </c>
      <c r="F7" s="183"/>
      <c r="G7" s="183">
        <f t="shared" si="0"/>
        <v>135000</v>
      </c>
      <c r="H7" s="210" t="s">
        <v>122</v>
      </c>
      <c r="I7" s="199" t="s">
        <v>18</v>
      </c>
      <c r="J7" s="561"/>
      <c r="K7" s="176" t="s">
        <v>64</v>
      </c>
      <c r="L7" s="176" t="s">
        <v>58</v>
      </c>
      <c r="M7" s="176"/>
      <c r="N7" s="178"/>
    </row>
    <row r="8" spans="1:14" x14ac:dyDescent="0.25">
      <c r="A8" s="195">
        <v>44776</v>
      </c>
      <c r="B8" s="178" t="s">
        <v>132</v>
      </c>
      <c r="C8" s="178" t="s">
        <v>184</v>
      </c>
      <c r="D8" s="178" t="s">
        <v>119</v>
      </c>
      <c r="E8" s="554">
        <v>20000</v>
      </c>
      <c r="F8" s="182"/>
      <c r="G8" s="182">
        <f t="shared" si="0"/>
        <v>115000</v>
      </c>
      <c r="H8" s="210" t="s">
        <v>121</v>
      </c>
      <c r="I8" s="199" t="s">
        <v>18</v>
      </c>
      <c r="J8" s="561"/>
      <c r="K8" s="176" t="s">
        <v>64</v>
      </c>
      <c r="L8" s="176" t="s">
        <v>58</v>
      </c>
      <c r="M8" s="176"/>
      <c r="N8" s="178"/>
    </row>
    <row r="9" spans="1:14" x14ac:dyDescent="0.25">
      <c r="A9" s="195">
        <v>44776</v>
      </c>
      <c r="B9" s="176" t="s">
        <v>183</v>
      </c>
      <c r="C9" s="178" t="s">
        <v>184</v>
      </c>
      <c r="D9" s="188" t="s">
        <v>119</v>
      </c>
      <c r="E9" s="183">
        <v>20000</v>
      </c>
      <c r="F9" s="183"/>
      <c r="G9" s="182">
        <f t="shared" si="0"/>
        <v>95000</v>
      </c>
      <c r="H9" s="190" t="s">
        <v>141</v>
      </c>
      <c r="I9" s="199" t="s">
        <v>18</v>
      </c>
      <c r="J9" s="211"/>
      <c r="K9" s="176" t="s">
        <v>64</v>
      </c>
      <c r="L9" s="176" t="s">
        <v>58</v>
      </c>
      <c r="M9" s="176"/>
      <c r="N9" s="178"/>
    </row>
    <row r="10" spans="1:14" x14ac:dyDescent="0.25">
      <c r="A10" s="195">
        <v>44783</v>
      </c>
      <c r="B10" s="178" t="s">
        <v>131</v>
      </c>
      <c r="C10" s="178" t="s">
        <v>184</v>
      </c>
      <c r="D10" s="204" t="s">
        <v>14</v>
      </c>
      <c r="E10" s="183">
        <v>30000</v>
      </c>
      <c r="F10" s="183"/>
      <c r="G10" s="182">
        <f t="shared" si="0"/>
        <v>65000</v>
      </c>
      <c r="H10" s="190" t="s">
        <v>42</v>
      </c>
      <c r="I10" s="199" t="s">
        <v>18</v>
      </c>
      <c r="J10" s="453"/>
      <c r="K10" s="176" t="s">
        <v>64</v>
      </c>
      <c r="L10" s="176" t="s">
        <v>58</v>
      </c>
      <c r="M10" s="176"/>
      <c r="N10" s="178"/>
    </row>
    <row r="11" spans="1:14" x14ac:dyDescent="0.25">
      <c r="A11" s="195">
        <v>44783</v>
      </c>
      <c r="B11" s="178" t="s">
        <v>133</v>
      </c>
      <c r="C11" s="178" t="s">
        <v>184</v>
      </c>
      <c r="D11" s="178" t="s">
        <v>120</v>
      </c>
      <c r="E11" s="183">
        <v>25000</v>
      </c>
      <c r="F11" s="183"/>
      <c r="G11" s="182">
        <f t="shared" si="0"/>
        <v>40000</v>
      </c>
      <c r="H11" s="190" t="s">
        <v>122</v>
      </c>
      <c r="I11" s="199" t="s">
        <v>18</v>
      </c>
      <c r="J11" s="453"/>
      <c r="K11" s="176" t="s">
        <v>64</v>
      </c>
      <c r="L11" s="176" t="s">
        <v>58</v>
      </c>
      <c r="M11" s="176"/>
      <c r="N11" s="178"/>
    </row>
    <row r="12" spans="1:14" x14ac:dyDescent="0.25">
      <c r="A12" s="195">
        <v>44783</v>
      </c>
      <c r="B12" s="178" t="s">
        <v>132</v>
      </c>
      <c r="C12" s="178" t="s">
        <v>184</v>
      </c>
      <c r="D12" s="178" t="s">
        <v>119</v>
      </c>
      <c r="E12" s="183">
        <v>20000</v>
      </c>
      <c r="F12" s="183"/>
      <c r="G12" s="182">
        <f t="shared" si="0"/>
        <v>20000</v>
      </c>
      <c r="H12" s="190" t="s">
        <v>121</v>
      </c>
      <c r="I12" s="199" t="s">
        <v>18</v>
      </c>
      <c r="J12" s="453"/>
      <c r="K12" s="176" t="s">
        <v>64</v>
      </c>
      <c r="L12" s="176" t="s">
        <v>58</v>
      </c>
      <c r="M12" s="176"/>
      <c r="N12" s="178"/>
    </row>
    <row r="13" spans="1:14" x14ac:dyDescent="0.25">
      <c r="A13" s="195">
        <v>44783</v>
      </c>
      <c r="B13" s="176" t="s">
        <v>183</v>
      </c>
      <c r="C13" s="178" t="s">
        <v>184</v>
      </c>
      <c r="D13" s="188" t="s">
        <v>119</v>
      </c>
      <c r="E13" s="183">
        <v>20000</v>
      </c>
      <c r="F13" s="183"/>
      <c r="G13" s="182">
        <f t="shared" si="0"/>
        <v>0</v>
      </c>
      <c r="H13" s="190" t="s">
        <v>141</v>
      </c>
      <c r="I13" s="199" t="s">
        <v>18</v>
      </c>
      <c r="J13" s="453"/>
      <c r="K13" s="176" t="s">
        <v>64</v>
      </c>
      <c r="L13" s="176" t="s">
        <v>58</v>
      </c>
      <c r="M13" s="176"/>
      <c r="N13" s="178"/>
    </row>
    <row r="14" spans="1:14" x14ac:dyDescent="0.25">
      <c r="A14" s="563">
        <v>44791</v>
      </c>
      <c r="B14" s="569" t="s">
        <v>116</v>
      </c>
      <c r="C14" s="577" t="s">
        <v>49</v>
      </c>
      <c r="D14" s="594" t="s">
        <v>14</v>
      </c>
      <c r="E14" s="573"/>
      <c r="F14" s="573">
        <v>95000</v>
      </c>
      <c r="G14" s="595">
        <f t="shared" si="0"/>
        <v>95000</v>
      </c>
      <c r="H14" s="596"/>
      <c r="I14" s="582" t="s">
        <v>18</v>
      </c>
      <c r="J14" s="570"/>
      <c r="K14" s="569" t="s">
        <v>64</v>
      </c>
      <c r="L14" s="569" t="s">
        <v>58</v>
      </c>
      <c r="M14" s="569"/>
      <c r="N14" s="577"/>
    </row>
    <row r="15" spans="1:14" x14ac:dyDescent="0.25">
      <c r="A15" s="195">
        <v>44792</v>
      </c>
      <c r="B15" s="176" t="s">
        <v>131</v>
      </c>
      <c r="C15" s="178" t="s">
        <v>184</v>
      </c>
      <c r="D15" s="188" t="s">
        <v>14</v>
      </c>
      <c r="E15" s="183">
        <v>30000</v>
      </c>
      <c r="F15" s="183"/>
      <c r="G15" s="182">
        <f t="shared" si="0"/>
        <v>65000</v>
      </c>
      <c r="H15" s="190" t="s">
        <v>42</v>
      </c>
      <c r="I15" s="199" t="s">
        <v>18</v>
      </c>
      <c r="J15" s="453"/>
      <c r="K15" s="176" t="s">
        <v>64</v>
      </c>
      <c r="L15" s="176" t="s">
        <v>58</v>
      </c>
      <c r="M15" s="176"/>
      <c r="N15" s="178"/>
    </row>
    <row r="16" spans="1:14" x14ac:dyDescent="0.25">
      <c r="A16" s="195">
        <v>44792</v>
      </c>
      <c r="B16" s="176" t="s">
        <v>133</v>
      </c>
      <c r="C16" s="178" t="s">
        <v>184</v>
      </c>
      <c r="D16" s="188" t="s">
        <v>120</v>
      </c>
      <c r="E16" s="183">
        <v>25000</v>
      </c>
      <c r="F16" s="183"/>
      <c r="G16" s="182">
        <f t="shared" si="0"/>
        <v>40000</v>
      </c>
      <c r="H16" s="190" t="s">
        <v>122</v>
      </c>
      <c r="I16" s="630" t="s">
        <v>18</v>
      </c>
      <c r="J16" s="206"/>
      <c r="K16" s="176" t="s">
        <v>64</v>
      </c>
      <c r="L16" s="176" t="s">
        <v>58</v>
      </c>
      <c r="M16" s="176"/>
      <c r="N16" s="178"/>
    </row>
    <row r="17" spans="1:14" x14ac:dyDescent="0.25">
      <c r="A17" s="195">
        <v>44792</v>
      </c>
      <c r="B17" s="176" t="s">
        <v>132</v>
      </c>
      <c r="C17" s="178" t="s">
        <v>184</v>
      </c>
      <c r="D17" s="188" t="s">
        <v>119</v>
      </c>
      <c r="E17" s="183">
        <v>20000</v>
      </c>
      <c r="F17" s="183"/>
      <c r="G17" s="182">
        <f t="shared" si="0"/>
        <v>20000</v>
      </c>
      <c r="H17" s="190" t="s">
        <v>121</v>
      </c>
      <c r="I17" s="199" t="s">
        <v>18</v>
      </c>
      <c r="J17" s="206"/>
      <c r="K17" s="176" t="s">
        <v>64</v>
      </c>
      <c r="L17" s="176" t="s">
        <v>58</v>
      </c>
      <c r="M17" s="176"/>
      <c r="N17" s="178"/>
    </row>
    <row r="18" spans="1:14" x14ac:dyDescent="0.25">
      <c r="A18" s="195">
        <v>44792</v>
      </c>
      <c r="B18" s="176" t="s">
        <v>183</v>
      </c>
      <c r="C18" s="178" t="s">
        <v>184</v>
      </c>
      <c r="D18" s="188" t="s">
        <v>119</v>
      </c>
      <c r="E18" s="183">
        <v>20000</v>
      </c>
      <c r="F18" s="183"/>
      <c r="G18" s="182">
        <f t="shared" si="0"/>
        <v>0</v>
      </c>
      <c r="H18" s="190" t="s">
        <v>141</v>
      </c>
      <c r="I18" s="199" t="s">
        <v>18</v>
      </c>
      <c r="J18" s="211"/>
      <c r="K18" s="176" t="s">
        <v>64</v>
      </c>
      <c r="L18" s="176" t="s">
        <v>58</v>
      </c>
      <c r="M18" s="176"/>
      <c r="N18" s="178"/>
    </row>
    <row r="19" spans="1:14" x14ac:dyDescent="0.25">
      <c r="A19" s="563">
        <v>44795</v>
      </c>
      <c r="B19" s="569" t="s">
        <v>116</v>
      </c>
      <c r="C19" s="684" t="s">
        <v>49</v>
      </c>
      <c r="D19" s="685" t="s">
        <v>14</v>
      </c>
      <c r="E19" s="573"/>
      <c r="F19" s="573">
        <v>95000</v>
      </c>
      <c r="G19" s="595">
        <f t="shared" si="0"/>
        <v>95000</v>
      </c>
      <c r="H19" s="686"/>
      <c r="I19" s="582" t="s">
        <v>18</v>
      </c>
      <c r="J19" s="576"/>
      <c r="K19" s="569" t="s">
        <v>64</v>
      </c>
      <c r="L19" s="569" t="s">
        <v>58</v>
      </c>
      <c r="M19" s="569"/>
      <c r="N19" s="577"/>
    </row>
    <row r="20" spans="1:14" x14ac:dyDescent="0.25">
      <c r="A20" s="195">
        <v>44795</v>
      </c>
      <c r="B20" s="176" t="s">
        <v>131</v>
      </c>
      <c r="C20" s="683" t="s">
        <v>184</v>
      </c>
      <c r="D20" s="597" t="s">
        <v>14</v>
      </c>
      <c r="E20" s="183">
        <v>30000</v>
      </c>
      <c r="F20" s="183"/>
      <c r="G20" s="182">
        <f t="shared" si="0"/>
        <v>65000</v>
      </c>
      <c r="H20" s="515" t="s">
        <v>42</v>
      </c>
      <c r="I20" s="199" t="s">
        <v>18</v>
      </c>
      <c r="J20" s="211"/>
      <c r="K20" s="176" t="s">
        <v>64</v>
      </c>
      <c r="L20" s="176" t="s">
        <v>58</v>
      </c>
      <c r="M20" s="176"/>
      <c r="N20" s="178"/>
    </row>
    <row r="21" spans="1:14" x14ac:dyDescent="0.25">
      <c r="A21" s="195">
        <v>44795</v>
      </c>
      <c r="B21" s="176" t="s">
        <v>133</v>
      </c>
      <c r="C21" s="683" t="s">
        <v>184</v>
      </c>
      <c r="D21" s="597" t="s">
        <v>120</v>
      </c>
      <c r="E21" s="183">
        <v>25000</v>
      </c>
      <c r="F21" s="183"/>
      <c r="G21" s="182">
        <f t="shared" si="0"/>
        <v>40000</v>
      </c>
      <c r="H21" s="515" t="s">
        <v>122</v>
      </c>
      <c r="I21" s="199" t="s">
        <v>18</v>
      </c>
      <c r="J21" s="211"/>
      <c r="K21" s="176" t="s">
        <v>64</v>
      </c>
      <c r="L21" s="176" t="s">
        <v>58</v>
      </c>
      <c r="M21" s="176"/>
      <c r="N21" s="178"/>
    </row>
    <row r="22" spans="1:14" x14ac:dyDescent="0.25">
      <c r="A22" s="195">
        <v>44795</v>
      </c>
      <c r="B22" s="176" t="s">
        <v>132</v>
      </c>
      <c r="C22" s="683" t="s">
        <v>184</v>
      </c>
      <c r="D22" s="597" t="s">
        <v>119</v>
      </c>
      <c r="E22" s="183">
        <v>20000</v>
      </c>
      <c r="F22" s="183"/>
      <c r="G22" s="182">
        <f t="shared" si="0"/>
        <v>20000</v>
      </c>
      <c r="H22" s="515" t="s">
        <v>121</v>
      </c>
      <c r="I22" s="199" t="s">
        <v>18</v>
      </c>
      <c r="J22" s="211"/>
      <c r="K22" s="176" t="s">
        <v>64</v>
      </c>
      <c r="L22" s="176" t="s">
        <v>58</v>
      </c>
      <c r="M22" s="176"/>
      <c r="N22" s="178"/>
    </row>
    <row r="23" spans="1:14" x14ac:dyDescent="0.25">
      <c r="A23" s="195">
        <v>44795</v>
      </c>
      <c r="B23" s="176" t="s">
        <v>183</v>
      </c>
      <c r="C23" s="683" t="s">
        <v>184</v>
      </c>
      <c r="D23" s="597" t="s">
        <v>119</v>
      </c>
      <c r="E23" s="183">
        <v>20000</v>
      </c>
      <c r="F23" s="183"/>
      <c r="G23" s="182">
        <f t="shared" si="0"/>
        <v>0</v>
      </c>
      <c r="H23" s="515" t="s">
        <v>141</v>
      </c>
      <c r="I23" s="199" t="s">
        <v>18</v>
      </c>
      <c r="J23" s="211"/>
      <c r="K23" s="176" t="s">
        <v>64</v>
      </c>
      <c r="L23" s="176" t="s">
        <v>58</v>
      </c>
      <c r="M23" s="176"/>
      <c r="N23" s="178"/>
    </row>
    <row r="24" spans="1:14" x14ac:dyDescent="0.25">
      <c r="A24" s="563">
        <v>44803</v>
      </c>
      <c r="B24" s="569" t="s">
        <v>65</v>
      </c>
      <c r="C24" s="684" t="s">
        <v>49</v>
      </c>
      <c r="D24" s="569" t="s">
        <v>14</v>
      </c>
      <c r="E24" s="573"/>
      <c r="F24" s="573">
        <v>95000</v>
      </c>
      <c r="G24" s="595">
        <f t="shared" si="0"/>
        <v>95000</v>
      </c>
      <c r="H24" s="686"/>
      <c r="I24" s="582" t="s">
        <v>18</v>
      </c>
      <c r="J24" s="576"/>
      <c r="K24" s="569"/>
      <c r="L24" s="569"/>
      <c r="M24" s="569"/>
      <c r="N24" s="577"/>
    </row>
    <row r="25" spans="1:14" x14ac:dyDescent="0.25">
      <c r="A25" s="195">
        <v>44803</v>
      </c>
      <c r="B25" s="176" t="s">
        <v>131</v>
      </c>
      <c r="C25" s="683" t="s">
        <v>184</v>
      </c>
      <c r="D25" s="597" t="s">
        <v>14</v>
      </c>
      <c r="E25" s="183">
        <v>30000</v>
      </c>
      <c r="F25" s="183"/>
      <c r="G25" s="182">
        <f t="shared" si="0"/>
        <v>65000</v>
      </c>
      <c r="H25" s="515" t="s">
        <v>42</v>
      </c>
      <c r="I25" s="199" t="s">
        <v>18</v>
      </c>
      <c r="J25" s="211"/>
      <c r="K25" s="176"/>
      <c r="L25" s="176"/>
      <c r="M25" s="176"/>
      <c r="N25" s="178"/>
    </row>
    <row r="26" spans="1:14" x14ac:dyDescent="0.25">
      <c r="A26" s="195">
        <v>44803</v>
      </c>
      <c r="B26" s="176" t="s">
        <v>133</v>
      </c>
      <c r="C26" s="683" t="s">
        <v>184</v>
      </c>
      <c r="D26" s="597" t="s">
        <v>120</v>
      </c>
      <c r="E26" s="183">
        <v>25000</v>
      </c>
      <c r="F26" s="183"/>
      <c r="G26" s="182">
        <f t="shared" si="0"/>
        <v>40000</v>
      </c>
      <c r="H26" s="515" t="s">
        <v>122</v>
      </c>
      <c r="I26" s="199" t="s">
        <v>18</v>
      </c>
      <c r="J26" s="211"/>
      <c r="K26" s="176"/>
      <c r="L26" s="176"/>
      <c r="M26" s="176"/>
      <c r="N26" s="178"/>
    </row>
    <row r="27" spans="1:14" x14ac:dyDescent="0.25">
      <c r="A27" s="195">
        <v>44803</v>
      </c>
      <c r="B27" s="176" t="s">
        <v>132</v>
      </c>
      <c r="C27" s="683" t="s">
        <v>184</v>
      </c>
      <c r="D27" s="597" t="s">
        <v>119</v>
      </c>
      <c r="E27" s="183">
        <v>20000</v>
      </c>
      <c r="F27" s="183"/>
      <c r="G27" s="182">
        <f t="shared" si="0"/>
        <v>20000</v>
      </c>
      <c r="H27" s="515" t="s">
        <v>121</v>
      </c>
      <c r="I27" s="199" t="s">
        <v>18</v>
      </c>
      <c r="J27" s="211"/>
      <c r="K27" s="176"/>
      <c r="L27" s="176"/>
      <c r="M27" s="176"/>
      <c r="N27" s="178"/>
    </row>
    <row r="28" spans="1:14" ht="15.75" thickBot="1" x14ac:dyDescent="0.3">
      <c r="A28" s="195">
        <v>44803</v>
      </c>
      <c r="B28" s="176" t="s">
        <v>183</v>
      </c>
      <c r="C28" s="683" t="s">
        <v>184</v>
      </c>
      <c r="D28" s="597" t="s">
        <v>119</v>
      </c>
      <c r="E28" s="183">
        <v>20000</v>
      </c>
      <c r="F28" s="183"/>
      <c r="G28" s="182">
        <f t="shared" si="0"/>
        <v>0</v>
      </c>
      <c r="H28" s="515" t="s">
        <v>141</v>
      </c>
      <c r="I28" s="199" t="s">
        <v>18</v>
      </c>
      <c r="J28" s="211"/>
      <c r="K28" s="176"/>
      <c r="L28" s="176"/>
      <c r="M28" s="176"/>
      <c r="N28" s="178"/>
    </row>
    <row r="29" spans="1:14" ht="15.75" thickBot="1" x14ac:dyDescent="0.3">
      <c r="A29" s="124"/>
      <c r="B29" s="124"/>
      <c r="C29" s="515"/>
      <c r="D29" s="597"/>
      <c r="E29" s="692">
        <f>SUM(E5:E28)</f>
        <v>475000</v>
      </c>
      <c r="F29" s="692">
        <f>SUM(F5:F28)</f>
        <v>475000</v>
      </c>
      <c r="G29" s="498">
        <f>F29-E29</f>
        <v>0</v>
      </c>
      <c r="H29" s="515"/>
      <c r="I29" s="176"/>
      <c r="J29" s="211"/>
      <c r="K29" s="176"/>
      <c r="L29" s="176"/>
      <c r="M29" s="475"/>
      <c r="N29" s="476"/>
    </row>
    <row r="30" spans="1:14" x14ac:dyDescent="0.25">
      <c r="A30"/>
      <c r="B30"/>
      <c r="C30" s="190"/>
      <c r="D30" s="188"/>
      <c r="E30" s="200"/>
      <c r="F30" s="200"/>
      <c r="G30" s="555"/>
      <c r="H30" s="190"/>
      <c r="I30" s="176"/>
      <c r="J30" s="211"/>
      <c r="K30" s="176"/>
      <c r="L30" s="176"/>
      <c r="M30" s="176"/>
      <c r="N30" s="178"/>
    </row>
    <row r="31" spans="1:14" x14ac:dyDescent="0.25">
      <c r="A31" s="473" t="s">
        <v>106</v>
      </c>
      <c r="B31" t="s">
        <v>109</v>
      </c>
      <c r="C31" s="500"/>
      <c r="D31" s="501"/>
      <c r="E31" s="502"/>
      <c r="F31" s="502"/>
      <c r="G31" s="503"/>
      <c r="H31" s="190"/>
      <c r="I31" s="475"/>
      <c r="J31" s="211"/>
      <c r="K31" s="176"/>
      <c r="L31" s="176"/>
      <c r="M31" s="475"/>
      <c r="N31" s="476"/>
    </row>
    <row r="32" spans="1:14" x14ac:dyDescent="0.25">
      <c r="A32" s="203" t="s">
        <v>141</v>
      </c>
      <c r="B32" s="474">
        <v>100000</v>
      </c>
      <c r="C32" s="190"/>
      <c r="D32" s="188"/>
      <c r="E32" s="183"/>
      <c r="F32" s="183"/>
      <c r="G32" s="182"/>
      <c r="H32" s="190"/>
      <c r="I32" s="176"/>
      <c r="J32" s="211"/>
      <c r="K32" s="176"/>
      <c r="L32" s="176"/>
      <c r="M32" s="176"/>
      <c r="N32" s="178"/>
    </row>
    <row r="33" spans="1:14" x14ac:dyDescent="0.25">
      <c r="A33" s="203" t="s">
        <v>121</v>
      </c>
      <c r="B33" s="474">
        <v>100000</v>
      </c>
      <c r="C33" s="190"/>
      <c r="D33" s="188"/>
      <c r="E33" s="183"/>
      <c r="F33" s="183"/>
      <c r="G33" s="182"/>
      <c r="H33" s="190"/>
      <c r="I33" s="176"/>
      <c r="J33" s="211"/>
      <c r="K33" s="176"/>
      <c r="L33" s="176"/>
      <c r="M33" s="176"/>
      <c r="N33" s="178"/>
    </row>
    <row r="34" spans="1:14" x14ac:dyDescent="0.25">
      <c r="A34" s="203" t="s">
        <v>122</v>
      </c>
      <c r="B34" s="474">
        <v>125000</v>
      </c>
      <c r="C34" s="190"/>
      <c r="D34" s="188"/>
      <c r="E34" s="183"/>
      <c r="F34" s="183"/>
      <c r="G34" s="182"/>
      <c r="H34" s="190"/>
      <c r="I34" s="176"/>
      <c r="J34" s="211"/>
      <c r="K34" s="176"/>
      <c r="L34" s="176"/>
      <c r="M34" s="176"/>
      <c r="N34" s="178"/>
    </row>
    <row r="35" spans="1:14" x14ac:dyDescent="0.25">
      <c r="A35" s="203" t="s">
        <v>42</v>
      </c>
      <c r="B35" s="474">
        <v>150000</v>
      </c>
      <c r="C35" s="190"/>
      <c r="D35" s="188"/>
      <c r="E35" s="183"/>
      <c r="F35" s="183"/>
      <c r="G35" s="182"/>
      <c r="H35" s="190"/>
      <c r="I35" s="176"/>
      <c r="J35" s="211"/>
      <c r="K35" s="176"/>
      <c r="L35" s="176"/>
      <c r="M35" s="176"/>
      <c r="N35" s="178"/>
    </row>
    <row r="36" spans="1:14" x14ac:dyDescent="0.25">
      <c r="A36" s="203" t="s">
        <v>107</v>
      </c>
      <c r="B36" s="474"/>
      <c r="C36" s="190"/>
      <c r="D36" s="188"/>
      <c r="E36" s="183"/>
      <c r="F36" s="183"/>
      <c r="G36" s="182"/>
      <c r="H36" s="190"/>
      <c r="I36" s="176"/>
      <c r="J36" s="211"/>
      <c r="K36" s="176"/>
      <c r="L36" s="176"/>
      <c r="M36" s="176"/>
      <c r="N36" s="178"/>
    </row>
    <row r="37" spans="1:14" x14ac:dyDescent="0.25">
      <c r="A37" s="203" t="s">
        <v>108</v>
      </c>
      <c r="B37" s="474">
        <v>475000</v>
      </c>
      <c r="C37" s="190"/>
      <c r="D37" s="188"/>
      <c r="E37" s="183"/>
      <c r="F37" s="183"/>
      <c r="G37" s="182"/>
      <c r="H37" s="190"/>
      <c r="I37" s="176"/>
      <c r="J37" s="211"/>
      <c r="K37" s="176"/>
      <c r="L37" s="176"/>
      <c r="M37" s="176"/>
      <c r="N37" s="178"/>
    </row>
    <row r="38" spans="1:14" x14ac:dyDescent="0.25">
      <c r="A38"/>
      <c r="B38"/>
      <c r="C38" s="190"/>
      <c r="D38" s="188"/>
      <c r="E38" s="183"/>
      <c r="F38" s="183"/>
      <c r="G38" s="182"/>
      <c r="H38" s="190"/>
      <c r="I38" s="176"/>
      <c r="J38" s="430"/>
      <c r="K38" s="176"/>
      <c r="L38" s="176"/>
      <c r="M38" s="176"/>
      <c r="N38" s="178"/>
    </row>
    <row r="39" spans="1:14" x14ac:dyDescent="0.25">
      <c r="A39"/>
      <c r="B39"/>
      <c r="C39" s="190"/>
      <c r="D39" s="176"/>
      <c r="E39" s="200"/>
      <c r="F39" s="200"/>
      <c r="G39" s="182"/>
      <c r="H39" s="176"/>
      <c r="I39" s="176"/>
      <c r="J39" s="430"/>
      <c r="K39" s="176"/>
      <c r="L39" s="176"/>
      <c r="M39" s="176"/>
      <c r="N39" s="178"/>
    </row>
    <row r="40" spans="1:14" x14ac:dyDescent="0.25">
      <c r="A40"/>
      <c r="B40"/>
      <c r="C40" s="190"/>
      <c r="D40" s="176"/>
      <c r="E40" s="183"/>
      <c r="F40" s="183"/>
      <c r="G40" s="182"/>
      <c r="H40" s="176"/>
      <c r="I40" s="176"/>
      <c r="J40" s="430"/>
      <c r="K40" s="176"/>
      <c r="L40" s="176"/>
      <c r="M40" s="176"/>
      <c r="N40" s="178"/>
    </row>
    <row r="41" spans="1:14" x14ac:dyDescent="0.25">
      <c r="A41"/>
      <c r="B41"/>
      <c r="C41" s="190"/>
      <c r="D41" s="176"/>
      <c r="E41" s="183"/>
      <c r="F41" s="183"/>
      <c r="G41" s="182"/>
      <c r="H41" s="176"/>
      <c r="I41" s="176"/>
      <c r="J41" s="430"/>
      <c r="K41" s="176"/>
      <c r="L41" s="176"/>
      <c r="M41" s="176"/>
      <c r="N41" s="178"/>
    </row>
    <row r="42" spans="1:14" x14ac:dyDescent="0.25">
      <c r="A42" s="203"/>
      <c r="B42" s="474"/>
      <c r="C42" s="190"/>
      <c r="D42" s="176"/>
      <c r="E42" s="183"/>
      <c r="F42" s="183"/>
      <c r="G42" s="182"/>
      <c r="H42" s="176"/>
      <c r="I42" s="176"/>
      <c r="J42" s="178"/>
      <c r="K42" s="176"/>
      <c r="L42" s="176"/>
      <c r="M42" s="176"/>
      <c r="N42" s="178"/>
    </row>
    <row r="43" spans="1:14" x14ac:dyDescent="0.25">
      <c r="A43" s="209"/>
      <c r="B43" s="176"/>
      <c r="C43" s="190"/>
      <c r="D43" s="176"/>
      <c r="E43" s="182"/>
      <c r="F43" s="182"/>
      <c r="G43" s="182"/>
      <c r="H43" s="176"/>
      <c r="I43" s="176"/>
      <c r="J43" s="178"/>
      <c r="K43" s="176"/>
      <c r="L43" s="176"/>
      <c r="M43" s="176"/>
      <c r="N43" s="178"/>
    </row>
    <row r="44" spans="1:14" x14ac:dyDescent="0.25">
      <c r="A44" s="209"/>
      <c r="B44" s="176"/>
      <c r="C44" s="190"/>
      <c r="D44" s="188"/>
      <c r="E44" s="183"/>
      <c r="F44" s="183"/>
      <c r="G44" s="182"/>
      <c r="H44" s="190"/>
      <c r="I44" s="176"/>
      <c r="J44" s="178"/>
      <c r="K44" s="176"/>
      <c r="L44" s="176"/>
      <c r="M44" s="176"/>
      <c r="N44" s="178"/>
    </row>
    <row r="45" spans="1:14" x14ac:dyDescent="0.25">
      <c r="A45" s="209"/>
      <c r="B45" s="176"/>
      <c r="C45" s="190"/>
      <c r="D45" s="188"/>
      <c r="E45" s="183"/>
      <c r="F45" s="183"/>
      <c r="G45" s="182"/>
      <c r="H45" s="190"/>
      <c r="I45" s="176"/>
      <c r="J45" s="178"/>
      <c r="K45" s="176"/>
      <c r="L45" s="176"/>
      <c r="M45" s="176"/>
      <c r="N45" s="178"/>
    </row>
    <row r="46" spans="1:14" x14ac:dyDescent="0.25">
      <c r="A46" s="209"/>
      <c r="B46" s="176"/>
      <c r="C46" s="190"/>
      <c r="D46" s="188"/>
      <c r="E46" s="183"/>
      <c r="F46" s="183"/>
      <c r="G46" s="182"/>
      <c r="H46" s="190"/>
      <c r="I46" s="176"/>
      <c r="J46" s="178"/>
      <c r="K46" s="176"/>
      <c r="L46" s="176"/>
      <c r="M46" s="176"/>
      <c r="N46" s="178"/>
    </row>
    <row r="47" spans="1:14" x14ac:dyDescent="0.25">
      <c r="A47" s="209"/>
      <c r="B47" s="176"/>
      <c r="C47" s="190"/>
      <c r="D47" s="188"/>
      <c r="E47" s="182"/>
      <c r="F47" s="182"/>
      <c r="G47" s="182"/>
      <c r="H47" s="190"/>
      <c r="I47" s="176"/>
      <c r="J47" s="178"/>
      <c r="K47" s="176"/>
      <c r="L47" s="176"/>
      <c r="M47" s="176"/>
      <c r="N47" s="178"/>
    </row>
    <row r="48" spans="1:14" x14ac:dyDescent="0.25">
      <c r="A48" s="177"/>
      <c r="B48" s="178"/>
      <c r="C48" s="178"/>
      <c r="D48" s="178"/>
      <c r="E48" s="465"/>
      <c r="F48" s="183"/>
      <c r="G48" s="182"/>
      <c r="H48" s="190"/>
      <c r="I48" s="176"/>
      <c r="J48" s="176"/>
      <c r="K48" s="176"/>
      <c r="L48" s="176"/>
      <c r="M48" s="176"/>
      <c r="N48" s="178"/>
    </row>
    <row r="49" spans="1:14" x14ac:dyDescent="0.25">
      <c r="A49" s="209"/>
      <c r="B49" s="431"/>
      <c r="C49" s="176"/>
      <c r="D49" s="176"/>
      <c r="E49" s="173"/>
      <c r="F49" s="176"/>
      <c r="G49" s="183"/>
      <c r="H49" s="176"/>
      <c r="I49" s="176"/>
      <c r="J49" s="176"/>
      <c r="K49" s="176"/>
      <c r="L49" s="176"/>
      <c r="M49" s="176"/>
      <c r="N49" s="178"/>
    </row>
    <row r="50" spans="1:14" x14ac:dyDescent="0.25">
      <c r="A50" s="209"/>
      <c r="B50" s="431"/>
      <c r="C50" s="176"/>
      <c r="D50" s="176"/>
      <c r="E50" s="173"/>
      <c r="F50" s="176"/>
      <c r="G50" s="183"/>
      <c r="H50" s="176"/>
      <c r="I50" s="176"/>
      <c r="J50" s="176"/>
      <c r="K50" s="176"/>
      <c r="L50" s="176"/>
      <c r="M50" s="176"/>
      <c r="N50" s="178"/>
    </row>
    <row r="51" spans="1:14" x14ac:dyDescent="0.25">
      <c r="A51" s="209"/>
      <c r="B51" s="431"/>
      <c r="C51" s="176"/>
      <c r="D51" s="176"/>
      <c r="E51" s="173"/>
      <c r="F51" s="176"/>
      <c r="G51" s="183"/>
      <c r="H51" s="176"/>
      <c r="I51" s="176"/>
      <c r="J51" s="176"/>
      <c r="K51" s="176"/>
      <c r="L51" s="176"/>
      <c r="M51" s="176"/>
      <c r="N51" s="178"/>
    </row>
    <row r="52" spans="1:14" ht="15.75" x14ac:dyDescent="0.25">
      <c r="A52" s="209"/>
      <c r="B52" s="463"/>
      <c r="C52" s="176"/>
      <c r="D52" s="454"/>
      <c r="E52" s="173"/>
      <c r="F52" s="176"/>
      <c r="G52" s="183"/>
      <c r="H52" s="454"/>
      <c r="I52" s="454"/>
      <c r="J52" s="454"/>
      <c r="K52" s="454"/>
      <c r="L52" s="454"/>
      <c r="M52" s="454"/>
      <c r="N52" s="455"/>
    </row>
    <row r="53" spans="1:14" x14ac:dyDescent="0.25">
      <c r="A53" s="209"/>
      <c r="B53" s="431"/>
      <c r="C53" s="176"/>
      <c r="D53" s="176"/>
      <c r="E53" s="173"/>
      <c r="F53" s="176"/>
      <c r="G53" s="183"/>
      <c r="H53" s="176"/>
      <c r="I53" s="176"/>
      <c r="J53" s="176"/>
      <c r="K53" s="176"/>
      <c r="L53" s="176"/>
      <c r="M53" s="176"/>
      <c r="N53" s="178"/>
    </row>
    <row r="54" spans="1:14" x14ac:dyDescent="0.25">
      <c r="A54" s="209"/>
      <c r="B54" s="431"/>
      <c r="C54" s="176"/>
      <c r="D54" s="176"/>
      <c r="E54" s="173"/>
      <c r="F54" s="176"/>
      <c r="G54" s="183"/>
      <c r="H54" s="176"/>
      <c r="I54" s="176"/>
      <c r="J54" s="176"/>
      <c r="K54" s="176"/>
      <c r="L54" s="176"/>
      <c r="M54" s="176"/>
      <c r="N54" s="178"/>
    </row>
    <row r="55" spans="1:14" ht="15.75" thickBot="1" x14ac:dyDescent="0.3">
      <c r="A55" s="209"/>
      <c r="B55" s="431"/>
      <c r="C55" s="176"/>
      <c r="D55" s="176"/>
      <c r="E55" s="182"/>
      <c r="F55" s="184"/>
      <c r="G55" s="182"/>
      <c r="H55" s="176"/>
      <c r="I55" s="176"/>
      <c r="J55" s="176"/>
      <c r="K55" s="176"/>
      <c r="L55" s="176"/>
      <c r="M55" s="176"/>
      <c r="N55" s="178"/>
    </row>
    <row r="56" spans="1:14" ht="15.75" thickBot="1" x14ac:dyDescent="0.3">
      <c r="A56" s="464"/>
      <c r="B56" s="464"/>
      <c r="C56" s="466"/>
      <c r="D56" s="467"/>
      <c r="E56" s="468"/>
      <c r="F56" s="469"/>
      <c r="G56" s="470"/>
      <c r="H56" s="467"/>
      <c r="I56" s="467"/>
      <c r="J56" s="467"/>
      <c r="K56" s="467"/>
      <c r="L56" s="467"/>
      <c r="M56" s="467"/>
      <c r="N56" s="471"/>
    </row>
    <row r="57" spans="1:14" x14ac:dyDescent="0.25">
      <c r="A57" s="464"/>
      <c r="B57" s="464"/>
      <c r="C57" s="466"/>
      <c r="D57" s="467"/>
      <c r="E57" s="467"/>
      <c r="F57" s="467"/>
      <c r="G57" s="472"/>
      <c r="H57" s="467"/>
      <c r="I57" s="467"/>
      <c r="J57" s="467"/>
      <c r="K57" s="467"/>
      <c r="L57" s="467"/>
      <c r="M57" s="467"/>
      <c r="N57" s="471"/>
    </row>
    <row r="58" spans="1:14" x14ac:dyDescent="0.25">
      <c r="A58"/>
      <c r="B58" s="322"/>
      <c r="C58"/>
      <c r="G58" s="445"/>
    </row>
    <row r="59" spans="1:14" x14ac:dyDescent="0.25">
      <c r="G59" s="445"/>
    </row>
    <row r="60" spans="1:14" x14ac:dyDescent="0.25">
      <c r="G60" s="445"/>
    </row>
    <row r="61" spans="1:14" x14ac:dyDescent="0.25">
      <c r="G61" s="445"/>
    </row>
    <row r="62" spans="1:14" x14ac:dyDescent="0.25">
      <c r="G62" s="445"/>
    </row>
    <row r="63" spans="1:14" x14ac:dyDescent="0.25">
      <c r="G63" s="445"/>
    </row>
    <row r="64" spans="1:14" x14ac:dyDescent="0.25">
      <c r="A64"/>
      <c r="B64"/>
      <c r="C64" s="295"/>
      <c r="G64" s="445"/>
    </row>
    <row r="65" spans="1:2" x14ac:dyDescent="0.25">
      <c r="A65"/>
      <c r="B65"/>
    </row>
    <row r="66" spans="1:2" x14ac:dyDescent="0.25">
      <c r="A66"/>
      <c r="B66"/>
    </row>
    <row r="67" spans="1:2" x14ac:dyDescent="0.25">
      <c r="A67"/>
      <c r="B67"/>
    </row>
    <row r="68" spans="1:2" x14ac:dyDescent="0.25">
      <c r="A68"/>
      <c r="B68"/>
    </row>
    <row r="69" spans="1:2" x14ac:dyDescent="0.25">
      <c r="A69"/>
      <c r="B69"/>
    </row>
    <row r="70" spans="1:2" x14ac:dyDescent="0.25">
      <c r="A70"/>
      <c r="B70"/>
    </row>
    <row r="71" spans="1:2" x14ac:dyDescent="0.25">
      <c r="A71"/>
      <c r="B71"/>
    </row>
    <row r="72" spans="1:2" x14ac:dyDescent="0.25">
      <c r="A72"/>
      <c r="B72"/>
    </row>
    <row r="73" spans="1:2" x14ac:dyDescent="0.25">
      <c r="A73"/>
      <c r="B73"/>
    </row>
    <row r="74" spans="1:2" x14ac:dyDescent="0.25">
      <c r="A74"/>
      <c r="B74"/>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A17" sqref="A17"/>
    </sheetView>
  </sheetViews>
  <sheetFormatPr defaultRowHeight="15" x14ac:dyDescent="0.25"/>
  <cols>
    <col min="1" max="1" width="13.140625" customWidth="1"/>
    <col min="2" max="2" width="37.7109375" bestFit="1" customWidth="1"/>
    <col min="3" max="3" width="16.42578125" bestFit="1" customWidth="1"/>
  </cols>
  <sheetData>
    <row r="3" spans="1:3" x14ac:dyDescent="0.25">
      <c r="A3" s="473" t="s">
        <v>106</v>
      </c>
      <c r="B3" t="s">
        <v>109</v>
      </c>
      <c r="C3" t="s">
        <v>111</v>
      </c>
    </row>
    <row r="4" spans="1:3" x14ac:dyDescent="0.25">
      <c r="A4" s="203" t="s">
        <v>140</v>
      </c>
      <c r="B4" s="474">
        <v>6000</v>
      </c>
      <c r="C4" s="474">
        <v>1.5915119363395227</v>
      </c>
    </row>
    <row r="5" spans="1:3" x14ac:dyDescent="0.25">
      <c r="A5" s="203" t="s">
        <v>141</v>
      </c>
      <c r="B5" s="474">
        <v>1476000</v>
      </c>
      <c r="C5" s="474">
        <v>391.51193633952244</v>
      </c>
    </row>
    <row r="6" spans="1:3" x14ac:dyDescent="0.25">
      <c r="A6" s="203" t="s">
        <v>121</v>
      </c>
      <c r="B6" s="474">
        <v>1285000</v>
      </c>
      <c r="C6" s="474">
        <v>340.84880636604782</v>
      </c>
    </row>
    <row r="7" spans="1:3" x14ac:dyDescent="0.25">
      <c r="A7" s="203" t="s">
        <v>122</v>
      </c>
      <c r="B7" s="474">
        <v>1918000</v>
      </c>
      <c r="C7" s="474">
        <v>508.75331564986828</v>
      </c>
    </row>
    <row r="8" spans="1:3" x14ac:dyDescent="0.25">
      <c r="A8" s="203" t="s">
        <v>42</v>
      </c>
      <c r="B8" s="474">
        <v>2055400</v>
      </c>
      <c r="C8" s="474">
        <v>545.1989389920426</v>
      </c>
    </row>
    <row r="9" spans="1:3" x14ac:dyDescent="0.25">
      <c r="A9" s="203" t="s">
        <v>138</v>
      </c>
      <c r="B9" s="474">
        <v>3613660</v>
      </c>
      <c r="C9" s="474">
        <v>958.53050397877996</v>
      </c>
    </row>
    <row r="10" spans="1:3" x14ac:dyDescent="0.25">
      <c r="A10" s="203" t="s">
        <v>504</v>
      </c>
      <c r="B10" s="474">
        <v>9140591.1999999993</v>
      </c>
      <c r="C10" s="474">
        <v>2424.56</v>
      </c>
    </row>
    <row r="11" spans="1:3" x14ac:dyDescent="0.25">
      <c r="A11" s="203" t="s">
        <v>108</v>
      </c>
      <c r="B11" s="474">
        <v>19494651.199999999</v>
      </c>
      <c r="C11" s="474">
        <v>5170.9950132626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55"/>
  <sheetViews>
    <sheetView tabSelected="1" topLeftCell="A301" zoomScaleNormal="100" workbookViewId="0">
      <selection activeCell="B446" sqref="B446"/>
    </sheetView>
  </sheetViews>
  <sheetFormatPr defaultColWidth="10.85546875" defaultRowHeight="15" x14ac:dyDescent="0.25"/>
  <cols>
    <col min="1" max="1" width="12.42578125" style="75" customWidth="1"/>
    <col min="2" max="2" width="33.5703125" style="74" customWidth="1"/>
    <col min="3" max="3" width="17.28515625" style="74" customWidth="1"/>
    <col min="4" max="4" width="17.5703125" style="73" customWidth="1"/>
    <col min="5" max="5" width="17.42578125" style="73" customWidth="1"/>
    <col min="6" max="6" width="15" style="71" customWidth="1"/>
    <col min="7" max="7" width="18.42578125" style="72" customWidth="1"/>
    <col min="8" max="8" width="16.5703125" style="73" customWidth="1"/>
    <col min="9" max="9" width="17" style="74" customWidth="1"/>
    <col min="10" max="10" width="25.42578125" style="74" customWidth="1"/>
    <col min="11" max="11" width="13.140625" style="74" customWidth="1"/>
    <col min="12" max="12" width="12.42578125" style="74" customWidth="1"/>
    <col min="13" max="13" width="19.140625" style="74" customWidth="1"/>
    <col min="14" max="14" width="37.140625" style="76" customWidth="1"/>
    <col min="15" max="15" width="11" style="1" customWidth="1"/>
    <col min="16" max="16384" width="10.85546875" style="1"/>
  </cols>
  <sheetData>
    <row r="1" spans="1:14" ht="18.75" x14ac:dyDescent="0.25">
      <c r="A1" s="710" t="s">
        <v>147</v>
      </c>
      <c r="B1" s="710"/>
      <c r="C1" s="710"/>
      <c r="D1" s="710"/>
      <c r="E1" s="710"/>
      <c r="F1" s="710"/>
      <c r="G1" s="710"/>
      <c r="H1" s="710"/>
      <c r="I1" s="710"/>
      <c r="J1" s="710"/>
      <c r="K1" s="710"/>
      <c r="L1" s="710"/>
      <c r="M1" s="710"/>
      <c r="N1" s="710"/>
    </row>
    <row r="2" spans="1:14" s="2" customFormat="1" ht="69.95" customHeight="1" x14ac:dyDescent="0.25">
      <c r="A2" s="331" t="s">
        <v>0</v>
      </c>
      <c r="B2" s="325" t="s">
        <v>5</v>
      </c>
      <c r="C2" s="325" t="s">
        <v>10</v>
      </c>
      <c r="D2" s="326" t="s">
        <v>8</v>
      </c>
      <c r="E2" s="326" t="s">
        <v>13</v>
      </c>
      <c r="F2" s="327" t="s">
        <v>7</v>
      </c>
      <c r="G2" s="328" t="s">
        <v>6</v>
      </c>
      <c r="H2" s="326" t="s">
        <v>2</v>
      </c>
      <c r="I2" s="326" t="s">
        <v>114</v>
      </c>
      <c r="J2" s="325" t="s">
        <v>9</v>
      </c>
      <c r="K2" s="325" t="s">
        <v>1</v>
      </c>
      <c r="L2" s="325" t="s">
        <v>4</v>
      </c>
      <c r="M2" s="329" t="s">
        <v>12</v>
      </c>
      <c r="N2" s="330" t="s">
        <v>11</v>
      </c>
    </row>
    <row r="3" spans="1:14" s="2" customFormat="1" ht="15" customHeight="1" x14ac:dyDescent="0.25">
      <c r="A3" s="195">
        <v>44774</v>
      </c>
      <c r="B3" s="196" t="s">
        <v>155</v>
      </c>
      <c r="C3" s="196" t="s">
        <v>125</v>
      </c>
      <c r="D3" s="197" t="s">
        <v>119</v>
      </c>
      <c r="E3" s="173">
        <v>11000</v>
      </c>
      <c r="F3" s="369">
        <v>3770</v>
      </c>
      <c r="G3" s="333">
        <f>E3/F3</f>
        <v>2.9177718832891246</v>
      </c>
      <c r="H3" s="210" t="s">
        <v>141</v>
      </c>
      <c r="I3" s="197" t="s">
        <v>18</v>
      </c>
      <c r="J3" s="453" t="s">
        <v>154</v>
      </c>
      <c r="K3" s="196" t="s">
        <v>64</v>
      </c>
      <c r="L3" s="196" t="s">
        <v>45</v>
      </c>
      <c r="M3" s="458"/>
      <c r="N3" s="370"/>
    </row>
    <row r="4" spans="1:14" s="2" customFormat="1" ht="15" customHeight="1" x14ac:dyDescent="0.25">
      <c r="A4" s="195">
        <v>44774</v>
      </c>
      <c r="B4" s="196" t="s">
        <v>155</v>
      </c>
      <c r="C4" s="196" t="s">
        <v>125</v>
      </c>
      <c r="D4" s="197" t="s">
        <v>119</v>
      </c>
      <c r="E4" s="173">
        <v>10000</v>
      </c>
      <c r="F4" s="369">
        <v>3770</v>
      </c>
      <c r="G4" s="333">
        <f t="shared" ref="G4:G67" si="0">E4/F4</f>
        <v>2.6525198938992043</v>
      </c>
      <c r="H4" s="210" t="s">
        <v>141</v>
      </c>
      <c r="I4" s="197" t="s">
        <v>18</v>
      </c>
      <c r="J4" s="453" t="s">
        <v>154</v>
      </c>
      <c r="K4" s="196" t="s">
        <v>64</v>
      </c>
      <c r="L4" s="196" t="s">
        <v>45</v>
      </c>
      <c r="M4" s="458"/>
      <c r="N4" s="370"/>
    </row>
    <row r="5" spans="1:14" s="2" customFormat="1" ht="15" customHeight="1" x14ac:dyDescent="0.25">
      <c r="A5" s="195">
        <v>44774</v>
      </c>
      <c r="B5" s="196" t="s">
        <v>155</v>
      </c>
      <c r="C5" s="196" t="s">
        <v>125</v>
      </c>
      <c r="D5" s="197" t="s">
        <v>119</v>
      </c>
      <c r="E5" s="173">
        <v>8000</v>
      </c>
      <c r="F5" s="369">
        <v>3770</v>
      </c>
      <c r="G5" s="333">
        <f t="shared" si="0"/>
        <v>2.1220159151193636</v>
      </c>
      <c r="H5" s="210" t="s">
        <v>141</v>
      </c>
      <c r="I5" s="197" t="s">
        <v>18</v>
      </c>
      <c r="J5" s="453" t="s">
        <v>154</v>
      </c>
      <c r="K5" s="196" t="s">
        <v>64</v>
      </c>
      <c r="L5" s="196" t="s">
        <v>45</v>
      </c>
      <c r="M5" s="458"/>
      <c r="N5" s="370"/>
    </row>
    <row r="6" spans="1:14" s="2" customFormat="1" ht="15" customHeight="1" x14ac:dyDescent="0.25">
      <c r="A6" s="195">
        <v>44774</v>
      </c>
      <c r="B6" s="196" t="s">
        <v>155</v>
      </c>
      <c r="C6" s="196" t="s">
        <v>125</v>
      </c>
      <c r="D6" s="197" t="s">
        <v>119</v>
      </c>
      <c r="E6" s="173">
        <v>10000</v>
      </c>
      <c r="F6" s="369">
        <v>3770</v>
      </c>
      <c r="G6" s="333">
        <f t="shared" si="0"/>
        <v>2.6525198938992043</v>
      </c>
      <c r="H6" s="210" t="s">
        <v>141</v>
      </c>
      <c r="I6" s="197" t="s">
        <v>18</v>
      </c>
      <c r="J6" s="453" t="s">
        <v>154</v>
      </c>
      <c r="K6" s="196" t="s">
        <v>64</v>
      </c>
      <c r="L6" s="196" t="s">
        <v>45</v>
      </c>
      <c r="M6" s="458"/>
      <c r="N6" s="370"/>
    </row>
    <row r="7" spans="1:14" s="2" customFormat="1" ht="15" customHeight="1" x14ac:dyDescent="0.25">
      <c r="A7" s="195">
        <v>44774</v>
      </c>
      <c r="B7" s="196" t="s">
        <v>155</v>
      </c>
      <c r="C7" s="196" t="s">
        <v>125</v>
      </c>
      <c r="D7" s="197" t="s">
        <v>119</v>
      </c>
      <c r="E7" s="173">
        <v>9000</v>
      </c>
      <c r="F7" s="369">
        <v>3770</v>
      </c>
      <c r="G7" s="333">
        <f t="shared" si="0"/>
        <v>2.3872679045092839</v>
      </c>
      <c r="H7" s="210" t="s">
        <v>141</v>
      </c>
      <c r="I7" s="197" t="s">
        <v>18</v>
      </c>
      <c r="J7" s="453" t="s">
        <v>154</v>
      </c>
      <c r="K7" s="196" t="s">
        <v>64</v>
      </c>
      <c r="L7" s="196" t="s">
        <v>45</v>
      </c>
      <c r="M7" s="458"/>
      <c r="N7" s="370"/>
    </row>
    <row r="8" spans="1:14" s="2" customFormat="1" ht="15" customHeight="1" x14ac:dyDescent="0.25">
      <c r="A8" s="195">
        <v>44774</v>
      </c>
      <c r="B8" s="196" t="s">
        <v>124</v>
      </c>
      <c r="C8" s="196" t="s">
        <v>125</v>
      </c>
      <c r="D8" s="197" t="s">
        <v>119</v>
      </c>
      <c r="E8" s="173">
        <v>10000</v>
      </c>
      <c r="F8" s="369">
        <v>3770</v>
      </c>
      <c r="G8" s="333">
        <f t="shared" si="0"/>
        <v>2.6525198938992043</v>
      </c>
      <c r="H8" s="210" t="s">
        <v>121</v>
      </c>
      <c r="I8" s="197" t="s">
        <v>18</v>
      </c>
      <c r="J8" s="453" t="s">
        <v>159</v>
      </c>
      <c r="K8" s="196" t="s">
        <v>64</v>
      </c>
      <c r="L8" s="196" t="s">
        <v>45</v>
      </c>
      <c r="M8" s="458"/>
      <c r="N8" s="370"/>
    </row>
    <row r="9" spans="1:14" s="2" customFormat="1" ht="15" customHeight="1" x14ac:dyDescent="0.25">
      <c r="A9" s="195">
        <v>44774</v>
      </c>
      <c r="B9" s="196" t="s">
        <v>124</v>
      </c>
      <c r="C9" s="196" t="s">
        <v>125</v>
      </c>
      <c r="D9" s="197" t="s">
        <v>119</v>
      </c>
      <c r="E9" s="173">
        <v>10000</v>
      </c>
      <c r="F9" s="369">
        <v>3770</v>
      </c>
      <c r="G9" s="333">
        <f t="shared" si="0"/>
        <v>2.6525198938992043</v>
      </c>
      <c r="H9" s="210" t="s">
        <v>121</v>
      </c>
      <c r="I9" s="197" t="s">
        <v>18</v>
      </c>
      <c r="J9" s="453" t="s">
        <v>159</v>
      </c>
      <c r="K9" s="196" t="s">
        <v>64</v>
      </c>
      <c r="L9" s="196" t="s">
        <v>45</v>
      </c>
      <c r="M9" s="458"/>
      <c r="N9" s="370"/>
    </row>
    <row r="10" spans="1:14" s="2" customFormat="1" ht="15" customHeight="1" x14ac:dyDescent="0.25">
      <c r="A10" s="195">
        <v>44774</v>
      </c>
      <c r="B10" s="196" t="s">
        <v>124</v>
      </c>
      <c r="C10" s="196" t="s">
        <v>125</v>
      </c>
      <c r="D10" s="197" t="s">
        <v>119</v>
      </c>
      <c r="E10" s="173">
        <v>7000</v>
      </c>
      <c r="F10" s="369">
        <v>3770</v>
      </c>
      <c r="G10" s="333">
        <f t="shared" si="0"/>
        <v>1.856763925729443</v>
      </c>
      <c r="H10" s="210" t="s">
        <v>121</v>
      </c>
      <c r="I10" s="197" t="s">
        <v>18</v>
      </c>
      <c r="J10" s="453" t="s">
        <v>159</v>
      </c>
      <c r="K10" s="196" t="s">
        <v>64</v>
      </c>
      <c r="L10" s="196" t="s">
        <v>45</v>
      </c>
      <c r="M10" s="458"/>
      <c r="N10" s="370"/>
    </row>
    <row r="11" spans="1:14" s="2" customFormat="1" ht="15" customHeight="1" x14ac:dyDescent="0.25">
      <c r="A11" s="195">
        <v>44774</v>
      </c>
      <c r="B11" s="196" t="s">
        <v>124</v>
      </c>
      <c r="C11" s="196" t="s">
        <v>125</v>
      </c>
      <c r="D11" s="197" t="s">
        <v>119</v>
      </c>
      <c r="E11" s="173">
        <v>10000</v>
      </c>
      <c r="F11" s="369">
        <v>3770</v>
      </c>
      <c r="G11" s="333">
        <f t="shared" si="0"/>
        <v>2.6525198938992043</v>
      </c>
      <c r="H11" s="210" t="s">
        <v>121</v>
      </c>
      <c r="I11" s="197" t="s">
        <v>18</v>
      </c>
      <c r="J11" s="453" t="s">
        <v>159</v>
      </c>
      <c r="K11" s="196" t="s">
        <v>64</v>
      </c>
      <c r="L11" s="196" t="s">
        <v>45</v>
      </c>
      <c r="M11" s="458"/>
      <c r="N11" s="370"/>
    </row>
    <row r="12" spans="1:14" s="2" customFormat="1" ht="15" customHeight="1" x14ac:dyDescent="0.25">
      <c r="A12" s="195">
        <v>44774</v>
      </c>
      <c r="B12" s="196" t="s">
        <v>124</v>
      </c>
      <c r="C12" s="196" t="s">
        <v>125</v>
      </c>
      <c r="D12" s="197" t="s">
        <v>119</v>
      </c>
      <c r="E12" s="173">
        <v>10000</v>
      </c>
      <c r="F12" s="369">
        <v>3770</v>
      </c>
      <c r="G12" s="333">
        <f t="shared" si="0"/>
        <v>2.6525198938992043</v>
      </c>
      <c r="H12" s="210" t="s">
        <v>121</v>
      </c>
      <c r="I12" s="197" t="s">
        <v>18</v>
      </c>
      <c r="J12" s="453" t="s">
        <v>159</v>
      </c>
      <c r="K12" s="196" t="s">
        <v>64</v>
      </c>
      <c r="L12" s="196" t="s">
        <v>45</v>
      </c>
      <c r="M12" s="458"/>
      <c r="N12" s="370"/>
    </row>
    <row r="13" spans="1:14" s="2" customFormat="1" ht="15" customHeight="1" x14ac:dyDescent="0.25">
      <c r="A13" s="195">
        <v>44774</v>
      </c>
      <c r="B13" s="196" t="s">
        <v>124</v>
      </c>
      <c r="C13" s="196" t="s">
        <v>125</v>
      </c>
      <c r="D13" s="197" t="s">
        <v>120</v>
      </c>
      <c r="E13" s="173">
        <v>8000</v>
      </c>
      <c r="F13" s="369">
        <v>3770</v>
      </c>
      <c r="G13" s="333">
        <f t="shared" si="0"/>
        <v>2.1220159151193636</v>
      </c>
      <c r="H13" s="210" t="s">
        <v>122</v>
      </c>
      <c r="I13" s="197" t="s">
        <v>18</v>
      </c>
      <c r="J13" s="453" t="s">
        <v>162</v>
      </c>
      <c r="K13" s="196" t="s">
        <v>64</v>
      </c>
      <c r="L13" s="196" t="s">
        <v>45</v>
      </c>
      <c r="M13" s="458"/>
      <c r="N13" s="370"/>
    </row>
    <row r="14" spans="1:14" s="2" customFormat="1" ht="15" customHeight="1" x14ac:dyDescent="0.25">
      <c r="A14" s="195">
        <v>44774</v>
      </c>
      <c r="B14" s="196" t="s">
        <v>124</v>
      </c>
      <c r="C14" s="196" t="s">
        <v>125</v>
      </c>
      <c r="D14" s="197" t="s">
        <v>120</v>
      </c>
      <c r="E14" s="173">
        <v>20000</v>
      </c>
      <c r="F14" s="369">
        <v>3770</v>
      </c>
      <c r="G14" s="333">
        <f t="shared" si="0"/>
        <v>5.3050397877984086</v>
      </c>
      <c r="H14" s="210" t="s">
        <v>122</v>
      </c>
      <c r="I14" s="197" t="s">
        <v>18</v>
      </c>
      <c r="J14" s="453" t="s">
        <v>162</v>
      </c>
      <c r="K14" s="196" t="s">
        <v>64</v>
      </c>
      <c r="L14" s="196" t="s">
        <v>45</v>
      </c>
      <c r="M14" s="458"/>
      <c r="N14" s="370"/>
    </row>
    <row r="15" spans="1:14" s="2" customFormat="1" ht="15" customHeight="1" x14ac:dyDescent="0.25">
      <c r="A15" s="195">
        <v>44774</v>
      </c>
      <c r="B15" s="196" t="s">
        <v>124</v>
      </c>
      <c r="C15" s="196" t="s">
        <v>125</v>
      </c>
      <c r="D15" s="197" t="s">
        <v>120</v>
      </c>
      <c r="E15" s="173">
        <v>20000</v>
      </c>
      <c r="F15" s="369">
        <v>3770</v>
      </c>
      <c r="G15" s="333">
        <f t="shared" si="0"/>
        <v>5.3050397877984086</v>
      </c>
      <c r="H15" s="210" t="s">
        <v>122</v>
      </c>
      <c r="I15" s="197" t="s">
        <v>18</v>
      </c>
      <c r="J15" s="453" t="s">
        <v>162</v>
      </c>
      <c r="K15" s="196" t="s">
        <v>64</v>
      </c>
      <c r="L15" s="196" t="s">
        <v>45</v>
      </c>
      <c r="M15" s="458"/>
      <c r="N15" s="370"/>
    </row>
    <row r="16" spans="1:14" s="2" customFormat="1" ht="15" customHeight="1" x14ac:dyDescent="0.25">
      <c r="A16" s="195">
        <v>44774</v>
      </c>
      <c r="B16" s="196" t="s">
        <v>124</v>
      </c>
      <c r="C16" s="196" t="s">
        <v>125</v>
      </c>
      <c r="D16" s="197" t="s">
        <v>120</v>
      </c>
      <c r="E16" s="173">
        <v>10000</v>
      </c>
      <c r="F16" s="369">
        <v>3770</v>
      </c>
      <c r="G16" s="333">
        <f t="shared" si="0"/>
        <v>2.6525198938992043</v>
      </c>
      <c r="H16" s="210" t="s">
        <v>122</v>
      </c>
      <c r="I16" s="197" t="s">
        <v>18</v>
      </c>
      <c r="J16" s="453" t="s">
        <v>162</v>
      </c>
      <c r="K16" s="196" t="s">
        <v>64</v>
      </c>
      <c r="L16" s="196" t="s">
        <v>45</v>
      </c>
      <c r="M16" s="458"/>
      <c r="N16" s="370"/>
    </row>
    <row r="17" spans="1:14" s="2" customFormat="1" ht="15" customHeight="1" x14ac:dyDescent="0.25">
      <c r="A17" s="195">
        <v>44774</v>
      </c>
      <c r="B17" s="196" t="s">
        <v>124</v>
      </c>
      <c r="C17" s="196" t="s">
        <v>125</v>
      </c>
      <c r="D17" s="197" t="s">
        <v>120</v>
      </c>
      <c r="E17" s="173">
        <v>8000</v>
      </c>
      <c r="F17" s="369">
        <v>3770</v>
      </c>
      <c r="G17" s="333">
        <f t="shared" si="0"/>
        <v>2.1220159151193636</v>
      </c>
      <c r="H17" s="210" t="s">
        <v>122</v>
      </c>
      <c r="I17" s="197" t="s">
        <v>18</v>
      </c>
      <c r="J17" s="453" t="s">
        <v>162</v>
      </c>
      <c r="K17" s="196" t="s">
        <v>64</v>
      </c>
      <c r="L17" s="196" t="s">
        <v>45</v>
      </c>
      <c r="M17" s="458"/>
      <c r="N17" s="370"/>
    </row>
    <row r="18" spans="1:14" s="2" customFormat="1" ht="15" customHeight="1" x14ac:dyDescent="0.25">
      <c r="A18" s="195">
        <v>44774</v>
      </c>
      <c r="B18" s="196" t="s">
        <v>123</v>
      </c>
      <c r="C18" s="196" t="s">
        <v>123</v>
      </c>
      <c r="D18" s="197" t="s">
        <v>120</v>
      </c>
      <c r="E18" s="173">
        <v>5000</v>
      </c>
      <c r="F18" s="369">
        <v>3770</v>
      </c>
      <c r="G18" s="333">
        <f t="shared" si="0"/>
        <v>1.3262599469496021</v>
      </c>
      <c r="H18" s="210" t="s">
        <v>122</v>
      </c>
      <c r="I18" s="197" t="s">
        <v>18</v>
      </c>
      <c r="J18" s="453" t="s">
        <v>162</v>
      </c>
      <c r="K18" s="196" t="s">
        <v>64</v>
      </c>
      <c r="L18" s="196" t="s">
        <v>45</v>
      </c>
      <c r="M18" s="458"/>
      <c r="N18" s="370"/>
    </row>
    <row r="19" spans="1:14" s="2" customFormat="1" ht="15" customHeight="1" x14ac:dyDescent="0.25">
      <c r="A19" s="195">
        <v>44774</v>
      </c>
      <c r="B19" s="196" t="s">
        <v>123</v>
      </c>
      <c r="C19" s="196" t="s">
        <v>123</v>
      </c>
      <c r="D19" s="197" t="s">
        <v>120</v>
      </c>
      <c r="E19" s="173">
        <v>5000</v>
      </c>
      <c r="F19" s="369">
        <v>3770</v>
      </c>
      <c r="G19" s="333">
        <f t="shared" si="0"/>
        <v>1.3262599469496021</v>
      </c>
      <c r="H19" s="210" t="s">
        <v>122</v>
      </c>
      <c r="I19" s="197" t="s">
        <v>18</v>
      </c>
      <c r="J19" s="453" t="s">
        <v>162</v>
      </c>
      <c r="K19" s="196" t="s">
        <v>64</v>
      </c>
      <c r="L19" s="196" t="s">
        <v>45</v>
      </c>
      <c r="M19" s="458"/>
      <c r="N19" s="370"/>
    </row>
    <row r="20" spans="1:14" s="2" customFormat="1" ht="15" customHeight="1" x14ac:dyDescent="0.25">
      <c r="A20" s="195">
        <v>44775</v>
      </c>
      <c r="B20" s="196" t="s">
        <v>124</v>
      </c>
      <c r="C20" s="196" t="s">
        <v>125</v>
      </c>
      <c r="D20" s="197" t="s">
        <v>119</v>
      </c>
      <c r="E20" s="173">
        <v>10000</v>
      </c>
      <c r="F20" s="369">
        <v>3770</v>
      </c>
      <c r="G20" s="333">
        <f t="shared" si="0"/>
        <v>2.6525198938992043</v>
      </c>
      <c r="H20" s="210" t="s">
        <v>121</v>
      </c>
      <c r="I20" s="197" t="s">
        <v>18</v>
      </c>
      <c r="J20" s="453" t="s">
        <v>167</v>
      </c>
      <c r="K20" s="196" t="s">
        <v>64</v>
      </c>
      <c r="L20" s="196" t="s">
        <v>45</v>
      </c>
      <c r="M20" s="458"/>
      <c r="N20" s="370"/>
    </row>
    <row r="21" spans="1:14" s="2" customFormat="1" ht="15" customHeight="1" x14ac:dyDescent="0.25">
      <c r="A21" s="195">
        <v>44775</v>
      </c>
      <c r="B21" s="196" t="s">
        <v>124</v>
      </c>
      <c r="C21" s="196" t="s">
        <v>125</v>
      </c>
      <c r="D21" s="197" t="s">
        <v>119</v>
      </c>
      <c r="E21" s="191">
        <v>10000</v>
      </c>
      <c r="F21" s="369">
        <v>3770</v>
      </c>
      <c r="G21" s="333">
        <f t="shared" si="0"/>
        <v>2.6525198938992043</v>
      </c>
      <c r="H21" s="210" t="s">
        <v>121</v>
      </c>
      <c r="I21" s="197" t="s">
        <v>18</v>
      </c>
      <c r="J21" s="453" t="s">
        <v>167</v>
      </c>
      <c r="K21" s="196" t="s">
        <v>64</v>
      </c>
      <c r="L21" s="196" t="s">
        <v>45</v>
      </c>
      <c r="M21" s="458"/>
      <c r="N21" s="370"/>
    </row>
    <row r="22" spans="1:14" s="2" customFormat="1" ht="15" customHeight="1" x14ac:dyDescent="0.25">
      <c r="A22" s="195">
        <v>44775</v>
      </c>
      <c r="B22" s="196" t="s">
        <v>124</v>
      </c>
      <c r="C22" s="196" t="s">
        <v>125</v>
      </c>
      <c r="D22" s="197" t="s">
        <v>119</v>
      </c>
      <c r="E22" s="191">
        <v>10000</v>
      </c>
      <c r="F22" s="369">
        <v>3770</v>
      </c>
      <c r="G22" s="333">
        <f t="shared" si="0"/>
        <v>2.6525198938992043</v>
      </c>
      <c r="H22" s="210" t="s">
        <v>121</v>
      </c>
      <c r="I22" s="197" t="s">
        <v>18</v>
      </c>
      <c r="J22" s="453" t="s">
        <v>167</v>
      </c>
      <c r="K22" s="196" t="s">
        <v>64</v>
      </c>
      <c r="L22" s="196" t="s">
        <v>45</v>
      </c>
      <c r="M22" s="458"/>
      <c r="N22" s="370"/>
    </row>
    <row r="23" spans="1:14" s="2" customFormat="1" ht="15" customHeight="1" x14ac:dyDescent="0.25">
      <c r="A23" s="195">
        <v>44775</v>
      </c>
      <c r="B23" s="196" t="s">
        <v>124</v>
      </c>
      <c r="C23" s="196" t="s">
        <v>125</v>
      </c>
      <c r="D23" s="197" t="s">
        <v>119</v>
      </c>
      <c r="E23" s="191">
        <v>9000</v>
      </c>
      <c r="F23" s="369">
        <v>3770</v>
      </c>
      <c r="G23" s="333">
        <f t="shared" si="0"/>
        <v>2.3872679045092839</v>
      </c>
      <c r="H23" s="210" t="s">
        <v>121</v>
      </c>
      <c r="I23" s="197" t="s">
        <v>18</v>
      </c>
      <c r="J23" s="453" t="s">
        <v>167</v>
      </c>
      <c r="K23" s="196" t="s">
        <v>64</v>
      </c>
      <c r="L23" s="196" t="s">
        <v>45</v>
      </c>
      <c r="M23" s="458"/>
      <c r="N23" s="370"/>
    </row>
    <row r="24" spans="1:14" s="2" customFormat="1" ht="15" customHeight="1" x14ac:dyDescent="0.25">
      <c r="A24" s="195">
        <v>44775</v>
      </c>
      <c r="B24" s="196" t="s">
        <v>124</v>
      </c>
      <c r="C24" s="196" t="s">
        <v>125</v>
      </c>
      <c r="D24" s="197" t="s">
        <v>119</v>
      </c>
      <c r="E24" s="191">
        <v>10000</v>
      </c>
      <c r="F24" s="369">
        <v>3770</v>
      </c>
      <c r="G24" s="333">
        <f t="shared" si="0"/>
        <v>2.6525198938992043</v>
      </c>
      <c r="H24" s="210" t="s">
        <v>121</v>
      </c>
      <c r="I24" s="197" t="s">
        <v>18</v>
      </c>
      <c r="J24" s="453" t="s">
        <v>167</v>
      </c>
      <c r="K24" s="196" t="s">
        <v>64</v>
      </c>
      <c r="L24" s="196" t="s">
        <v>45</v>
      </c>
      <c r="M24" s="458"/>
      <c r="N24" s="370"/>
    </row>
    <row r="25" spans="1:14" s="2" customFormat="1" ht="15" customHeight="1" x14ac:dyDescent="0.25">
      <c r="A25" s="195">
        <v>44775</v>
      </c>
      <c r="B25" s="196" t="s">
        <v>155</v>
      </c>
      <c r="C25" s="196" t="s">
        <v>125</v>
      </c>
      <c r="D25" s="197" t="s">
        <v>119</v>
      </c>
      <c r="E25" s="173">
        <v>10000</v>
      </c>
      <c r="F25" s="369">
        <v>3770</v>
      </c>
      <c r="G25" s="333">
        <f t="shared" si="0"/>
        <v>2.6525198938992043</v>
      </c>
      <c r="H25" s="210" t="s">
        <v>141</v>
      </c>
      <c r="I25" s="197" t="s">
        <v>18</v>
      </c>
      <c r="J25" s="453" t="s">
        <v>171</v>
      </c>
      <c r="K25" s="196" t="s">
        <v>64</v>
      </c>
      <c r="L25" s="196" t="s">
        <v>45</v>
      </c>
      <c r="M25" s="458"/>
      <c r="N25" s="370"/>
    </row>
    <row r="26" spans="1:14" s="2" customFormat="1" ht="15" customHeight="1" x14ac:dyDescent="0.25">
      <c r="A26" s="195">
        <v>44775</v>
      </c>
      <c r="B26" s="196" t="s">
        <v>155</v>
      </c>
      <c r="C26" s="196" t="s">
        <v>125</v>
      </c>
      <c r="D26" s="197" t="s">
        <v>119</v>
      </c>
      <c r="E26" s="191">
        <v>10000</v>
      </c>
      <c r="F26" s="369">
        <v>3770</v>
      </c>
      <c r="G26" s="333">
        <f t="shared" si="0"/>
        <v>2.6525198938992043</v>
      </c>
      <c r="H26" s="210" t="s">
        <v>141</v>
      </c>
      <c r="I26" s="197" t="s">
        <v>18</v>
      </c>
      <c r="J26" s="453" t="s">
        <v>171</v>
      </c>
      <c r="K26" s="196" t="s">
        <v>64</v>
      </c>
      <c r="L26" s="196" t="s">
        <v>45</v>
      </c>
      <c r="M26" s="458"/>
      <c r="N26" s="370"/>
    </row>
    <row r="27" spans="1:14" s="2" customFormat="1" ht="15" customHeight="1" x14ac:dyDescent="0.25">
      <c r="A27" s="195">
        <v>44775</v>
      </c>
      <c r="B27" s="196" t="s">
        <v>155</v>
      </c>
      <c r="C27" s="196" t="s">
        <v>125</v>
      </c>
      <c r="D27" s="197" t="s">
        <v>119</v>
      </c>
      <c r="E27" s="191">
        <v>10000</v>
      </c>
      <c r="F27" s="369">
        <v>3770</v>
      </c>
      <c r="G27" s="333">
        <f t="shared" si="0"/>
        <v>2.6525198938992043</v>
      </c>
      <c r="H27" s="210" t="s">
        <v>141</v>
      </c>
      <c r="I27" s="197" t="s">
        <v>18</v>
      </c>
      <c r="J27" s="453" t="s">
        <v>171</v>
      </c>
      <c r="K27" s="196" t="s">
        <v>64</v>
      </c>
      <c r="L27" s="196" t="s">
        <v>45</v>
      </c>
      <c r="M27" s="458"/>
      <c r="N27" s="370"/>
    </row>
    <row r="28" spans="1:14" s="2" customFormat="1" ht="15" customHeight="1" x14ac:dyDescent="0.25">
      <c r="A28" s="195">
        <v>44775</v>
      </c>
      <c r="B28" s="196" t="s">
        <v>155</v>
      </c>
      <c r="C28" s="196" t="s">
        <v>125</v>
      </c>
      <c r="D28" s="197" t="s">
        <v>119</v>
      </c>
      <c r="E28" s="191">
        <v>10000</v>
      </c>
      <c r="F28" s="369">
        <v>3770</v>
      </c>
      <c r="G28" s="333">
        <f t="shared" si="0"/>
        <v>2.6525198938992043</v>
      </c>
      <c r="H28" s="210" t="s">
        <v>141</v>
      </c>
      <c r="I28" s="197" t="s">
        <v>18</v>
      </c>
      <c r="J28" s="453" t="s">
        <v>171</v>
      </c>
      <c r="K28" s="196" t="s">
        <v>64</v>
      </c>
      <c r="L28" s="196" t="s">
        <v>45</v>
      </c>
      <c r="M28" s="458"/>
      <c r="N28" s="370"/>
    </row>
    <row r="29" spans="1:14" s="2" customFormat="1" ht="15" customHeight="1" x14ac:dyDescent="0.25">
      <c r="A29" s="195">
        <v>44775</v>
      </c>
      <c r="B29" s="196" t="s">
        <v>155</v>
      </c>
      <c r="C29" s="196" t="s">
        <v>125</v>
      </c>
      <c r="D29" s="197" t="s">
        <v>119</v>
      </c>
      <c r="E29" s="191">
        <v>9000</v>
      </c>
      <c r="F29" s="369">
        <v>3770</v>
      </c>
      <c r="G29" s="333">
        <f t="shared" si="0"/>
        <v>2.3872679045092839</v>
      </c>
      <c r="H29" s="210" t="s">
        <v>141</v>
      </c>
      <c r="I29" s="197" t="s">
        <v>18</v>
      </c>
      <c r="J29" s="453" t="s">
        <v>171</v>
      </c>
      <c r="K29" s="196" t="s">
        <v>64</v>
      </c>
      <c r="L29" s="196" t="s">
        <v>45</v>
      </c>
      <c r="M29" s="458"/>
      <c r="N29" s="370"/>
    </row>
    <row r="30" spans="1:14" s="2" customFormat="1" ht="15" customHeight="1" x14ac:dyDescent="0.25">
      <c r="A30" s="195">
        <v>44775</v>
      </c>
      <c r="B30" s="196" t="s">
        <v>124</v>
      </c>
      <c r="C30" s="196" t="s">
        <v>125</v>
      </c>
      <c r="D30" s="197" t="s">
        <v>120</v>
      </c>
      <c r="E30" s="191">
        <v>8000</v>
      </c>
      <c r="F30" s="369">
        <v>3770</v>
      </c>
      <c r="G30" s="333">
        <f t="shared" si="0"/>
        <v>2.1220159151193636</v>
      </c>
      <c r="H30" s="210" t="s">
        <v>122</v>
      </c>
      <c r="I30" s="197" t="s">
        <v>18</v>
      </c>
      <c r="J30" s="453" t="s">
        <v>173</v>
      </c>
      <c r="K30" s="196" t="s">
        <v>64</v>
      </c>
      <c r="L30" s="196" t="s">
        <v>45</v>
      </c>
      <c r="M30" s="458"/>
      <c r="N30" s="370"/>
    </row>
    <row r="31" spans="1:14" s="2" customFormat="1" ht="15" customHeight="1" x14ac:dyDescent="0.25">
      <c r="A31" s="195">
        <v>44775</v>
      </c>
      <c r="B31" s="196" t="s">
        <v>124</v>
      </c>
      <c r="C31" s="196" t="s">
        <v>125</v>
      </c>
      <c r="D31" s="197" t="s">
        <v>120</v>
      </c>
      <c r="E31" s="191">
        <v>12000</v>
      </c>
      <c r="F31" s="369">
        <v>3770</v>
      </c>
      <c r="G31" s="333">
        <f t="shared" si="0"/>
        <v>3.183023872679045</v>
      </c>
      <c r="H31" s="210" t="s">
        <v>122</v>
      </c>
      <c r="I31" s="197" t="s">
        <v>18</v>
      </c>
      <c r="J31" s="453" t="s">
        <v>173</v>
      </c>
      <c r="K31" s="196" t="s">
        <v>64</v>
      </c>
      <c r="L31" s="196" t="s">
        <v>45</v>
      </c>
      <c r="M31" s="458"/>
      <c r="N31" s="370"/>
    </row>
    <row r="32" spans="1:14" s="2" customFormat="1" ht="15" customHeight="1" x14ac:dyDescent="0.25">
      <c r="A32" s="195">
        <v>44775</v>
      </c>
      <c r="B32" s="196" t="s">
        <v>124</v>
      </c>
      <c r="C32" s="196" t="s">
        <v>125</v>
      </c>
      <c r="D32" s="197" t="s">
        <v>120</v>
      </c>
      <c r="E32" s="191">
        <v>12000</v>
      </c>
      <c r="F32" s="369">
        <v>3770</v>
      </c>
      <c r="G32" s="333">
        <f t="shared" si="0"/>
        <v>3.183023872679045</v>
      </c>
      <c r="H32" s="210" t="s">
        <v>122</v>
      </c>
      <c r="I32" s="197" t="s">
        <v>18</v>
      </c>
      <c r="J32" s="453" t="s">
        <v>173</v>
      </c>
      <c r="K32" s="196" t="s">
        <v>64</v>
      </c>
      <c r="L32" s="196" t="s">
        <v>45</v>
      </c>
      <c r="M32" s="458"/>
      <c r="N32" s="370"/>
    </row>
    <row r="33" spans="1:14" s="2" customFormat="1" ht="15" customHeight="1" x14ac:dyDescent="0.25">
      <c r="A33" s="195">
        <v>44775</v>
      </c>
      <c r="B33" s="196" t="s">
        <v>124</v>
      </c>
      <c r="C33" s="196" t="s">
        <v>125</v>
      </c>
      <c r="D33" s="197" t="s">
        <v>120</v>
      </c>
      <c r="E33" s="202">
        <v>14000</v>
      </c>
      <c r="F33" s="369">
        <v>3770</v>
      </c>
      <c r="G33" s="333">
        <f t="shared" si="0"/>
        <v>3.7135278514588861</v>
      </c>
      <c r="H33" s="210" t="s">
        <v>122</v>
      </c>
      <c r="I33" s="197" t="s">
        <v>18</v>
      </c>
      <c r="J33" s="453" t="s">
        <v>173</v>
      </c>
      <c r="K33" s="196" t="s">
        <v>64</v>
      </c>
      <c r="L33" s="196" t="s">
        <v>45</v>
      </c>
      <c r="M33" s="458"/>
      <c r="N33" s="370"/>
    </row>
    <row r="34" spans="1:14" s="2" customFormat="1" ht="15" customHeight="1" x14ac:dyDescent="0.25">
      <c r="A34" s="195">
        <v>44775</v>
      </c>
      <c r="B34" s="196" t="s">
        <v>124</v>
      </c>
      <c r="C34" s="196" t="s">
        <v>125</v>
      </c>
      <c r="D34" s="197" t="s">
        <v>120</v>
      </c>
      <c r="E34" s="183">
        <v>8000</v>
      </c>
      <c r="F34" s="369">
        <v>3770</v>
      </c>
      <c r="G34" s="333">
        <f t="shared" si="0"/>
        <v>2.1220159151193636</v>
      </c>
      <c r="H34" s="210" t="s">
        <v>122</v>
      </c>
      <c r="I34" s="197" t="s">
        <v>18</v>
      </c>
      <c r="J34" s="453" t="s">
        <v>173</v>
      </c>
      <c r="K34" s="196" t="s">
        <v>64</v>
      </c>
      <c r="L34" s="196" t="s">
        <v>45</v>
      </c>
      <c r="M34" s="458"/>
      <c r="N34" s="370"/>
    </row>
    <row r="35" spans="1:14" s="2" customFormat="1" ht="15" customHeight="1" x14ac:dyDescent="0.25">
      <c r="A35" s="195">
        <v>44775</v>
      </c>
      <c r="B35" s="196" t="s">
        <v>123</v>
      </c>
      <c r="C35" s="196" t="s">
        <v>123</v>
      </c>
      <c r="D35" s="197" t="s">
        <v>120</v>
      </c>
      <c r="E35" s="191">
        <v>5000</v>
      </c>
      <c r="F35" s="369">
        <v>3770</v>
      </c>
      <c r="G35" s="333">
        <f t="shared" si="0"/>
        <v>1.3262599469496021</v>
      </c>
      <c r="H35" s="210" t="s">
        <v>122</v>
      </c>
      <c r="I35" s="197" t="s">
        <v>18</v>
      </c>
      <c r="J35" s="453" t="s">
        <v>173</v>
      </c>
      <c r="K35" s="196" t="s">
        <v>64</v>
      </c>
      <c r="L35" s="196" t="s">
        <v>45</v>
      </c>
      <c r="M35" s="458"/>
      <c r="N35" s="370"/>
    </row>
    <row r="36" spans="1:14" s="2" customFormat="1" ht="15" customHeight="1" x14ac:dyDescent="0.25">
      <c r="A36" s="195">
        <v>44775</v>
      </c>
      <c r="B36" s="196" t="s">
        <v>123</v>
      </c>
      <c r="C36" s="196" t="s">
        <v>123</v>
      </c>
      <c r="D36" s="197" t="s">
        <v>120</v>
      </c>
      <c r="E36" s="191">
        <v>5000</v>
      </c>
      <c r="F36" s="369">
        <v>3770</v>
      </c>
      <c r="G36" s="333">
        <f t="shared" si="0"/>
        <v>1.3262599469496021</v>
      </c>
      <c r="H36" s="210" t="s">
        <v>122</v>
      </c>
      <c r="I36" s="197" t="s">
        <v>18</v>
      </c>
      <c r="J36" s="453" t="s">
        <v>173</v>
      </c>
      <c r="K36" s="196" t="s">
        <v>64</v>
      </c>
      <c r="L36" s="196" t="s">
        <v>45</v>
      </c>
      <c r="M36" s="458"/>
      <c r="N36" s="370"/>
    </row>
    <row r="37" spans="1:14" s="2" customFormat="1" ht="15" customHeight="1" x14ac:dyDescent="0.25">
      <c r="A37" s="195">
        <v>44776</v>
      </c>
      <c r="B37" s="196" t="s">
        <v>155</v>
      </c>
      <c r="C37" s="196" t="s">
        <v>125</v>
      </c>
      <c r="D37" s="197" t="s">
        <v>119</v>
      </c>
      <c r="E37" s="183">
        <v>10000</v>
      </c>
      <c r="F37" s="369">
        <v>3770</v>
      </c>
      <c r="G37" s="333">
        <f t="shared" si="0"/>
        <v>2.6525198938992043</v>
      </c>
      <c r="H37" s="210" t="s">
        <v>141</v>
      </c>
      <c r="I37" s="197" t="s">
        <v>18</v>
      </c>
      <c r="J37" s="453" t="s">
        <v>172</v>
      </c>
      <c r="K37" s="196" t="s">
        <v>64</v>
      </c>
      <c r="L37" s="196" t="s">
        <v>45</v>
      </c>
      <c r="M37" s="458"/>
      <c r="N37" s="370"/>
    </row>
    <row r="38" spans="1:14" s="2" customFormat="1" ht="15" customHeight="1" x14ac:dyDescent="0.25">
      <c r="A38" s="195">
        <v>44776</v>
      </c>
      <c r="B38" s="196" t="s">
        <v>155</v>
      </c>
      <c r="C38" s="196" t="s">
        <v>125</v>
      </c>
      <c r="D38" s="197" t="s">
        <v>119</v>
      </c>
      <c r="E38" s="191">
        <v>10000</v>
      </c>
      <c r="F38" s="369">
        <v>3770</v>
      </c>
      <c r="G38" s="333">
        <f t="shared" si="0"/>
        <v>2.6525198938992043</v>
      </c>
      <c r="H38" s="210" t="s">
        <v>141</v>
      </c>
      <c r="I38" s="197" t="s">
        <v>18</v>
      </c>
      <c r="J38" s="453" t="s">
        <v>172</v>
      </c>
      <c r="K38" s="196" t="s">
        <v>64</v>
      </c>
      <c r="L38" s="196" t="s">
        <v>45</v>
      </c>
      <c r="M38" s="458"/>
      <c r="N38" s="370"/>
    </row>
    <row r="39" spans="1:14" s="2" customFormat="1" ht="15" customHeight="1" x14ac:dyDescent="0.25">
      <c r="A39" s="536">
        <v>44776</v>
      </c>
      <c r="B39" s="196" t="s">
        <v>155</v>
      </c>
      <c r="C39" s="196" t="s">
        <v>125</v>
      </c>
      <c r="D39" s="197" t="s">
        <v>120</v>
      </c>
      <c r="E39" s="191">
        <v>8000</v>
      </c>
      <c r="F39" s="369">
        <v>3770</v>
      </c>
      <c r="G39" s="333">
        <f t="shared" si="0"/>
        <v>2.1220159151193636</v>
      </c>
      <c r="H39" s="210" t="s">
        <v>122</v>
      </c>
      <c r="I39" s="197" t="s">
        <v>18</v>
      </c>
      <c r="J39" s="453" t="s">
        <v>177</v>
      </c>
      <c r="K39" s="196" t="s">
        <v>64</v>
      </c>
      <c r="L39" s="196" t="s">
        <v>45</v>
      </c>
      <c r="M39" s="458"/>
      <c r="N39" s="370"/>
    </row>
    <row r="40" spans="1:14" s="2" customFormat="1" ht="15" customHeight="1" x14ac:dyDescent="0.25">
      <c r="A40" s="195">
        <v>44776</v>
      </c>
      <c r="B40" s="196" t="s">
        <v>155</v>
      </c>
      <c r="C40" s="196" t="s">
        <v>125</v>
      </c>
      <c r="D40" s="197" t="s">
        <v>120</v>
      </c>
      <c r="E40" s="173">
        <v>8000</v>
      </c>
      <c r="F40" s="369">
        <v>3770</v>
      </c>
      <c r="G40" s="333">
        <f t="shared" si="0"/>
        <v>2.1220159151193636</v>
      </c>
      <c r="H40" s="210" t="s">
        <v>122</v>
      </c>
      <c r="I40" s="197" t="s">
        <v>18</v>
      </c>
      <c r="J40" s="453" t="s">
        <v>177</v>
      </c>
      <c r="K40" s="196" t="s">
        <v>64</v>
      </c>
      <c r="L40" s="196" t="s">
        <v>45</v>
      </c>
      <c r="M40" s="458"/>
      <c r="N40" s="370"/>
    </row>
    <row r="41" spans="1:14" s="2" customFormat="1" ht="15" customHeight="1" x14ac:dyDescent="0.25">
      <c r="A41" s="195">
        <v>44776</v>
      </c>
      <c r="B41" s="178" t="s">
        <v>131</v>
      </c>
      <c r="C41" s="178" t="s">
        <v>184</v>
      </c>
      <c r="D41" s="204" t="s">
        <v>14</v>
      </c>
      <c r="E41" s="191">
        <v>30000</v>
      </c>
      <c r="F41" s="369">
        <v>3770</v>
      </c>
      <c r="G41" s="333">
        <f t="shared" si="0"/>
        <v>7.9575596816976129</v>
      </c>
      <c r="H41" s="210" t="s">
        <v>42</v>
      </c>
      <c r="I41" s="197" t="s">
        <v>18</v>
      </c>
      <c r="J41" s="453" t="s">
        <v>185</v>
      </c>
      <c r="K41" s="196" t="s">
        <v>64</v>
      </c>
      <c r="L41" s="196" t="s">
        <v>45</v>
      </c>
      <c r="M41" s="458"/>
      <c r="N41" s="370"/>
    </row>
    <row r="42" spans="1:14" s="2" customFormat="1" ht="15" customHeight="1" x14ac:dyDescent="0.25">
      <c r="A42" s="195">
        <v>44776</v>
      </c>
      <c r="B42" s="178" t="s">
        <v>133</v>
      </c>
      <c r="C42" s="178" t="s">
        <v>184</v>
      </c>
      <c r="D42" s="178" t="s">
        <v>120</v>
      </c>
      <c r="E42" s="202">
        <v>25000</v>
      </c>
      <c r="F42" s="369">
        <v>3770</v>
      </c>
      <c r="G42" s="333">
        <f t="shared" si="0"/>
        <v>6.6312997347480103</v>
      </c>
      <c r="H42" s="210" t="s">
        <v>122</v>
      </c>
      <c r="I42" s="197" t="s">
        <v>18</v>
      </c>
      <c r="J42" s="453" t="s">
        <v>185</v>
      </c>
      <c r="K42" s="196" t="s">
        <v>64</v>
      </c>
      <c r="L42" s="196" t="s">
        <v>45</v>
      </c>
      <c r="M42" s="458"/>
      <c r="N42" s="370"/>
    </row>
    <row r="43" spans="1:14" s="2" customFormat="1" ht="15" customHeight="1" x14ac:dyDescent="0.25">
      <c r="A43" s="195">
        <v>44776</v>
      </c>
      <c r="B43" s="178" t="s">
        <v>132</v>
      </c>
      <c r="C43" s="178" t="s">
        <v>184</v>
      </c>
      <c r="D43" s="178" t="s">
        <v>119</v>
      </c>
      <c r="E43" s="554">
        <v>20000</v>
      </c>
      <c r="F43" s="369">
        <v>3770</v>
      </c>
      <c r="G43" s="333">
        <f t="shared" si="0"/>
        <v>5.3050397877984086</v>
      </c>
      <c r="H43" s="210" t="s">
        <v>121</v>
      </c>
      <c r="I43" s="197" t="s">
        <v>18</v>
      </c>
      <c r="J43" s="453" t="s">
        <v>185</v>
      </c>
      <c r="K43" s="196" t="s">
        <v>64</v>
      </c>
      <c r="L43" s="196" t="s">
        <v>45</v>
      </c>
      <c r="M43" s="458"/>
      <c r="N43" s="370"/>
    </row>
    <row r="44" spans="1:14" s="2" customFormat="1" ht="15" customHeight="1" x14ac:dyDescent="0.25">
      <c r="A44" s="195">
        <v>44776</v>
      </c>
      <c r="B44" s="176" t="s">
        <v>183</v>
      </c>
      <c r="C44" s="178" t="s">
        <v>184</v>
      </c>
      <c r="D44" s="188" t="s">
        <v>119</v>
      </c>
      <c r="E44" s="183">
        <v>20000</v>
      </c>
      <c r="F44" s="369">
        <v>3770</v>
      </c>
      <c r="G44" s="333">
        <f t="shared" si="0"/>
        <v>5.3050397877984086</v>
      </c>
      <c r="H44" s="210" t="s">
        <v>141</v>
      </c>
      <c r="I44" s="197" t="s">
        <v>18</v>
      </c>
      <c r="J44" s="453" t="s">
        <v>185</v>
      </c>
      <c r="K44" s="196" t="s">
        <v>64</v>
      </c>
      <c r="L44" s="196" t="s">
        <v>45</v>
      </c>
      <c r="M44" s="458"/>
      <c r="N44" s="370"/>
    </row>
    <row r="45" spans="1:14" s="2" customFormat="1" ht="15" customHeight="1" x14ac:dyDescent="0.25">
      <c r="A45" s="195">
        <v>44777</v>
      </c>
      <c r="B45" s="196" t="s">
        <v>155</v>
      </c>
      <c r="C45" s="196" t="s">
        <v>125</v>
      </c>
      <c r="D45" s="526" t="s">
        <v>119</v>
      </c>
      <c r="E45" s="191">
        <v>10000</v>
      </c>
      <c r="F45" s="369">
        <v>3770</v>
      </c>
      <c r="G45" s="333">
        <f t="shared" si="0"/>
        <v>2.6525198938992043</v>
      </c>
      <c r="H45" s="210" t="s">
        <v>141</v>
      </c>
      <c r="I45" s="197" t="s">
        <v>18</v>
      </c>
      <c r="J45" s="453" t="s">
        <v>179</v>
      </c>
      <c r="K45" s="196" t="s">
        <v>64</v>
      </c>
      <c r="L45" s="196" t="s">
        <v>45</v>
      </c>
      <c r="M45" s="458"/>
      <c r="N45" s="370"/>
    </row>
    <row r="46" spans="1:14" s="2" customFormat="1" ht="15" customHeight="1" x14ac:dyDescent="0.25">
      <c r="A46" s="195">
        <v>44777</v>
      </c>
      <c r="B46" s="196" t="s">
        <v>155</v>
      </c>
      <c r="C46" s="196" t="s">
        <v>125</v>
      </c>
      <c r="D46" s="526" t="s">
        <v>119</v>
      </c>
      <c r="E46" s="191">
        <v>14000</v>
      </c>
      <c r="F46" s="369">
        <v>3770</v>
      </c>
      <c r="G46" s="333">
        <f t="shared" si="0"/>
        <v>3.7135278514588861</v>
      </c>
      <c r="H46" s="210" t="s">
        <v>141</v>
      </c>
      <c r="I46" s="197" t="s">
        <v>18</v>
      </c>
      <c r="J46" s="453" t="s">
        <v>179</v>
      </c>
      <c r="K46" s="196" t="s">
        <v>64</v>
      </c>
      <c r="L46" s="196" t="s">
        <v>45</v>
      </c>
      <c r="M46" s="458"/>
      <c r="N46" s="370"/>
    </row>
    <row r="47" spans="1:14" s="2" customFormat="1" ht="15" customHeight="1" x14ac:dyDescent="0.25">
      <c r="A47" s="195">
        <v>44777</v>
      </c>
      <c r="B47" s="196" t="s">
        <v>155</v>
      </c>
      <c r="C47" s="196" t="s">
        <v>125</v>
      </c>
      <c r="D47" s="526" t="s">
        <v>119</v>
      </c>
      <c r="E47" s="191">
        <v>13000</v>
      </c>
      <c r="F47" s="369">
        <v>3770</v>
      </c>
      <c r="G47" s="333">
        <f t="shared" si="0"/>
        <v>3.4482758620689653</v>
      </c>
      <c r="H47" s="210" t="s">
        <v>141</v>
      </c>
      <c r="I47" s="197" t="s">
        <v>18</v>
      </c>
      <c r="J47" s="453" t="s">
        <v>179</v>
      </c>
      <c r="K47" s="196" t="s">
        <v>64</v>
      </c>
      <c r="L47" s="196" t="s">
        <v>45</v>
      </c>
      <c r="M47" s="458"/>
      <c r="N47" s="370"/>
    </row>
    <row r="48" spans="1:14" s="2" customFormat="1" ht="15" customHeight="1" x14ac:dyDescent="0.25">
      <c r="A48" s="195">
        <v>44777</v>
      </c>
      <c r="B48" s="196" t="s">
        <v>155</v>
      </c>
      <c r="C48" s="196" t="s">
        <v>125</v>
      </c>
      <c r="D48" s="526" t="s">
        <v>119</v>
      </c>
      <c r="E48" s="191">
        <v>13000</v>
      </c>
      <c r="F48" s="369">
        <v>3770</v>
      </c>
      <c r="G48" s="333">
        <f t="shared" si="0"/>
        <v>3.4482758620689653</v>
      </c>
      <c r="H48" s="210" t="s">
        <v>141</v>
      </c>
      <c r="I48" s="197" t="s">
        <v>18</v>
      </c>
      <c r="J48" s="453" t="s">
        <v>179</v>
      </c>
      <c r="K48" s="196" t="s">
        <v>64</v>
      </c>
      <c r="L48" s="196" t="s">
        <v>45</v>
      </c>
      <c r="M48" s="458"/>
      <c r="N48" s="370"/>
    </row>
    <row r="49" spans="1:14" s="2" customFormat="1" ht="15" customHeight="1" x14ac:dyDescent="0.25">
      <c r="A49" s="195">
        <v>44777</v>
      </c>
      <c r="B49" s="196" t="s">
        <v>155</v>
      </c>
      <c r="C49" s="196" t="s">
        <v>125</v>
      </c>
      <c r="D49" s="526" t="s">
        <v>119</v>
      </c>
      <c r="E49" s="191">
        <v>10000</v>
      </c>
      <c r="F49" s="369">
        <v>3770</v>
      </c>
      <c r="G49" s="333">
        <f t="shared" si="0"/>
        <v>2.6525198938992043</v>
      </c>
      <c r="H49" s="210" t="s">
        <v>141</v>
      </c>
      <c r="I49" s="197" t="s">
        <v>18</v>
      </c>
      <c r="J49" s="453" t="s">
        <v>179</v>
      </c>
      <c r="K49" s="196" t="s">
        <v>64</v>
      </c>
      <c r="L49" s="196" t="s">
        <v>45</v>
      </c>
      <c r="M49" s="458"/>
      <c r="N49" s="370"/>
    </row>
    <row r="50" spans="1:14" s="2" customFormat="1" ht="15" customHeight="1" x14ac:dyDescent="0.25">
      <c r="A50" s="195">
        <v>44777</v>
      </c>
      <c r="B50" s="178" t="s">
        <v>124</v>
      </c>
      <c r="C50" s="178" t="s">
        <v>125</v>
      </c>
      <c r="D50" s="204" t="s">
        <v>120</v>
      </c>
      <c r="E50" s="183">
        <v>8000</v>
      </c>
      <c r="F50" s="369">
        <v>3770</v>
      </c>
      <c r="G50" s="333">
        <f t="shared" si="0"/>
        <v>2.1220159151193636</v>
      </c>
      <c r="H50" s="210" t="s">
        <v>122</v>
      </c>
      <c r="I50" s="197" t="s">
        <v>18</v>
      </c>
      <c r="J50" s="453" t="s">
        <v>181</v>
      </c>
      <c r="K50" s="196" t="s">
        <v>64</v>
      </c>
      <c r="L50" s="196" t="s">
        <v>45</v>
      </c>
      <c r="M50" s="458"/>
      <c r="N50" s="370"/>
    </row>
    <row r="51" spans="1:14" s="2" customFormat="1" ht="15" customHeight="1" x14ac:dyDescent="0.25">
      <c r="A51" s="195">
        <v>44777</v>
      </c>
      <c r="B51" s="178" t="s">
        <v>124</v>
      </c>
      <c r="C51" s="178" t="s">
        <v>125</v>
      </c>
      <c r="D51" s="204" t="s">
        <v>120</v>
      </c>
      <c r="E51" s="183">
        <v>15000</v>
      </c>
      <c r="F51" s="369">
        <v>3770</v>
      </c>
      <c r="G51" s="333">
        <f t="shared" si="0"/>
        <v>3.9787798408488064</v>
      </c>
      <c r="H51" s="210" t="s">
        <v>122</v>
      </c>
      <c r="I51" s="197" t="s">
        <v>18</v>
      </c>
      <c r="J51" s="453" t="s">
        <v>181</v>
      </c>
      <c r="K51" s="196" t="s">
        <v>64</v>
      </c>
      <c r="L51" s="196" t="s">
        <v>45</v>
      </c>
      <c r="M51" s="458"/>
      <c r="N51" s="370"/>
    </row>
    <row r="52" spans="1:14" s="2" customFormat="1" ht="15" customHeight="1" x14ac:dyDescent="0.25">
      <c r="A52" s="195">
        <v>44777</v>
      </c>
      <c r="B52" s="178" t="s">
        <v>124</v>
      </c>
      <c r="C52" s="178" t="s">
        <v>125</v>
      </c>
      <c r="D52" s="204" t="s">
        <v>120</v>
      </c>
      <c r="E52" s="530">
        <v>15000</v>
      </c>
      <c r="F52" s="369">
        <v>3770</v>
      </c>
      <c r="G52" s="333">
        <f t="shared" si="0"/>
        <v>3.9787798408488064</v>
      </c>
      <c r="H52" s="210" t="s">
        <v>122</v>
      </c>
      <c r="I52" s="197" t="s">
        <v>18</v>
      </c>
      <c r="J52" s="453" t="s">
        <v>181</v>
      </c>
      <c r="K52" s="196" t="s">
        <v>64</v>
      </c>
      <c r="L52" s="196" t="s">
        <v>45</v>
      </c>
      <c r="M52" s="458"/>
      <c r="N52" s="370"/>
    </row>
    <row r="53" spans="1:14" s="2" customFormat="1" ht="15" customHeight="1" x14ac:dyDescent="0.25">
      <c r="A53" s="195">
        <v>44777</v>
      </c>
      <c r="B53" s="178" t="s">
        <v>124</v>
      </c>
      <c r="C53" s="178" t="s">
        <v>125</v>
      </c>
      <c r="D53" s="204" t="s">
        <v>120</v>
      </c>
      <c r="E53" s="530">
        <v>18000</v>
      </c>
      <c r="F53" s="369">
        <v>3770</v>
      </c>
      <c r="G53" s="333">
        <f t="shared" si="0"/>
        <v>4.7745358090185679</v>
      </c>
      <c r="H53" s="210" t="s">
        <v>122</v>
      </c>
      <c r="I53" s="197" t="s">
        <v>18</v>
      </c>
      <c r="J53" s="453" t="s">
        <v>181</v>
      </c>
      <c r="K53" s="196" t="s">
        <v>64</v>
      </c>
      <c r="L53" s="196" t="s">
        <v>45</v>
      </c>
      <c r="M53" s="458"/>
      <c r="N53" s="370"/>
    </row>
    <row r="54" spans="1:14" s="2" customFormat="1" ht="15" customHeight="1" x14ac:dyDescent="0.25">
      <c r="A54" s="195">
        <v>44777</v>
      </c>
      <c r="B54" s="178" t="s">
        <v>124</v>
      </c>
      <c r="C54" s="178" t="s">
        <v>125</v>
      </c>
      <c r="D54" s="204" t="s">
        <v>120</v>
      </c>
      <c r="E54" s="530">
        <v>8000</v>
      </c>
      <c r="F54" s="369">
        <v>3770</v>
      </c>
      <c r="G54" s="333">
        <f t="shared" si="0"/>
        <v>2.1220159151193636</v>
      </c>
      <c r="H54" s="210" t="s">
        <v>122</v>
      </c>
      <c r="I54" s="197" t="s">
        <v>18</v>
      </c>
      <c r="J54" s="453" t="s">
        <v>181</v>
      </c>
      <c r="K54" s="196" t="s">
        <v>64</v>
      </c>
      <c r="L54" s="196" t="s">
        <v>45</v>
      </c>
      <c r="M54" s="458"/>
      <c r="N54" s="370"/>
    </row>
    <row r="55" spans="1:14" s="2" customFormat="1" ht="15" customHeight="1" x14ac:dyDescent="0.25">
      <c r="A55" s="195">
        <v>44777</v>
      </c>
      <c r="B55" s="196" t="s">
        <v>197</v>
      </c>
      <c r="C55" s="196" t="s">
        <v>143</v>
      </c>
      <c r="D55" s="197" t="s">
        <v>145</v>
      </c>
      <c r="E55" s="173">
        <v>50000</v>
      </c>
      <c r="F55" s="369">
        <v>3770</v>
      </c>
      <c r="G55" s="333">
        <f t="shared" si="0"/>
        <v>13.262599469496021</v>
      </c>
      <c r="H55" s="210" t="s">
        <v>42</v>
      </c>
      <c r="I55" s="197" t="s">
        <v>18</v>
      </c>
      <c r="J55" s="206" t="s">
        <v>186</v>
      </c>
      <c r="K55" s="196" t="s">
        <v>64</v>
      </c>
      <c r="L55" s="196" t="s">
        <v>45</v>
      </c>
      <c r="M55" s="458"/>
      <c r="N55" s="370"/>
    </row>
    <row r="56" spans="1:14" s="2" customFormat="1" ht="15" customHeight="1" x14ac:dyDescent="0.25">
      <c r="A56" s="195">
        <v>44777</v>
      </c>
      <c r="B56" s="196" t="s">
        <v>198</v>
      </c>
      <c r="C56" s="196" t="s">
        <v>143</v>
      </c>
      <c r="D56" s="197" t="s">
        <v>145</v>
      </c>
      <c r="E56" s="173">
        <v>100000</v>
      </c>
      <c r="F56" s="369">
        <v>3770</v>
      </c>
      <c r="G56" s="333">
        <f t="shared" si="0"/>
        <v>26.525198938992041</v>
      </c>
      <c r="H56" s="210" t="s">
        <v>42</v>
      </c>
      <c r="I56" s="197" t="s">
        <v>18</v>
      </c>
      <c r="J56" s="206" t="s">
        <v>187</v>
      </c>
      <c r="K56" s="196" t="s">
        <v>64</v>
      </c>
      <c r="L56" s="196" t="s">
        <v>45</v>
      </c>
      <c r="M56" s="458"/>
      <c r="N56" s="370"/>
    </row>
    <row r="57" spans="1:14" s="2" customFormat="1" ht="15" customHeight="1" x14ac:dyDescent="0.25">
      <c r="A57" s="195">
        <v>44777</v>
      </c>
      <c r="B57" s="196" t="s">
        <v>199</v>
      </c>
      <c r="C57" s="196" t="s">
        <v>143</v>
      </c>
      <c r="D57" s="197" t="s">
        <v>145</v>
      </c>
      <c r="E57" s="179">
        <v>31000</v>
      </c>
      <c r="F57" s="369">
        <v>3770</v>
      </c>
      <c r="G57" s="333">
        <f t="shared" si="0"/>
        <v>8.2228116710875323</v>
      </c>
      <c r="H57" s="210" t="s">
        <v>42</v>
      </c>
      <c r="I57" s="197" t="s">
        <v>18</v>
      </c>
      <c r="J57" s="206" t="s">
        <v>188</v>
      </c>
      <c r="K57" s="196" t="s">
        <v>64</v>
      </c>
      <c r="L57" s="196" t="s">
        <v>45</v>
      </c>
      <c r="M57" s="458"/>
      <c r="N57" s="370"/>
    </row>
    <row r="58" spans="1:14" s="2" customFormat="1" ht="15" customHeight="1" x14ac:dyDescent="0.25">
      <c r="A58" s="195">
        <v>44777</v>
      </c>
      <c r="B58" s="196" t="s">
        <v>124</v>
      </c>
      <c r="C58" s="196" t="s">
        <v>125</v>
      </c>
      <c r="D58" s="197" t="s">
        <v>14</v>
      </c>
      <c r="E58" s="173">
        <v>15000</v>
      </c>
      <c r="F58" s="369">
        <v>3770</v>
      </c>
      <c r="G58" s="333">
        <f t="shared" si="0"/>
        <v>3.9787798408488064</v>
      </c>
      <c r="H58" s="210" t="s">
        <v>42</v>
      </c>
      <c r="I58" s="197" t="s">
        <v>18</v>
      </c>
      <c r="J58" s="453" t="s">
        <v>201</v>
      </c>
      <c r="K58" s="196" t="s">
        <v>64</v>
      </c>
      <c r="L58" s="196" t="s">
        <v>45</v>
      </c>
      <c r="M58" s="458"/>
      <c r="N58" s="370"/>
    </row>
    <row r="59" spans="1:14" s="2" customFormat="1" ht="15" customHeight="1" x14ac:dyDescent="0.25">
      <c r="A59" s="195">
        <v>44777</v>
      </c>
      <c r="B59" s="196" t="s">
        <v>124</v>
      </c>
      <c r="C59" s="196" t="s">
        <v>125</v>
      </c>
      <c r="D59" s="197" t="s">
        <v>14</v>
      </c>
      <c r="E59" s="179">
        <v>15000</v>
      </c>
      <c r="F59" s="369">
        <v>3770</v>
      </c>
      <c r="G59" s="333">
        <f t="shared" si="0"/>
        <v>3.9787798408488064</v>
      </c>
      <c r="H59" s="210" t="s">
        <v>42</v>
      </c>
      <c r="I59" s="197" t="s">
        <v>18</v>
      </c>
      <c r="J59" s="453" t="s">
        <v>201</v>
      </c>
      <c r="K59" s="196" t="s">
        <v>64</v>
      </c>
      <c r="L59" s="196" t="s">
        <v>45</v>
      </c>
      <c r="M59" s="458"/>
      <c r="N59" s="370"/>
    </row>
    <row r="60" spans="1:14" s="2" customFormat="1" ht="15" customHeight="1" x14ac:dyDescent="0.25">
      <c r="A60" s="195">
        <v>44777</v>
      </c>
      <c r="B60" s="196" t="s">
        <v>124</v>
      </c>
      <c r="C60" s="196" t="s">
        <v>125</v>
      </c>
      <c r="D60" s="197" t="s">
        <v>14</v>
      </c>
      <c r="E60" s="179">
        <v>20000</v>
      </c>
      <c r="F60" s="369">
        <v>3770</v>
      </c>
      <c r="G60" s="333">
        <f t="shared" si="0"/>
        <v>5.3050397877984086</v>
      </c>
      <c r="H60" s="210" t="s">
        <v>42</v>
      </c>
      <c r="I60" s="197" t="s">
        <v>18</v>
      </c>
      <c r="J60" s="453" t="s">
        <v>201</v>
      </c>
      <c r="K60" s="196" t="s">
        <v>64</v>
      </c>
      <c r="L60" s="196" t="s">
        <v>45</v>
      </c>
      <c r="M60" s="458"/>
      <c r="N60" s="370"/>
    </row>
    <row r="61" spans="1:14" s="2" customFormat="1" ht="15" customHeight="1" x14ac:dyDescent="0.25">
      <c r="A61" s="195">
        <v>44778</v>
      </c>
      <c r="B61" s="206" t="s">
        <v>124</v>
      </c>
      <c r="C61" s="206" t="s">
        <v>125</v>
      </c>
      <c r="D61" s="534" t="s">
        <v>120</v>
      </c>
      <c r="E61" s="183">
        <v>8000</v>
      </c>
      <c r="F61" s="369">
        <v>3770</v>
      </c>
      <c r="G61" s="333">
        <f t="shared" si="0"/>
        <v>2.1220159151193636</v>
      </c>
      <c r="H61" s="210" t="s">
        <v>122</v>
      </c>
      <c r="I61" s="197" t="s">
        <v>18</v>
      </c>
      <c r="J61" s="453" t="s">
        <v>182</v>
      </c>
      <c r="K61" s="196" t="s">
        <v>64</v>
      </c>
      <c r="L61" s="196" t="s">
        <v>45</v>
      </c>
      <c r="M61" s="458"/>
      <c r="N61" s="370"/>
    </row>
    <row r="62" spans="1:14" s="2" customFormat="1" ht="15" customHeight="1" x14ac:dyDescent="0.25">
      <c r="A62" s="195">
        <v>44778</v>
      </c>
      <c r="B62" s="206" t="s">
        <v>124</v>
      </c>
      <c r="C62" s="206" t="s">
        <v>125</v>
      </c>
      <c r="D62" s="534" t="s">
        <v>120</v>
      </c>
      <c r="E62" s="183">
        <v>15000</v>
      </c>
      <c r="F62" s="369">
        <v>3770</v>
      </c>
      <c r="G62" s="333">
        <f t="shared" si="0"/>
        <v>3.9787798408488064</v>
      </c>
      <c r="H62" s="210" t="s">
        <v>122</v>
      </c>
      <c r="I62" s="197" t="s">
        <v>18</v>
      </c>
      <c r="J62" s="453" t="s">
        <v>182</v>
      </c>
      <c r="K62" s="196" t="s">
        <v>64</v>
      </c>
      <c r="L62" s="196" t="s">
        <v>45</v>
      </c>
      <c r="M62" s="458"/>
      <c r="N62" s="370"/>
    </row>
    <row r="63" spans="1:14" s="2" customFormat="1" ht="15" customHeight="1" x14ac:dyDescent="0.25">
      <c r="A63" s="195">
        <v>44778</v>
      </c>
      <c r="B63" s="206" t="s">
        <v>124</v>
      </c>
      <c r="C63" s="206" t="s">
        <v>125</v>
      </c>
      <c r="D63" s="534" t="s">
        <v>120</v>
      </c>
      <c r="E63" s="183">
        <v>15000</v>
      </c>
      <c r="F63" s="369">
        <v>3770</v>
      </c>
      <c r="G63" s="333">
        <f t="shared" si="0"/>
        <v>3.9787798408488064</v>
      </c>
      <c r="H63" s="210" t="s">
        <v>122</v>
      </c>
      <c r="I63" s="197" t="s">
        <v>18</v>
      </c>
      <c r="J63" s="453" t="s">
        <v>182</v>
      </c>
      <c r="K63" s="196" t="s">
        <v>64</v>
      </c>
      <c r="L63" s="196" t="s">
        <v>45</v>
      </c>
      <c r="M63" s="458"/>
      <c r="N63" s="370"/>
    </row>
    <row r="64" spans="1:14" s="2" customFormat="1" ht="15" customHeight="1" x14ac:dyDescent="0.25">
      <c r="A64" s="195">
        <v>44778</v>
      </c>
      <c r="B64" s="206" t="s">
        <v>124</v>
      </c>
      <c r="C64" s="206" t="s">
        <v>125</v>
      </c>
      <c r="D64" s="534" t="s">
        <v>120</v>
      </c>
      <c r="E64" s="191">
        <v>13000</v>
      </c>
      <c r="F64" s="369">
        <v>3770</v>
      </c>
      <c r="G64" s="333">
        <f t="shared" si="0"/>
        <v>3.4482758620689653</v>
      </c>
      <c r="H64" s="210" t="s">
        <v>122</v>
      </c>
      <c r="I64" s="197" t="s">
        <v>18</v>
      </c>
      <c r="J64" s="453" t="s">
        <v>182</v>
      </c>
      <c r="K64" s="196" t="s">
        <v>64</v>
      </c>
      <c r="L64" s="196" t="s">
        <v>45</v>
      </c>
      <c r="M64" s="458"/>
      <c r="N64" s="370"/>
    </row>
    <row r="65" spans="1:14" s="2" customFormat="1" ht="15" customHeight="1" x14ac:dyDescent="0.25">
      <c r="A65" s="195">
        <v>44778</v>
      </c>
      <c r="B65" s="206" t="s">
        <v>124</v>
      </c>
      <c r="C65" s="206" t="s">
        <v>125</v>
      </c>
      <c r="D65" s="534" t="s">
        <v>120</v>
      </c>
      <c r="E65" s="191">
        <v>8000</v>
      </c>
      <c r="F65" s="369">
        <v>3770</v>
      </c>
      <c r="G65" s="333">
        <f t="shared" si="0"/>
        <v>2.1220159151193636</v>
      </c>
      <c r="H65" s="210" t="s">
        <v>122</v>
      </c>
      <c r="I65" s="197" t="s">
        <v>18</v>
      </c>
      <c r="J65" s="453" t="s">
        <v>182</v>
      </c>
      <c r="K65" s="196" t="s">
        <v>64</v>
      </c>
      <c r="L65" s="196" t="s">
        <v>45</v>
      </c>
      <c r="M65" s="458"/>
      <c r="N65" s="370"/>
    </row>
    <row r="66" spans="1:14" s="2" customFormat="1" ht="15" customHeight="1" x14ac:dyDescent="0.25">
      <c r="A66" s="195">
        <v>44778</v>
      </c>
      <c r="B66" s="196" t="s">
        <v>155</v>
      </c>
      <c r="C66" s="196" t="s">
        <v>125</v>
      </c>
      <c r="D66" s="526" t="s">
        <v>119</v>
      </c>
      <c r="E66" s="183">
        <v>10000</v>
      </c>
      <c r="F66" s="369">
        <v>3770</v>
      </c>
      <c r="G66" s="333">
        <f t="shared" si="0"/>
        <v>2.6525198938992043</v>
      </c>
      <c r="H66" s="210" t="s">
        <v>141</v>
      </c>
      <c r="I66" s="197" t="s">
        <v>18</v>
      </c>
      <c r="J66" s="453" t="s">
        <v>180</v>
      </c>
      <c r="K66" s="196" t="s">
        <v>64</v>
      </c>
      <c r="L66" s="196" t="s">
        <v>45</v>
      </c>
      <c r="M66" s="458"/>
      <c r="N66" s="370"/>
    </row>
    <row r="67" spans="1:14" s="2" customFormat="1" ht="15" customHeight="1" x14ac:dyDescent="0.25">
      <c r="A67" s="195">
        <v>44778</v>
      </c>
      <c r="B67" s="196" t="s">
        <v>155</v>
      </c>
      <c r="C67" s="196" t="s">
        <v>125</v>
      </c>
      <c r="D67" s="526" t="s">
        <v>119</v>
      </c>
      <c r="E67" s="530">
        <v>13000</v>
      </c>
      <c r="F67" s="369">
        <v>3770</v>
      </c>
      <c r="G67" s="333">
        <f t="shared" si="0"/>
        <v>3.4482758620689653</v>
      </c>
      <c r="H67" s="210" t="s">
        <v>141</v>
      </c>
      <c r="I67" s="197" t="s">
        <v>18</v>
      </c>
      <c r="J67" s="453" t="s">
        <v>180</v>
      </c>
      <c r="K67" s="196" t="s">
        <v>64</v>
      </c>
      <c r="L67" s="196" t="s">
        <v>45</v>
      </c>
      <c r="M67" s="458"/>
      <c r="N67" s="370"/>
    </row>
    <row r="68" spans="1:14" s="2" customFormat="1" ht="15" customHeight="1" x14ac:dyDescent="0.25">
      <c r="A68" s="195">
        <v>44778</v>
      </c>
      <c r="B68" s="196" t="s">
        <v>155</v>
      </c>
      <c r="C68" s="196" t="s">
        <v>125</v>
      </c>
      <c r="D68" s="526" t="s">
        <v>119</v>
      </c>
      <c r="E68" s="530">
        <v>12000</v>
      </c>
      <c r="F68" s="369">
        <v>3770</v>
      </c>
      <c r="G68" s="333">
        <f t="shared" ref="G68:G131" si="1">E68/F68</f>
        <v>3.183023872679045</v>
      </c>
      <c r="H68" s="210" t="s">
        <v>141</v>
      </c>
      <c r="I68" s="197" t="s">
        <v>18</v>
      </c>
      <c r="J68" s="453" t="s">
        <v>180</v>
      </c>
      <c r="K68" s="196" t="s">
        <v>64</v>
      </c>
      <c r="L68" s="196" t="s">
        <v>45</v>
      </c>
      <c r="M68" s="458"/>
      <c r="N68" s="370"/>
    </row>
    <row r="69" spans="1:14" s="2" customFormat="1" ht="15" customHeight="1" x14ac:dyDescent="0.25">
      <c r="A69" s="195">
        <v>44778</v>
      </c>
      <c r="B69" s="196" t="s">
        <v>155</v>
      </c>
      <c r="C69" s="196" t="s">
        <v>125</v>
      </c>
      <c r="D69" s="526" t="s">
        <v>119</v>
      </c>
      <c r="E69" s="530">
        <v>13000</v>
      </c>
      <c r="F69" s="369">
        <v>3770</v>
      </c>
      <c r="G69" s="333">
        <f t="shared" si="1"/>
        <v>3.4482758620689653</v>
      </c>
      <c r="H69" s="210" t="s">
        <v>141</v>
      </c>
      <c r="I69" s="197" t="s">
        <v>18</v>
      </c>
      <c r="J69" s="453" t="s">
        <v>180</v>
      </c>
      <c r="K69" s="196" t="s">
        <v>64</v>
      </c>
      <c r="L69" s="196" t="s">
        <v>45</v>
      </c>
      <c r="M69" s="458"/>
      <c r="N69" s="370"/>
    </row>
    <row r="70" spans="1:14" s="2" customFormat="1" ht="15" customHeight="1" x14ac:dyDescent="0.25">
      <c r="A70" s="195">
        <v>44778</v>
      </c>
      <c r="B70" s="196" t="s">
        <v>155</v>
      </c>
      <c r="C70" s="196" t="s">
        <v>125</v>
      </c>
      <c r="D70" s="526" t="s">
        <v>119</v>
      </c>
      <c r="E70" s="183">
        <v>11000</v>
      </c>
      <c r="F70" s="369">
        <v>3770</v>
      </c>
      <c r="G70" s="333">
        <f t="shared" si="1"/>
        <v>2.9177718832891246</v>
      </c>
      <c r="H70" s="210" t="s">
        <v>141</v>
      </c>
      <c r="I70" s="197" t="s">
        <v>18</v>
      </c>
      <c r="J70" s="453" t="s">
        <v>180</v>
      </c>
      <c r="K70" s="196" t="s">
        <v>64</v>
      </c>
      <c r="L70" s="196" t="s">
        <v>45</v>
      </c>
      <c r="M70" s="458"/>
      <c r="N70" s="370"/>
    </row>
    <row r="71" spans="1:14" s="2" customFormat="1" ht="15" customHeight="1" x14ac:dyDescent="0.25">
      <c r="A71" s="195">
        <v>44781</v>
      </c>
      <c r="B71" s="178" t="s">
        <v>206</v>
      </c>
      <c r="C71" s="178" t="s">
        <v>135</v>
      </c>
      <c r="D71" s="204" t="s">
        <v>81</v>
      </c>
      <c r="E71" s="191">
        <v>2000</v>
      </c>
      <c r="F71" s="369">
        <v>3770</v>
      </c>
      <c r="G71" s="333">
        <f t="shared" si="1"/>
        <v>0.5305039787798409</v>
      </c>
      <c r="H71" s="210" t="s">
        <v>140</v>
      </c>
      <c r="I71" s="197" t="s">
        <v>18</v>
      </c>
      <c r="J71" s="453" t="s">
        <v>516</v>
      </c>
      <c r="K71" s="196" t="s">
        <v>64</v>
      </c>
      <c r="L71" s="196" t="s">
        <v>45</v>
      </c>
      <c r="M71" s="458"/>
      <c r="N71" s="370"/>
    </row>
    <row r="72" spans="1:14" s="2" customFormat="1" ht="15" customHeight="1" x14ac:dyDescent="0.25">
      <c r="A72" s="195">
        <v>44781</v>
      </c>
      <c r="B72" s="178" t="s">
        <v>134</v>
      </c>
      <c r="C72" s="178" t="s">
        <v>135</v>
      </c>
      <c r="D72" s="204" t="s">
        <v>81</v>
      </c>
      <c r="E72" s="191">
        <v>20000</v>
      </c>
      <c r="F72" s="369">
        <v>3770</v>
      </c>
      <c r="G72" s="333">
        <f t="shared" si="1"/>
        <v>5.3050397877984086</v>
      </c>
      <c r="H72" s="210" t="s">
        <v>138</v>
      </c>
      <c r="I72" s="197" t="s">
        <v>18</v>
      </c>
      <c r="J72" s="453" t="s">
        <v>517</v>
      </c>
      <c r="K72" s="196" t="s">
        <v>64</v>
      </c>
      <c r="L72" s="196" t="s">
        <v>45</v>
      </c>
      <c r="M72" s="458"/>
      <c r="N72" s="370"/>
    </row>
    <row r="73" spans="1:14" s="2" customFormat="1" ht="15" customHeight="1" x14ac:dyDescent="0.25">
      <c r="A73" s="195">
        <v>44781</v>
      </c>
      <c r="B73" s="206" t="s">
        <v>124</v>
      </c>
      <c r="C73" s="206" t="s">
        <v>125</v>
      </c>
      <c r="D73" s="534" t="s">
        <v>120</v>
      </c>
      <c r="E73" s="191">
        <v>8000</v>
      </c>
      <c r="F73" s="369">
        <v>3770</v>
      </c>
      <c r="G73" s="333">
        <f t="shared" si="1"/>
        <v>2.1220159151193636</v>
      </c>
      <c r="H73" s="210" t="s">
        <v>122</v>
      </c>
      <c r="I73" s="197" t="s">
        <v>18</v>
      </c>
      <c r="J73" s="453" t="s">
        <v>210</v>
      </c>
      <c r="K73" s="196" t="s">
        <v>64</v>
      </c>
      <c r="L73" s="196" t="s">
        <v>45</v>
      </c>
      <c r="M73" s="458"/>
      <c r="N73" s="370"/>
    </row>
    <row r="74" spans="1:14" ht="14.25" customHeight="1" x14ac:dyDescent="0.25">
      <c r="A74" s="195">
        <v>44781</v>
      </c>
      <c r="B74" s="206" t="s">
        <v>124</v>
      </c>
      <c r="C74" s="206" t="s">
        <v>125</v>
      </c>
      <c r="D74" s="534" t="s">
        <v>120</v>
      </c>
      <c r="E74" s="183">
        <v>20000</v>
      </c>
      <c r="F74" s="369">
        <v>3770</v>
      </c>
      <c r="G74" s="333">
        <f t="shared" si="1"/>
        <v>5.3050397877984086</v>
      </c>
      <c r="H74" s="210" t="s">
        <v>122</v>
      </c>
      <c r="I74" s="197" t="s">
        <v>18</v>
      </c>
      <c r="J74" s="453" t="s">
        <v>210</v>
      </c>
      <c r="K74" s="545" t="s">
        <v>64</v>
      </c>
      <c r="L74" s="545" t="s">
        <v>45</v>
      </c>
      <c r="M74" s="544"/>
      <c r="N74" s="546"/>
    </row>
    <row r="75" spans="1:14" x14ac:dyDescent="0.25">
      <c r="A75" s="195">
        <v>44781</v>
      </c>
      <c r="B75" s="206" t="s">
        <v>124</v>
      </c>
      <c r="C75" s="206" t="s">
        <v>125</v>
      </c>
      <c r="D75" s="534" t="s">
        <v>120</v>
      </c>
      <c r="E75" s="183">
        <v>18000</v>
      </c>
      <c r="F75" s="369">
        <v>3770</v>
      </c>
      <c r="G75" s="333">
        <f t="shared" si="1"/>
        <v>4.7745358090185679</v>
      </c>
      <c r="H75" s="210" t="s">
        <v>122</v>
      </c>
      <c r="I75" s="197" t="s">
        <v>18</v>
      </c>
      <c r="J75" s="453" t="s">
        <v>210</v>
      </c>
      <c r="K75" s="545" t="s">
        <v>64</v>
      </c>
      <c r="L75" s="545" t="s">
        <v>45</v>
      </c>
      <c r="M75" s="496"/>
      <c r="N75" s="497"/>
    </row>
    <row r="76" spans="1:14" x14ac:dyDescent="0.25">
      <c r="A76" s="195">
        <v>44781</v>
      </c>
      <c r="B76" s="206" t="s">
        <v>124</v>
      </c>
      <c r="C76" s="206" t="s">
        <v>125</v>
      </c>
      <c r="D76" s="534" t="s">
        <v>120</v>
      </c>
      <c r="E76" s="183">
        <v>8000</v>
      </c>
      <c r="F76" s="369">
        <v>3770</v>
      </c>
      <c r="G76" s="333">
        <f t="shared" si="1"/>
        <v>2.1220159151193636</v>
      </c>
      <c r="H76" s="210" t="s">
        <v>122</v>
      </c>
      <c r="I76" s="197" t="s">
        <v>18</v>
      </c>
      <c r="J76" s="453" t="s">
        <v>210</v>
      </c>
      <c r="K76" s="545" t="s">
        <v>64</v>
      </c>
      <c r="L76" s="545" t="s">
        <v>45</v>
      </c>
      <c r="M76" s="496"/>
      <c r="N76" s="497"/>
    </row>
    <row r="77" spans="1:14" x14ac:dyDescent="0.25">
      <c r="A77" s="195">
        <v>44781</v>
      </c>
      <c r="B77" s="178" t="s">
        <v>123</v>
      </c>
      <c r="C77" s="178" t="s">
        <v>123</v>
      </c>
      <c r="D77" s="204" t="s">
        <v>120</v>
      </c>
      <c r="E77" s="191">
        <v>10000</v>
      </c>
      <c r="F77" s="369">
        <v>3770</v>
      </c>
      <c r="G77" s="333">
        <f t="shared" si="1"/>
        <v>2.6525198938992043</v>
      </c>
      <c r="H77" s="210" t="s">
        <v>122</v>
      </c>
      <c r="I77" s="197" t="s">
        <v>18</v>
      </c>
      <c r="J77" s="453" t="s">
        <v>210</v>
      </c>
      <c r="K77" s="545" t="s">
        <v>64</v>
      </c>
      <c r="L77" s="545" t="s">
        <v>45</v>
      </c>
      <c r="M77" s="496"/>
      <c r="N77" s="497"/>
    </row>
    <row r="78" spans="1:14" x14ac:dyDescent="0.25">
      <c r="A78" s="195">
        <v>44781</v>
      </c>
      <c r="B78" s="196" t="s">
        <v>124</v>
      </c>
      <c r="C78" s="196" t="s">
        <v>125</v>
      </c>
      <c r="D78" s="197" t="s">
        <v>119</v>
      </c>
      <c r="E78" s="183">
        <v>10000</v>
      </c>
      <c r="F78" s="369">
        <v>3770</v>
      </c>
      <c r="G78" s="333">
        <f t="shared" si="1"/>
        <v>2.6525198938992043</v>
      </c>
      <c r="H78" s="547" t="s">
        <v>121</v>
      </c>
      <c r="I78" s="197" t="s">
        <v>18</v>
      </c>
      <c r="J78" s="453" t="s">
        <v>213</v>
      </c>
      <c r="K78" s="545" t="s">
        <v>64</v>
      </c>
      <c r="L78" s="545" t="s">
        <v>45</v>
      </c>
      <c r="M78" s="496"/>
      <c r="N78" s="497"/>
    </row>
    <row r="79" spans="1:14" x14ac:dyDescent="0.25">
      <c r="A79" s="195">
        <v>44781</v>
      </c>
      <c r="B79" s="196" t="s">
        <v>124</v>
      </c>
      <c r="C79" s="196" t="s">
        <v>125</v>
      </c>
      <c r="D79" s="197" t="s">
        <v>119</v>
      </c>
      <c r="E79" s="191">
        <v>10000</v>
      </c>
      <c r="F79" s="369">
        <v>3770</v>
      </c>
      <c r="G79" s="333">
        <f t="shared" si="1"/>
        <v>2.6525198938992043</v>
      </c>
      <c r="H79" s="547" t="s">
        <v>121</v>
      </c>
      <c r="I79" s="197" t="s">
        <v>18</v>
      </c>
      <c r="J79" s="453" t="s">
        <v>213</v>
      </c>
      <c r="K79" s="545" t="s">
        <v>64</v>
      </c>
      <c r="L79" s="545" t="s">
        <v>45</v>
      </c>
      <c r="M79" s="496"/>
      <c r="N79" s="497"/>
    </row>
    <row r="80" spans="1:14" x14ac:dyDescent="0.25">
      <c r="A80" s="195">
        <v>44781</v>
      </c>
      <c r="B80" s="196" t="s">
        <v>124</v>
      </c>
      <c r="C80" s="196" t="s">
        <v>125</v>
      </c>
      <c r="D80" s="197" t="s">
        <v>119</v>
      </c>
      <c r="E80" s="191">
        <v>8000</v>
      </c>
      <c r="F80" s="369">
        <v>3770</v>
      </c>
      <c r="G80" s="333">
        <f t="shared" si="1"/>
        <v>2.1220159151193636</v>
      </c>
      <c r="H80" s="547" t="s">
        <v>121</v>
      </c>
      <c r="I80" s="197" t="s">
        <v>18</v>
      </c>
      <c r="J80" s="453" t="s">
        <v>213</v>
      </c>
      <c r="K80" s="545" t="s">
        <v>64</v>
      </c>
      <c r="L80" s="545" t="s">
        <v>45</v>
      </c>
      <c r="M80" s="496"/>
      <c r="N80" s="497"/>
    </row>
    <row r="81" spans="1:14" x14ac:dyDescent="0.25">
      <c r="A81" s="195">
        <v>44781</v>
      </c>
      <c r="B81" s="196" t="s">
        <v>124</v>
      </c>
      <c r="C81" s="196" t="s">
        <v>125</v>
      </c>
      <c r="D81" s="197" t="s">
        <v>119</v>
      </c>
      <c r="E81" s="191">
        <v>10000</v>
      </c>
      <c r="F81" s="369">
        <v>3770</v>
      </c>
      <c r="G81" s="333">
        <f t="shared" si="1"/>
        <v>2.6525198938992043</v>
      </c>
      <c r="H81" s="547" t="s">
        <v>121</v>
      </c>
      <c r="I81" s="197" t="s">
        <v>18</v>
      </c>
      <c r="J81" s="453" t="s">
        <v>213</v>
      </c>
      <c r="K81" s="545" t="s">
        <v>64</v>
      </c>
      <c r="L81" s="545" t="s">
        <v>45</v>
      </c>
      <c r="M81" s="496"/>
      <c r="N81" s="497"/>
    </row>
    <row r="82" spans="1:14" x14ac:dyDescent="0.25">
      <c r="A82" s="195">
        <v>44781</v>
      </c>
      <c r="B82" s="196" t="s">
        <v>124</v>
      </c>
      <c r="C82" s="196" t="s">
        <v>125</v>
      </c>
      <c r="D82" s="197" t="s">
        <v>119</v>
      </c>
      <c r="E82" s="191">
        <v>10000</v>
      </c>
      <c r="F82" s="369">
        <v>3770</v>
      </c>
      <c r="G82" s="333">
        <f t="shared" si="1"/>
        <v>2.6525198938992043</v>
      </c>
      <c r="H82" s="547" t="s">
        <v>121</v>
      </c>
      <c r="I82" s="197" t="s">
        <v>18</v>
      </c>
      <c r="J82" s="453" t="s">
        <v>213</v>
      </c>
      <c r="K82" s="545" t="s">
        <v>64</v>
      </c>
      <c r="L82" s="545" t="s">
        <v>45</v>
      </c>
      <c r="M82" s="496"/>
      <c r="N82" s="497"/>
    </row>
    <row r="83" spans="1:14" x14ac:dyDescent="0.25">
      <c r="A83" s="195">
        <v>44781</v>
      </c>
      <c r="B83" s="206" t="s">
        <v>155</v>
      </c>
      <c r="C83" s="206" t="s">
        <v>125</v>
      </c>
      <c r="D83" s="534" t="s">
        <v>119</v>
      </c>
      <c r="E83" s="183">
        <v>10000</v>
      </c>
      <c r="F83" s="369">
        <v>3770</v>
      </c>
      <c r="G83" s="333">
        <f t="shared" si="1"/>
        <v>2.6525198938992043</v>
      </c>
      <c r="H83" s="547" t="s">
        <v>141</v>
      </c>
      <c r="I83" s="197" t="s">
        <v>18</v>
      </c>
      <c r="J83" s="453" t="s">
        <v>215</v>
      </c>
      <c r="K83" s="545" t="s">
        <v>64</v>
      </c>
      <c r="L83" s="545" t="s">
        <v>45</v>
      </c>
      <c r="M83" s="496"/>
      <c r="N83" s="497"/>
    </row>
    <row r="84" spans="1:14" x14ac:dyDescent="0.25">
      <c r="A84" s="195">
        <v>44781</v>
      </c>
      <c r="B84" s="206" t="s">
        <v>155</v>
      </c>
      <c r="C84" s="206" t="s">
        <v>125</v>
      </c>
      <c r="D84" s="534" t="s">
        <v>119</v>
      </c>
      <c r="E84" s="183">
        <v>10000</v>
      </c>
      <c r="F84" s="369">
        <v>3770</v>
      </c>
      <c r="G84" s="333">
        <f t="shared" si="1"/>
        <v>2.6525198938992043</v>
      </c>
      <c r="H84" s="547" t="s">
        <v>141</v>
      </c>
      <c r="I84" s="197" t="s">
        <v>18</v>
      </c>
      <c r="J84" s="453" t="s">
        <v>215</v>
      </c>
      <c r="K84" s="545" t="s">
        <v>64</v>
      </c>
      <c r="L84" s="545" t="s">
        <v>45</v>
      </c>
      <c r="M84" s="496"/>
      <c r="N84" s="497"/>
    </row>
    <row r="85" spans="1:14" x14ac:dyDescent="0.25">
      <c r="A85" s="195">
        <v>44781</v>
      </c>
      <c r="B85" s="206" t="s">
        <v>155</v>
      </c>
      <c r="C85" s="206" t="s">
        <v>125</v>
      </c>
      <c r="D85" s="534" t="s">
        <v>119</v>
      </c>
      <c r="E85" s="191">
        <v>8000</v>
      </c>
      <c r="F85" s="369">
        <v>3770</v>
      </c>
      <c r="G85" s="333">
        <f t="shared" si="1"/>
        <v>2.1220159151193636</v>
      </c>
      <c r="H85" s="547" t="s">
        <v>141</v>
      </c>
      <c r="I85" s="197" t="s">
        <v>18</v>
      </c>
      <c r="J85" s="453" t="s">
        <v>215</v>
      </c>
      <c r="K85" s="545" t="s">
        <v>64</v>
      </c>
      <c r="L85" s="545" t="s">
        <v>45</v>
      </c>
      <c r="M85" s="496"/>
      <c r="N85" s="497"/>
    </row>
    <row r="86" spans="1:14" x14ac:dyDescent="0.25">
      <c r="A86" s="195">
        <v>44781</v>
      </c>
      <c r="B86" s="206" t="s">
        <v>155</v>
      </c>
      <c r="C86" s="206" t="s">
        <v>125</v>
      </c>
      <c r="D86" s="534" t="s">
        <v>119</v>
      </c>
      <c r="E86" s="191">
        <v>10000</v>
      </c>
      <c r="F86" s="369">
        <v>3770</v>
      </c>
      <c r="G86" s="333">
        <f t="shared" si="1"/>
        <v>2.6525198938992043</v>
      </c>
      <c r="H86" s="547" t="s">
        <v>141</v>
      </c>
      <c r="I86" s="197" t="s">
        <v>18</v>
      </c>
      <c r="J86" s="453" t="s">
        <v>215</v>
      </c>
      <c r="K86" s="545" t="s">
        <v>64</v>
      </c>
      <c r="L86" s="545" t="s">
        <v>45</v>
      </c>
      <c r="M86" s="496"/>
      <c r="N86" s="497"/>
    </row>
    <row r="87" spans="1:14" x14ac:dyDescent="0.25">
      <c r="A87" s="195">
        <v>44781</v>
      </c>
      <c r="B87" s="206" t="s">
        <v>155</v>
      </c>
      <c r="C87" s="206" t="s">
        <v>125</v>
      </c>
      <c r="D87" s="534" t="s">
        <v>119</v>
      </c>
      <c r="E87" s="591">
        <v>10000</v>
      </c>
      <c r="F87" s="369">
        <v>3770</v>
      </c>
      <c r="G87" s="333">
        <f t="shared" si="1"/>
        <v>2.6525198938992043</v>
      </c>
      <c r="H87" s="547" t="s">
        <v>141</v>
      </c>
      <c r="I87" s="197" t="s">
        <v>18</v>
      </c>
      <c r="J87" s="453" t="s">
        <v>215</v>
      </c>
      <c r="K87" s="545" t="s">
        <v>64</v>
      </c>
      <c r="L87" s="545" t="s">
        <v>45</v>
      </c>
      <c r="M87" s="496"/>
      <c r="N87" s="497"/>
    </row>
    <row r="88" spans="1:14" x14ac:dyDescent="0.25">
      <c r="A88" s="195">
        <v>44781</v>
      </c>
      <c r="B88" s="196" t="s">
        <v>124</v>
      </c>
      <c r="C88" s="196" t="s">
        <v>125</v>
      </c>
      <c r="D88" s="197" t="s">
        <v>14</v>
      </c>
      <c r="E88" s="191">
        <v>7000</v>
      </c>
      <c r="F88" s="369">
        <v>3770</v>
      </c>
      <c r="G88" s="333">
        <f t="shared" si="1"/>
        <v>1.856763925729443</v>
      </c>
      <c r="H88" s="547" t="s">
        <v>42</v>
      </c>
      <c r="I88" s="197" t="s">
        <v>18</v>
      </c>
      <c r="J88" s="453" t="s">
        <v>217</v>
      </c>
      <c r="K88" s="545" t="s">
        <v>64</v>
      </c>
      <c r="L88" s="545" t="s">
        <v>45</v>
      </c>
      <c r="M88" s="496"/>
      <c r="N88" s="497"/>
    </row>
    <row r="89" spans="1:14" x14ac:dyDescent="0.25">
      <c r="A89" s="195">
        <v>44781</v>
      </c>
      <c r="B89" s="196" t="s">
        <v>124</v>
      </c>
      <c r="C89" s="196" t="s">
        <v>125</v>
      </c>
      <c r="D89" s="197" t="s">
        <v>14</v>
      </c>
      <c r="E89" s="191">
        <v>4000</v>
      </c>
      <c r="F89" s="369">
        <v>3770</v>
      </c>
      <c r="G89" s="333">
        <f t="shared" si="1"/>
        <v>1.0610079575596818</v>
      </c>
      <c r="H89" s="547" t="s">
        <v>42</v>
      </c>
      <c r="I89" s="197" t="s">
        <v>18</v>
      </c>
      <c r="J89" s="453" t="s">
        <v>217</v>
      </c>
      <c r="K89" s="545" t="s">
        <v>64</v>
      </c>
      <c r="L89" s="545" t="s">
        <v>45</v>
      </c>
      <c r="M89" s="496"/>
      <c r="N89" s="497"/>
    </row>
    <row r="90" spans="1:14" x14ac:dyDescent="0.25">
      <c r="A90" s="195">
        <v>44781</v>
      </c>
      <c r="B90" s="196" t="s">
        <v>124</v>
      </c>
      <c r="C90" s="196" t="s">
        <v>125</v>
      </c>
      <c r="D90" s="197" t="s">
        <v>14</v>
      </c>
      <c r="E90" s="191">
        <v>8000</v>
      </c>
      <c r="F90" s="369">
        <v>3770</v>
      </c>
      <c r="G90" s="333">
        <f t="shared" si="1"/>
        <v>2.1220159151193636</v>
      </c>
      <c r="H90" s="547" t="s">
        <v>42</v>
      </c>
      <c r="I90" s="197" t="s">
        <v>18</v>
      </c>
      <c r="J90" s="453" t="s">
        <v>217</v>
      </c>
      <c r="K90" s="545" t="s">
        <v>64</v>
      </c>
      <c r="L90" s="545" t="s">
        <v>45</v>
      </c>
      <c r="M90" s="496"/>
      <c r="N90" s="497"/>
    </row>
    <row r="91" spans="1:14" x14ac:dyDescent="0.25">
      <c r="A91" s="195">
        <v>44781</v>
      </c>
      <c r="B91" s="196" t="s">
        <v>226</v>
      </c>
      <c r="C91" s="196" t="s">
        <v>227</v>
      </c>
      <c r="D91" s="197" t="s">
        <v>81</v>
      </c>
      <c r="E91" s="191">
        <v>340000</v>
      </c>
      <c r="F91" s="369">
        <v>3770</v>
      </c>
      <c r="G91" s="333">
        <f t="shared" si="1"/>
        <v>90.185676392572944</v>
      </c>
      <c r="H91" s="547" t="s">
        <v>42</v>
      </c>
      <c r="I91" s="197" t="s">
        <v>18</v>
      </c>
      <c r="J91" s="453" t="s">
        <v>235</v>
      </c>
      <c r="K91" s="545" t="s">
        <v>64</v>
      </c>
      <c r="L91" s="545" t="s">
        <v>45</v>
      </c>
      <c r="M91" s="496"/>
      <c r="N91" s="497"/>
    </row>
    <row r="92" spans="1:14" ht="30" x14ac:dyDescent="0.25">
      <c r="A92" s="195">
        <v>44781</v>
      </c>
      <c r="B92" s="196" t="s">
        <v>534</v>
      </c>
      <c r="C92" s="196" t="s">
        <v>227</v>
      </c>
      <c r="D92" s="197" t="s">
        <v>81</v>
      </c>
      <c r="E92" s="191">
        <v>125000</v>
      </c>
      <c r="F92" s="369">
        <v>3770</v>
      </c>
      <c r="G92" s="333">
        <f t="shared" si="1"/>
        <v>33.156498673740053</v>
      </c>
      <c r="H92" s="547" t="s">
        <v>42</v>
      </c>
      <c r="I92" s="197" t="s">
        <v>18</v>
      </c>
      <c r="J92" s="453" t="s">
        <v>236</v>
      </c>
      <c r="K92" s="545" t="s">
        <v>64</v>
      </c>
      <c r="L92" s="545" t="s">
        <v>45</v>
      </c>
      <c r="M92" s="496"/>
      <c r="N92" s="497"/>
    </row>
    <row r="93" spans="1:14" x14ac:dyDescent="0.25">
      <c r="A93" s="195">
        <v>44781</v>
      </c>
      <c r="B93" s="196" t="s">
        <v>229</v>
      </c>
      <c r="C93" s="196" t="s">
        <v>227</v>
      </c>
      <c r="D93" s="197" t="s">
        <v>81</v>
      </c>
      <c r="E93" s="191">
        <v>13500</v>
      </c>
      <c r="F93" s="369">
        <v>3770</v>
      </c>
      <c r="G93" s="333">
        <f t="shared" si="1"/>
        <v>3.5809018567639259</v>
      </c>
      <c r="H93" s="547" t="s">
        <v>42</v>
      </c>
      <c r="I93" s="197" t="s">
        <v>18</v>
      </c>
      <c r="J93" s="453" t="s">
        <v>236</v>
      </c>
      <c r="K93" s="545" t="s">
        <v>64</v>
      </c>
      <c r="L93" s="545" t="s">
        <v>45</v>
      </c>
      <c r="M93" s="496"/>
      <c r="N93" s="497"/>
    </row>
    <row r="94" spans="1:14" x14ac:dyDescent="0.25">
      <c r="A94" s="751">
        <v>44781</v>
      </c>
      <c r="B94" s="752" t="s">
        <v>230</v>
      </c>
      <c r="C94" s="752" t="s">
        <v>227</v>
      </c>
      <c r="D94" s="753" t="s">
        <v>81</v>
      </c>
      <c r="E94" s="754">
        <v>84000</v>
      </c>
      <c r="F94" s="755">
        <v>3770</v>
      </c>
      <c r="G94" s="756">
        <f t="shared" si="1"/>
        <v>22.281167108753316</v>
      </c>
      <c r="H94" s="757" t="s">
        <v>42</v>
      </c>
      <c r="I94" s="197" t="s">
        <v>18</v>
      </c>
      <c r="J94" s="453" t="s">
        <v>236</v>
      </c>
      <c r="K94" s="545" t="s">
        <v>64</v>
      </c>
      <c r="L94" s="545" t="s">
        <v>45</v>
      </c>
      <c r="M94" s="496"/>
      <c r="N94" s="497"/>
    </row>
    <row r="95" spans="1:14" x14ac:dyDescent="0.25">
      <c r="A95" s="195">
        <v>44781</v>
      </c>
      <c r="B95" s="196" t="s">
        <v>231</v>
      </c>
      <c r="C95" s="196" t="s">
        <v>227</v>
      </c>
      <c r="D95" s="197" t="s">
        <v>81</v>
      </c>
      <c r="E95" s="191">
        <v>36000</v>
      </c>
      <c r="F95" s="369">
        <v>3770</v>
      </c>
      <c r="G95" s="333">
        <f t="shared" si="1"/>
        <v>9.5490716180371358</v>
      </c>
      <c r="H95" s="547" t="s">
        <v>42</v>
      </c>
      <c r="I95" s="197" t="s">
        <v>18</v>
      </c>
      <c r="J95" s="453" t="s">
        <v>236</v>
      </c>
      <c r="K95" s="545" t="s">
        <v>64</v>
      </c>
      <c r="L95" s="545" t="s">
        <v>45</v>
      </c>
      <c r="M95" s="496"/>
      <c r="N95" s="497"/>
    </row>
    <row r="96" spans="1:14" x14ac:dyDescent="0.25">
      <c r="A96" s="195">
        <v>44781</v>
      </c>
      <c r="B96" s="178" t="s">
        <v>232</v>
      </c>
      <c r="C96" s="196" t="s">
        <v>227</v>
      </c>
      <c r="D96" s="197" t="s">
        <v>81</v>
      </c>
      <c r="E96" s="191">
        <v>7500</v>
      </c>
      <c r="F96" s="369">
        <v>3770</v>
      </c>
      <c r="G96" s="333">
        <f t="shared" si="1"/>
        <v>1.9893899204244032</v>
      </c>
      <c r="H96" s="547" t="s">
        <v>42</v>
      </c>
      <c r="I96" s="197" t="s">
        <v>18</v>
      </c>
      <c r="J96" s="453" t="s">
        <v>236</v>
      </c>
      <c r="K96" s="545" t="s">
        <v>64</v>
      </c>
      <c r="L96" s="545" t="s">
        <v>45</v>
      </c>
      <c r="M96" s="496"/>
      <c r="N96" s="497"/>
    </row>
    <row r="97" spans="1:14" ht="20.25" customHeight="1" x14ac:dyDescent="0.25">
      <c r="A97" s="195">
        <v>44781</v>
      </c>
      <c r="B97" s="196" t="s">
        <v>233</v>
      </c>
      <c r="C97" s="196" t="s">
        <v>227</v>
      </c>
      <c r="D97" s="197" t="s">
        <v>81</v>
      </c>
      <c r="E97" s="183">
        <v>17500</v>
      </c>
      <c r="F97" s="369">
        <v>3770</v>
      </c>
      <c r="G97" s="333">
        <f t="shared" si="1"/>
        <v>4.6419098143236077</v>
      </c>
      <c r="H97" s="547" t="s">
        <v>42</v>
      </c>
      <c r="I97" s="534" t="s">
        <v>18</v>
      </c>
      <c r="J97" s="453" t="s">
        <v>236</v>
      </c>
      <c r="K97" s="545" t="s">
        <v>64</v>
      </c>
      <c r="L97" s="545" t="s">
        <v>45</v>
      </c>
      <c r="M97" s="556"/>
      <c r="N97" s="546"/>
    </row>
    <row r="98" spans="1:14" ht="18.75" customHeight="1" x14ac:dyDescent="0.25">
      <c r="A98" s="195">
        <v>44781</v>
      </c>
      <c r="B98" s="196" t="s">
        <v>234</v>
      </c>
      <c r="C98" s="196" t="s">
        <v>227</v>
      </c>
      <c r="D98" s="197" t="s">
        <v>81</v>
      </c>
      <c r="E98" s="183">
        <v>134100</v>
      </c>
      <c r="F98" s="369">
        <v>3770</v>
      </c>
      <c r="G98" s="333">
        <f t="shared" si="1"/>
        <v>35.570291777188331</v>
      </c>
      <c r="H98" s="547" t="s">
        <v>42</v>
      </c>
      <c r="I98" s="534" t="s">
        <v>18</v>
      </c>
      <c r="J98" s="453" t="s">
        <v>237</v>
      </c>
      <c r="K98" s="545" t="s">
        <v>64</v>
      </c>
      <c r="L98" s="545" t="s">
        <v>45</v>
      </c>
      <c r="M98" s="556"/>
      <c r="N98" s="546"/>
    </row>
    <row r="99" spans="1:14" x14ac:dyDescent="0.25">
      <c r="A99" s="195">
        <v>44782</v>
      </c>
      <c r="B99" s="178" t="s">
        <v>124</v>
      </c>
      <c r="C99" s="178" t="s">
        <v>125</v>
      </c>
      <c r="D99" s="204" t="s">
        <v>120</v>
      </c>
      <c r="E99" s="183">
        <v>8000</v>
      </c>
      <c r="F99" s="369">
        <v>3770</v>
      </c>
      <c r="G99" s="333">
        <f t="shared" si="1"/>
        <v>2.1220159151193636</v>
      </c>
      <c r="H99" s="547" t="s">
        <v>122</v>
      </c>
      <c r="I99" s="534" t="s">
        <v>18</v>
      </c>
      <c r="J99" s="453" t="s">
        <v>238</v>
      </c>
      <c r="K99" s="545" t="s">
        <v>64</v>
      </c>
      <c r="L99" s="545" t="s">
        <v>45</v>
      </c>
      <c r="M99" s="556"/>
      <c r="N99" s="546"/>
    </row>
    <row r="100" spans="1:14" x14ac:dyDescent="0.25">
      <c r="A100" s="195">
        <v>44782</v>
      </c>
      <c r="B100" s="178" t="s">
        <v>124</v>
      </c>
      <c r="C100" s="178" t="s">
        <v>125</v>
      </c>
      <c r="D100" s="204" t="s">
        <v>120</v>
      </c>
      <c r="E100" s="183">
        <v>20000</v>
      </c>
      <c r="F100" s="369">
        <v>3770</v>
      </c>
      <c r="G100" s="333">
        <f t="shared" si="1"/>
        <v>5.3050397877984086</v>
      </c>
      <c r="H100" s="547" t="s">
        <v>122</v>
      </c>
      <c r="I100" s="534" t="s">
        <v>18</v>
      </c>
      <c r="J100" s="453" t="s">
        <v>238</v>
      </c>
      <c r="K100" s="545" t="s">
        <v>64</v>
      </c>
      <c r="L100" s="545" t="s">
        <v>45</v>
      </c>
      <c r="M100" s="556"/>
      <c r="N100" s="546"/>
    </row>
    <row r="101" spans="1:14" x14ac:dyDescent="0.25">
      <c r="A101" s="195">
        <v>44782</v>
      </c>
      <c r="B101" s="178" t="s">
        <v>124</v>
      </c>
      <c r="C101" s="178" t="s">
        <v>125</v>
      </c>
      <c r="D101" s="204" t="s">
        <v>120</v>
      </c>
      <c r="E101" s="191">
        <v>20000</v>
      </c>
      <c r="F101" s="369">
        <v>3770</v>
      </c>
      <c r="G101" s="333">
        <f t="shared" si="1"/>
        <v>5.3050397877984086</v>
      </c>
      <c r="H101" s="547" t="s">
        <v>122</v>
      </c>
      <c r="I101" s="534" t="s">
        <v>18</v>
      </c>
      <c r="J101" s="453" t="s">
        <v>238</v>
      </c>
      <c r="K101" s="545" t="s">
        <v>64</v>
      </c>
      <c r="L101" s="545" t="s">
        <v>45</v>
      </c>
      <c r="M101" s="556"/>
      <c r="N101" s="546"/>
    </row>
    <row r="102" spans="1:14" x14ac:dyDescent="0.25">
      <c r="A102" s="195">
        <v>44782</v>
      </c>
      <c r="B102" s="178" t="s">
        <v>124</v>
      </c>
      <c r="C102" s="178" t="s">
        <v>125</v>
      </c>
      <c r="D102" s="204" t="s">
        <v>120</v>
      </c>
      <c r="E102" s="191">
        <v>8000</v>
      </c>
      <c r="F102" s="369">
        <v>3770</v>
      </c>
      <c r="G102" s="333">
        <f t="shared" si="1"/>
        <v>2.1220159151193636</v>
      </c>
      <c r="H102" s="547" t="s">
        <v>122</v>
      </c>
      <c r="I102" s="534" t="s">
        <v>18</v>
      </c>
      <c r="J102" s="453" t="s">
        <v>238</v>
      </c>
      <c r="K102" s="545" t="s">
        <v>64</v>
      </c>
      <c r="L102" s="545" t="s">
        <v>45</v>
      </c>
      <c r="M102" s="556"/>
      <c r="N102" s="546"/>
    </row>
    <row r="103" spans="1:14" x14ac:dyDescent="0.25">
      <c r="A103" s="195">
        <v>44782</v>
      </c>
      <c r="B103" s="196" t="s">
        <v>124</v>
      </c>
      <c r="C103" s="178" t="s">
        <v>125</v>
      </c>
      <c r="D103" s="204" t="s">
        <v>120</v>
      </c>
      <c r="E103" s="183">
        <v>8000</v>
      </c>
      <c r="F103" s="369">
        <v>3770</v>
      </c>
      <c r="G103" s="333">
        <f t="shared" si="1"/>
        <v>2.1220159151193636</v>
      </c>
      <c r="H103" s="547" t="s">
        <v>122</v>
      </c>
      <c r="I103" s="534" t="s">
        <v>18</v>
      </c>
      <c r="J103" s="453" t="s">
        <v>238</v>
      </c>
      <c r="K103" s="545" t="s">
        <v>64</v>
      </c>
      <c r="L103" s="545" t="s">
        <v>45</v>
      </c>
      <c r="M103" s="556"/>
      <c r="N103" s="546"/>
    </row>
    <row r="104" spans="1:14" x14ac:dyDescent="0.25">
      <c r="A104" s="195">
        <v>44782</v>
      </c>
      <c r="B104" s="196" t="s">
        <v>123</v>
      </c>
      <c r="C104" s="196" t="s">
        <v>123</v>
      </c>
      <c r="D104" s="204" t="s">
        <v>120</v>
      </c>
      <c r="E104" s="191">
        <v>10000</v>
      </c>
      <c r="F104" s="369">
        <v>3770</v>
      </c>
      <c r="G104" s="333">
        <f t="shared" si="1"/>
        <v>2.6525198938992043</v>
      </c>
      <c r="H104" s="547" t="s">
        <v>122</v>
      </c>
      <c r="I104" s="534" t="s">
        <v>18</v>
      </c>
      <c r="J104" s="453" t="s">
        <v>238</v>
      </c>
      <c r="K104" s="545" t="s">
        <v>64</v>
      </c>
      <c r="L104" s="545" t="s">
        <v>45</v>
      </c>
      <c r="M104" s="556"/>
      <c r="N104" s="546"/>
    </row>
    <row r="105" spans="1:14" x14ac:dyDescent="0.25">
      <c r="A105" s="195">
        <v>44782</v>
      </c>
      <c r="B105" s="206" t="s">
        <v>155</v>
      </c>
      <c r="C105" s="206" t="s">
        <v>125</v>
      </c>
      <c r="D105" s="534" t="s">
        <v>119</v>
      </c>
      <c r="E105" s="591">
        <v>10000</v>
      </c>
      <c r="F105" s="369">
        <v>3770</v>
      </c>
      <c r="G105" s="333">
        <f t="shared" si="1"/>
        <v>2.6525198938992043</v>
      </c>
      <c r="H105" s="557" t="s">
        <v>141</v>
      </c>
      <c r="I105" s="534" t="s">
        <v>18</v>
      </c>
      <c r="J105" s="453" t="s">
        <v>243</v>
      </c>
      <c r="K105" s="545" t="s">
        <v>64</v>
      </c>
      <c r="L105" s="545" t="s">
        <v>45</v>
      </c>
      <c r="M105" s="556"/>
      <c r="N105" s="546"/>
    </row>
    <row r="106" spans="1:14" x14ac:dyDescent="0.25">
      <c r="A106" s="195">
        <v>44782</v>
      </c>
      <c r="B106" s="206" t="s">
        <v>155</v>
      </c>
      <c r="C106" s="206" t="s">
        <v>125</v>
      </c>
      <c r="D106" s="534" t="s">
        <v>119</v>
      </c>
      <c r="E106" s="591">
        <v>25000</v>
      </c>
      <c r="F106" s="369">
        <v>3770</v>
      </c>
      <c r="G106" s="333">
        <f t="shared" si="1"/>
        <v>6.6312997347480103</v>
      </c>
      <c r="H106" s="557" t="s">
        <v>141</v>
      </c>
      <c r="I106" s="534" t="s">
        <v>18</v>
      </c>
      <c r="J106" s="453" t="s">
        <v>243</v>
      </c>
      <c r="K106" s="545" t="s">
        <v>64</v>
      </c>
      <c r="L106" s="545" t="s">
        <v>45</v>
      </c>
      <c r="M106" s="556"/>
      <c r="N106" s="546"/>
    </row>
    <row r="107" spans="1:14" x14ac:dyDescent="0.25">
      <c r="A107" s="195">
        <v>44782</v>
      </c>
      <c r="B107" s="206" t="s">
        <v>155</v>
      </c>
      <c r="C107" s="206" t="s">
        <v>125</v>
      </c>
      <c r="D107" s="534" t="s">
        <v>119</v>
      </c>
      <c r="E107" s="591">
        <v>30000</v>
      </c>
      <c r="F107" s="369">
        <v>3770</v>
      </c>
      <c r="G107" s="333">
        <f t="shared" si="1"/>
        <v>7.9575596816976129</v>
      </c>
      <c r="H107" s="557" t="s">
        <v>141</v>
      </c>
      <c r="I107" s="534" t="s">
        <v>18</v>
      </c>
      <c r="J107" s="453" t="s">
        <v>243</v>
      </c>
      <c r="K107" s="545" t="s">
        <v>64</v>
      </c>
      <c r="L107" s="545" t="s">
        <v>45</v>
      </c>
      <c r="M107" s="556"/>
      <c r="N107" s="546"/>
    </row>
    <row r="108" spans="1:14" x14ac:dyDescent="0.25">
      <c r="A108" s="195">
        <v>44782</v>
      </c>
      <c r="B108" s="206" t="s">
        <v>155</v>
      </c>
      <c r="C108" s="206" t="s">
        <v>125</v>
      </c>
      <c r="D108" s="534" t="s">
        <v>119</v>
      </c>
      <c r="E108" s="591">
        <v>20000</v>
      </c>
      <c r="F108" s="369">
        <v>3770</v>
      </c>
      <c r="G108" s="333">
        <f t="shared" si="1"/>
        <v>5.3050397877984086</v>
      </c>
      <c r="H108" s="557" t="s">
        <v>141</v>
      </c>
      <c r="I108" s="534" t="s">
        <v>18</v>
      </c>
      <c r="J108" s="453" t="s">
        <v>243</v>
      </c>
      <c r="K108" s="545" t="s">
        <v>64</v>
      </c>
      <c r="L108" s="545" t="s">
        <v>45</v>
      </c>
      <c r="M108" s="556"/>
      <c r="N108" s="546"/>
    </row>
    <row r="109" spans="1:14" x14ac:dyDescent="0.25">
      <c r="A109" s="195">
        <v>44782</v>
      </c>
      <c r="B109" s="206" t="s">
        <v>155</v>
      </c>
      <c r="C109" s="206" t="s">
        <v>125</v>
      </c>
      <c r="D109" s="534" t="s">
        <v>119</v>
      </c>
      <c r="E109" s="591">
        <v>40000</v>
      </c>
      <c r="F109" s="369">
        <v>3770</v>
      </c>
      <c r="G109" s="333">
        <f t="shared" si="1"/>
        <v>10.610079575596817</v>
      </c>
      <c r="H109" s="557" t="s">
        <v>141</v>
      </c>
      <c r="I109" s="534" t="s">
        <v>18</v>
      </c>
      <c r="J109" s="453" t="s">
        <v>243</v>
      </c>
      <c r="K109" s="545" t="s">
        <v>64</v>
      </c>
      <c r="L109" s="545" t="s">
        <v>45</v>
      </c>
      <c r="M109" s="556"/>
      <c r="N109" s="546"/>
    </row>
    <row r="110" spans="1:14" x14ac:dyDescent="0.25">
      <c r="A110" s="195">
        <v>44782</v>
      </c>
      <c r="B110" s="206" t="s">
        <v>155</v>
      </c>
      <c r="C110" s="206" t="s">
        <v>125</v>
      </c>
      <c r="D110" s="534" t="s">
        <v>119</v>
      </c>
      <c r="E110" s="591">
        <v>5000</v>
      </c>
      <c r="F110" s="369">
        <v>3770</v>
      </c>
      <c r="G110" s="333">
        <f t="shared" si="1"/>
        <v>1.3262599469496021</v>
      </c>
      <c r="H110" s="557" t="s">
        <v>141</v>
      </c>
      <c r="I110" s="534" t="s">
        <v>18</v>
      </c>
      <c r="J110" s="453" t="s">
        <v>243</v>
      </c>
      <c r="K110" s="545" t="s">
        <v>64</v>
      </c>
      <c r="L110" s="545" t="s">
        <v>45</v>
      </c>
      <c r="M110" s="556"/>
      <c r="N110" s="546"/>
    </row>
    <row r="111" spans="1:14" x14ac:dyDescent="0.25">
      <c r="A111" s="195">
        <v>44782</v>
      </c>
      <c r="B111" s="196" t="s">
        <v>124</v>
      </c>
      <c r="C111" s="196" t="s">
        <v>125</v>
      </c>
      <c r="D111" s="526" t="s">
        <v>119</v>
      </c>
      <c r="E111" s="191">
        <v>10000</v>
      </c>
      <c r="F111" s="369">
        <v>3770</v>
      </c>
      <c r="G111" s="333">
        <f t="shared" si="1"/>
        <v>2.6525198938992043</v>
      </c>
      <c r="H111" s="557" t="s">
        <v>121</v>
      </c>
      <c r="I111" s="534" t="s">
        <v>18</v>
      </c>
      <c r="J111" s="453" t="s">
        <v>249</v>
      </c>
      <c r="K111" s="545" t="s">
        <v>64</v>
      </c>
      <c r="L111" s="545" t="s">
        <v>45</v>
      </c>
      <c r="M111" s="556"/>
      <c r="N111" s="546"/>
    </row>
    <row r="112" spans="1:14" x14ac:dyDescent="0.25">
      <c r="A112" s="195">
        <v>44782</v>
      </c>
      <c r="B112" s="196" t="s">
        <v>124</v>
      </c>
      <c r="C112" s="196" t="s">
        <v>125</v>
      </c>
      <c r="D112" s="526" t="s">
        <v>119</v>
      </c>
      <c r="E112" s="191">
        <v>25000</v>
      </c>
      <c r="F112" s="369">
        <v>3770</v>
      </c>
      <c r="G112" s="333">
        <f t="shared" si="1"/>
        <v>6.6312997347480103</v>
      </c>
      <c r="H112" s="557" t="s">
        <v>121</v>
      </c>
      <c r="I112" s="534" t="s">
        <v>18</v>
      </c>
      <c r="J112" s="453" t="s">
        <v>249</v>
      </c>
      <c r="K112" s="545" t="s">
        <v>64</v>
      </c>
      <c r="L112" s="545" t="s">
        <v>45</v>
      </c>
      <c r="M112" s="556"/>
      <c r="N112" s="546"/>
    </row>
    <row r="113" spans="1:14" x14ac:dyDescent="0.25">
      <c r="A113" s="195">
        <v>44782</v>
      </c>
      <c r="B113" s="196" t="s">
        <v>124</v>
      </c>
      <c r="C113" s="196" t="s">
        <v>125</v>
      </c>
      <c r="D113" s="526" t="s">
        <v>119</v>
      </c>
      <c r="E113" s="183">
        <v>30000</v>
      </c>
      <c r="F113" s="369">
        <v>3770</v>
      </c>
      <c r="G113" s="333">
        <f t="shared" si="1"/>
        <v>7.9575596816976129</v>
      </c>
      <c r="H113" s="557" t="s">
        <v>121</v>
      </c>
      <c r="I113" s="534" t="s">
        <v>18</v>
      </c>
      <c r="J113" s="453" t="s">
        <v>249</v>
      </c>
      <c r="K113" s="545" t="s">
        <v>64</v>
      </c>
      <c r="L113" s="545" t="s">
        <v>45</v>
      </c>
      <c r="M113" s="556"/>
      <c r="N113" s="546"/>
    </row>
    <row r="114" spans="1:14" x14ac:dyDescent="0.25">
      <c r="A114" s="195">
        <v>44782</v>
      </c>
      <c r="B114" s="196" t="s">
        <v>124</v>
      </c>
      <c r="C114" s="196" t="s">
        <v>125</v>
      </c>
      <c r="D114" s="526" t="s">
        <v>119</v>
      </c>
      <c r="E114" s="183">
        <v>20000</v>
      </c>
      <c r="F114" s="369">
        <v>3770</v>
      </c>
      <c r="G114" s="333">
        <f t="shared" si="1"/>
        <v>5.3050397877984086</v>
      </c>
      <c r="H114" s="557" t="s">
        <v>121</v>
      </c>
      <c r="I114" s="534" t="s">
        <v>18</v>
      </c>
      <c r="J114" s="453" t="s">
        <v>249</v>
      </c>
      <c r="K114" s="545" t="s">
        <v>64</v>
      </c>
      <c r="L114" s="545" t="s">
        <v>45</v>
      </c>
      <c r="M114" s="556"/>
      <c r="N114" s="546"/>
    </row>
    <row r="115" spans="1:14" x14ac:dyDescent="0.25">
      <c r="A115" s="195">
        <v>44782</v>
      </c>
      <c r="B115" s="196" t="s">
        <v>124</v>
      </c>
      <c r="C115" s="196" t="s">
        <v>125</v>
      </c>
      <c r="D115" s="526" t="s">
        <v>119</v>
      </c>
      <c r="E115" s="664">
        <v>40000</v>
      </c>
      <c r="F115" s="369">
        <v>3770</v>
      </c>
      <c r="G115" s="333">
        <f t="shared" si="1"/>
        <v>10.610079575596817</v>
      </c>
      <c r="H115" s="547" t="s">
        <v>121</v>
      </c>
      <c r="I115" s="534" t="s">
        <v>18</v>
      </c>
      <c r="J115" s="453" t="s">
        <v>249</v>
      </c>
      <c r="K115" s="545" t="s">
        <v>64</v>
      </c>
      <c r="L115" s="545" t="s">
        <v>45</v>
      </c>
      <c r="M115" s="496"/>
      <c r="N115" s="497"/>
    </row>
    <row r="116" spans="1:14" x14ac:dyDescent="0.25">
      <c r="A116" s="195">
        <v>44782</v>
      </c>
      <c r="B116" s="196" t="s">
        <v>124</v>
      </c>
      <c r="C116" s="196" t="s">
        <v>125</v>
      </c>
      <c r="D116" s="526" t="s">
        <v>119</v>
      </c>
      <c r="E116" s="664">
        <v>5000</v>
      </c>
      <c r="F116" s="369">
        <v>3770</v>
      </c>
      <c r="G116" s="333">
        <f t="shared" si="1"/>
        <v>1.3262599469496021</v>
      </c>
      <c r="H116" s="547" t="s">
        <v>121</v>
      </c>
      <c r="I116" s="197" t="s">
        <v>18</v>
      </c>
      <c r="J116" s="453" t="s">
        <v>249</v>
      </c>
      <c r="K116" s="545" t="s">
        <v>64</v>
      </c>
      <c r="L116" s="545" t="s">
        <v>45</v>
      </c>
      <c r="M116" s="496"/>
      <c r="N116" s="497"/>
    </row>
    <row r="117" spans="1:14" x14ac:dyDescent="0.25">
      <c r="A117" s="195">
        <v>44782</v>
      </c>
      <c r="B117" s="206" t="s">
        <v>124</v>
      </c>
      <c r="C117" s="206" t="s">
        <v>125</v>
      </c>
      <c r="D117" s="534" t="s">
        <v>14</v>
      </c>
      <c r="E117" s="530">
        <v>7000</v>
      </c>
      <c r="F117" s="369">
        <v>3770</v>
      </c>
      <c r="G117" s="333">
        <f t="shared" si="1"/>
        <v>1.856763925729443</v>
      </c>
      <c r="H117" s="547" t="s">
        <v>42</v>
      </c>
      <c r="I117" s="197" t="s">
        <v>18</v>
      </c>
      <c r="J117" s="453" t="s">
        <v>250</v>
      </c>
      <c r="K117" s="545" t="s">
        <v>64</v>
      </c>
      <c r="L117" s="545" t="s">
        <v>45</v>
      </c>
      <c r="M117" s="496"/>
      <c r="N117" s="497"/>
    </row>
    <row r="118" spans="1:14" x14ac:dyDescent="0.25">
      <c r="A118" s="195">
        <v>44782</v>
      </c>
      <c r="B118" s="206" t="s">
        <v>124</v>
      </c>
      <c r="C118" s="206" t="s">
        <v>125</v>
      </c>
      <c r="D118" s="534" t="s">
        <v>14</v>
      </c>
      <c r="E118" s="530">
        <v>7000</v>
      </c>
      <c r="F118" s="369">
        <v>3770</v>
      </c>
      <c r="G118" s="333">
        <f t="shared" si="1"/>
        <v>1.856763925729443</v>
      </c>
      <c r="H118" s="547" t="s">
        <v>42</v>
      </c>
      <c r="I118" s="197" t="s">
        <v>18</v>
      </c>
      <c r="J118" s="453" t="s">
        <v>250</v>
      </c>
      <c r="K118" s="545" t="s">
        <v>64</v>
      </c>
      <c r="L118" s="545" t="s">
        <v>45</v>
      </c>
      <c r="M118" s="496"/>
      <c r="N118" s="497"/>
    </row>
    <row r="119" spans="1:14" x14ac:dyDescent="0.25">
      <c r="A119" s="195">
        <v>44783</v>
      </c>
      <c r="B119" s="206" t="s">
        <v>124</v>
      </c>
      <c r="C119" s="206" t="s">
        <v>125</v>
      </c>
      <c r="D119" s="534" t="s">
        <v>119</v>
      </c>
      <c r="E119" s="183">
        <v>11000</v>
      </c>
      <c r="F119" s="369">
        <v>3770</v>
      </c>
      <c r="G119" s="333">
        <f t="shared" si="1"/>
        <v>2.9177718832891246</v>
      </c>
      <c r="H119" s="547" t="s">
        <v>141</v>
      </c>
      <c r="I119" s="197" t="s">
        <v>18</v>
      </c>
      <c r="J119" s="453" t="s">
        <v>256</v>
      </c>
      <c r="K119" s="545" t="s">
        <v>64</v>
      </c>
      <c r="L119" s="545" t="s">
        <v>45</v>
      </c>
      <c r="M119" s="496"/>
      <c r="N119" s="497"/>
    </row>
    <row r="120" spans="1:14" x14ac:dyDescent="0.25">
      <c r="A120" s="195">
        <v>44783</v>
      </c>
      <c r="B120" s="206" t="s">
        <v>124</v>
      </c>
      <c r="C120" s="206" t="s">
        <v>125</v>
      </c>
      <c r="D120" s="534" t="s">
        <v>119</v>
      </c>
      <c r="E120" s="183">
        <v>10000</v>
      </c>
      <c r="F120" s="369">
        <v>3770</v>
      </c>
      <c r="G120" s="333">
        <f t="shared" si="1"/>
        <v>2.6525198938992043</v>
      </c>
      <c r="H120" s="547" t="s">
        <v>141</v>
      </c>
      <c r="I120" s="197" t="s">
        <v>18</v>
      </c>
      <c r="J120" s="453" t="s">
        <v>256</v>
      </c>
      <c r="K120" s="545" t="s">
        <v>64</v>
      </c>
      <c r="L120" s="545" t="s">
        <v>45</v>
      </c>
      <c r="M120" s="496"/>
      <c r="N120" s="497"/>
    </row>
    <row r="121" spans="1:14" x14ac:dyDescent="0.25">
      <c r="A121" s="195">
        <v>44783</v>
      </c>
      <c r="B121" s="206" t="s">
        <v>124</v>
      </c>
      <c r="C121" s="206" t="s">
        <v>125</v>
      </c>
      <c r="D121" s="534" t="s">
        <v>119</v>
      </c>
      <c r="E121" s="183">
        <v>8000</v>
      </c>
      <c r="F121" s="369">
        <v>3770</v>
      </c>
      <c r="G121" s="333">
        <f t="shared" si="1"/>
        <v>2.1220159151193636</v>
      </c>
      <c r="H121" s="547" t="s">
        <v>141</v>
      </c>
      <c r="I121" s="197" t="s">
        <v>18</v>
      </c>
      <c r="J121" s="453" t="s">
        <v>256</v>
      </c>
      <c r="K121" s="545" t="s">
        <v>64</v>
      </c>
      <c r="L121" s="545" t="s">
        <v>45</v>
      </c>
      <c r="M121" s="496"/>
      <c r="N121" s="497"/>
    </row>
    <row r="122" spans="1:14" x14ac:dyDescent="0.25">
      <c r="A122" s="195">
        <v>44783</v>
      </c>
      <c r="B122" s="206" t="s">
        <v>124</v>
      </c>
      <c r="C122" s="206" t="s">
        <v>125</v>
      </c>
      <c r="D122" s="534" t="s">
        <v>119</v>
      </c>
      <c r="E122" s="183">
        <v>10000</v>
      </c>
      <c r="F122" s="369">
        <v>3770</v>
      </c>
      <c r="G122" s="333">
        <f t="shared" si="1"/>
        <v>2.6525198938992043</v>
      </c>
      <c r="H122" s="547" t="s">
        <v>141</v>
      </c>
      <c r="I122" s="197" t="s">
        <v>18</v>
      </c>
      <c r="J122" s="453" t="s">
        <v>256</v>
      </c>
      <c r="K122" s="545" t="s">
        <v>64</v>
      </c>
      <c r="L122" s="545" t="s">
        <v>45</v>
      </c>
      <c r="M122" s="496"/>
      <c r="N122" s="497"/>
    </row>
    <row r="123" spans="1:14" x14ac:dyDescent="0.25">
      <c r="A123" s="195">
        <v>44783</v>
      </c>
      <c r="B123" s="206" t="s">
        <v>124</v>
      </c>
      <c r="C123" s="206" t="s">
        <v>125</v>
      </c>
      <c r="D123" s="534" t="s">
        <v>119</v>
      </c>
      <c r="E123" s="191">
        <v>9000</v>
      </c>
      <c r="F123" s="369">
        <v>3770</v>
      </c>
      <c r="G123" s="333">
        <f t="shared" si="1"/>
        <v>2.3872679045092839</v>
      </c>
      <c r="H123" s="547" t="s">
        <v>141</v>
      </c>
      <c r="I123" s="197" t="s">
        <v>18</v>
      </c>
      <c r="J123" s="453" t="s">
        <v>256</v>
      </c>
      <c r="K123" s="545" t="s">
        <v>64</v>
      </c>
      <c r="L123" s="545" t="s">
        <v>45</v>
      </c>
      <c r="M123" s="496"/>
      <c r="N123" s="497"/>
    </row>
    <row r="124" spans="1:14" x14ac:dyDescent="0.25">
      <c r="A124" s="195">
        <v>44783</v>
      </c>
      <c r="B124" s="206" t="s">
        <v>124</v>
      </c>
      <c r="C124" s="206" t="s">
        <v>125</v>
      </c>
      <c r="D124" s="534" t="s">
        <v>119</v>
      </c>
      <c r="E124" s="183">
        <v>10000</v>
      </c>
      <c r="F124" s="369">
        <v>3770</v>
      </c>
      <c r="G124" s="333">
        <f t="shared" si="1"/>
        <v>2.6525198938992043</v>
      </c>
      <c r="H124" s="547" t="s">
        <v>121</v>
      </c>
      <c r="I124" s="197" t="s">
        <v>18</v>
      </c>
      <c r="J124" s="453" t="s">
        <v>252</v>
      </c>
      <c r="K124" s="545" t="s">
        <v>64</v>
      </c>
      <c r="L124" s="545" t="s">
        <v>45</v>
      </c>
      <c r="M124" s="496"/>
      <c r="N124" s="497"/>
    </row>
    <row r="125" spans="1:14" x14ac:dyDescent="0.25">
      <c r="A125" s="195">
        <v>44783</v>
      </c>
      <c r="B125" s="206" t="s">
        <v>124</v>
      </c>
      <c r="C125" s="206" t="s">
        <v>125</v>
      </c>
      <c r="D125" s="534" t="s">
        <v>119</v>
      </c>
      <c r="E125" s="183">
        <v>10000</v>
      </c>
      <c r="F125" s="369">
        <v>3770</v>
      </c>
      <c r="G125" s="333">
        <f t="shared" si="1"/>
        <v>2.6525198938992043</v>
      </c>
      <c r="H125" s="547" t="s">
        <v>121</v>
      </c>
      <c r="I125" s="197" t="s">
        <v>18</v>
      </c>
      <c r="J125" s="453" t="s">
        <v>252</v>
      </c>
      <c r="K125" s="545" t="s">
        <v>64</v>
      </c>
      <c r="L125" s="545" t="s">
        <v>45</v>
      </c>
      <c r="M125" s="496"/>
      <c r="N125" s="497"/>
    </row>
    <row r="126" spans="1:14" x14ac:dyDescent="0.25">
      <c r="A126" s="195">
        <v>44783</v>
      </c>
      <c r="B126" s="206" t="s">
        <v>124</v>
      </c>
      <c r="C126" s="206" t="s">
        <v>125</v>
      </c>
      <c r="D126" s="534" t="s">
        <v>119</v>
      </c>
      <c r="E126" s="183">
        <v>8000</v>
      </c>
      <c r="F126" s="369">
        <v>3770</v>
      </c>
      <c r="G126" s="333">
        <f t="shared" si="1"/>
        <v>2.1220159151193636</v>
      </c>
      <c r="H126" s="547" t="s">
        <v>121</v>
      </c>
      <c r="I126" s="197" t="s">
        <v>18</v>
      </c>
      <c r="J126" s="453" t="s">
        <v>252</v>
      </c>
      <c r="K126" s="545" t="s">
        <v>64</v>
      </c>
      <c r="L126" s="545" t="s">
        <v>45</v>
      </c>
      <c r="M126" s="496"/>
      <c r="N126" s="497"/>
    </row>
    <row r="127" spans="1:14" x14ac:dyDescent="0.25">
      <c r="A127" s="195">
        <v>44783</v>
      </c>
      <c r="B127" s="206" t="s">
        <v>124</v>
      </c>
      <c r="C127" s="206" t="s">
        <v>125</v>
      </c>
      <c r="D127" s="534" t="s">
        <v>119</v>
      </c>
      <c r="E127" s="183">
        <v>10000</v>
      </c>
      <c r="F127" s="369">
        <v>3770</v>
      </c>
      <c r="G127" s="333">
        <f t="shared" si="1"/>
        <v>2.6525198938992043</v>
      </c>
      <c r="H127" s="654" t="s">
        <v>121</v>
      </c>
      <c r="I127" s="197" t="s">
        <v>18</v>
      </c>
      <c r="J127" s="453" t="s">
        <v>252</v>
      </c>
      <c r="K127" s="545" t="s">
        <v>64</v>
      </c>
      <c r="L127" s="545" t="s">
        <v>45</v>
      </c>
      <c r="M127" s="496"/>
      <c r="N127" s="497"/>
    </row>
    <row r="128" spans="1:14" x14ac:dyDescent="0.25">
      <c r="A128" s="195">
        <v>44783</v>
      </c>
      <c r="B128" s="206" t="s">
        <v>124</v>
      </c>
      <c r="C128" s="206" t="s">
        <v>125</v>
      </c>
      <c r="D128" s="534" t="s">
        <v>119</v>
      </c>
      <c r="E128" s="191">
        <v>10000</v>
      </c>
      <c r="F128" s="369">
        <v>3770</v>
      </c>
      <c r="G128" s="333">
        <f t="shared" si="1"/>
        <v>2.6525198938992043</v>
      </c>
      <c r="H128" s="654" t="s">
        <v>121</v>
      </c>
      <c r="I128" s="197" t="s">
        <v>18</v>
      </c>
      <c r="J128" s="453" t="s">
        <v>252</v>
      </c>
      <c r="K128" s="545" t="s">
        <v>64</v>
      </c>
      <c r="L128" s="545" t="s">
        <v>45</v>
      </c>
      <c r="M128" s="496"/>
      <c r="N128" s="497"/>
    </row>
    <row r="129" spans="1:14" x14ac:dyDescent="0.25">
      <c r="A129" s="195">
        <v>44783</v>
      </c>
      <c r="B129" s="196" t="s">
        <v>124</v>
      </c>
      <c r="C129" s="196" t="s">
        <v>125</v>
      </c>
      <c r="D129" s="204" t="s">
        <v>120</v>
      </c>
      <c r="E129" s="183">
        <v>8000</v>
      </c>
      <c r="F129" s="369">
        <v>3770</v>
      </c>
      <c r="G129" s="333">
        <f t="shared" si="1"/>
        <v>2.1220159151193636</v>
      </c>
      <c r="H129" s="655" t="s">
        <v>122</v>
      </c>
      <c r="I129" s="197" t="s">
        <v>18</v>
      </c>
      <c r="J129" s="453" t="s">
        <v>259</v>
      </c>
      <c r="K129" s="656" t="s">
        <v>64</v>
      </c>
      <c r="L129" s="656" t="s">
        <v>45</v>
      </c>
      <c r="M129" s="496"/>
      <c r="N129" s="497"/>
    </row>
    <row r="130" spans="1:14" x14ac:dyDescent="0.25">
      <c r="A130" s="195">
        <v>44783</v>
      </c>
      <c r="B130" s="196" t="s">
        <v>124</v>
      </c>
      <c r="C130" s="196" t="s">
        <v>125</v>
      </c>
      <c r="D130" s="204" t="s">
        <v>120</v>
      </c>
      <c r="E130" s="191">
        <v>20000</v>
      </c>
      <c r="F130" s="369">
        <v>3770</v>
      </c>
      <c r="G130" s="333">
        <f t="shared" si="1"/>
        <v>5.3050397877984086</v>
      </c>
      <c r="H130" s="453" t="s">
        <v>122</v>
      </c>
      <c r="I130" s="197" t="s">
        <v>18</v>
      </c>
      <c r="J130" s="453" t="s">
        <v>259</v>
      </c>
      <c r="K130" s="545" t="s">
        <v>64</v>
      </c>
      <c r="L130" s="545" t="s">
        <v>45</v>
      </c>
      <c r="M130" s="496"/>
      <c r="N130" s="497"/>
    </row>
    <row r="131" spans="1:14" x14ac:dyDescent="0.25">
      <c r="A131" s="195">
        <v>44783</v>
      </c>
      <c r="B131" s="196" t="s">
        <v>124</v>
      </c>
      <c r="C131" s="196" t="s">
        <v>125</v>
      </c>
      <c r="D131" s="204" t="s">
        <v>120</v>
      </c>
      <c r="E131" s="191">
        <v>20000</v>
      </c>
      <c r="F131" s="369">
        <v>3770</v>
      </c>
      <c r="G131" s="333">
        <f t="shared" si="1"/>
        <v>5.3050397877984086</v>
      </c>
      <c r="H131" s="453" t="s">
        <v>122</v>
      </c>
      <c r="I131" s="197" t="s">
        <v>18</v>
      </c>
      <c r="J131" s="453" t="s">
        <v>259</v>
      </c>
      <c r="K131" s="545" t="s">
        <v>64</v>
      </c>
      <c r="L131" s="545" t="s">
        <v>45</v>
      </c>
      <c r="M131" s="496"/>
      <c r="N131" s="497"/>
    </row>
    <row r="132" spans="1:14" x14ac:dyDescent="0.25">
      <c r="A132" s="195">
        <v>44783</v>
      </c>
      <c r="B132" s="196" t="s">
        <v>124</v>
      </c>
      <c r="C132" s="196" t="s">
        <v>125</v>
      </c>
      <c r="D132" s="204" t="s">
        <v>120</v>
      </c>
      <c r="E132" s="191">
        <v>8000</v>
      </c>
      <c r="F132" s="369">
        <v>3770</v>
      </c>
      <c r="G132" s="333">
        <f t="shared" ref="G132:G198" si="2">E132/F132</f>
        <v>2.1220159151193636</v>
      </c>
      <c r="H132" s="453" t="s">
        <v>122</v>
      </c>
      <c r="I132" s="197" t="s">
        <v>18</v>
      </c>
      <c r="J132" s="453" t="s">
        <v>259</v>
      </c>
      <c r="K132" s="545" t="s">
        <v>64</v>
      </c>
      <c r="L132" s="545" t="s">
        <v>45</v>
      </c>
      <c r="M132" s="496"/>
      <c r="N132" s="497"/>
    </row>
    <row r="133" spans="1:14" x14ac:dyDescent="0.25">
      <c r="A133" s="195">
        <v>44783</v>
      </c>
      <c r="B133" s="196" t="s">
        <v>124</v>
      </c>
      <c r="C133" s="196" t="s">
        <v>125</v>
      </c>
      <c r="D133" s="204" t="s">
        <v>120</v>
      </c>
      <c r="E133" s="191">
        <v>8000</v>
      </c>
      <c r="F133" s="369">
        <v>3770</v>
      </c>
      <c r="G133" s="333">
        <f t="shared" si="2"/>
        <v>2.1220159151193636</v>
      </c>
      <c r="H133" s="453" t="s">
        <v>122</v>
      </c>
      <c r="I133" s="197" t="s">
        <v>18</v>
      </c>
      <c r="J133" s="453" t="s">
        <v>259</v>
      </c>
      <c r="K133" s="545" t="s">
        <v>64</v>
      </c>
      <c r="L133" s="545" t="s">
        <v>45</v>
      </c>
      <c r="M133" s="496"/>
      <c r="N133" s="497"/>
    </row>
    <row r="134" spans="1:14" x14ac:dyDescent="0.25">
      <c r="A134" s="195">
        <v>44783</v>
      </c>
      <c r="B134" s="178" t="s">
        <v>123</v>
      </c>
      <c r="C134" s="178" t="s">
        <v>123</v>
      </c>
      <c r="D134" s="204" t="s">
        <v>120</v>
      </c>
      <c r="E134" s="183">
        <v>10000</v>
      </c>
      <c r="F134" s="369">
        <v>3770</v>
      </c>
      <c r="G134" s="333">
        <f t="shared" si="2"/>
        <v>2.6525198938992043</v>
      </c>
      <c r="H134" s="453" t="s">
        <v>122</v>
      </c>
      <c r="I134" s="197" t="s">
        <v>18</v>
      </c>
      <c r="J134" s="453" t="s">
        <v>259</v>
      </c>
      <c r="K134" s="545" t="s">
        <v>64</v>
      </c>
      <c r="L134" s="545" t="s">
        <v>45</v>
      </c>
      <c r="M134" s="496"/>
      <c r="N134" s="497"/>
    </row>
    <row r="135" spans="1:14" ht="30" x14ac:dyDescent="0.25">
      <c r="A135" s="604">
        <v>44783</v>
      </c>
      <c r="B135" s="206" t="s">
        <v>264</v>
      </c>
      <c r="C135" s="206" t="s">
        <v>265</v>
      </c>
      <c r="D135" s="534" t="s">
        <v>81</v>
      </c>
      <c r="E135" s="183">
        <v>50000</v>
      </c>
      <c r="F135" s="369">
        <v>3770</v>
      </c>
      <c r="G135" s="333">
        <f t="shared" si="2"/>
        <v>13.262599469496021</v>
      </c>
      <c r="H135" s="453" t="s">
        <v>42</v>
      </c>
      <c r="I135" s="534" t="s">
        <v>18</v>
      </c>
      <c r="J135" s="453" t="s">
        <v>267</v>
      </c>
      <c r="K135" s="545" t="s">
        <v>64</v>
      </c>
      <c r="L135" s="545" t="s">
        <v>45</v>
      </c>
      <c r="M135" s="496"/>
      <c r="N135" s="497"/>
    </row>
    <row r="136" spans="1:14" x14ac:dyDescent="0.25">
      <c r="A136" s="195">
        <v>44783</v>
      </c>
      <c r="B136" s="178" t="s">
        <v>131</v>
      </c>
      <c r="C136" s="178" t="s">
        <v>184</v>
      </c>
      <c r="D136" s="204" t="s">
        <v>14</v>
      </c>
      <c r="E136" s="183">
        <v>30000</v>
      </c>
      <c r="F136" s="369">
        <v>3770</v>
      </c>
      <c r="G136" s="333">
        <f t="shared" si="2"/>
        <v>7.9575596816976129</v>
      </c>
      <c r="H136" s="453" t="s">
        <v>42</v>
      </c>
      <c r="I136" s="534" t="s">
        <v>18</v>
      </c>
      <c r="J136" s="453" t="s">
        <v>185</v>
      </c>
      <c r="K136" s="545" t="s">
        <v>64</v>
      </c>
      <c r="L136" s="545" t="s">
        <v>45</v>
      </c>
      <c r="M136" s="496"/>
      <c r="N136" s="497"/>
    </row>
    <row r="137" spans="1:14" x14ac:dyDescent="0.25">
      <c r="A137" s="195">
        <v>44783</v>
      </c>
      <c r="B137" s="178" t="s">
        <v>133</v>
      </c>
      <c r="C137" s="178" t="s">
        <v>184</v>
      </c>
      <c r="D137" s="178" t="s">
        <v>120</v>
      </c>
      <c r="E137" s="183">
        <v>25000</v>
      </c>
      <c r="F137" s="369">
        <v>3770</v>
      </c>
      <c r="G137" s="333">
        <f t="shared" si="2"/>
        <v>6.6312997347480103</v>
      </c>
      <c r="H137" s="453" t="s">
        <v>122</v>
      </c>
      <c r="I137" s="534" t="s">
        <v>18</v>
      </c>
      <c r="J137" s="453" t="s">
        <v>185</v>
      </c>
      <c r="K137" s="545" t="s">
        <v>64</v>
      </c>
      <c r="L137" s="545" t="s">
        <v>45</v>
      </c>
      <c r="M137" s="496"/>
      <c r="N137" s="497"/>
    </row>
    <row r="138" spans="1:14" x14ac:dyDescent="0.25">
      <c r="A138" s="195">
        <v>44783</v>
      </c>
      <c r="B138" s="178" t="s">
        <v>132</v>
      </c>
      <c r="C138" s="178" t="s">
        <v>184</v>
      </c>
      <c r="D138" s="178" t="s">
        <v>119</v>
      </c>
      <c r="E138" s="183">
        <v>20000</v>
      </c>
      <c r="F138" s="369">
        <v>3770</v>
      </c>
      <c r="G138" s="333">
        <f t="shared" si="2"/>
        <v>5.3050397877984086</v>
      </c>
      <c r="H138" s="453" t="s">
        <v>121</v>
      </c>
      <c r="I138" s="534" t="s">
        <v>18</v>
      </c>
      <c r="J138" s="453" t="s">
        <v>185</v>
      </c>
      <c r="K138" s="545" t="s">
        <v>64</v>
      </c>
      <c r="L138" s="545" t="s">
        <v>45</v>
      </c>
      <c r="M138" s="496"/>
      <c r="N138" s="497"/>
    </row>
    <row r="139" spans="1:14" x14ac:dyDescent="0.25">
      <c r="A139" s="195">
        <v>44783</v>
      </c>
      <c r="B139" s="176" t="s">
        <v>183</v>
      </c>
      <c r="C139" s="178" t="s">
        <v>184</v>
      </c>
      <c r="D139" s="188" t="s">
        <v>119</v>
      </c>
      <c r="E139" s="183">
        <v>20000</v>
      </c>
      <c r="F139" s="369">
        <v>3770</v>
      </c>
      <c r="G139" s="333">
        <f t="shared" si="2"/>
        <v>5.3050397877984086</v>
      </c>
      <c r="H139" s="453" t="s">
        <v>141</v>
      </c>
      <c r="I139" s="534" t="s">
        <v>18</v>
      </c>
      <c r="J139" s="453" t="s">
        <v>185</v>
      </c>
      <c r="K139" s="545" t="s">
        <v>64</v>
      </c>
      <c r="L139" s="545" t="s">
        <v>45</v>
      </c>
      <c r="M139" s="496"/>
      <c r="N139" s="497"/>
    </row>
    <row r="140" spans="1:14" x14ac:dyDescent="0.25">
      <c r="A140" s="195">
        <v>44784</v>
      </c>
      <c r="B140" s="176" t="s">
        <v>498</v>
      </c>
      <c r="C140" s="178" t="s">
        <v>135</v>
      </c>
      <c r="D140" s="188" t="s">
        <v>81</v>
      </c>
      <c r="E140" s="183">
        <v>100000</v>
      </c>
      <c r="F140" s="369">
        <v>3770</v>
      </c>
      <c r="G140" s="333">
        <f t="shared" si="2"/>
        <v>26.525198938992041</v>
      </c>
      <c r="H140" s="453" t="s">
        <v>138</v>
      </c>
      <c r="I140" s="534" t="s">
        <v>18</v>
      </c>
      <c r="J140" s="453" t="s">
        <v>518</v>
      </c>
      <c r="K140" s="545" t="s">
        <v>64</v>
      </c>
      <c r="L140" s="545" t="s">
        <v>45</v>
      </c>
      <c r="M140" s="496"/>
      <c r="N140" s="497"/>
    </row>
    <row r="141" spans="1:14" x14ac:dyDescent="0.25">
      <c r="A141" s="195">
        <v>44784</v>
      </c>
      <c r="B141" s="178" t="s">
        <v>124</v>
      </c>
      <c r="C141" s="178" t="s">
        <v>125</v>
      </c>
      <c r="D141" s="204" t="s">
        <v>120</v>
      </c>
      <c r="E141" s="183">
        <v>8000</v>
      </c>
      <c r="F141" s="369">
        <v>3770</v>
      </c>
      <c r="G141" s="333">
        <f t="shared" si="2"/>
        <v>2.1220159151193636</v>
      </c>
      <c r="H141" s="453" t="s">
        <v>122</v>
      </c>
      <c r="I141" s="534" t="s">
        <v>18</v>
      </c>
      <c r="J141" s="453" t="s">
        <v>268</v>
      </c>
      <c r="K141" s="545" t="s">
        <v>64</v>
      </c>
      <c r="L141" s="545" t="s">
        <v>45</v>
      </c>
      <c r="M141" s="496"/>
      <c r="N141" s="497"/>
    </row>
    <row r="142" spans="1:14" x14ac:dyDescent="0.25">
      <c r="A142" s="195">
        <v>44784</v>
      </c>
      <c r="B142" s="178" t="s">
        <v>124</v>
      </c>
      <c r="C142" s="178" t="s">
        <v>125</v>
      </c>
      <c r="D142" s="204" t="s">
        <v>120</v>
      </c>
      <c r="E142" s="183">
        <v>22000</v>
      </c>
      <c r="F142" s="369">
        <v>3770</v>
      </c>
      <c r="G142" s="333">
        <f t="shared" si="2"/>
        <v>5.8355437665782492</v>
      </c>
      <c r="H142" s="547" t="s">
        <v>122</v>
      </c>
      <c r="I142" s="534" t="s">
        <v>18</v>
      </c>
      <c r="J142" s="453" t="s">
        <v>268</v>
      </c>
      <c r="K142" s="545" t="s">
        <v>64</v>
      </c>
      <c r="L142" s="545" t="s">
        <v>45</v>
      </c>
      <c r="M142" s="496"/>
      <c r="N142" s="497"/>
    </row>
    <row r="143" spans="1:14" x14ac:dyDescent="0.25">
      <c r="A143" s="195">
        <v>44784</v>
      </c>
      <c r="B143" s="178" t="s">
        <v>124</v>
      </c>
      <c r="C143" s="178" t="s">
        <v>125</v>
      </c>
      <c r="D143" s="204" t="s">
        <v>120</v>
      </c>
      <c r="E143" s="183">
        <v>23000</v>
      </c>
      <c r="F143" s="369">
        <v>3770</v>
      </c>
      <c r="G143" s="333">
        <f t="shared" si="2"/>
        <v>6.1007957559681696</v>
      </c>
      <c r="H143" s="547" t="s">
        <v>122</v>
      </c>
      <c r="I143" s="197" t="s">
        <v>18</v>
      </c>
      <c r="J143" s="453" t="s">
        <v>268</v>
      </c>
      <c r="K143" s="545" t="s">
        <v>64</v>
      </c>
      <c r="L143" s="545" t="s">
        <v>45</v>
      </c>
      <c r="M143" s="496"/>
      <c r="N143" s="497"/>
    </row>
    <row r="144" spans="1:14" x14ac:dyDescent="0.25">
      <c r="A144" s="195">
        <v>44784</v>
      </c>
      <c r="B144" s="178" t="s">
        <v>124</v>
      </c>
      <c r="C144" s="178" t="s">
        <v>125</v>
      </c>
      <c r="D144" s="204" t="s">
        <v>120</v>
      </c>
      <c r="E144" s="183">
        <v>10000</v>
      </c>
      <c r="F144" s="369">
        <v>3770</v>
      </c>
      <c r="G144" s="333">
        <f t="shared" si="2"/>
        <v>2.6525198938992043</v>
      </c>
      <c r="H144" s="547" t="s">
        <v>122</v>
      </c>
      <c r="I144" s="197" t="s">
        <v>18</v>
      </c>
      <c r="J144" s="453" t="s">
        <v>268</v>
      </c>
      <c r="K144" s="545" t="s">
        <v>64</v>
      </c>
      <c r="L144" s="545" t="s">
        <v>45</v>
      </c>
      <c r="M144" s="496"/>
      <c r="N144" s="497"/>
    </row>
    <row r="145" spans="1:14" x14ac:dyDescent="0.25">
      <c r="A145" s="195">
        <v>44784</v>
      </c>
      <c r="B145" s="178" t="s">
        <v>124</v>
      </c>
      <c r="C145" s="178" t="s">
        <v>125</v>
      </c>
      <c r="D145" s="204" t="s">
        <v>120</v>
      </c>
      <c r="E145" s="182">
        <v>8000</v>
      </c>
      <c r="F145" s="369">
        <v>3770</v>
      </c>
      <c r="G145" s="333">
        <f t="shared" si="2"/>
        <v>2.1220159151193636</v>
      </c>
      <c r="H145" s="547" t="s">
        <v>122</v>
      </c>
      <c r="I145" s="197" t="s">
        <v>18</v>
      </c>
      <c r="J145" s="453" t="s">
        <v>268</v>
      </c>
      <c r="K145" s="545" t="s">
        <v>64</v>
      </c>
      <c r="L145" s="545" t="s">
        <v>45</v>
      </c>
      <c r="M145" s="496"/>
      <c r="N145" s="497"/>
    </row>
    <row r="146" spans="1:14" x14ac:dyDescent="0.25">
      <c r="A146" s="195">
        <v>44784</v>
      </c>
      <c r="B146" s="196" t="s">
        <v>123</v>
      </c>
      <c r="C146" s="196" t="s">
        <v>123</v>
      </c>
      <c r="D146" s="197" t="s">
        <v>120</v>
      </c>
      <c r="E146" s="173">
        <v>10000</v>
      </c>
      <c r="F146" s="369">
        <v>3770</v>
      </c>
      <c r="G146" s="333">
        <f t="shared" si="2"/>
        <v>2.6525198938992043</v>
      </c>
      <c r="H146" s="547" t="s">
        <v>122</v>
      </c>
      <c r="I146" s="197" t="s">
        <v>18</v>
      </c>
      <c r="J146" s="453" t="s">
        <v>268</v>
      </c>
      <c r="K146" s="545" t="s">
        <v>64</v>
      </c>
      <c r="L146" s="545" t="s">
        <v>45</v>
      </c>
      <c r="M146" s="496"/>
      <c r="N146" s="497"/>
    </row>
    <row r="147" spans="1:14" x14ac:dyDescent="0.25">
      <c r="A147" s="195">
        <v>44784</v>
      </c>
      <c r="B147" s="206" t="s">
        <v>124</v>
      </c>
      <c r="C147" s="206" t="s">
        <v>125</v>
      </c>
      <c r="D147" s="605" t="s">
        <v>119</v>
      </c>
      <c r="E147" s="591">
        <v>10000</v>
      </c>
      <c r="F147" s="369">
        <v>3770</v>
      </c>
      <c r="G147" s="333">
        <f t="shared" si="2"/>
        <v>2.6525198938992043</v>
      </c>
      <c r="H147" s="547" t="s">
        <v>141</v>
      </c>
      <c r="I147" s="197" t="s">
        <v>18</v>
      </c>
      <c r="J147" s="453" t="s">
        <v>273</v>
      </c>
      <c r="K147" s="545" t="s">
        <v>64</v>
      </c>
      <c r="L147" s="545" t="s">
        <v>45</v>
      </c>
      <c r="M147" s="496"/>
      <c r="N147" s="497"/>
    </row>
    <row r="148" spans="1:14" x14ac:dyDescent="0.25">
      <c r="A148" s="195">
        <v>44784</v>
      </c>
      <c r="B148" s="206" t="s">
        <v>124</v>
      </c>
      <c r="C148" s="206" t="s">
        <v>125</v>
      </c>
      <c r="D148" s="605" t="s">
        <v>119</v>
      </c>
      <c r="E148" s="591">
        <v>10000</v>
      </c>
      <c r="F148" s="369">
        <v>3770</v>
      </c>
      <c r="G148" s="333">
        <f t="shared" si="2"/>
        <v>2.6525198938992043</v>
      </c>
      <c r="H148" s="547" t="s">
        <v>141</v>
      </c>
      <c r="I148" s="197" t="s">
        <v>18</v>
      </c>
      <c r="J148" s="453" t="s">
        <v>273</v>
      </c>
      <c r="K148" s="545" t="s">
        <v>64</v>
      </c>
      <c r="L148" s="545" t="s">
        <v>45</v>
      </c>
      <c r="M148" s="496"/>
      <c r="N148" s="497"/>
    </row>
    <row r="149" spans="1:14" x14ac:dyDescent="0.25">
      <c r="A149" s="195">
        <v>44784</v>
      </c>
      <c r="B149" s="206" t="s">
        <v>124</v>
      </c>
      <c r="C149" s="206" t="s">
        <v>125</v>
      </c>
      <c r="D149" s="605" t="s">
        <v>119</v>
      </c>
      <c r="E149" s="591">
        <v>8000</v>
      </c>
      <c r="F149" s="369">
        <v>3770</v>
      </c>
      <c r="G149" s="333">
        <f t="shared" si="2"/>
        <v>2.1220159151193636</v>
      </c>
      <c r="H149" s="547" t="s">
        <v>141</v>
      </c>
      <c r="I149" s="197" t="s">
        <v>18</v>
      </c>
      <c r="J149" s="453" t="s">
        <v>273</v>
      </c>
      <c r="K149" s="545" t="s">
        <v>64</v>
      </c>
      <c r="L149" s="545" t="s">
        <v>45</v>
      </c>
      <c r="M149" s="496"/>
      <c r="N149" s="497"/>
    </row>
    <row r="150" spans="1:14" x14ac:dyDescent="0.25">
      <c r="A150" s="195">
        <v>44784</v>
      </c>
      <c r="B150" s="206" t="s">
        <v>124</v>
      </c>
      <c r="C150" s="206" t="s">
        <v>125</v>
      </c>
      <c r="D150" s="605" t="s">
        <v>119</v>
      </c>
      <c r="E150" s="591">
        <v>10000</v>
      </c>
      <c r="F150" s="369">
        <v>3770</v>
      </c>
      <c r="G150" s="333">
        <f t="shared" si="2"/>
        <v>2.6525198938992043</v>
      </c>
      <c r="H150" s="547" t="s">
        <v>141</v>
      </c>
      <c r="I150" s="197" t="s">
        <v>18</v>
      </c>
      <c r="J150" s="453" t="s">
        <v>273</v>
      </c>
      <c r="K150" s="545" t="s">
        <v>64</v>
      </c>
      <c r="L150" s="545" t="s">
        <v>45</v>
      </c>
      <c r="M150" s="496"/>
      <c r="N150" s="497"/>
    </row>
    <row r="151" spans="1:14" x14ac:dyDescent="0.25">
      <c r="A151" s="195">
        <v>44784</v>
      </c>
      <c r="B151" s="206" t="s">
        <v>124</v>
      </c>
      <c r="C151" s="206" t="s">
        <v>125</v>
      </c>
      <c r="D151" s="605" t="s">
        <v>119</v>
      </c>
      <c r="E151" s="591">
        <v>11000</v>
      </c>
      <c r="F151" s="369">
        <v>3770</v>
      </c>
      <c r="G151" s="333">
        <f t="shared" si="2"/>
        <v>2.9177718832891246</v>
      </c>
      <c r="H151" s="547" t="s">
        <v>141</v>
      </c>
      <c r="I151" s="197" t="s">
        <v>18</v>
      </c>
      <c r="J151" s="453" t="s">
        <v>273</v>
      </c>
      <c r="K151" s="545" t="s">
        <v>64</v>
      </c>
      <c r="L151" s="545" t="s">
        <v>45</v>
      </c>
      <c r="M151" s="496"/>
      <c r="N151" s="497"/>
    </row>
    <row r="152" spans="1:14" x14ac:dyDescent="0.25">
      <c r="A152" s="195">
        <v>44784</v>
      </c>
      <c r="B152" s="178" t="s">
        <v>124</v>
      </c>
      <c r="C152" s="178" t="s">
        <v>125</v>
      </c>
      <c r="D152" s="204" t="s">
        <v>119</v>
      </c>
      <c r="E152" s="191">
        <v>10000</v>
      </c>
      <c r="F152" s="369">
        <v>3770</v>
      </c>
      <c r="G152" s="333">
        <f t="shared" si="2"/>
        <v>2.6525198938992043</v>
      </c>
      <c r="H152" s="547" t="s">
        <v>121</v>
      </c>
      <c r="I152" s="197" t="s">
        <v>18</v>
      </c>
      <c r="J152" s="453" t="s">
        <v>276</v>
      </c>
      <c r="K152" s="545" t="s">
        <v>64</v>
      </c>
      <c r="L152" s="545" t="s">
        <v>45</v>
      </c>
      <c r="M152" s="496"/>
      <c r="N152" s="497"/>
    </row>
    <row r="153" spans="1:14" x14ac:dyDescent="0.25">
      <c r="A153" s="195">
        <v>44784</v>
      </c>
      <c r="B153" s="178" t="s">
        <v>124</v>
      </c>
      <c r="C153" s="178" t="s">
        <v>125</v>
      </c>
      <c r="D153" s="204" t="s">
        <v>119</v>
      </c>
      <c r="E153" s="191">
        <v>10000</v>
      </c>
      <c r="F153" s="369">
        <v>3770</v>
      </c>
      <c r="G153" s="333">
        <f t="shared" si="2"/>
        <v>2.6525198938992043</v>
      </c>
      <c r="H153" s="547" t="s">
        <v>121</v>
      </c>
      <c r="I153" s="197" t="s">
        <v>18</v>
      </c>
      <c r="J153" s="453" t="s">
        <v>276</v>
      </c>
      <c r="K153" s="545" t="s">
        <v>64</v>
      </c>
      <c r="L153" s="545" t="s">
        <v>45</v>
      </c>
      <c r="M153" s="496"/>
      <c r="N153" s="497"/>
    </row>
    <row r="154" spans="1:14" ht="17.25" customHeight="1" x14ac:dyDescent="0.25">
      <c r="A154" s="195">
        <v>44784</v>
      </c>
      <c r="B154" s="178" t="s">
        <v>124</v>
      </c>
      <c r="C154" s="178" t="s">
        <v>125</v>
      </c>
      <c r="D154" s="204" t="s">
        <v>119</v>
      </c>
      <c r="E154" s="183">
        <v>8000</v>
      </c>
      <c r="F154" s="369">
        <v>3770</v>
      </c>
      <c r="G154" s="333">
        <f t="shared" si="2"/>
        <v>2.1220159151193636</v>
      </c>
      <c r="H154" s="557" t="s">
        <v>121</v>
      </c>
      <c r="I154" s="534" t="s">
        <v>18</v>
      </c>
      <c r="J154" s="453" t="s">
        <v>276</v>
      </c>
      <c r="K154" s="545" t="s">
        <v>64</v>
      </c>
      <c r="L154" s="545" t="s">
        <v>45</v>
      </c>
      <c r="M154" s="556"/>
      <c r="N154" s="546"/>
    </row>
    <row r="155" spans="1:14" ht="16.5" customHeight="1" x14ac:dyDescent="0.25">
      <c r="A155" s="195">
        <v>44784</v>
      </c>
      <c r="B155" s="178" t="s">
        <v>124</v>
      </c>
      <c r="C155" s="178" t="s">
        <v>125</v>
      </c>
      <c r="D155" s="204" t="s">
        <v>119</v>
      </c>
      <c r="E155" s="183">
        <v>10000</v>
      </c>
      <c r="F155" s="369">
        <v>3770</v>
      </c>
      <c r="G155" s="333">
        <f t="shared" si="2"/>
        <v>2.6525198938992043</v>
      </c>
      <c r="H155" s="557" t="s">
        <v>121</v>
      </c>
      <c r="I155" s="534" t="s">
        <v>18</v>
      </c>
      <c r="J155" s="453" t="s">
        <v>276</v>
      </c>
      <c r="K155" s="545" t="s">
        <v>64</v>
      </c>
      <c r="L155" s="545" t="s">
        <v>45</v>
      </c>
      <c r="M155" s="556"/>
      <c r="N155" s="546"/>
    </row>
    <row r="156" spans="1:14" x14ac:dyDescent="0.25">
      <c r="A156" s="195">
        <v>44784</v>
      </c>
      <c r="B156" s="178" t="s">
        <v>124</v>
      </c>
      <c r="C156" s="178" t="s">
        <v>125</v>
      </c>
      <c r="D156" s="204" t="s">
        <v>119</v>
      </c>
      <c r="E156" s="183">
        <v>10000</v>
      </c>
      <c r="F156" s="369">
        <v>3770</v>
      </c>
      <c r="G156" s="333">
        <f t="shared" si="2"/>
        <v>2.6525198938992043</v>
      </c>
      <c r="H156" s="557" t="s">
        <v>121</v>
      </c>
      <c r="I156" s="534" t="s">
        <v>18</v>
      </c>
      <c r="J156" s="453" t="s">
        <v>276</v>
      </c>
      <c r="K156" s="545" t="s">
        <v>64</v>
      </c>
      <c r="L156" s="545" t="s">
        <v>45</v>
      </c>
      <c r="M156" s="556"/>
      <c r="N156" s="546"/>
    </row>
    <row r="157" spans="1:14" ht="15" customHeight="1" x14ac:dyDescent="0.25">
      <c r="A157" s="195">
        <v>44784</v>
      </c>
      <c r="B157" s="206" t="s">
        <v>124</v>
      </c>
      <c r="C157" s="206" t="s">
        <v>125</v>
      </c>
      <c r="D157" s="534" t="s">
        <v>14</v>
      </c>
      <c r="E157" s="183">
        <v>15000</v>
      </c>
      <c r="F157" s="369">
        <v>3770</v>
      </c>
      <c r="G157" s="333">
        <f t="shared" si="2"/>
        <v>3.9787798408488064</v>
      </c>
      <c r="H157" s="557" t="s">
        <v>42</v>
      </c>
      <c r="I157" s="534" t="s">
        <v>18</v>
      </c>
      <c r="J157" s="453" t="s">
        <v>216</v>
      </c>
      <c r="K157" s="545" t="s">
        <v>64</v>
      </c>
      <c r="L157" s="545" t="s">
        <v>45</v>
      </c>
      <c r="M157" s="556"/>
      <c r="N157" s="546"/>
    </row>
    <row r="158" spans="1:14" x14ac:dyDescent="0.25">
      <c r="A158" s="195">
        <v>44784</v>
      </c>
      <c r="B158" s="206" t="s">
        <v>124</v>
      </c>
      <c r="C158" s="206" t="s">
        <v>125</v>
      </c>
      <c r="D158" s="534" t="s">
        <v>14</v>
      </c>
      <c r="E158" s="183">
        <v>15000</v>
      </c>
      <c r="F158" s="369">
        <v>3770</v>
      </c>
      <c r="G158" s="333">
        <f t="shared" si="2"/>
        <v>3.9787798408488064</v>
      </c>
      <c r="H158" s="557" t="s">
        <v>42</v>
      </c>
      <c r="I158" s="197" t="s">
        <v>18</v>
      </c>
      <c r="J158" s="453" t="s">
        <v>216</v>
      </c>
      <c r="K158" s="545" t="s">
        <v>64</v>
      </c>
      <c r="L158" s="545" t="s">
        <v>45</v>
      </c>
      <c r="M158" s="496"/>
      <c r="N158" s="497"/>
    </row>
    <row r="159" spans="1:14" x14ac:dyDescent="0.25">
      <c r="A159" s="195">
        <v>44785</v>
      </c>
      <c r="B159" s="178" t="s">
        <v>124</v>
      </c>
      <c r="C159" s="178" t="s">
        <v>125</v>
      </c>
      <c r="D159" s="204" t="s">
        <v>120</v>
      </c>
      <c r="E159" s="191">
        <v>8000</v>
      </c>
      <c r="F159" s="369">
        <v>3770</v>
      </c>
      <c r="G159" s="333">
        <f t="shared" si="2"/>
        <v>2.1220159151193636</v>
      </c>
      <c r="H159" s="547" t="s">
        <v>122</v>
      </c>
      <c r="I159" s="197" t="s">
        <v>18</v>
      </c>
      <c r="J159" s="453" t="s">
        <v>278</v>
      </c>
      <c r="K159" s="545" t="s">
        <v>64</v>
      </c>
      <c r="L159" s="545" t="s">
        <v>45</v>
      </c>
      <c r="M159" s="496"/>
      <c r="N159" s="497"/>
    </row>
    <row r="160" spans="1:14" x14ac:dyDescent="0.25">
      <c r="A160" s="195">
        <v>44785</v>
      </c>
      <c r="B160" s="178" t="s">
        <v>124</v>
      </c>
      <c r="C160" s="178" t="s">
        <v>125</v>
      </c>
      <c r="D160" s="204" t="s">
        <v>120</v>
      </c>
      <c r="E160" s="191">
        <v>18000</v>
      </c>
      <c r="F160" s="369">
        <v>3770</v>
      </c>
      <c r="G160" s="333">
        <f t="shared" si="2"/>
        <v>4.7745358090185679</v>
      </c>
      <c r="H160" s="547" t="s">
        <v>122</v>
      </c>
      <c r="I160" s="197" t="s">
        <v>18</v>
      </c>
      <c r="J160" s="453" t="s">
        <v>278</v>
      </c>
      <c r="K160" s="545" t="s">
        <v>64</v>
      </c>
      <c r="L160" s="545" t="s">
        <v>45</v>
      </c>
      <c r="M160" s="496"/>
      <c r="N160" s="497"/>
    </row>
    <row r="161" spans="1:14" x14ac:dyDescent="0.25">
      <c r="A161" s="195">
        <v>44785</v>
      </c>
      <c r="B161" s="178" t="s">
        <v>124</v>
      </c>
      <c r="C161" s="178" t="s">
        <v>125</v>
      </c>
      <c r="D161" s="204" t="s">
        <v>120</v>
      </c>
      <c r="E161" s="191">
        <v>22000</v>
      </c>
      <c r="F161" s="369">
        <v>3770</v>
      </c>
      <c r="G161" s="333">
        <f t="shared" si="2"/>
        <v>5.8355437665782492</v>
      </c>
      <c r="H161" s="547" t="s">
        <v>122</v>
      </c>
      <c r="I161" s="197" t="s">
        <v>18</v>
      </c>
      <c r="J161" s="453" t="s">
        <v>278</v>
      </c>
      <c r="K161" s="545" t="s">
        <v>64</v>
      </c>
      <c r="L161" s="545" t="s">
        <v>45</v>
      </c>
      <c r="M161" s="496"/>
      <c r="N161" s="497"/>
    </row>
    <row r="162" spans="1:14" x14ac:dyDescent="0.25">
      <c r="A162" s="195">
        <v>44785</v>
      </c>
      <c r="B162" s="178" t="s">
        <v>124</v>
      </c>
      <c r="C162" s="178" t="s">
        <v>125</v>
      </c>
      <c r="D162" s="204" t="s">
        <v>120</v>
      </c>
      <c r="E162" s="191">
        <v>8000</v>
      </c>
      <c r="F162" s="369">
        <v>3770</v>
      </c>
      <c r="G162" s="333">
        <f t="shared" si="2"/>
        <v>2.1220159151193636</v>
      </c>
      <c r="H162" s="547" t="s">
        <v>122</v>
      </c>
      <c r="I162" s="197" t="s">
        <v>18</v>
      </c>
      <c r="J162" s="453" t="s">
        <v>278</v>
      </c>
      <c r="K162" s="545" t="s">
        <v>64</v>
      </c>
      <c r="L162" s="545" t="s">
        <v>45</v>
      </c>
      <c r="M162" s="496"/>
      <c r="N162" s="497"/>
    </row>
    <row r="163" spans="1:14" x14ac:dyDescent="0.25">
      <c r="A163" s="195">
        <v>44785</v>
      </c>
      <c r="B163" s="178" t="s">
        <v>123</v>
      </c>
      <c r="C163" s="178" t="s">
        <v>123</v>
      </c>
      <c r="D163" s="178" t="s">
        <v>120</v>
      </c>
      <c r="E163" s="191">
        <v>10000</v>
      </c>
      <c r="F163" s="369">
        <v>3770</v>
      </c>
      <c r="G163" s="333">
        <f t="shared" si="2"/>
        <v>2.6525198938992043</v>
      </c>
      <c r="H163" s="547" t="s">
        <v>122</v>
      </c>
      <c r="I163" s="197" t="s">
        <v>18</v>
      </c>
      <c r="J163" s="453" t="s">
        <v>278</v>
      </c>
      <c r="K163" s="545" t="s">
        <v>64</v>
      </c>
      <c r="L163" s="545" t="s">
        <v>45</v>
      </c>
      <c r="M163" s="496"/>
      <c r="N163" s="497"/>
    </row>
    <row r="164" spans="1:14" x14ac:dyDescent="0.25">
      <c r="A164" s="195">
        <v>44785</v>
      </c>
      <c r="B164" s="178" t="s">
        <v>124</v>
      </c>
      <c r="C164" s="178" t="s">
        <v>125</v>
      </c>
      <c r="D164" s="178" t="s">
        <v>120</v>
      </c>
      <c r="E164" s="426">
        <v>20000</v>
      </c>
      <c r="F164" s="369">
        <v>3770</v>
      </c>
      <c r="G164" s="333">
        <f t="shared" si="2"/>
        <v>5.3050397877984086</v>
      </c>
      <c r="H164" s="547" t="s">
        <v>122</v>
      </c>
      <c r="I164" s="197" t="s">
        <v>18</v>
      </c>
      <c r="J164" s="453" t="s">
        <v>279</v>
      </c>
      <c r="K164" s="545" t="s">
        <v>64</v>
      </c>
      <c r="L164" s="545" t="s">
        <v>45</v>
      </c>
      <c r="M164" s="496"/>
      <c r="N164" s="497"/>
    </row>
    <row r="165" spans="1:14" x14ac:dyDescent="0.25">
      <c r="A165" s="181">
        <v>44785</v>
      </c>
      <c r="B165" s="176" t="s">
        <v>124</v>
      </c>
      <c r="C165" s="176" t="s">
        <v>125</v>
      </c>
      <c r="D165" s="176" t="s">
        <v>120</v>
      </c>
      <c r="E165" s="191">
        <v>20000</v>
      </c>
      <c r="F165" s="369">
        <v>3770</v>
      </c>
      <c r="G165" s="333">
        <f t="shared" si="2"/>
        <v>5.3050397877984086</v>
      </c>
      <c r="H165" s="547" t="s">
        <v>122</v>
      </c>
      <c r="I165" s="197" t="s">
        <v>18</v>
      </c>
      <c r="J165" s="453" t="s">
        <v>279</v>
      </c>
      <c r="K165" s="545" t="s">
        <v>64</v>
      </c>
      <c r="L165" s="545" t="s">
        <v>45</v>
      </c>
      <c r="M165" s="496"/>
      <c r="N165" s="497"/>
    </row>
    <row r="166" spans="1:14" x14ac:dyDescent="0.25">
      <c r="A166" s="195">
        <v>44785</v>
      </c>
      <c r="B166" s="206" t="s">
        <v>124</v>
      </c>
      <c r="C166" s="206" t="s">
        <v>125</v>
      </c>
      <c r="D166" s="605" t="s">
        <v>119</v>
      </c>
      <c r="E166" s="591">
        <v>11000</v>
      </c>
      <c r="F166" s="369">
        <v>3770</v>
      </c>
      <c r="G166" s="333">
        <f t="shared" si="2"/>
        <v>2.9177718832891246</v>
      </c>
      <c r="H166" s="547" t="s">
        <v>141</v>
      </c>
      <c r="I166" s="197" t="s">
        <v>18</v>
      </c>
      <c r="J166" s="453" t="s">
        <v>287</v>
      </c>
      <c r="K166" s="545" t="s">
        <v>64</v>
      </c>
      <c r="L166" s="545" t="s">
        <v>45</v>
      </c>
      <c r="M166" s="496"/>
      <c r="N166" s="497"/>
    </row>
    <row r="167" spans="1:14" x14ac:dyDescent="0.25">
      <c r="A167" s="195">
        <v>44785</v>
      </c>
      <c r="B167" s="206" t="s">
        <v>124</v>
      </c>
      <c r="C167" s="206" t="s">
        <v>125</v>
      </c>
      <c r="D167" s="605" t="s">
        <v>119</v>
      </c>
      <c r="E167" s="591">
        <v>10000</v>
      </c>
      <c r="F167" s="369">
        <v>3770</v>
      </c>
      <c r="G167" s="333">
        <f t="shared" si="2"/>
        <v>2.6525198938992043</v>
      </c>
      <c r="H167" s="547" t="s">
        <v>141</v>
      </c>
      <c r="I167" s="197" t="s">
        <v>18</v>
      </c>
      <c r="J167" s="453" t="s">
        <v>287</v>
      </c>
      <c r="K167" s="545" t="s">
        <v>64</v>
      </c>
      <c r="L167" s="545" t="s">
        <v>45</v>
      </c>
      <c r="M167" s="496"/>
      <c r="N167" s="497"/>
    </row>
    <row r="168" spans="1:14" x14ac:dyDescent="0.25">
      <c r="A168" s="195">
        <v>44785</v>
      </c>
      <c r="B168" s="206" t="s">
        <v>124</v>
      </c>
      <c r="C168" s="206" t="s">
        <v>125</v>
      </c>
      <c r="D168" s="605" t="s">
        <v>119</v>
      </c>
      <c r="E168" s="591">
        <v>8000</v>
      </c>
      <c r="F168" s="369">
        <v>3770</v>
      </c>
      <c r="G168" s="333">
        <f t="shared" si="2"/>
        <v>2.1220159151193636</v>
      </c>
      <c r="H168" s="547" t="s">
        <v>141</v>
      </c>
      <c r="I168" s="197" t="s">
        <v>18</v>
      </c>
      <c r="J168" s="453" t="s">
        <v>287</v>
      </c>
      <c r="K168" s="545" t="s">
        <v>64</v>
      </c>
      <c r="L168" s="545" t="s">
        <v>45</v>
      </c>
      <c r="M168" s="496"/>
      <c r="N168" s="497"/>
    </row>
    <row r="169" spans="1:14" x14ac:dyDescent="0.25">
      <c r="A169" s="195">
        <v>44785</v>
      </c>
      <c r="B169" s="206" t="s">
        <v>124</v>
      </c>
      <c r="C169" s="206" t="s">
        <v>125</v>
      </c>
      <c r="D169" s="605" t="s">
        <v>119</v>
      </c>
      <c r="E169" s="591">
        <v>10000</v>
      </c>
      <c r="F169" s="369">
        <v>3770</v>
      </c>
      <c r="G169" s="333">
        <f t="shared" si="2"/>
        <v>2.6525198938992043</v>
      </c>
      <c r="H169" s="547" t="s">
        <v>141</v>
      </c>
      <c r="I169" s="197" t="s">
        <v>18</v>
      </c>
      <c r="J169" s="453" t="s">
        <v>287</v>
      </c>
      <c r="K169" s="545" t="s">
        <v>64</v>
      </c>
      <c r="L169" s="545" t="s">
        <v>45</v>
      </c>
      <c r="M169" s="496"/>
      <c r="N169" s="497"/>
    </row>
    <row r="170" spans="1:14" x14ac:dyDescent="0.25">
      <c r="A170" s="195">
        <v>44785</v>
      </c>
      <c r="B170" s="206" t="s">
        <v>124</v>
      </c>
      <c r="C170" s="206" t="s">
        <v>125</v>
      </c>
      <c r="D170" s="605" t="s">
        <v>119</v>
      </c>
      <c r="E170" s="591">
        <v>9000</v>
      </c>
      <c r="F170" s="369">
        <v>3770</v>
      </c>
      <c r="G170" s="333">
        <f t="shared" si="2"/>
        <v>2.3872679045092839</v>
      </c>
      <c r="H170" s="547" t="s">
        <v>141</v>
      </c>
      <c r="I170" s="197" t="s">
        <v>18</v>
      </c>
      <c r="J170" s="453" t="s">
        <v>287</v>
      </c>
      <c r="K170" s="545" t="s">
        <v>64</v>
      </c>
      <c r="L170" s="545" t="s">
        <v>45</v>
      </c>
      <c r="M170" s="496"/>
      <c r="N170" s="497"/>
    </row>
    <row r="171" spans="1:14" x14ac:dyDescent="0.25">
      <c r="A171" s="195">
        <v>44785</v>
      </c>
      <c r="B171" s="196" t="s">
        <v>124</v>
      </c>
      <c r="C171" s="196" t="s">
        <v>125</v>
      </c>
      <c r="D171" s="197" t="s">
        <v>119</v>
      </c>
      <c r="E171" s="183">
        <v>10000</v>
      </c>
      <c r="F171" s="369">
        <v>3770</v>
      </c>
      <c r="G171" s="333">
        <f t="shared" si="2"/>
        <v>2.6525198938992043</v>
      </c>
      <c r="H171" s="547" t="s">
        <v>121</v>
      </c>
      <c r="I171" s="197" t="s">
        <v>18</v>
      </c>
      <c r="J171" s="453" t="s">
        <v>288</v>
      </c>
      <c r="K171" s="545" t="s">
        <v>64</v>
      </c>
      <c r="L171" s="545" t="s">
        <v>45</v>
      </c>
      <c r="M171" s="496"/>
      <c r="N171" s="497"/>
    </row>
    <row r="172" spans="1:14" x14ac:dyDescent="0.25">
      <c r="A172" s="195">
        <v>44785</v>
      </c>
      <c r="B172" s="196" t="s">
        <v>124</v>
      </c>
      <c r="C172" s="196" t="s">
        <v>125</v>
      </c>
      <c r="D172" s="197" t="s">
        <v>119</v>
      </c>
      <c r="E172" s="183">
        <v>10000</v>
      </c>
      <c r="F172" s="369">
        <v>3770</v>
      </c>
      <c r="G172" s="333">
        <f t="shared" si="2"/>
        <v>2.6525198938992043</v>
      </c>
      <c r="H172" s="547" t="s">
        <v>121</v>
      </c>
      <c r="I172" s="197" t="s">
        <v>18</v>
      </c>
      <c r="J172" s="453" t="s">
        <v>288</v>
      </c>
      <c r="K172" s="545" t="s">
        <v>64</v>
      </c>
      <c r="L172" s="545" t="s">
        <v>45</v>
      </c>
      <c r="M172" s="496"/>
      <c r="N172" s="497"/>
    </row>
    <row r="173" spans="1:14" x14ac:dyDescent="0.25">
      <c r="A173" s="195">
        <v>44785</v>
      </c>
      <c r="B173" s="196" t="s">
        <v>124</v>
      </c>
      <c r="C173" s="196" t="s">
        <v>125</v>
      </c>
      <c r="D173" s="197" t="s">
        <v>119</v>
      </c>
      <c r="E173" s="183">
        <v>7000</v>
      </c>
      <c r="F173" s="369">
        <v>3770</v>
      </c>
      <c r="G173" s="333">
        <f t="shared" si="2"/>
        <v>1.856763925729443</v>
      </c>
      <c r="H173" s="547" t="s">
        <v>121</v>
      </c>
      <c r="I173" s="197" t="s">
        <v>18</v>
      </c>
      <c r="J173" s="453" t="s">
        <v>288</v>
      </c>
      <c r="K173" s="545" t="s">
        <v>64</v>
      </c>
      <c r="L173" s="545" t="s">
        <v>45</v>
      </c>
      <c r="M173" s="496"/>
      <c r="N173" s="497"/>
    </row>
    <row r="174" spans="1:14" x14ac:dyDescent="0.25">
      <c r="A174" s="195">
        <v>44785</v>
      </c>
      <c r="B174" s="196" t="s">
        <v>124</v>
      </c>
      <c r="C174" s="196" t="s">
        <v>125</v>
      </c>
      <c r="D174" s="197" t="s">
        <v>119</v>
      </c>
      <c r="E174" s="191">
        <v>10000</v>
      </c>
      <c r="F174" s="369">
        <v>3770</v>
      </c>
      <c r="G174" s="333">
        <f t="shared" si="2"/>
        <v>2.6525198938992043</v>
      </c>
      <c r="H174" s="547" t="s">
        <v>121</v>
      </c>
      <c r="I174" s="197" t="s">
        <v>18</v>
      </c>
      <c r="J174" s="453" t="s">
        <v>288</v>
      </c>
      <c r="K174" s="545" t="s">
        <v>64</v>
      </c>
      <c r="L174" s="545" t="s">
        <v>45</v>
      </c>
      <c r="M174" s="496"/>
      <c r="N174" s="497"/>
    </row>
    <row r="175" spans="1:14" x14ac:dyDescent="0.25">
      <c r="A175" s="195">
        <v>44785</v>
      </c>
      <c r="B175" s="196" t="s">
        <v>124</v>
      </c>
      <c r="C175" s="196" t="s">
        <v>125</v>
      </c>
      <c r="D175" s="197" t="s">
        <v>119</v>
      </c>
      <c r="E175" s="191">
        <v>10000</v>
      </c>
      <c r="F175" s="369">
        <v>3770</v>
      </c>
      <c r="G175" s="333">
        <f t="shared" si="2"/>
        <v>2.6525198938992043</v>
      </c>
      <c r="H175" s="547" t="s">
        <v>121</v>
      </c>
      <c r="I175" s="197" t="s">
        <v>18</v>
      </c>
      <c r="J175" s="453" t="s">
        <v>288</v>
      </c>
      <c r="K175" s="545" t="s">
        <v>64</v>
      </c>
      <c r="L175" s="545" t="s">
        <v>45</v>
      </c>
      <c r="M175" s="496"/>
      <c r="N175" s="497"/>
    </row>
    <row r="176" spans="1:14" x14ac:dyDescent="0.25">
      <c r="A176" s="195">
        <v>44785</v>
      </c>
      <c r="B176" s="178" t="s">
        <v>124</v>
      </c>
      <c r="C176" s="178" t="s">
        <v>125</v>
      </c>
      <c r="D176" s="204" t="s">
        <v>14</v>
      </c>
      <c r="E176" s="191">
        <v>10000</v>
      </c>
      <c r="F176" s="369">
        <v>3770</v>
      </c>
      <c r="G176" s="333">
        <f t="shared" si="2"/>
        <v>2.6525198938992043</v>
      </c>
      <c r="H176" s="547" t="s">
        <v>42</v>
      </c>
      <c r="I176" s="197" t="s">
        <v>18</v>
      </c>
      <c r="J176" s="453" t="s">
        <v>291</v>
      </c>
      <c r="K176" s="545" t="s">
        <v>64</v>
      </c>
      <c r="L176" s="545" t="s">
        <v>45</v>
      </c>
      <c r="M176" s="496"/>
      <c r="N176" s="497"/>
    </row>
    <row r="177" spans="1:14" x14ac:dyDescent="0.25">
      <c r="A177" s="195">
        <v>44785</v>
      </c>
      <c r="B177" s="178" t="s">
        <v>124</v>
      </c>
      <c r="C177" s="178" t="s">
        <v>125</v>
      </c>
      <c r="D177" s="204" t="s">
        <v>14</v>
      </c>
      <c r="E177" s="191">
        <v>10000</v>
      </c>
      <c r="F177" s="369">
        <v>3770</v>
      </c>
      <c r="G177" s="333">
        <f t="shared" si="2"/>
        <v>2.6525198938992043</v>
      </c>
      <c r="H177" s="547" t="s">
        <v>42</v>
      </c>
      <c r="I177" s="197" t="s">
        <v>18</v>
      </c>
      <c r="J177" s="453" t="s">
        <v>291</v>
      </c>
      <c r="K177" s="545" t="s">
        <v>64</v>
      </c>
      <c r="L177" s="545" t="s">
        <v>45</v>
      </c>
      <c r="M177" s="496"/>
      <c r="N177" s="497"/>
    </row>
    <row r="178" spans="1:14" x14ac:dyDescent="0.25">
      <c r="A178" s="195">
        <v>44785</v>
      </c>
      <c r="B178" s="178" t="s">
        <v>124</v>
      </c>
      <c r="C178" s="178" t="s">
        <v>125</v>
      </c>
      <c r="D178" s="204" t="s">
        <v>14</v>
      </c>
      <c r="E178" s="183">
        <v>15000</v>
      </c>
      <c r="F178" s="369">
        <v>3770</v>
      </c>
      <c r="G178" s="333">
        <f t="shared" si="2"/>
        <v>3.9787798408488064</v>
      </c>
      <c r="H178" s="547" t="s">
        <v>42</v>
      </c>
      <c r="I178" s="197" t="s">
        <v>18</v>
      </c>
      <c r="J178" s="453" t="s">
        <v>291</v>
      </c>
      <c r="K178" s="545" t="s">
        <v>64</v>
      </c>
      <c r="L178" s="545" t="s">
        <v>45</v>
      </c>
      <c r="M178" s="496"/>
      <c r="N178" s="497"/>
    </row>
    <row r="179" spans="1:14" x14ac:dyDescent="0.25">
      <c r="A179" s="195">
        <v>44785</v>
      </c>
      <c r="B179" s="178" t="s">
        <v>124</v>
      </c>
      <c r="C179" s="178" t="s">
        <v>125</v>
      </c>
      <c r="D179" s="204" t="s">
        <v>14</v>
      </c>
      <c r="E179" s="183">
        <v>10000</v>
      </c>
      <c r="F179" s="369">
        <v>3770</v>
      </c>
      <c r="G179" s="333">
        <f t="shared" si="2"/>
        <v>2.6525198938992043</v>
      </c>
      <c r="H179" s="547" t="s">
        <v>42</v>
      </c>
      <c r="I179" s="197" t="s">
        <v>18</v>
      </c>
      <c r="J179" s="453" t="s">
        <v>291</v>
      </c>
      <c r="K179" s="545" t="s">
        <v>64</v>
      </c>
      <c r="L179" s="545" t="s">
        <v>45</v>
      </c>
      <c r="M179" s="496"/>
      <c r="N179" s="497"/>
    </row>
    <row r="180" spans="1:14" x14ac:dyDescent="0.25">
      <c r="A180" s="195">
        <v>44785</v>
      </c>
      <c r="B180" s="178" t="s">
        <v>124</v>
      </c>
      <c r="C180" s="178" t="s">
        <v>125</v>
      </c>
      <c r="D180" s="204" t="s">
        <v>14</v>
      </c>
      <c r="E180" s="183">
        <v>20000</v>
      </c>
      <c r="F180" s="369">
        <v>3770</v>
      </c>
      <c r="G180" s="333">
        <f t="shared" si="2"/>
        <v>5.3050397877984086</v>
      </c>
      <c r="H180" s="547" t="s">
        <v>42</v>
      </c>
      <c r="I180" s="197" t="s">
        <v>18</v>
      </c>
      <c r="J180" s="453" t="s">
        <v>291</v>
      </c>
      <c r="K180" s="545" t="s">
        <v>64</v>
      </c>
      <c r="L180" s="545" t="s">
        <v>45</v>
      </c>
      <c r="M180" s="496"/>
      <c r="N180" s="497"/>
    </row>
    <row r="181" spans="1:14" x14ac:dyDescent="0.25">
      <c r="A181" s="195">
        <v>44788</v>
      </c>
      <c r="B181" s="606" t="s">
        <v>318</v>
      </c>
      <c r="C181" s="606" t="s">
        <v>265</v>
      </c>
      <c r="D181" s="547" t="s">
        <v>81</v>
      </c>
      <c r="E181" s="705">
        <v>1600000</v>
      </c>
      <c r="F181" s="369">
        <v>3770</v>
      </c>
      <c r="G181" s="333">
        <f t="shared" si="2"/>
        <v>424.40318302387266</v>
      </c>
      <c r="H181" s="547" t="s">
        <v>138</v>
      </c>
      <c r="I181" s="197" t="s">
        <v>18</v>
      </c>
      <c r="J181" s="453" t="s">
        <v>320</v>
      </c>
      <c r="K181" s="545" t="s">
        <v>64</v>
      </c>
      <c r="L181" s="545" t="s">
        <v>45</v>
      </c>
      <c r="M181" s="496"/>
      <c r="N181" s="497"/>
    </row>
    <row r="182" spans="1:14" x14ac:dyDescent="0.25">
      <c r="A182" s="195">
        <v>44788</v>
      </c>
      <c r="B182" s="178" t="s">
        <v>134</v>
      </c>
      <c r="C182" s="178" t="s">
        <v>135</v>
      </c>
      <c r="D182" s="204" t="s">
        <v>81</v>
      </c>
      <c r="E182" s="191">
        <v>3000</v>
      </c>
      <c r="F182" s="369">
        <v>3770</v>
      </c>
      <c r="G182" s="333">
        <f t="shared" si="2"/>
        <v>0.79575596816976124</v>
      </c>
      <c r="H182" s="547" t="s">
        <v>138</v>
      </c>
      <c r="I182" s="197" t="s">
        <v>18</v>
      </c>
      <c r="J182" s="453" t="s">
        <v>519</v>
      </c>
      <c r="K182" s="545" t="s">
        <v>64</v>
      </c>
      <c r="L182" s="545" t="s">
        <v>45</v>
      </c>
      <c r="M182" s="496"/>
      <c r="N182" s="497"/>
    </row>
    <row r="183" spans="1:14" x14ac:dyDescent="0.25">
      <c r="A183" s="195">
        <v>44786</v>
      </c>
      <c r="B183" s="206" t="s">
        <v>124</v>
      </c>
      <c r="C183" s="206" t="s">
        <v>125</v>
      </c>
      <c r="D183" s="605" t="s">
        <v>119</v>
      </c>
      <c r="E183" s="591">
        <v>10000</v>
      </c>
      <c r="F183" s="369">
        <v>3770</v>
      </c>
      <c r="G183" s="333">
        <f t="shared" si="2"/>
        <v>2.6525198938992043</v>
      </c>
      <c r="H183" s="547" t="s">
        <v>141</v>
      </c>
      <c r="I183" s="197" t="s">
        <v>18</v>
      </c>
      <c r="J183" s="453" t="s">
        <v>297</v>
      </c>
      <c r="K183" s="545" t="s">
        <v>64</v>
      </c>
      <c r="L183" s="545" t="s">
        <v>45</v>
      </c>
      <c r="M183" s="496"/>
      <c r="N183" s="497"/>
    </row>
    <row r="184" spans="1:14" x14ac:dyDescent="0.25">
      <c r="A184" s="195">
        <v>44786</v>
      </c>
      <c r="B184" s="206" t="s">
        <v>124</v>
      </c>
      <c r="C184" s="206" t="s">
        <v>125</v>
      </c>
      <c r="D184" s="605" t="s">
        <v>119</v>
      </c>
      <c r="E184" s="591">
        <v>11000</v>
      </c>
      <c r="F184" s="369">
        <v>3770</v>
      </c>
      <c r="G184" s="333">
        <f t="shared" si="2"/>
        <v>2.9177718832891246</v>
      </c>
      <c r="H184" s="547" t="s">
        <v>141</v>
      </c>
      <c r="I184" s="197" t="s">
        <v>18</v>
      </c>
      <c r="J184" s="453" t="s">
        <v>297</v>
      </c>
      <c r="K184" s="545" t="s">
        <v>64</v>
      </c>
      <c r="L184" s="545" t="s">
        <v>45</v>
      </c>
      <c r="M184" s="496"/>
      <c r="N184" s="497"/>
    </row>
    <row r="185" spans="1:14" x14ac:dyDescent="0.25">
      <c r="A185" s="195">
        <v>44786</v>
      </c>
      <c r="B185" s="196" t="s">
        <v>124</v>
      </c>
      <c r="C185" s="196" t="s">
        <v>125</v>
      </c>
      <c r="D185" s="526" t="s">
        <v>119</v>
      </c>
      <c r="E185" s="183">
        <v>10000</v>
      </c>
      <c r="F185" s="369">
        <v>3770</v>
      </c>
      <c r="G185" s="333">
        <f t="shared" si="2"/>
        <v>2.6525198938992043</v>
      </c>
      <c r="H185" s="547" t="s">
        <v>121</v>
      </c>
      <c r="I185" s="197" t="s">
        <v>18</v>
      </c>
      <c r="J185" s="453" t="s">
        <v>299</v>
      </c>
      <c r="K185" s="545" t="s">
        <v>64</v>
      </c>
      <c r="L185" s="545" t="s">
        <v>45</v>
      </c>
      <c r="M185" s="496"/>
      <c r="N185" s="497"/>
    </row>
    <row r="186" spans="1:14" x14ac:dyDescent="0.25">
      <c r="A186" s="195">
        <v>44786</v>
      </c>
      <c r="B186" s="196" t="s">
        <v>124</v>
      </c>
      <c r="C186" s="196" t="s">
        <v>125</v>
      </c>
      <c r="D186" s="526" t="s">
        <v>119</v>
      </c>
      <c r="E186" s="183">
        <v>10000</v>
      </c>
      <c r="F186" s="369">
        <v>3770</v>
      </c>
      <c r="G186" s="333">
        <f t="shared" si="2"/>
        <v>2.6525198938992043</v>
      </c>
      <c r="H186" s="547" t="s">
        <v>121</v>
      </c>
      <c r="I186" s="197" t="s">
        <v>18</v>
      </c>
      <c r="J186" s="453" t="s">
        <v>299</v>
      </c>
      <c r="K186" s="545" t="s">
        <v>64</v>
      </c>
      <c r="L186" s="545" t="s">
        <v>45</v>
      </c>
      <c r="M186" s="496"/>
      <c r="N186" s="497"/>
    </row>
    <row r="187" spans="1:14" x14ac:dyDescent="0.25">
      <c r="A187" s="181">
        <v>44786</v>
      </c>
      <c r="B187" s="176" t="s">
        <v>124</v>
      </c>
      <c r="C187" s="176" t="s">
        <v>125</v>
      </c>
      <c r="D187" s="176" t="s">
        <v>120</v>
      </c>
      <c r="E187" s="426">
        <v>10000</v>
      </c>
      <c r="F187" s="369">
        <v>3770</v>
      </c>
      <c r="G187" s="333">
        <f t="shared" si="2"/>
        <v>2.6525198938992043</v>
      </c>
      <c r="H187" s="547" t="s">
        <v>122</v>
      </c>
      <c r="I187" s="197" t="s">
        <v>18</v>
      </c>
      <c r="J187" s="453" t="s">
        <v>279</v>
      </c>
      <c r="K187" s="545" t="s">
        <v>64</v>
      </c>
      <c r="L187" s="545" t="s">
        <v>45</v>
      </c>
      <c r="M187" s="496"/>
      <c r="N187" s="497"/>
    </row>
    <row r="188" spans="1:14" x14ac:dyDescent="0.25">
      <c r="A188" s="181">
        <v>44786</v>
      </c>
      <c r="B188" s="176" t="s">
        <v>124</v>
      </c>
      <c r="C188" s="176" t="s">
        <v>125</v>
      </c>
      <c r="D188" s="176" t="s">
        <v>120</v>
      </c>
      <c r="E188" s="426">
        <v>10000</v>
      </c>
      <c r="F188" s="369">
        <v>3770</v>
      </c>
      <c r="G188" s="333">
        <f t="shared" si="2"/>
        <v>2.6525198938992043</v>
      </c>
      <c r="H188" s="547" t="s">
        <v>122</v>
      </c>
      <c r="I188" s="197" t="s">
        <v>18</v>
      </c>
      <c r="J188" s="453" t="s">
        <v>279</v>
      </c>
      <c r="K188" s="545" t="s">
        <v>64</v>
      </c>
      <c r="L188" s="545" t="s">
        <v>45</v>
      </c>
      <c r="M188" s="496"/>
      <c r="N188" s="497"/>
    </row>
    <row r="189" spans="1:14" x14ac:dyDescent="0.25">
      <c r="A189" s="195">
        <v>44788</v>
      </c>
      <c r="B189" s="196" t="s">
        <v>124</v>
      </c>
      <c r="C189" s="196" t="s">
        <v>125</v>
      </c>
      <c r="D189" s="197" t="s">
        <v>14</v>
      </c>
      <c r="E189" s="183">
        <v>7000</v>
      </c>
      <c r="F189" s="369">
        <v>3770</v>
      </c>
      <c r="G189" s="333">
        <f t="shared" si="2"/>
        <v>1.856763925729443</v>
      </c>
      <c r="H189" s="547" t="s">
        <v>42</v>
      </c>
      <c r="I189" s="197" t="s">
        <v>18</v>
      </c>
      <c r="J189" s="453" t="s">
        <v>302</v>
      </c>
      <c r="K189" s="545" t="s">
        <v>64</v>
      </c>
      <c r="L189" s="545" t="s">
        <v>45</v>
      </c>
      <c r="M189" s="496"/>
      <c r="N189" s="497"/>
    </row>
    <row r="190" spans="1:14" x14ac:dyDescent="0.25">
      <c r="A190" s="195">
        <v>44788</v>
      </c>
      <c r="B190" s="196" t="s">
        <v>124</v>
      </c>
      <c r="C190" s="196" t="s">
        <v>125</v>
      </c>
      <c r="D190" s="197" t="s">
        <v>14</v>
      </c>
      <c r="E190" s="191">
        <v>5000</v>
      </c>
      <c r="F190" s="369">
        <v>3770</v>
      </c>
      <c r="G190" s="333">
        <f t="shared" si="2"/>
        <v>1.3262599469496021</v>
      </c>
      <c r="H190" s="547" t="s">
        <v>42</v>
      </c>
      <c r="I190" s="197" t="s">
        <v>18</v>
      </c>
      <c r="J190" s="453" t="s">
        <v>302</v>
      </c>
      <c r="K190" s="545" t="s">
        <v>64</v>
      </c>
      <c r="L190" s="545" t="s">
        <v>45</v>
      </c>
      <c r="M190" s="496"/>
      <c r="N190" s="497"/>
    </row>
    <row r="191" spans="1:14" x14ac:dyDescent="0.25">
      <c r="A191" s="195">
        <v>44788</v>
      </c>
      <c r="B191" s="196" t="s">
        <v>124</v>
      </c>
      <c r="C191" s="196" t="s">
        <v>125</v>
      </c>
      <c r="D191" s="197" t="s">
        <v>14</v>
      </c>
      <c r="E191" s="191">
        <v>13000</v>
      </c>
      <c r="F191" s="369">
        <v>3770</v>
      </c>
      <c r="G191" s="333">
        <f t="shared" si="2"/>
        <v>3.4482758620689653</v>
      </c>
      <c r="H191" s="547" t="s">
        <v>42</v>
      </c>
      <c r="I191" s="197" t="s">
        <v>18</v>
      </c>
      <c r="J191" s="453" t="s">
        <v>302</v>
      </c>
      <c r="K191" s="545" t="s">
        <v>64</v>
      </c>
      <c r="L191" s="545" t="s">
        <v>45</v>
      </c>
      <c r="M191" s="496"/>
      <c r="N191" s="497"/>
    </row>
    <row r="192" spans="1:14" x14ac:dyDescent="0.25">
      <c r="A192" s="195">
        <v>44788</v>
      </c>
      <c r="B192" s="196" t="s">
        <v>124</v>
      </c>
      <c r="C192" s="196" t="s">
        <v>125</v>
      </c>
      <c r="D192" s="197" t="s">
        <v>14</v>
      </c>
      <c r="E192" s="191">
        <v>10000</v>
      </c>
      <c r="F192" s="369">
        <v>3770</v>
      </c>
      <c r="G192" s="333">
        <f t="shared" si="2"/>
        <v>2.6525198938992043</v>
      </c>
      <c r="H192" s="547" t="s">
        <v>42</v>
      </c>
      <c r="I192" s="197" t="s">
        <v>18</v>
      </c>
      <c r="J192" s="453" t="s">
        <v>302</v>
      </c>
      <c r="K192" s="545" t="s">
        <v>64</v>
      </c>
      <c r="L192" s="545" t="s">
        <v>45</v>
      </c>
      <c r="M192" s="496"/>
      <c r="N192" s="497"/>
    </row>
    <row r="193" spans="1:14" x14ac:dyDescent="0.25">
      <c r="A193" s="195">
        <v>44788</v>
      </c>
      <c r="B193" s="196" t="s">
        <v>124</v>
      </c>
      <c r="C193" s="196" t="s">
        <v>125</v>
      </c>
      <c r="D193" s="197" t="s">
        <v>14</v>
      </c>
      <c r="E193" s="183">
        <v>15000</v>
      </c>
      <c r="F193" s="369">
        <v>3770</v>
      </c>
      <c r="G193" s="333">
        <f t="shared" si="2"/>
        <v>3.9787798408488064</v>
      </c>
      <c r="H193" s="547" t="s">
        <v>42</v>
      </c>
      <c r="I193" s="197" t="s">
        <v>18</v>
      </c>
      <c r="J193" s="453" t="s">
        <v>302</v>
      </c>
      <c r="K193" s="545" t="s">
        <v>64</v>
      </c>
      <c r="L193" s="545" t="s">
        <v>45</v>
      </c>
      <c r="M193" s="496"/>
      <c r="N193" s="497"/>
    </row>
    <row r="194" spans="1:14" x14ac:dyDescent="0.25">
      <c r="A194" s="181">
        <v>44788</v>
      </c>
      <c r="B194" s="176" t="s">
        <v>124</v>
      </c>
      <c r="C194" s="176" t="s">
        <v>125</v>
      </c>
      <c r="D194" s="176" t="s">
        <v>120</v>
      </c>
      <c r="E194" s="426">
        <v>8000</v>
      </c>
      <c r="F194" s="369">
        <v>3770</v>
      </c>
      <c r="G194" s="333">
        <f t="shared" si="2"/>
        <v>2.1220159151193636</v>
      </c>
      <c r="H194" s="547" t="s">
        <v>122</v>
      </c>
      <c r="I194" s="197" t="s">
        <v>18</v>
      </c>
      <c r="J194" s="453" t="s">
        <v>296</v>
      </c>
      <c r="K194" s="545" t="s">
        <v>64</v>
      </c>
      <c r="L194" s="545" t="s">
        <v>45</v>
      </c>
      <c r="M194" s="496"/>
      <c r="N194" s="497"/>
    </row>
    <row r="195" spans="1:14" x14ac:dyDescent="0.25">
      <c r="A195" s="181">
        <v>44788</v>
      </c>
      <c r="B195" s="176" t="s">
        <v>124</v>
      </c>
      <c r="C195" s="176" t="s">
        <v>125</v>
      </c>
      <c r="D195" s="176" t="s">
        <v>120</v>
      </c>
      <c r="E195" s="426">
        <v>10000</v>
      </c>
      <c r="F195" s="369">
        <v>3770</v>
      </c>
      <c r="G195" s="333">
        <f t="shared" si="2"/>
        <v>2.6525198938992043</v>
      </c>
      <c r="H195" s="547" t="s">
        <v>122</v>
      </c>
      <c r="I195" s="197" t="s">
        <v>18</v>
      </c>
      <c r="J195" s="453" t="s">
        <v>296</v>
      </c>
      <c r="K195" s="545" t="s">
        <v>64</v>
      </c>
      <c r="L195" s="545" t="s">
        <v>45</v>
      </c>
      <c r="M195" s="496"/>
      <c r="N195" s="497"/>
    </row>
    <row r="196" spans="1:14" x14ac:dyDescent="0.25">
      <c r="A196" s="181">
        <v>44788</v>
      </c>
      <c r="B196" s="176" t="s">
        <v>124</v>
      </c>
      <c r="C196" s="176" t="s">
        <v>125</v>
      </c>
      <c r="D196" s="176" t="s">
        <v>120</v>
      </c>
      <c r="E196" s="426">
        <v>18000</v>
      </c>
      <c r="F196" s="369">
        <v>3770</v>
      </c>
      <c r="G196" s="333">
        <f t="shared" si="2"/>
        <v>4.7745358090185679</v>
      </c>
      <c r="H196" s="547" t="s">
        <v>122</v>
      </c>
      <c r="I196" s="197" t="s">
        <v>18</v>
      </c>
      <c r="J196" s="453" t="s">
        <v>296</v>
      </c>
      <c r="K196" s="545" t="s">
        <v>64</v>
      </c>
      <c r="L196" s="545" t="s">
        <v>45</v>
      </c>
      <c r="M196" s="496"/>
      <c r="N196" s="497"/>
    </row>
    <row r="197" spans="1:14" x14ac:dyDescent="0.25">
      <c r="A197" s="181">
        <v>44788</v>
      </c>
      <c r="B197" s="176" t="s">
        <v>124</v>
      </c>
      <c r="C197" s="176" t="s">
        <v>125</v>
      </c>
      <c r="D197" s="176" t="s">
        <v>120</v>
      </c>
      <c r="E197" s="426">
        <v>20000</v>
      </c>
      <c r="F197" s="369">
        <v>3770</v>
      </c>
      <c r="G197" s="333">
        <f t="shared" si="2"/>
        <v>5.3050397877984086</v>
      </c>
      <c r="H197" s="547" t="s">
        <v>122</v>
      </c>
      <c r="I197" s="197" t="s">
        <v>18</v>
      </c>
      <c r="J197" s="453" t="s">
        <v>296</v>
      </c>
      <c r="K197" s="545" t="s">
        <v>64</v>
      </c>
      <c r="L197" s="545" t="s">
        <v>45</v>
      </c>
      <c r="M197" s="496"/>
      <c r="N197" s="497"/>
    </row>
    <row r="198" spans="1:14" x14ac:dyDescent="0.25">
      <c r="A198" s="181">
        <v>44788</v>
      </c>
      <c r="B198" s="176" t="s">
        <v>124</v>
      </c>
      <c r="C198" s="176" t="s">
        <v>125</v>
      </c>
      <c r="D198" s="176" t="s">
        <v>120</v>
      </c>
      <c r="E198" s="426">
        <v>8000</v>
      </c>
      <c r="F198" s="369">
        <v>3770</v>
      </c>
      <c r="G198" s="333">
        <f t="shared" si="2"/>
        <v>2.1220159151193636</v>
      </c>
      <c r="H198" s="547" t="s">
        <v>122</v>
      </c>
      <c r="I198" s="197" t="s">
        <v>18</v>
      </c>
      <c r="J198" s="453" t="s">
        <v>296</v>
      </c>
      <c r="K198" s="545" t="s">
        <v>64</v>
      </c>
      <c r="L198" s="545" t="s">
        <v>45</v>
      </c>
      <c r="M198" s="496"/>
      <c r="N198" s="497"/>
    </row>
    <row r="199" spans="1:14" x14ac:dyDescent="0.25">
      <c r="A199" s="181">
        <v>44788</v>
      </c>
      <c r="B199" s="176" t="s">
        <v>123</v>
      </c>
      <c r="C199" s="176" t="s">
        <v>123</v>
      </c>
      <c r="D199" s="176" t="s">
        <v>120</v>
      </c>
      <c r="E199" s="426">
        <v>10000</v>
      </c>
      <c r="F199" s="369">
        <v>3770</v>
      </c>
      <c r="G199" s="333">
        <f t="shared" ref="G199:G260" si="3">E199/F199</f>
        <v>2.6525198938992043</v>
      </c>
      <c r="H199" s="547" t="s">
        <v>122</v>
      </c>
      <c r="I199" s="197" t="s">
        <v>18</v>
      </c>
      <c r="J199" s="453" t="s">
        <v>296</v>
      </c>
      <c r="K199" s="545" t="s">
        <v>64</v>
      </c>
      <c r="L199" s="545" t="s">
        <v>45</v>
      </c>
      <c r="M199" s="496"/>
      <c r="N199" s="497"/>
    </row>
    <row r="200" spans="1:14" x14ac:dyDescent="0.25">
      <c r="A200" s="195">
        <v>44788</v>
      </c>
      <c r="B200" s="206" t="s">
        <v>124</v>
      </c>
      <c r="C200" s="206" t="s">
        <v>125</v>
      </c>
      <c r="D200" s="605" t="s">
        <v>119</v>
      </c>
      <c r="E200" s="591">
        <v>10000</v>
      </c>
      <c r="F200" s="369">
        <v>3770</v>
      </c>
      <c r="G200" s="333">
        <f t="shared" si="3"/>
        <v>2.6525198938992043</v>
      </c>
      <c r="H200" s="547" t="s">
        <v>141</v>
      </c>
      <c r="I200" s="197" t="s">
        <v>18</v>
      </c>
      <c r="J200" s="453" t="s">
        <v>298</v>
      </c>
      <c r="K200" s="545" t="s">
        <v>64</v>
      </c>
      <c r="L200" s="545" t="s">
        <v>45</v>
      </c>
      <c r="M200" s="496"/>
      <c r="N200" s="497"/>
    </row>
    <row r="201" spans="1:14" x14ac:dyDescent="0.25">
      <c r="A201" s="195">
        <v>44788</v>
      </c>
      <c r="B201" s="206" t="s">
        <v>124</v>
      </c>
      <c r="C201" s="206" t="s">
        <v>125</v>
      </c>
      <c r="D201" s="605" t="s">
        <v>119</v>
      </c>
      <c r="E201" s="591">
        <v>40000</v>
      </c>
      <c r="F201" s="369">
        <v>3770</v>
      </c>
      <c r="G201" s="333">
        <f t="shared" si="3"/>
        <v>10.610079575596817</v>
      </c>
      <c r="H201" s="547" t="s">
        <v>141</v>
      </c>
      <c r="I201" s="197" t="s">
        <v>18</v>
      </c>
      <c r="J201" s="453" t="s">
        <v>298</v>
      </c>
      <c r="K201" s="545" t="s">
        <v>64</v>
      </c>
      <c r="L201" s="545" t="s">
        <v>45</v>
      </c>
      <c r="M201" s="496"/>
      <c r="N201" s="497"/>
    </row>
    <row r="202" spans="1:14" x14ac:dyDescent="0.25">
      <c r="A202" s="195">
        <v>44788</v>
      </c>
      <c r="B202" s="206" t="s">
        <v>124</v>
      </c>
      <c r="C202" s="206" t="s">
        <v>125</v>
      </c>
      <c r="D202" s="605" t="s">
        <v>119</v>
      </c>
      <c r="E202" s="591">
        <v>15000</v>
      </c>
      <c r="F202" s="369">
        <v>3770</v>
      </c>
      <c r="G202" s="333">
        <f t="shared" si="3"/>
        <v>3.9787798408488064</v>
      </c>
      <c r="H202" s="547" t="s">
        <v>141</v>
      </c>
      <c r="I202" s="197" t="s">
        <v>18</v>
      </c>
      <c r="J202" s="453" t="s">
        <v>298</v>
      </c>
      <c r="K202" s="545" t="s">
        <v>64</v>
      </c>
      <c r="L202" s="545" t="s">
        <v>45</v>
      </c>
      <c r="M202" s="496"/>
      <c r="N202" s="497"/>
    </row>
    <row r="203" spans="1:14" x14ac:dyDescent="0.25">
      <c r="A203" s="195">
        <v>44788</v>
      </c>
      <c r="B203" s="206" t="s">
        <v>124</v>
      </c>
      <c r="C203" s="206" t="s">
        <v>125</v>
      </c>
      <c r="D203" s="605" t="s">
        <v>119</v>
      </c>
      <c r="E203" s="591">
        <v>15000</v>
      </c>
      <c r="F203" s="369">
        <v>3770</v>
      </c>
      <c r="G203" s="333">
        <f t="shared" si="3"/>
        <v>3.9787798408488064</v>
      </c>
      <c r="H203" s="547" t="s">
        <v>141</v>
      </c>
      <c r="I203" s="197" t="s">
        <v>18</v>
      </c>
      <c r="J203" s="453" t="s">
        <v>298</v>
      </c>
      <c r="K203" s="545" t="s">
        <v>64</v>
      </c>
      <c r="L203" s="545" t="s">
        <v>45</v>
      </c>
      <c r="M203" s="496"/>
      <c r="N203" s="497"/>
    </row>
    <row r="204" spans="1:14" x14ac:dyDescent="0.25">
      <c r="A204" s="195">
        <v>44788</v>
      </c>
      <c r="B204" s="206" t="s">
        <v>124</v>
      </c>
      <c r="C204" s="206" t="s">
        <v>125</v>
      </c>
      <c r="D204" s="605" t="s">
        <v>119</v>
      </c>
      <c r="E204" s="591">
        <v>50000</v>
      </c>
      <c r="F204" s="369">
        <v>3770</v>
      </c>
      <c r="G204" s="333">
        <f t="shared" si="3"/>
        <v>13.262599469496021</v>
      </c>
      <c r="H204" s="547" t="s">
        <v>141</v>
      </c>
      <c r="I204" s="197" t="s">
        <v>18</v>
      </c>
      <c r="J204" s="453" t="s">
        <v>298</v>
      </c>
      <c r="K204" s="545" t="s">
        <v>64</v>
      </c>
      <c r="L204" s="545" t="s">
        <v>45</v>
      </c>
      <c r="M204" s="496"/>
      <c r="N204" s="497"/>
    </row>
    <row r="205" spans="1:14" x14ac:dyDescent="0.25">
      <c r="A205" s="195">
        <v>44788</v>
      </c>
      <c r="B205" s="206" t="s">
        <v>124</v>
      </c>
      <c r="C205" s="206" t="s">
        <v>125</v>
      </c>
      <c r="D205" s="605" t="s">
        <v>119</v>
      </c>
      <c r="E205" s="591">
        <v>8000</v>
      </c>
      <c r="F205" s="369">
        <v>3770</v>
      </c>
      <c r="G205" s="333">
        <f t="shared" si="3"/>
        <v>2.1220159151193636</v>
      </c>
      <c r="H205" s="547" t="s">
        <v>141</v>
      </c>
      <c r="I205" s="197" t="s">
        <v>18</v>
      </c>
      <c r="J205" s="453" t="s">
        <v>298</v>
      </c>
      <c r="K205" s="545" t="s">
        <v>64</v>
      </c>
      <c r="L205" s="545" t="s">
        <v>45</v>
      </c>
      <c r="M205" s="496"/>
      <c r="N205" s="497"/>
    </row>
    <row r="206" spans="1:14" x14ac:dyDescent="0.25">
      <c r="A206" s="195">
        <v>44788</v>
      </c>
      <c r="B206" s="196" t="s">
        <v>124</v>
      </c>
      <c r="C206" s="196" t="s">
        <v>125</v>
      </c>
      <c r="D206" s="526" t="s">
        <v>119</v>
      </c>
      <c r="E206" s="183">
        <v>10000</v>
      </c>
      <c r="F206" s="369">
        <v>3770</v>
      </c>
      <c r="G206" s="333">
        <f t="shared" si="3"/>
        <v>2.6525198938992043</v>
      </c>
      <c r="H206" s="547" t="s">
        <v>121</v>
      </c>
      <c r="I206" s="197" t="s">
        <v>18</v>
      </c>
      <c r="J206" s="453" t="s">
        <v>300</v>
      </c>
      <c r="K206" s="545" t="s">
        <v>64</v>
      </c>
      <c r="L206" s="545" t="s">
        <v>45</v>
      </c>
      <c r="M206" s="496"/>
      <c r="N206" s="497"/>
    </row>
    <row r="207" spans="1:14" x14ac:dyDescent="0.25">
      <c r="A207" s="195">
        <v>44788</v>
      </c>
      <c r="B207" s="196" t="s">
        <v>124</v>
      </c>
      <c r="C207" s="196" t="s">
        <v>125</v>
      </c>
      <c r="D207" s="526" t="s">
        <v>119</v>
      </c>
      <c r="E207" s="191">
        <v>40000</v>
      </c>
      <c r="F207" s="369">
        <v>3770</v>
      </c>
      <c r="G207" s="333">
        <f t="shared" si="3"/>
        <v>10.610079575596817</v>
      </c>
      <c r="H207" s="547" t="s">
        <v>121</v>
      </c>
      <c r="I207" s="197" t="s">
        <v>18</v>
      </c>
      <c r="J207" s="453" t="s">
        <v>300</v>
      </c>
      <c r="K207" s="545" t="s">
        <v>64</v>
      </c>
      <c r="L207" s="545" t="s">
        <v>45</v>
      </c>
      <c r="M207" s="496"/>
      <c r="N207" s="497"/>
    </row>
    <row r="208" spans="1:14" x14ac:dyDescent="0.25">
      <c r="A208" s="195">
        <v>44788</v>
      </c>
      <c r="B208" s="196" t="s">
        <v>124</v>
      </c>
      <c r="C208" s="196" t="s">
        <v>125</v>
      </c>
      <c r="D208" s="526" t="s">
        <v>119</v>
      </c>
      <c r="E208" s="191">
        <v>15000</v>
      </c>
      <c r="F208" s="369">
        <v>3770</v>
      </c>
      <c r="G208" s="333">
        <f t="shared" si="3"/>
        <v>3.9787798408488064</v>
      </c>
      <c r="H208" s="547" t="s">
        <v>121</v>
      </c>
      <c r="I208" s="197" t="s">
        <v>18</v>
      </c>
      <c r="J208" s="453" t="s">
        <v>300</v>
      </c>
      <c r="K208" s="545" t="s">
        <v>64</v>
      </c>
      <c r="L208" s="545" t="s">
        <v>45</v>
      </c>
      <c r="M208" s="496"/>
      <c r="N208" s="497"/>
    </row>
    <row r="209" spans="1:14" x14ac:dyDescent="0.25">
      <c r="A209" s="195">
        <v>44788</v>
      </c>
      <c r="B209" s="196" t="s">
        <v>124</v>
      </c>
      <c r="C209" s="196" t="s">
        <v>125</v>
      </c>
      <c r="D209" s="526" t="s">
        <v>119</v>
      </c>
      <c r="E209" s="183">
        <v>15000</v>
      </c>
      <c r="F209" s="369">
        <v>3770</v>
      </c>
      <c r="G209" s="333">
        <f t="shared" si="3"/>
        <v>3.9787798408488064</v>
      </c>
      <c r="H209" s="547" t="s">
        <v>121</v>
      </c>
      <c r="I209" s="197" t="s">
        <v>18</v>
      </c>
      <c r="J209" s="453" t="s">
        <v>300</v>
      </c>
      <c r="K209" s="545" t="s">
        <v>64</v>
      </c>
      <c r="L209" s="545" t="s">
        <v>45</v>
      </c>
      <c r="M209" s="496"/>
      <c r="N209" s="497"/>
    </row>
    <row r="210" spans="1:14" x14ac:dyDescent="0.25">
      <c r="A210" s="195">
        <v>44788</v>
      </c>
      <c r="B210" s="196" t="s">
        <v>124</v>
      </c>
      <c r="C210" s="196" t="s">
        <v>125</v>
      </c>
      <c r="D210" s="526" t="s">
        <v>119</v>
      </c>
      <c r="E210" s="183">
        <v>50000</v>
      </c>
      <c r="F210" s="369">
        <v>3770</v>
      </c>
      <c r="G210" s="333">
        <f t="shared" si="3"/>
        <v>13.262599469496021</v>
      </c>
      <c r="H210" s="547" t="s">
        <v>121</v>
      </c>
      <c r="I210" s="197" t="s">
        <v>18</v>
      </c>
      <c r="J210" s="453" t="s">
        <v>300</v>
      </c>
      <c r="K210" s="545" t="s">
        <v>64</v>
      </c>
      <c r="L210" s="545" t="s">
        <v>45</v>
      </c>
      <c r="M210" s="496"/>
      <c r="N210" s="497"/>
    </row>
    <row r="211" spans="1:14" x14ac:dyDescent="0.25">
      <c r="A211" s="195">
        <v>44788</v>
      </c>
      <c r="B211" s="196" t="s">
        <v>124</v>
      </c>
      <c r="C211" s="196" t="s">
        <v>125</v>
      </c>
      <c r="D211" s="526" t="s">
        <v>119</v>
      </c>
      <c r="E211" s="183">
        <v>10000</v>
      </c>
      <c r="F211" s="369">
        <v>3770</v>
      </c>
      <c r="G211" s="333">
        <f t="shared" si="3"/>
        <v>2.6525198938992043</v>
      </c>
      <c r="H211" s="547" t="s">
        <v>121</v>
      </c>
      <c r="I211" s="197" t="s">
        <v>18</v>
      </c>
      <c r="J211" s="453" t="s">
        <v>300</v>
      </c>
      <c r="K211" s="545" t="s">
        <v>64</v>
      </c>
      <c r="L211" s="545" t="s">
        <v>45</v>
      </c>
      <c r="M211" s="496"/>
      <c r="N211" s="497"/>
    </row>
    <row r="212" spans="1:14" x14ac:dyDescent="0.25">
      <c r="A212" s="195">
        <v>44788</v>
      </c>
      <c r="B212" s="176" t="s">
        <v>316</v>
      </c>
      <c r="C212" s="176" t="s">
        <v>143</v>
      </c>
      <c r="D212" s="188" t="s">
        <v>14</v>
      </c>
      <c r="E212" s="426">
        <v>1211440</v>
      </c>
      <c r="F212" s="369">
        <v>3770</v>
      </c>
      <c r="G212" s="333">
        <f t="shared" si="3"/>
        <v>321.33687002652522</v>
      </c>
      <c r="H212" s="547" t="s">
        <v>138</v>
      </c>
      <c r="I212" s="197" t="s">
        <v>18</v>
      </c>
      <c r="J212" s="606" t="s">
        <v>321</v>
      </c>
      <c r="K212" s="545" t="s">
        <v>64</v>
      </c>
      <c r="L212" s="545" t="s">
        <v>45</v>
      </c>
      <c r="M212" s="496"/>
      <c r="N212" s="497"/>
    </row>
    <row r="213" spans="1:14" x14ac:dyDescent="0.25">
      <c r="A213" s="195">
        <v>44788</v>
      </c>
      <c r="B213" s="176" t="s">
        <v>499</v>
      </c>
      <c r="C213" s="176" t="s">
        <v>135</v>
      </c>
      <c r="D213" s="188" t="s">
        <v>81</v>
      </c>
      <c r="E213" s="426">
        <v>2500</v>
      </c>
      <c r="F213" s="369">
        <v>3770</v>
      </c>
      <c r="G213" s="333">
        <f t="shared" si="3"/>
        <v>0.66312997347480107</v>
      </c>
      <c r="H213" s="547" t="s">
        <v>138</v>
      </c>
      <c r="I213" s="197" t="s">
        <v>18</v>
      </c>
      <c r="J213" s="606" t="s">
        <v>520</v>
      </c>
      <c r="K213" s="545" t="s">
        <v>64</v>
      </c>
      <c r="L213" s="545" t="s">
        <v>45</v>
      </c>
      <c r="M213" s="496"/>
      <c r="N213" s="497"/>
    </row>
    <row r="214" spans="1:14" x14ac:dyDescent="0.25">
      <c r="A214" s="195">
        <v>44788</v>
      </c>
      <c r="B214" s="176" t="s">
        <v>317</v>
      </c>
      <c r="C214" s="176" t="s">
        <v>143</v>
      </c>
      <c r="D214" s="188" t="s">
        <v>14</v>
      </c>
      <c r="E214" s="426">
        <v>654720</v>
      </c>
      <c r="F214" s="369">
        <v>3770</v>
      </c>
      <c r="G214" s="333">
        <f t="shared" si="3"/>
        <v>173.66578249336871</v>
      </c>
      <c r="H214" s="547" t="s">
        <v>138</v>
      </c>
      <c r="I214" s="197" t="s">
        <v>18</v>
      </c>
      <c r="J214" s="606" t="s">
        <v>368</v>
      </c>
      <c r="K214" s="545" t="s">
        <v>64</v>
      </c>
      <c r="L214" s="545" t="s">
        <v>45</v>
      </c>
      <c r="M214" s="496"/>
      <c r="N214" s="497"/>
    </row>
    <row r="215" spans="1:14" x14ac:dyDescent="0.25">
      <c r="A215" s="195">
        <v>44788</v>
      </c>
      <c r="B215" s="178" t="s">
        <v>134</v>
      </c>
      <c r="C215" s="178" t="s">
        <v>135</v>
      </c>
      <c r="D215" s="204" t="s">
        <v>81</v>
      </c>
      <c r="E215" s="191">
        <v>2000</v>
      </c>
      <c r="F215" s="369">
        <v>3770</v>
      </c>
      <c r="G215" s="333">
        <f t="shared" si="3"/>
        <v>0.5305039787798409</v>
      </c>
      <c r="H215" s="547" t="s">
        <v>138</v>
      </c>
      <c r="I215" s="197" t="s">
        <v>18</v>
      </c>
      <c r="J215" s="606" t="s">
        <v>521</v>
      </c>
      <c r="K215" s="545" t="s">
        <v>64</v>
      </c>
      <c r="L215" s="545" t="s">
        <v>45</v>
      </c>
      <c r="M215" s="496"/>
      <c r="N215" s="497"/>
    </row>
    <row r="216" spans="1:14" x14ac:dyDescent="0.25">
      <c r="A216" s="195">
        <v>44789</v>
      </c>
      <c r="B216" s="178" t="s">
        <v>124</v>
      </c>
      <c r="C216" s="371" t="s">
        <v>125</v>
      </c>
      <c r="D216" s="372" t="s">
        <v>14</v>
      </c>
      <c r="E216" s="460">
        <v>7000</v>
      </c>
      <c r="F216" s="369">
        <v>3770</v>
      </c>
      <c r="G216" s="333">
        <f t="shared" si="3"/>
        <v>1.856763925729443</v>
      </c>
      <c r="H216" s="547" t="s">
        <v>42</v>
      </c>
      <c r="I216" s="197" t="s">
        <v>18</v>
      </c>
      <c r="J216" s="453" t="s">
        <v>322</v>
      </c>
      <c r="K216" s="545" t="s">
        <v>64</v>
      </c>
      <c r="L216" s="545" t="s">
        <v>45</v>
      </c>
      <c r="M216" s="496"/>
      <c r="N216" s="497"/>
    </row>
    <row r="217" spans="1:14" x14ac:dyDescent="0.25">
      <c r="A217" s="195">
        <v>44789</v>
      </c>
      <c r="B217" s="178" t="s">
        <v>124</v>
      </c>
      <c r="C217" s="371" t="s">
        <v>125</v>
      </c>
      <c r="D217" s="372" t="s">
        <v>14</v>
      </c>
      <c r="E217" s="191">
        <v>6000</v>
      </c>
      <c r="F217" s="369">
        <v>3770</v>
      </c>
      <c r="G217" s="333">
        <f t="shared" si="3"/>
        <v>1.5915119363395225</v>
      </c>
      <c r="H217" s="547" t="s">
        <v>42</v>
      </c>
      <c r="I217" s="197" t="s">
        <v>18</v>
      </c>
      <c r="J217" s="453" t="s">
        <v>322</v>
      </c>
      <c r="K217" s="545" t="s">
        <v>64</v>
      </c>
      <c r="L217" s="545" t="s">
        <v>45</v>
      </c>
      <c r="M217" s="496"/>
      <c r="N217" s="497"/>
    </row>
    <row r="218" spans="1:14" x14ac:dyDescent="0.25">
      <c r="A218" s="195">
        <v>44789</v>
      </c>
      <c r="B218" s="178" t="s">
        <v>124</v>
      </c>
      <c r="C218" s="371" t="s">
        <v>125</v>
      </c>
      <c r="D218" s="372" t="s">
        <v>14</v>
      </c>
      <c r="E218" s="191">
        <v>1000</v>
      </c>
      <c r="F218" s="369">
        <v>3770</v>
      </c>
      <c r="G218" s="333">
        <f t="shared" si="3"/>
        <v>0.26525198938992045</v>
      </c>
      <c r="H218" s="547" t="s">
        <v>42</v>
      </c>
      <c r="I218" s="197" t="s">
        <v>18</v>
      </c>
      <c r="J218" s="453" t="s">
        <v>322</v>
      </c>
      <c r="K218" s="545" t="s">
        <v>64</v>
      </c>
      <c r="L218" s="545" t="s">
        <v>45</v>
      </c>
      <c r="M218" s="496"/>
      <c r="N218" s="497"/>
    </row>
    <row r="219" spans="1:14" x14ac:dyDescent="0.25">
      <c r="A219" s="195">
        <v>44789</v>
      </c>
      <c r="B219" s="178" t="s">
        <v>124</v>
      </c>
      <c r="C219" s="371" t="s">
        <v>125</v>
      </c>
      <c r="D219" s="372" t="s">
        <v>14</v>
      </c>
      <c r="E219" s="191">
        <v>1000</v>
      </c>
      <c r="F219" s="369">
        <v>3770</v>
      </c>
      <c r="G219" s="333">
        <f t="shared" si="3"/>
        <v>0.26525198938992045</v>
      </c>
      <c r="H219" s="547" t="s">
        <v>42</v>
      </c>
      <c r="I219" s="197" t="s">
        <v>18</v>
      </c>
      <c r="J219" s="453" t="s">
        <v>322</v>
      </c>
      <c r="K219" s="545" t="s">
        <v>64</v>
      </c>
      <c r="L219" s="545" t="s">
        <v>45</v>
      </c>
      <c r="M219" s="496"/>
      <c r="N219" s="497"/>
    </row>
    <row r="220" spans="1:14" x14ac:dyDescent="0.25">
      <c r="A220" s="195">
        <v>44789</v>
      </c>
      <c r="B220" s="206" t="s">
        <v>124</v>
      </c>
      <c r="C220" s="206" t="s">
        <v>125</v>
      </c>
      <c r="D220" s="605" t="s">
        <v>119</v>
      </c>
      <c r="E220" s="591">
        <v>10000</v>
      </c>
      <c r="F220" s="369">
        <v>3770</v>
      </c>
      <c r="G220" s="333">
        <f t="shared" si="3"/>
        <v>2.6525198938992043</v>
      </c>
      <c r="H220" s="547" t="s">
        <v>141</v>
      </c>
      <c r="I220" s="197" t="s">
        <v>18</v>
      </c>
      <c r="J220" s="453" t="s">
        <v>328</v>
      </c>
      <c r="K220" s="545" t="s">
        <v>64</v>
      </c>
      <c r="L220" s="545" t="s">
        <v>45</v>
      </c>
      <c r="M220" s="496"/>
      <c r="N220" s="497"/>
    </row>
    <row r="221" spans="1:14" x14ac:dyDescent="0.25">
      <c r="A221" s="195">
        <v>44789</v>
      </c>
      <c r="B221" s="206" t="s">
        <v>124</v>
      </c>
      <c r="C221" s="206" t="s">
        <v>125</v>
      </c>
      <c r="D221" s="605" t="s">
        <v>119</v>
      </c>
      <c r="E221" s="591">
        <v>10000</v>
      </c>
      <c r="F221" s="369">
        <v>3770</v>
      </c>
      <c r="G221" s="333">
        <f t="shared" si="3"/>
        <v>2.6525198938992043</v>
      </c>
      <c r="H221" s="547" t="s">
        <v>141</v>
      </c>
      <c r="I221" s="197" t="s">
        <v>18</v>
      </c>
      <c r="J221" s="453" t="s">
        <v>328</v>
      </c>
      <c r="K221" s="545" t="s">
        <v>64</v>
      </c>
      <c r="L221" s="545" t="s">
        <v>45</v>
      </c>
      <c r="M221" s="496"/>
      <c r="N221" s="497"/>
    </row>
    <row r="222" spans="1:14" x14ac:dyDescent="0.25">
      <c r="A222" s="195">
        <v>44789</v>
      </c>
      <c r="B222" s="206" t="s">
        <v>124</v>
      </c>
      <c r="C222" s="206" t="s">
        <v>125</v>
      </c>
      <c r="D222" s="605" t="s">
        <v>119</v>
      </c>
      <c r="E222" s="591">
        <v>10000</v>
      </c>
      <c r="F222" s="369">
        <v>3770</v>
      </c>
      <c r="G222" s="333">
        <f t="shared" si="3"/>
        <v>2.6525198938992043</v>
      </c>
      <c r="H222" s="547" t="s">
        <v>141</v>
      </c>
      <c r="I222" s="197" t="s">
        <v>18</v>
      </c>
      <c r="J222" s="453" t="s">
        <v>328</v>
      </c>
      <c r="K222" s="545" t="s">
        <v>64</v>
      </c>
      <c r="L222" s="545" t="s">
        <v>45</v>
      </c>
      <c r="M222" s="496"/>
      <c r="N222" s="497"/>
    </row>
    <row r="223" spans="1:14" x14ac:dyDescent="0.25">
      <c r="A223" s="195">
        <v>44789</v>
      </c>
      <c r="B223" s="206" t="s">
        <v>124</v>
      </c>
      <c r="C223" s="206" t="s">
        <v>125</v>
      </c>
      <c r="D223" s="605" t="s">
        <v>119</v>
      </c>
      <c r="E223" s="591">
        <v>10000</v>
      </c>
      <c r="F223" s="369">
        <v>3770</v>
      </c>
      <c r="G223" s="333">
        <f t="shared" si="3"/>
        <v>2.6525198938992043</v>
      </c>
      <c r="H223" s="547" t="s">
        <v>141</v>
      </c>
      <c r="I223" s="197" t="s">
        <v>18</v>
      </c>
      <c r="J223" s="453" t="s">
        <v>328</v>
      </c>
      <c r="K223" s="545" t="s">
        <v>64</v>
      </c>
      <c r="L223" s="545" t="s">
        <v>45</v>
      </c>
      <c r="M223" s="496"/>
      <c r="N223" s="497"/>
    </row>
    <row r="224" spans="1:14" x14ac:dyDescent="0.25">
      <c r="A224" s="195">
        <v>44789</v>
      </c>
      <c r="B224" s="178" t="s">
        <v>124</v>
      </c>
      <c r="C224" s="178" t="s">
        <v>125</v>
      </c>
      <c r="D224" s="204" t="s">
        <v>119</v>
      </c>
      <c r="E224" s="183">
        <v>10000</v>
      </c>
      <c r="F224" s="369">
        <v>3770</v>
      </c>
      <c r="G224" s="333">
        <f t="shared" si="3"/>
        <v>2.6525198938992043</v>
      </c>
      <c r="H224" s="547" t="s">
        <v>121</v>
      </c>
      <c r="I224" s="197" t="s">
        <v>18</v>
      </c>
      <c r="J224" s="453" t="s">
        <v>332</v>
      </c>
      <c r="K224" s="545" t="s">
        <v>64</v>
      </c>
      <c r="L224" s="545" t="s">
        <v>45</v>
      </c>
      <c r="M224" s="496"/>
      <c r="N224" s="497"/>
    </row>
    <row r="225" spans="1:14" x14ac:dyDescent="0.25">
      <c r="A225" s="195">
        <v>44789</v>
      </c>
      <c r="B225" s="178" t="s">
        <v>124</v>
      </c>
      <c r="C225" s="178" t="s">
        <v>125</v>
      </c>
      <c r="D225" s="204" t="s">
        <v>119</v>
      </c>
      <c r="E225" s="183">
        <v>10000</v>
      </c>
      <c r="F225" s="369">
        <v>3770</v>
      </c>
      <c r="G225" s="333">
        <f t="shared" si="3"/>
        <v>2.6525198938992043</v>
      </c>
      <c r="H225" s="547" t="s">
        <v>121</v>
      </c>
      <c r="I225" s="197" t="s">
        <v>18</v>
      </c>
      <c r="J225" s="453" t="s">
        <v>332</v>
      </c>
      <c r="K225" s="545" t="s">
        <v>64</v>
      </c>
      <c r="L225" s="545" t="s">
        <v>45</v>
      </c>
      <c r="M225" s="496"/>
      <c r="N225" s="497"/>
    </row>
    <row r="226" spans="1:14" x14ac:dyDescent="0.25">
      <c r="A226" s="195">
        <v>44789</v>
      </c>
      <c r="B226" s="178" t="s">
        <v>124</v>
      </c>
      <c r="C226" s="178" t="s">
        <v>125</v>
      </c>
      <c r="D226" s="204" t="s">
        <v>119</v>
      </c>
      <c r="E226" s="183">
        <v>10000</v>
      </c>
      <c r="F226" s="369">
        <v>3770</v>
      </c>
      <c r="G226" s="333">
        <f t="shared" si="3"/>
        <v>2.6525198938992043</v>
      </c>
      <c r="H226" s="547" t="s">
        <v>121</v>
      </c>
      <c r="I226" s="197" t="s">
        <v>18</v>
      </c>
      <c r="J226" s="453" t="s">
        <v>332</v>
      </c>
      <c r="K226" s="545" t="s">
        <v>64</v>
      </c>
      <c r="L226" s="545" t="s">
        <v>45</v>
      </c>
      <c r="M226" s="496"/>
      <c r="N226" s="497"/>
    </row>
    <row r="227" spans="1:14" x14ac:dyDescent="0.25">
      <c r="A227" s="195">
        <v>44789</v>
      </c>
      <c r="B227" s="178" t="s">
        <v>124</v>
      </c>
      <c r="C227" s="178" t="s">
        <v>125</v>
      </c>
      <c r="D227" s="204" t="s">
        <v>119</v>
      </c>
      <c r="E227" s="191">
        <v>10000</v>
      </c>
      <c r="F227" s="369">
        <v>3770</v>
      </c>
      <c r="G227" s="333">
        <f t="shared" si="3"/>
        <v>2.6525198938992043</v>
      </c>
      <c r="H227" s="547" t="s">
        <v>121</v>
      </c>
      <c r="I227" s="197" t="s">
        <v>18</v>
      </c>
      <c r="J227" s="453" t="s">
        <v>332</v>
      </c>
      <c r="K227" s="545" t="s">
        <v>64</v>
      </c>
      <c r="L227" s="545" t="s">
        <v>45</v>
      </c>
      <c r="M227" s="496"/>
      <c r="N227" s="497"/>
    </row>
    <row r="228" spans="1:14" x14ac:dyDescent="0.25">
      <c r="A228" s="181">
        <v>44789</v>
      </c>
      <c r="B228" s="176" t="s">
        <v>124</v>
      </c>
      <c r="C228" s="176" t="s">
        <v>125</v>
      </c>
      <c r="D228" s="176" t="s">
        <v>120</v>
      </c>
      <c r="E228" s="191">
        <v>8000</v>
      </c>
      <c r="F228" s="369">
        <v>3770</v>
      </c>
      <c r="G228" s="333">
        <f t="shared" si="3"/>
        <v>2.1220159151193636</v>
      </c>
      <c r="H228" s="547" t="s">
        <v>122</v>
      </c>
      <c r="I228" s="197" t="s">
        <v>18</v>
      </c>
      <c r="J228" s="453" t="s">
        <v>333</v>
      </c>
      <c r="K228" s="545" t="s">
        <v>64</v>
      </c>
      <c r="L228" s="545" t="s">
        <v>45</v>
      </c>
      <c r="M228" s="496"/>
      <c r="N228" s="497"/>
    </row>
    <row r="229" spans="1:14" x14ac:dyDescent="0.25">
      <c r="A229" s="181">
        <v>44789</v>
      </c>
      <c r="B229" s="176" t="s">
        <v>124</v>
      </c>
      <c r="C229" s="176" t="s">
        <v>125</v>
      </c>
      <c r="D229" s="176" t="s">
        <v>120</v>
      </c>
      <c r="E229" s="191">
        <v>16000</v>
      </c>
      <c r="F229" s="369">
        <v>3770</v>
      </c>
      <c r="G229" s="333">
        <f t="shared" si="3"/>
        <v>4.2440318302387272</v>
      </c>
      <c r="H229" s="547" t="s">
        <v>122</v>
      </c>
      <c r="I229" s="197" t="s">
        <v>18</v>
      </c>
      <c r="J229" s="453" t="s">
        <v>333</v>
      </c>
      <c r="K229" s="545" t="s">
        <v>64</v>
      </c>
      <c r="L229" s="545" t="s">
        <v>45</v>
      </c>
      <c r="M229" s="496"/>
      <c r="N229" s="497"/>
    </row>
    <row r="230" spans="1:14" x14ac:dyDescent="0.25">
      <c r="A230" s="181">
        <v>44789</v>
      </c>
      <c r="B230" s="176" t="s">
        <v>124</v>
      </c>
      <c r="C230" s="176" t="s">
        <v>125</v>
      </c>
      <c r="D230" s="176" t="s">
        <v>120</v>
      </c>
      <c r="E230" s="191">
        <v>16000</v>
      </c>
      <c r="F230" s="369">
        <v>3770</v>
      </c>
      <c r="G230" s="333">
        <f t="shared" si="3"/>
        <v>4.2440318302387272</v>
      </c>
      <c r="H230" s="547" t="s">
        <v>122</v>
      </c>
      <c r="I230" s="197" t="s">
        <v>18</v>
      </c>
      <c r="J230" s="453" t="s">
        <v>333</v>
      </c>
      <c r="K230" s="545" t="s">
        <v>64</v>
      </c>
      <c r="L230" s="545" t="s">
        <v>45</v>
      </c>
      <c r="M230" s="496"/>
      <c r="N230" s="497"/>
    </row>
    <row r="231" spans="1:14" x14ac:dyDescent="0.25">
      <c r="A231" s="181">
        <v>44789</v>
      </c>
      <c r="B231" s="176" t="s">
        <v>124</v>
      </c>
      <c r="C231" s="176" t="s">
        <v>125</v>
      </c>
      <c r="D231" s="176" t="s">
        <v>120</v>
      </c>
      <c r="E231" s="191">
        <v>16000</v>
      </c>
      <c r="F231" s="369">
        <v>3770</v>
      </c>
      <c r="G231" s="333">
        <f t="shared" si="3"/>
        <v>4.2440318302387272</v>
      </c>
      <c r="H231" s="547" t="s">
        <v>122</v>
      </c>
      <c r="I231" s="197" t="s">
        <v>18</v>
      </c>
      <c r="J231" s="453" t="s">
        <v>333</v>
      </c>
      <c r="K231" s="545" t="s">
        <v>64</v>
      </c>
      <c r="L231" s="545" t="s">
        <v>45</v>
      </c>
      <c r="M231" s="496"/>
      <c r="N231" s="497"/>
    </row>
    <row r="232" spans="1:14" x14ac:dyDescent="0.25">
      <c r="A232" s="181">
        <v>44789</v>
      </c>
      <c r="B232" s="176" t="s">
        <v>124</v>
      </c>
      <c r="C232" s="176" t="s">
        <v>125</v>
      </c>
      <c r="D232" s="176" t="s">
        <v>120</v>
      </c>
      <c r="E232" s="191">
        <v>8000</v>
      </c>
      <c r="F232" s="369">
        <v>3770</v>
      </c>
      <c r="G232" s="333">
        <f t="shared" si="3"/>
        <v>2.1220159151193636</v>
      </c>
      <c r="H232" s="547" t="s">
        <v>122</v>
      </c>
      <c r="I232" s="197" t="s">
        <v>18</v>
      </c>
      <c r="J232" s="453" t="s">
        <v>333</v>
      </c>
      <c r="K232" s="545" t="s">
        <v>64</v>
      </c>
      <c r="L232" s="545" t="s">
        <v>45</v>
      </c>
      <c r="M232" s="496"/>
      <c r="N232" s="497"/>
    </row>
    <row r="233" spans="1:14" x14ac:dyDescent="0.25">
      <c r="A233" s="181">
        <v>44789</v>
      </c>
      <c r="B233" s="178" t="s">
        <v>123</v>
      </c>
      <c r="C233" s="178" t="s">
        <v>123</v>
      </c>
      <c r="D233" s="204" t="s">
        <v>120</v>
      </c>
      <c r="E233" s="191">
        <v>5000</v>
      </c>
      <c r="F233" s="369">
        <v>3770</v>
      </c>
      <c r="G233" s="333">
        <f t="shared" si="3"/>
        <v>1.3262599469496021</v>
      </c>
      <c r="H233" s="547" t="s">
        <v>122</v>
      </c>
      <c r="I233" s="197" t="s">
        <v>18</v>
      </c>
      <c r="J233" s="453" t="s">
        <v>333</v>
      </c>
      <c r="K233" s="545" t="s">
        <v>64</v>
      </c>
      <c r="L233" s="545" t="s">
        <v>45</v>
      </c>
      <c r="M233" s="496"/>
      <c r="N233" s="497"/>
    </row>
    <row r="234" spans="1:14" x14ac:dyDescent="0.25">
      <c r="A234" s="181">
        <v>44789</v>
      </c>
      <c r="B234" s="178" t="s">
        <v>123</v>
      </c>
      <c r="C234" s="178" t="s">
        <v>123</v>
      </c>
      <c r="D234" s="204" t="s">
        <v>120</v>
      </c>
      <c r="E234" s="191">
        <v>5000</v>
      </c>
      <c r="F234" s="369">
        <v>3770</v>
      </c>
      <c r="G234" s="333">
        <f t="shared" si="3"/>
        <v>1.3262599469496021</v>
      </c>
      <c r="H234" s="547" t="s">
        <v>122</v>
      </c>
      <c r="I234" s="197" t="s">
        <v>18</v>
      </c>
      <c r="J234" s="453" t="s">
        <v>333</v>
      </c>
      <c r="K234" s="545" t="s">
        <v>64</v>
      </c>
      <c r="L234" s="545" t="s">
        <v>45</v>
      </c>
      <c r="M234" s="496"/>
      <c r="N234" s="497"/>
    </row>
    <row r="235" spans="1:14" x14ac:dyDescent="0.25">
      <c r="A235" s="195">
        <v>44790</v>
      </c>
      <c r="B235" s="178" t="s">
        <v>124</v>
      </c>
      <c r="C235" s="178" t="s">
        <v>125</v>
      </c>
      <c r="D235" s="204" t="s">
        <v>119</v>
      </c>
      <c r="E235" s="191">
        <v>8000</v>
      </c>
      <c r="F235" s="369">
        <v>3770</v>
      </c>
      <c r="G235" s="333">
        <f t="shared" si="3"/>
        <v>2.1220159151193636</v>
      </c>
      <c r="H235" s="547" t="s">
        <v>121</v>
      </c>
      <c r="I235" s="197" t="s">
        <v>18</v>
      </c>
      <c r="J235" s="453" t="s">
        <v>338</v>
      </c>
      <c r="K235" s="545" t="s">
        <v>64</v>
      </c>
      <c r="L235" s="545" t="s">
        <v>45</v>
      </c>
      <c r="M235" s="496"/>
      <c r="N235" s="497"/>
    </row>
    <row r="236" spans="1:14" x14ac:dyDescent="0.25">
      <c r="A236" s="195">
        <v>44790</v>
      </c>
      <c r="B236" s="178" t="s">
        <v>124</v>
      </c>
      <c r="C236" s="178" t="s">
        <v>125</v>
      </c>
      <c r="D236" s="204" t="s">
        <v>119</v>
      </c>
      <c r="E236" s="183">
        <v>8000</v>
      </c>
      <c r="F236" s="369">
        <v>3770</v>
      </c>
      <c r="G236" s="333">
        <f t="shared" si="3"/>
        <v>2.1220159151193636</v>
      </c>
      <c r="H236" s="547" t="s">
        <v>121</v>
      </c>
      <c r="I236" s="197" t="s">
        <v>18</v>
      </c>
      <c r="J236" s="453" t="s">
        <v>338</v>
      </c>
      <c r="K236" s="545" t="s">
        <v>64</v>
      </c>
      <c r="L236" s="545" t="s">
        <v>45</v>
      </c>
      <c r="M236" s="496"/>
      <c r="N236" s="497"/>
    </row>
    <row r="237" spans="1:14" x14ac:dyDescent="0.25">
      <c r="A237" s="195">
        <v>44790</v>
      </c>
      <c r="B237" s="178" t="s">
        <v>124</v>
      </c>
      <c r="C237" s="178" t="s">
        <v>125</v>
      </c>
      <c r="D237" s="204" t="s">
        <v>119</v>
      </c>
      <c r="E237" s="183">
        <v>5000</v>
      </c>
      <c r="F237" s="369">
        <v>3770</v>
      </c>
      <c r="G237" s="333">
        <f t="shared" si="3"/>
        <v>1.3262599469496021</v>
      </c>
      <c r="H237" s="547" t="s">
        <v>121</v>
      </c>
      <c r="I237" s="197" t="s">
        <v>18</v>
      </c>
      <c r="J237" s="453" t="s">
        <v>338</v>
      </c>
      <c r="K237" s="545" t="s">
        <v>64</v>
      </c>
      <c r="L237" s="545" t="s">
        <v>45</v>
      </c>
      <c r="M237" s="496"/>
      <c r="N237" s="497"/>
    </row>
    <row r="238" spans="1:14" x14ac:dyDescent="0.25">
      <c r="A238" s="195">
        <v>44790</v>
      </c>
      <c r="B238" s="178" t="s">
        <v>124</v>
      </c>
      <c r="C238" s="178" t="s">
        <v>125</v>
      </c>
      <c r="D238" s="204" t="s">
        <v>119</v>
      </c>
      <c r="E238" s="183">
        <v>20000</v>
      </c>
      <c r="F238" s="369">
        <v>3770</v>
      </c>
      <c r="G238" s="333">
        <f t="shared" si="3"/>
        <v>5.3050397877984086</v>
      </c>
      <c r="H238" s="547" t="s">
        <v>121</v>
      </c>
      <c r="I238" s="197" t="s">
        <v>18</v>
      </c>
      <c r="J238" s="453" t="s">
        <v>338</v>
      </c>
      <c r="K238" s="545" t="s">
        <v>64</v>
      </c>
      <c r="L238" s="545" t="s">
        <v>45</v>
      </c>
      <c r="M238" s="496"/>
      <c r="N238" s="497"/>
    </row>
    <row r="239" spans="1:14" x14ac:dyDescent="0.25">
      <c r="A239" s="195">
        <v>44790</v>
      </c>
      <c r="B239" s="178" t="s">
        <v>124</v>
      </c>
      <c r="C239" s="178" t="s">
        <v>125</v>
      </c>
      <c r="D239" s="204" t="s">
        <v>119</v>
      </c>
      <c r="E239" s="183">
        <v>20000</v>
      </c>
      <c r="F239" s="369">
        <v>3770</v>
      </c>
      <c r="G239" s="333">
        <f t="shared" si="3"/>
        <v>5.3050397877984086</v>
      </c>
      <c r="H239" s="547" t="s">
        <v>121</v>
      </c>
      <c r="I239" s="197" t="s">
        <v>18</v>
      </c>
      <c r="J239" s="453" t="s">
        <v>338</v>
      </c>
      <c r="K239" s="545" t="s">
        <v>64</v>
      </c>
      <c r="L239" s="545" t="s">
        <v>45</v>
      </c>
      <c r="M239" s="496"/>
      <c r="N239" s="497"/>
    </row>
    <row r="240" spans="1:14" x14ac:dyDescent="0.25">
      <c r="A240" s="195">
        <v>44790</v>
      </c>
      <c r="B240" s="178" t="s">
        <v>124</v>
      </c>
      <c r="C240" s="178" t="s">
        <v>125</v>
      </c>
      <c r="D240" s="204" t="s">
        <v>119</v>
      </c>
      <c r="E240" s="183">
        <v>4000</v>
      </c>
      <c r="F240" s="369">
        <v>3770</v>
      </c>
      <c r="G240" s="333">
        <f t="shared" si="3"/>
        <v>1.0610079575596818</v>
      </c>
      <c r="H240" s="547" t="s">
        <v>121</v>
      </c>
      <c r="I240" s="197" t="s">
        <v>18</v>
      </c>
      <c r="J240" s="453" t="s">
        <v>338</v>
      </c>
      <c r="K240" s="545" t="s">
        <v>64</v>
      </c>
      <c r="L240" s="545" t="s">
        <v>45</v>
      </c>
      <c r="M240" s="496"/>
      <c r="N240" s="497"/>
    </row>
    <row r="241" spans="1:14" x14ac:dyDescent="0.25">
      <c r="A241" s="195">
        <v>44790</v>
      </c>
      <c r="B241" s="178" t="s">
        <v>124</v>
      </c>
      <c r="C241" s="178" t="s">
        <v>125</v>
      </c>
      <c r="D241" s="204" t="s">
        <v>119</v>
      </c>
      <c r="E241" s="183">
        <v>8000</v>
      </c>
      <c r="F241" s="369">
        <v>3770</v>
      </c>
      <c r="G241" s="333">
        <f t="shared" si="3"/>
        <v>2.1220159151193636</v>
      </c>
      <c r="H241" s="547" t="s">
        <v>121</v>
      </c>
      <c r="I241" s="197" t="s">
        <v>18</v>
      </c>
      <c r="J241" s="453" t="s">
        <v>338</v>
      </c>
      <c r="K241" s="545" t="s">
        <v>64</v>
      </c>
      <c r="L241" s="545" t="s">
        <v>45</v>
      </c>
      <c r="M241" s="496"/>
      <c r="N241" s="497"/>
    </row>
    <row r="242" spans="1:14" x14ac:dyDescent="0.25">
      <c r="A242" s="195">
        <v>44790</v>
      </c>
      <c r="B242" s="178" t="s">
        <v>124</v>
      </c>
      <c r="C242" s="178" t="s">
        <v>125</v>
      </c>
      <c r="D242" s="204" t="s">
        <v>119</v>
      </c>
      <c r="E242" s="183">
        <v>8000</v>
      </c>
      <c r="F242" s="369">
        <v>3770</v>
      </c>
      <c r="G242" s="333">
        <f t="shared" si="3"/>
        <v>2.1220159151193636</v>
      </c>
      <c r="H242" s="547" t="s">
        <v>121</v>
      </c>
      <c r="I242" s="197" t="s">
        <v>18</v>
      </c>
      <c r="J242" s="453" t="s">
        <v>338</v>
      </c>
      <c r="K242" s="545" t="s">
        <v>64</v>
      </c>
      <c r="L242" s="545" t="s">
        <v>45</v>
      </c>
      <c r="M242" s="496"/>
      <c r="N242" s="497"/>
    </row>
    <row r="243" spans="1:14" x14ac:dyDescent="0.25">
      <c r="A243" s="195">
        <v>44790</v>
      </c>
      <c r="B243" s="206" t="s">
        <v>124</v>
      </c>
      <c r="C243" s="206" t="s">
        <v>125</v>
      </c>
      <c r="D243" s="605" t="s">
        <v>119</v>
      </c>
      <c r="E243" s="591">
        <v>10000</v>
      </c>
      <c r="F243" s="369">
        <v>3770</v>
      </c>
      <c r="G243" s="333">
        <f t="shared" si="3"/>
        <v>2.6525198938992043</v>
      </c>
      <c r="H243" s="547" t="s">
        <v>141</v>
      </c>
      <c r="I243" s="197" t="s">
        <v>18</v>
      </c>
      <c r="J243" s="453" t="s">
        <v>345</v>
      </c>
      <c r="K243" s="545" t="s">
        <v>64</v>
      </c>
      <c r="L243" s="545" t="s">
        <v>45</v>
      </c>
      <c r="M243" s="496"/>
      <c r="N243" s="497"/>
    </row>
    <row r="244" spans="1:14" x14ac:dyDescent="0.25">
      <c r="A244" s="195">
        <v>44790</v>
      </c>
      <c r="B244" s="206" t="s">
        <v>124</v>
      </c>
      <c r="C244" s="206" t="s">
        <v>125</v>
      </c>
      <c r="D244" s="605" t="s">
        <v>119</v>
      </c>
      <c r="E244" s="591">
        <v>8000</v>
      </c>
      <c r="F244" s="369">
        <v>3770</v>
      </c>
      <c r="G244" s="333">
        <f t="shared" si="3"/>
        <v>2.1220159151193636</v>
      </c>
      <c r="H244" s="547" t="s">
        <v>141</v>
      </c>
      <c r="I244" s="197" t="s">
        <v>18</v>
      </c>
      <c r="J244" s="453" t="s">
        <v>345</v>
      </c>
      <c r="K244" s="545" t="s">
        <v>64</v>
      </c>
      <c r="L244" s="545" t="s">
        <v>45</v>
      </c>
      <c r="M244" s="496"/>
      <c r="N244" s="497"/>
    </row>
    <row r="245" spans="1:14" x14ac:dyDescent="0.25">
      <c r="A245" s="195">
        <v>44790</v>
      </c>
      <c r="B245" s="206" t="s">
        <v>124</v>
      </c>
      <c r="C245" s="206" t="s">
        <v>125</v>
      </c>
      <c r="D245" s="605" t="s">
        <v>119</v>
      </c>
      <c r="E245" s="591">
        <v>5000</v>
      </c>
      <c r="F245" s="369">
        <v>3770</v>
      </c>
      <c r="G245" s="333">
        <f t="shared" si="3"/>
        <v>1.3262599469496021</v>
      </c>
      <c r="H245" s="547" t="s">
        <v>141</v>
      </c>
      <c r="I245" s="197" t="s">
        <v>18</v>
      </c>
      <c r="J245" s="453" t="s">
        <v>345</v>
      </c>
      <c r="K245" s="545" t="s">
        <v>64</v>
      </c>
      <c r="L245" s="545" t="s">
        <v>45</v>
      </c>
      <c r="M245" s="496"/>
      <c r="N245" s="497"/>
    </row>
    <row r="246" spans="1:14" x14ac:dyDescent="0.25">
      <c r="A246" s="195">
        <v>44790</v>
      </c>
      <c r="B246" s="206" t="s">
        <v>124</v>
      </c>
      <c r="C246" s="206" t="s">
        <v>125</v>
      </c>
      <c r="D246" s="605" t="s">
        <v>119</v>
      </c>
      <c r="E246" s="591">
        <v>20000</v>
      </c>
      <c r="F246" s="369">
        <v>3770</v>
      </c>
      <c r="G246" s="333">
        <f t="shared" si="3"/>
        <v>5.3050397877984086</v>
      </c>
      <c r="H246" s="547" t="s">
        <v>141</v>
      </c>
      <c r="I246" s="197" t="s">
        <v>18</v>
      </c>
      <c r="J246" s="453" t="s">
        <v>345</v>
      </c>
      <c r="K246" s="545" t="s">
        <v>64</v>
      </c>
      <c r="L246" s="545" t="s">
        <v>45</v>
      </c>
      <c r="M246" s="496"/>
      <c r="N246" s="497"/>
    </row>
    <row r="247" spans="1:14" x14ac:dyDescent="0.25">
      <c r="A247" s="195">
        <v>44790</v>
      </c>
      <c r="B247" s="206" t="s">
        <v>124</v>
      </c>
      <c r="C247" s="206" t="s">
        <v>125</v>
      </c>
      <c r="D247" s="605" t="s">
        <v>119</v>
      </c>
      <c r="E247" s="591">
        <v>20000</v>
      </c>
      <c r="F247" s="369">
        <v>3770</v>
      </c>
      <c r="G247" s="333">
        <f t="shared" si="3"/>
        <v>5.3050397877984086</v>
      </c>
      <c r="H247" s="547" t="s">
        <v>141</v>
      </c>
      <c r="I247" s="197" t="s">
        <v>18</v>
      </c>
      <c r="J247" s="453" t="s">
        <v>345</v>
      </c>
      <c r="K247" s="545" t="s">
        <v>64</v>
      </c>
      <c r="L247" s="545" t="s">
        <v>45</v>
      </c>
      <c r="M247" s="496"/>
      <c r="N247" s="497"/>
    </row>
    <row r="248" spans="1:14" x14ac:dyDescent="0.25">
      <c r="A248" s="195">
        <v>44790</v>
      </c>
      <c r="B248" s="206" t="s">
        <v>124</v>
      </c>
      <c r="C248" s="206" t="s">
        <v>125</v>
      </c>
      <c r="D248" s="605" t="s">
        <v>119</v>
      </c>
      <c r="E248" s="591">
        <v>5000</v>
      </c>
      <c r="F248" s="369">
        <v>3770</v>
      </c>
      <c r="G248" s="333">
        <f t="shared" si="3"/>
        <v>1.3262599469496021</v>
      </c>
      <c r="H248" s="547" t="s">
        <v>141</v>
      </c>
      <c r="I248" s="197" t="s">
        <v>18</v>
      </c>
      <c r="J248" s="453" t="s">
        <v>345</v>
      </c>
      <c r="K248" s="545" t="s">
        <v>64</v>
      </c>
      <c r="L248" s="545" t="s">
        <v>45</v>
      </c>
      <c r="M248" s="496"/>
      <c r="N248" s="497"/>
    </row>
    <row r="249" spans="1:14" x14ac:dyDescent="0.25">
      <c r="A249" s="195">
        <v>44790</v>
      </c>
      <c r="B249" s="206" t="s">
        <v>124</v>
      </c>
      <c r="C249" s="206" t="s">
        <v>125</v>
      </c>
      <c r="D249" s="605" t="s">
        <v>119</v>
      </c>
      <c r="E249" s="591">
        <v>9000</v>
      </c>
      <c r="F249" s="369">
        <v>3770</v>
      </c>
      <c r="G249" s="333">
        <f t="shared" si="3"/>
        <v>2.3872679045092839</v>
      </c>
      <c r="H249" s="547" t="s">
        <v>141</v>
      </c>
      <c r="I249" s="197" t="s">
        <v>18</v>
      </c>
      <c r="J249" s="453" t="s">
        <v>345</v>
      </c>
      <c r="K249" s="545" t="s">
        <v>64</v>
      </c>
      <c r="L249" s="545" t="s">
        <v>45</v>
      </c>
      <c r="M249" s="496"/>
      <c r="N249" s="497"/>
    </row>
    <row r="250" spans="1:14" x14ac:dyDescent="0.25">
      <c r="A250" s="195">
        <v>44790</v>
      </c>
      <c r="B250" s="206" t="s">
        <v>124</v>
      </c>
      <c r="C250" s="206" t="s">
        <v>125</v>
      </c>
      <c r="D250" s="605" t="s">
        <v>119</v>
      </c>
      <c r="E250" s="591">
        <v>10000</v>
      </c>
      <c r="F250" s="369">
        <v>3770</v>
      </c>
      <c r="G250" s="333">
        <f t="shared" si="3"/>
        <v>2.6525198938992043</v>
      </c>
      <c r="H250" s="547" t="s">
        <v>141</v>
      </c>
      <c r="I250" s="197" t="s">
        <v>18</v>
      </c>
      <c r="J250" s="453" t="s">
        <v>345</v>
      </c>
      <c r="K250" s="545" t="s">
        <v>64</v>
      </c>
      <c r="L250" s="545" t="s">
        <v>45</v>
      </c>
      <c r="M250" s="496"/>
      <c r="N250" s="497"/>
    </row>
    <row r="251" spans="1:14" x14ac:dyDescent="0.25">
      <c r="A251" s="195">
        <v>44790</v>
      </c>
      <c r="B251" s="178" t="s">
        <v>124</v>
      </c>
      <c r="C251" s="178" t="s">
        <v>125</v>
      </c>
      <c r="D251" s="204" t="s">
        <v>120</v>
      </c>
      <c r="E251" s="191">
        <v>8000</v>
      </c>
      <c r="F251" s="369">
        <v>3770</v>
      </c>
      <c r="G251" s="333">
        <f t="shared" si="3"/>
        <v>2.1220159151193636</v>
      </c>
      <c r="H251" s="547" t="s">
        <v>122</v>
      </c>
      <c r="I251" s="197" t="s">
        <v>18</v>
      </c>
      <c r="J251" s="453" t="s">
        <v>351</v>
      </c>
      <c r="K251" s="545" t="s">
        <v>64</v>
      </c>
      <c r="L251" s="545" t="s">
        <v>45</v>
      </c>
      <c r="M251" s="496"/>
      <c r="N251" s="497"/>
    </row>
    <row r="252" spans="1:14" x14ac:dyDescent="0.25">
      <c r="A252" s="195">
        <v>44790</v>
      </c>
      <c r="B252" s="178" t="s">
        <v>124</v>
      </c>
      <c r="C252" s="178" t="s">
        <v>125</v>
      </c>
      <c r="D252" s="204" t="s">
        <v>120</v>
      </c>
      <c r="E252" s="191">
        <v>20000</v>
      </c>
      <c r="F252" s="369">
        <v>3770</v>
      </c>
      <c r="G252" s="333">
        <f t="shared" si="3"/>
        <v>5.3050397877984086</v>
      </c>
      <c r="H252" s="547" t="s">
        <v>122</v>
      </c>
      <c r="I252" s="197" t="s">
        <v>18</v>
      </c>
      <c r="J252" s="453" t="s">
        <v>351</v>
      </c>
      <c r="K252" s="545" t="s">
        <v>64</v>
      </c>
      <c r="L252" s="545" t="s">
        <v>45</v>
      </c>
      <c r="M252" s="496"/>
      <c r="N252" s="497"/>
    </row>
    <row r="253" spans="1:14" x14ac:dyDescent="0.25">
      <c r="A253" s="195">
        <v>44790</v>
      </c>
      <c r="B253" s="178" t="s">
        <v>124</v>
      </c>
      <c r="C253" s="178" t="s">
        <v>125</v>
      </c>
      <c r="D253" s="204" t="s">
        <v>120</v>
      </c>
      <c r="E253" s="191">
        <v>20000</v>
      </c>
      <c r="F253" s="369">
        <v>3770</v>
      </c>
      <c r="G253" s="333">
        <f t="shared" si="3"/>
        <v>5.3050397877984086</v>
      </c>
      <c r="H253" s="547" t="s">
        <v>122</v>
      </c>
      <c r="I253" s="197" t="s">
        <v>18</v>
      </c>
      <c r="J253" s="453" t="s">
        <v>351</v>
      </c>
      <c r="K253" s="545" t="s">
        <v>64</v>
      </c>
      <c r="L253" s="545" t="s">
        <v>45</v>
      </c>
      <c r="M253" s="496"/>
      <c r="N253" s="497"/>
    </row>
    <row r="254" spans="1:14" x14ac:dyDescent="0.25">
      <c r="A254" s="195">
        <v>44790</v>
      </c>
      <c r="B254" s="178" t="s">
        <v>124</v>
      </c>
      <c r="C254" s="178" t="s">
        <v>125</v>
      </c>
      <c r="D254" s="204" t="s">
        <v>120</v>
      </c>
      <c r="E254" s="191">
        <v>10000</v>
      </c>
      <c r="F254" s="369">
        <v>3770</v>
      </c>
      <c r="G254" s="333">
        <f t="shared" si="3"/>
        <v>2.6525198938992043</v>
      </c>
      <c r="H254" s="547" t="s">
        <v>122</v>
      </c>
      <c r="I254" s="197" t="s">
        <v>18</v>
      </c>
      <c r="J254" s="453" t="s">
        <v>351</v>
      </c>
      <c r="K254" s="545" t="s">
        <v>64</v>
      </c>
      <c r="L254" s="545" t="s">
        <v>45</v>
      </c>
      <c r="M254" s="496"/>
      <c r="N254" s="497"/>
    </row>
    <row r="255" spans="1:14" x14ac:dyDescent="0.25">
      <c r="A255" s="195">
        <v>44790</v>
      </c>
      <c r="B255" s="178" t="s">
        <v>124</v>
      </c>
      <c r="C255" s="178" t="s">
        <v>125</v>
      </c>
      <c r="D255" s="204" t="s">
        <v>120</v>
      </c>
      <c r="E255" s="191">
        <v>8000</v>
      </c>
      <c r="F255" s="369">
        <v>3770</v>
      </c>
      <c r="G255" s="333">
        <f t="shared" si="3"/>
        <v>2.1220159151193636</v>
      </c>
      <c r="H255" s="547" t="s">
        <v>122</v>
      </c>
      <c r="I255" s="197" t="s">
        <v>18</v>
      </c>
      <c r="J255" s="453" t="s">
        <v>351</v>
      </c>
      <c r="K255" s="545" t="s">
        <v>64</v>
      </c>
      <c r="L255" s="545" t="s">
        <v>45</v>
      </c>
      <c r="M255" s="496"/>
      <c r="N255" s="497"/>
    </row>
    <row r="256" spans="1:14" x14ac:dyDescent="0.25">
      <c r="A256" s="195">
        <v>44790</v>
      </c>
      <c r="B256" s="176" t="s">
        <v>123</v>
      </c>
      <c r="C256" s="176" t="s">
        <v>123</v>
      </c>
      <c r="D256" s="176" t="s">
        <v>120</v>
      </c>
      <c r="E256" s="426">
        <v>5000</v>
      </c>
      <c r="F256" s="369">
        <v>3770</v>
      </c>
      <c r="G256" s="333">
        <f t="shared" si="3"/>
        <v>1.3262599469496021</v>
      </c>
      <c r="H256" s="547" t="s">
        <v>122</v>
      </c>
      <c r="I256" s="197" t="s">
        <v>18</v>
      </c>
      <c r="J256" s="453" t="s">
        <v>351</v>
      </c>
      <c r="K256" s="545" t="s">
        <v>64</v>
      </c>
      <c r="L256" s="545" t="s">
        <v>45</v>
      </c>
      <c r="M256" s="496"/>
      <c r="N256" s="497"/>
    </row>
    <row r="257" spans="1:14" x14ac:dyDescent="0.25">
      <c r="A257" s="195">
        <v>44790</v>
      </c>
      <c r="B257" s="176" t="s">
        <v>123</v>
      </c>
      <c r="C257" s="176" t="s">
        <v>123</v>
      </c>
      <c r="D257" s="176" t="s">
        <v>120</v>
      </c>
      <c r="E257" s="548">
        <v>5000</v>
      </c>
      <c r="F257" s="369">
        <v>3770</v>
      </c>
      <c r="G257" s="333">
        <f t="shared" si="3"/>
        <v>1.3262599469496021</v>
      </c>
      <c r="H257" s="547" t="s">
        <v>122</v>
      </c>
      <c r="I257" s="197" t="s">
        <v>18</v>
      </c>
      <c r="J257" s="453" t="s">
        <v>351</v>
      </c>
      <c r="K257" s="545" t="s">
        <v>64</v>
      </c>
      <c r="L257" s="545" t="s">
        <v>45</v>
      </c>
      <c r="M257" s="496"/>
      <c r="N257" s="497"/>
    </row>
    <row r="258" spans="1:14" x14ac:dyDescent="0.25">
      <c r="A258" s="536">
        <v>44791</v>
      </c>
      <c r="B258" s="206" t="s">
        <v>124</v>
      </c>
      <c r="C258" s="206" t="s">
        <v>125</v>
      </c>
      <c r="D258" s="605" t="s">
        <v>119</v>
      </c>
      <c r="E258" s="591">
        <v>11000</v>
      </c>
      <c r="F258" s="369">
        <v>3770</v>
      </c>
      <c r="G258" s="333">
        <f t="shared" si="3"/>
        <v>2.9177718832891246</v>
      </c>
      <c r="H258" s="547" t="s">
        <v>141</v>
      </c>
      <c r="I258" s="197" t="s">
        <v>18</v>
      </c>
      <c r="J258" s="453" t="s">
        <v>359</v>
      </c>
      <c r="K258" s="545" t="s">
        <v>64</v>
      </c>
      <c r="L258" s="545" t="s">
        <v>45</v>
      </c>
      <c r="M258" s="496"/>
      <c r="N258" s="497"/>
    </row>
    <row r="259" spans="1:14" x14ac:dyDescent="0.25">
      <c r="A259" s="536">
        <v>44791</v>
      </c>
      <c r="B259" s="206" t="s">
        <v>124</v>
      </c>
      <c r="C259" s="206" t="s">
        <v>125</v>
      </c>
      <c r="D259" s="605" t="s">
        <v>119</v>
      </c>
      <c r="E259" s="591">
        <v>9000</v>
      </c>
      <c r="F259" s="369">
        <v>3770</v>
      </c>
      <c r="G259" s="333">
        <f t="shared" si="3"/>
        <v>2.3872679045092839</v>
      </c>
      <c r="H259" s="547" t="s">
        <v>141</v>
      </c>
      <c r="I259" s="197" t="s">
        <v>18</v>
      </c>
      <c r="J259" s="453" t="s">
        <v>359</v>
      </c>
      <c r="K259" s="545" t="s">
        <v>64</v>
      </c>
      <c r="L259" s="545" t="s">
        <v>45</v>
      </c>
      <c r="M259" s="496"/>
      <c r="N259" s="497"/>
    </row>
    <row r="260" spans="1:14" x14ac:dyDescent="0.25">
      <c r="A260" s="195">
        <v>44791</v>
      </c>
      <c r="B260" s="196" t="s">
        <v>124</v>
      </c>
      <c r="C260" s="196" t="s">
        <v>125</v>
      </c>
      <c r="D260" s="526" t="s">
        <v>119</v>
      </c>
      <c r="E260" s="173">
        <v>9000</v>
      </c>
      <c r="F260" s="369">
        <v>3770</v>
      </c>
      <c r="G260" s="333">
        <f t="shared" si="3"/>
        <v>2.3872679045092839</v>
      </c>
      <c r="H260" s="547" t="s">
        <v>121</v>
      </c>
      <c r="I260" s="197" t="s">
        <v>18</v>
      </c>
      <c r="J260" s="453" t="s">
        <v>360</v>
      </c>
      <c r="K260" s="545" t="s">
        <v>64</v>
      </c>
      <c r="L260" s="545" t="s">
        <v>45</v>
      </c>
      <c r="M260" s="496"/>
      <c r="N260" s="497"/>
    </row>
    <row r="261" spans="1:14" x14ac:dyDescent="0.25">
      <c r="A261" s="195">
        <v>44791</v>
      </c>
      <c r="B261" s="196" t="s">
        <v>124</v>
      </c>
      <c r="C261" s="196" t="s">
        <v>125</v>
      </c>
      <c r="D261" s="526" t="s">
        <v>119</v>
      </c>
      <c r="E261" s="173">
        <v>8000</v>
      </c>
      <c r="F261" s="369">
        <v>3770</v>
      </c>
      <c r="G261" s="333">
        <f t="shared" ref="G261:G327" si="4">E261/F261</f>
        <v>2.1220159151193636</v>
      </c>
      <c r="H261" s="547" t="s">
        <v>121</v>
      </c>
      <c r="I261" s="197" t="s">
        <v>18</v>
      </c>
      <c r="J261" s="453" t="s">
        <v>360</v>
      </c>
      <c r="K261" s="545" t="s">
        <v>64</v>
      </c>
      <c r="L261" s="545" t="s">
        <v>45</v>
      </c>
      <c r="M261" s="496"/>
      <c r="N261" s="497"/>
    </row>
    <row r="262" spans="1:14" x14ac:dyDescent="0.25">
      <c r="A262" s="195">
        <v>44791</v>
      </c>
      <c r="B262" s="176" t="s">
        <v>124</v>
      </c>
      <c r="C262" s="176" t="s">
        <v>125</v>
      </c>
      <c r="D262" s="176" t="s">
        <v>120</v>
      </c>
      <c r="E262" s="426">
        <v>10000</v>
      </c>
      <c r="F262" s="369">
        <v>3770</v>
      </c>
      <c r="G262" s="333">
        <f t="shared" si="4"/>
        <v>2.6525198938992043</v>
      </c>
      <c r="H262" s="547" t="s">
        <v>122</v>
      </c>
      <c r="I262" s="197" t="s">
        <v>18</v>
      </c>
      <c r="J262" s="453" t="s">
        <v>363</v>
      </c>
      <c r="K262" s="545" t="s">
        <v>64</v>
      </c>
      <c r="L262" s="545" t="s">
        <v>45</v>
      </c>
      <c r="M262" s="496"/>
      <c r="N262" s="497"/>
    </row>
    <row r="263" spans="1:14" x14ac:dyDescent="0.25">
      <c r="A263" s="195">
        <v>44791</v>
      </c>
      <c r="B263" s="176" t="s">
        <v>124</v>
      </c>
      <c r="C263" s="176" t="s">
        <v>125</v>
      </c>
      <c r="D263" s="176" t="s">
        <v>120</v>
      </c>
      <c r="E263" s="426">
        <v>20000</v>
      </c>
      <c r="F263" s="369">
        <v>3770</v>
      </c>
      <c r="G263" s="333">
        <f t="shared" si="4"/>
        <v>5.3050397877984086</v>
      </c>
      <c r="H263" s="547" t="s">
        <v>122</v>
      </c>
      <c r="I263" s="197" t="s">
        <v>18</v>
      </c>
      <c r="J263" s="453" t="s">
        <v>363</v>
      </c>
      <c r="K263" s="545" t="s">
        <v>64</v>
      </c>
      <c r="L263" s="545" t="s">
        <v>45</v>
      </c>
      <c r="M263" s="496"/>
      <c r="N263" s="497"/>
    </row>
    <row r="264" spans="1:14" x14ac:dyDescent="0.25">
      <c r="A264" s="195">
        <v>44791</v>
      </c>
      <c r="B264" s="176" t="s">
        <v>124</v>
      </c>
      <c r="C264" s="176" t="s">
        <v>125</v>
      </c>
      <c r="D264" s="176" t="s">
        <v>120</v>
      </c>
      <c r="E264" s="426">
        <v>8000</v>
      </c>
      <c r="F264" s="369">
        <v>3770</v>
      </c>
      <c r="G264" s="333">
        <f t="shared" si="4"/>
        <v>2.1220159151193636</v>
      </c>
      <c r="H264" s="547" t="s">
        <v>122</v>
      </c>
      <c r="I264" s="197" t="s">
        <v>18</v>
      </c>
      <c r="J264" s="453" t="s">
        <v>363</v>
      </c>
      <c r="K264" s="545" t="s">
        <v>64</v>
      </c>
      <c r="L264" s="545" t="s">
        <v>45</v>
      </c>
      <c r="M264" s="496"/>
      <c r="N264" s="497"/>
    </row>
    <row r="265" spans="1:14" x14ac:dyDescent="0.25">
      <c r="A265" s="195">
        <v>44791</v>
      </c>
      <c r="B265" s="176" t="s">
        <v>123</v>
      </c>
      <c r="C265" s="176" t="s">
        <v>123</v>
      </c>
      <c r="D265" s="188" t="s">
        <v>120</v>
      </c>
      <c r="E265" s="426">
        <v>5000</v>
      </c>
      <c r="F265" s="369">
        <v>3770</v>
      </c>
      <c r="G265" s="333">
        <f t="shared" si="4"/>
        <v>1.3262599469496021</v>
      </c>
      <c r="H265" s="547" t="s">
        <v>122</v>
      </c>
      <c r="I265" s="197" t="s">
        <v>18</v>
      </c>
      <c r="J265" s="453" t="s">
        <v>363</v>
      </c>
      <c r="K265" s="545" t="s">
        <v>64</v>
      </c>
      <c r="L265" s="545" t="s">
        <v>45</v>
      </c>
      <c r="M265" s="496"/>
      <c r="N265" s="497"/>
    </row>
    <row r="266" spans="1:14" x14ac:dyDescent="0.25">
      <c r="A266" s="195">
        <v>44792</v>
      </c>
      <c r="B266" s="196" t="s">
        <v>366</v>
      </c>
      <c r="C266" s="196" t="s">
        <v>367</v>
      </c>
      <c r="D266" s="197" t="s">
        <v>81</v>
      </c>
      <c r="E266" s="183">
        <v>319000</v>
      </c>
      <c r="F266" s="369">
        <v>3770</v>
      </c>
      <c r="G266" s="333">
        <f t="shared" si="4"/>
        <v>84.615384615384613</v>
      </c>
      <c r="H266" s="547" t="s">
        <v>42</v>
      </c>
      <c r="I266" s="197" t="s">
        <v>18</v>
      </c>
      <c r="J266" s="453" t="s">
        <v>384</v>
      </c>
      <c r="K266" s="545" t="s">
        <v>64</v>
      </c>
      <c r="L266" s="545" t="s">
        <v>45</v>
      </c>
      <c r="M266" s="496"/>
      <c r="N266" s="497"/>
    </row>
    <row r="267" spans="1:14" x14ac:dyDescent="0.25">
      <c r="A267" s="195">
        <v>44792</v>
      </c>
      <c r="B267" s="176" t="s">
        <v>131</v>
      </c>
      <c r="C267" s="178" t="s">
        <v>184</v>
      </c>
      <c r="D267" s="188" t="s">
        <v>14</v>
      </c>
      <c r="E267" s="183">
        <v>30000</v>
      </c>
      <c r="F267" s="369">
        <v>3770</v>
      </c>
      <c r="G267" s="333">
        <f t="shared" si="4"/>
        <v>7.9575596816976129</v>
      </c>
      <c r="H267" s="547" t="s">
        <v>42</v>
      </c>
      <c r="I267" s="197" t="s">
        <v>18</v>
      </c>
      <c r="J267" s="453" t="s">
        <v>529</v>
      </c>
      <c r="K267" s="545" t="s">
        <v>64</v>
      </c>
      <c r="L267" s="545" t="s">
        <v>45</v>
      </c>
      <c r="M267" s="496"/>
      <c r="N267" s="497"/>
    </row>
    <row r="268" spans="1:14" x14ac:dyDescent="0.25">
      <c r="A268" s="195">
        <v>44792</v>
      </c>
      <c r="B268" s="176" t="s">
        <v>133</v>
      </c>
      <c r="C268" s="178" t="s">
        <v>184</v>
      </c>
      <c r="D268" s="188" t="s">
        <v>120</v>
      </c>
      <c r="E268" s="183">
        <v>25000</v>
      </c>
      <c r="F268" s="369">
        <v>3770</v>
      </c>
      <c r="G268" s="333">
        <f t="shared" si="4"/>
        <v>6.6312997347480103</v>
      </c>
      <c r="H268" s="547" t="s">
        <v>122</v>
      </c>
      <c r="I268" s="197" t="s">
        <v>18</v>
      </c>
      <c r="J268" s="453" t="s">
        <v>529</v>
      </c>
      <c r="K268" s="545" t="s">
        <v>64</v>
      </c>
      <c r="L268" s="545" t="s">
        <v>45</v>
      </c>
      <c r="M268" s="496"/>
      <c r="N268" s="497"/>
    </row>
    <row r="269" spans="1:14" x14ac:dyDescent="0.25">
      <c r="A269" s="195">
        <v>44792</v>
      </c>
      <c r="B269" s="176" t="s">
        <v>132</v>
      </c>
      <c r="C269" s="178" t="s">
        <v>184</v>
      </c>
      <c r="D269" s="188" t="s">
        <v>119</v>
      </c>
      <c r="E269" s="183">
        <v>20000</v>
      </c>
      <c r="F269" s="369">
        <v>3770</v>
      </c>
      <c r="G269" s="333">
        <f t="shared" si="4"/>
        <v>5.3050397877984086</v>
      </c>
      <c r="H269" s="547" t="s">
        <v>121</v>
      </c>
      <c r="I269" s="197" t="s">
        <v>18</v>
      </c>
      <c r="J269" s="453" t="s">
        <v>529</v>
      </c>
      <c r="K269" s="545" t="s">
        <v>64</v>
      </c>
      <c r="L269" s="545" t="s">
        <v>45</v>
      </c>
      <c r="M269" s="496"/>
      <c r="N269" s="497"/>
    </row>
    <row r="270" spans="1:14" x14ac:dyDescent="0.25">
      <c r="A270" s="195">
        <v>44792</v>
      </c>
      <c r="B270" s="176" t="s">
        <v>183</v>
      </c>
      <c r="C270" s="178" t="s">
        <v>184</v>
      </c>
      <c r="D270" s="188" t="s">
        <v>119</v>
      </c>
      <c r="E270" s="182">
        <v>20000</v>
      </c>
      <c r="F270" s="369">
        <v>3770</v>
      </c>
      <c r="G270" s="333">
        <f t="shared" si="4"/>
        <v>5.3050397877984086</v>
      </c>
      <c r="H270" s="547" t="s">
        <v>141</v>
      </c>
      <c r="I270" s="197" t="s">
        <v>18</v>
      </c>
      <c r="J270" s="453" t="s">
        <v>529</v>
      </c>
      <c r="K270" s="545" t="s">
        <v>64</v>
      </c>
      <c r="L270" s="545" t="s">
        <v>45</v>
      </c>
      <c r="M270" s="496"/>
      <c r="N270" s="497"/>
    </row>
    <row r="271" spans="1:14" x14ac:dyDescent="0.25">
      <c r="A271" s="195">
        <v>44792</v>
      </c>
      <c r="B271" s="196" t="s">
        <v>124</v>
      </c>
      <c r="C271" s="196" t="s">
        <v>125</v>
      </c>
      <c r="D271" s="526" t="s">
        <v>119</v>
      </c>
      <c r="E271" s="173">
        <v>8000</v>
      </c>
      <c r="F271" s="369">
        <v>3770</v>
      </c>
      <c r="G271" s="333">
        <f t="shared" si="4"/>
        <v>2.1220159151193636</v>
      </c>
      <c r="H271" s="547" t="s">
        <v>121</v>
      </c>
      <c r="I271" s="197" t="s">
        <v>18</v>
      </c>
      <c r="J271" s="453" t="s">
        <v>361</v>
      </c>
      <c r="K271" s="545" t="s">
        <v>64</v>
      </c>
      <c r="L271" s="545" t="s">
        <v>45</v>
      </c>
      <c r="M271" s="496"/>
      <c r="N271" s="497"/>
    </row>
    <row r="272" spans="1:14" x14ac:dyDescent="0.25">
      <c r="A272" s="195">
        <v>44792</v>
      </c>
      <c r="B272" s="196" t="s">
        <v>124</v>
      </c>
      <c r="C272" s="196" t="s">
        <v>125</v>
      </c>
      <c r="D272" s="526" t="s">
        <v>119</v>
      </c>
      <c r="E272" s="173">
        <v>10000</v>
      </c>
      <c r="F272" s="369">
        <v>3770</v>
      </c>
      <c r="G272" s="333">
        <f t="shared" si="4"/>
        <v>2.6525198938992043</v>
      </c>
      <c r="H272" s="547" t="s">
        <v>121</v>
      </c>
      <c r="I272" s="197" t="s">
        <v>18</v>
      </c>
      <c r="J272" s="453" t="s">
        <v>361</v>
      </c>
      <c r="K272" s="545" t="s">
        <v>64</v>
      </c>
      <c r="L272" s="545" t="s">
        <v>45</v>
      </c>
      <c r="M272" s="496"/>
      <c r="N272" s="497"/>
    </row>
    <row r="273" spans="1:14" x14ac:dyDescent="0.25">
      <c r="A273" s="195">
        <v>44792</v>
      </c>
      <c r="B273" s="196" t="s">
        <v>124</v>
      </c>
      <c r="C273" s="196" t="s">
        <v>125</v>
      </c>
      <c r="D273" s="526" t="s">
        <v>119</v>
      </c>
      <c r="E273" s="173">
        <v>7000</v>
      </c>
      <c r="F273" s="369">
        <v>3770</v>
      </c>
      <c r="G273" s="333">
        <f t="shared" si="4"/>
        <v>1.856763925729443</v>
      </c>
      <c r="H273" s="547" t="s">
        <v>121</v>
      </c>
      <c r="I273" s="197" t="s">
        <v>18</v>
      </c>
      <c r="J273" s="453" t="s">
        <v>361</v>
      </c>
      <c r="K273" s="545" t="s">
        <v>64</v>
      </c>
      <c r="L273" s="545" t="s">
        <v>45</v>
      </c>
      <c r="M273" s="496"/>
      <c r="N273" s="497"/>
    </row>
    <row r="274" spans="1:14" x14ac:dyDescent="0.25">
      <c r="A274" s="195">
        <v>44792</v>
      </c>
      <c r="B274" s="196" t="s">
        <v>124</v>
      </c>
      <c r="C274" s="196" t="s">
        <v>125</v>
      </c>
      <c r="D274" s="526" t="s">
        <v>119</v>
      </c>
      <c r="E274" s="173">
        <v>17000</v>
      </c>
      <c r="F274" s="369">
        <v>3770</v>
      </c>
      <c r="G274" s="333">
        <f t="shared" si="4"/>
        <v>4.5092838196286475</v>
      </c>
      <c r="H274" s="547" t="s">
        <v>121</v>
      </c>
      <c r="I274" s="197" t="s">
        <v>18</v>
      </c>
      <c r="J274" s="453" t="s">
        <v>361</v>
      </c>
      <c r="K274" s="545" t="s">
        <v>64</v>
      </c>
      <c r="L274" s="545" t="s">
        <v>45</v>
      </c>
      <c r="M274" s="496"/>
      <c r="N274" s="497"/>
    </row>
    <row r="275" spans="1:14" x14ac:dyDescent="0.25">
      <c r="A275" s="195">
        <v>44792</v>
      </c>
      <c r="B275" s="196" t="s">
        <v>124</v>
      </c>
      <c r="C275" s="196" t="s">
        <v>125</v>
      </c>
      <c r="D275" s="526" t="s">
        <v>119</v>
      </c>
      <c r="E275" s="173">
        <v>20000</v>
      </c>
      <c r="F275" s="369">
        <v>3770</v>
      </c>
      <c r="G275" s="333">
        <f t="shared" si="4"/>
        <v>5.3050397877984086</v>
      </c>
      <c r="H275" s="547" t="s">
        <v>121</v>
      </c>
      <c r="I275" s="197" t="s">
        <v>18</v>
      </c>
      <c r="J275" s="453" t="s">
        <v>361</v>
      </c>
      <c r="K275" s="545" t="s">
        <v>64</v>
      </c>
      <c r="L275" s="545" t="s">
        <v>45</v>
      </c>
      <c r="M275" s="496"/>
      <c r="N275" s="497"/>
    </row>
    <row r="276" spans="1:14" x14ac:dyDescent="0.25">
      <c r="A276" s="195">
        <v>44792</v>
      </c>
      <c r="B276" s="196" t="s">
        <v>124</v>
      </c>
      <c r="C276" s="196" t="s">
        <v>125</v>
      </c>
      <c r="D276" s="526" t="s">
        <v>119</v>
      </c>
      <c r="E276" s="173">
        <v>8000</v>
      </c>
      <c r="F276" s="369">
        <v>3770</v>
      </c>
      <c r="G276" s="333">
        <f t="shared" si="4"/>
        <v>2.1220159151193636</v>
      </c>
      <c r="H276" s="547" t="s">
        <v>121</v>
      </c>
      <c r="I276" s="197" t="s">
        <v>18</v>
      </c>
      <c r="J276" s="453" t="s">
        <v>361</v>
      </c>
      <c r="K276" s="545" t="s">
        <v>64</v>
      </c>
      <c r="L276" s="545" t="s">
        <v>45</v>
      </c>
      <c r="M276" s="496"/>
      <c r="N276" s="497"/>
    </row>
    <row r="277" spans="1:14" x14ac:dyDescent="0.25">
      <c r="A277" s="536">
        <v>44792</v>
      </c>
      <c r="B277" s="206" t="s">
        <v>124</v>
      </c>
      <c r="C277" s="206" t="s">
        <v>125</v>
      </c>
      <c r="D277" s="605" t="s">
        <v>119</v>
      </c>
      <c r="E277" s="591">
        <v>10000</v>
      </c>
      <c r="F277" s="369">
        <v>3770</v>
      </c>
      <c r="G277" s="333">
        <f t="shared" si="4"/>
        <v>2.6525198938992043</v>
      </c>
      <c r="H277" s="547" t="s">
        <v>141</v>
      </c>
      <c r="I277" s="197" t="s">
        <v>18</v>
      </c>
      <c r="J277" s="453" t="s">
        <v>373</v>
      </c>
      <c r="K277" s="545" t="s">
        <v>64</v>
      </c>
      <c r="L277" s="545" t="s">
        <v>45</v>
      </c>
      <c r="M277" s="496"/>
      <c r="N277" s="497"/>
    </row>
    <row r="278" spans="1:14" x14ac:dyDescent="0.25">
      <c r="A278" s="536">
        <v>44792</v>
      </c>
      <c r="B278" s="206" t="s">
        <v>124</v>
      </c>
      <c r="C278" s="206" t="s">
        <v>125</v>
      </c>
      <c r="D278" s="605" t="s">
        <v>119</v>
      </c>
      <c r="E278" s="591">
        <v>10000</v>
      </c>
      <c r="F278" s="369">
        <v>3770</v>
      </c>
      <c r="G278" s="333">
        <f t="shared" si="4"/>
        <v>2.6525198938992043</v>
      </c>
      <c r="H278" s="547" t="s">
        <v>141</v>
      </c>
      <c r="I278" s="197" t="s">
        <v>18</v>
      </c>
      <c r="J278" s="453" t="s">
        <v>373</v>
      </c>
      <c r="K278" s="545" t="s">
        <v>64</v>
      </c>
      <c r="L278" s="545" t="s">
        <v>45</v>
      </c>
      <c r="M278" s="496"/>
      <c r="N278" s="497"/>
    </row>
    <row r="279" spans="1:14" x14ac:dyDescent="0.25">
      <c r="A279" s="536">
        <v>44792</v>
      </c>
      <c r="B279" s="206" t="s">
        <v>124</v>
      </c>
      <c r="C279" s="206" t="s">
        <v>125</v>
      </c>
      <c r="D279" s="605" t="s">
        <v>119</v>
      </c>
      <c r="E279" s="591">
        <v>10000</v>
      </c>
      <c r="F279" s="369">
        <v>3770</v>
      </c>
      <c r="G279" s="333">
        <f t="shared" si="4"/>
        <v>2.6525198938992043</v>
      </c>
      <c r="H279" s="547" t="s">
        <v>141</v>
      </c>
      <c r="I279" s="197" t="s">
        <v>18</v>
      </c>
      <c r="J279" s="453" t="s">
        <v>373</v>
      </c>
      <c r="K279" s="545" t="s">
        <v>64</v>
      </c>
      <c r="L279" s="545" t="s">
        <v>45</v>
      </c>
      <c r="M279" s="496"/>
      <c r="N279" s="497"/>
    </row>
    <row r="280" spans="1:14" x14ac:dyDescent="0.25">
      <c r="A280" s="536">
        <v>44792</v>
      </c>
      <c r="B280" s="206" t="s">
        <v>124</v>
      </c>
      <c r="C280" s="206" t="s">
        <v>125</v>
      </c>
      <c r="D280" s="605" t="s">
        <v>119</v>
      </c>
      <c r="E280" s="591">
        <v>15000</v>
      </c>
      <c r="F280" s="369">
        <v>3770</v>
      </c>
      <c r="G280" s="333">
        <f t="shared" si="4"/>
        <v>3.9787798408488064</v>
      </c>
      <c r="H280" s="547" t="s">
        <v>141</v>
      </c>
      <c r="I280" s="197" t="s">
        <v>18</v>
      </c>
      <c r="J280" s="453" t="s">
        <v>373</v>
      </c>
      <c r="K280" s="545" t="s">
        <v>64</v>
      </c>
      <c r="L280" s="545" t="s">
        <v>45</v>
      </c>
      <c r="M280" s="496"/>
      <c r="N280" s="497"/>
    </row>
    <row r="281" spans="1:14" x14ac:dyDescent="0.25">
      <c r="A281" s="536">
        <v>44792</v>
      </c>
      <c r="B281" s="206" t="s">
        <v>124</v>
      </c>
      <c r="C281" s="206" t="s">
        <v>125</v>
      </c>
      <c r="D281" s="605" t="s">
        <v>119</v>
      </c>
      <c r="E281" s="591">
        <v>20000</v>
      </c>
      <c r="F281" s="369">
        <v>3770</v>
      </c>
      <c r="G281" s="333">
        <f t="shared" si="4"/>
        <v>5.3050397877984086</v>
      </c>
      <c r="H281" s="547" t="s">
        <v>141</v>
      </c>
      <c r="I281" s="197" t="s">
        <v>18</v>
      </c>
      <c r="J281" s="453" t="s">
        <v>373</v>
      </c>
      <c r="K281" s="545" t="s">
        <v>64</v>
      </c>
      <c r="L281" s="545" t="s">
        <v>45</v>
      </c>
      <c r="M281" s="496"/>
      <c r="N281" s="497"/>
    </row>
    <row r="282" spans="1:14" x14ac:dyDescent="0.25">
      <c r="A282" s="536">
        <v>44792</v>
      </c>
      <c r="B282" s="206" t="s">
        <v>124</v>
      </c>
      <c r="C282" s="206" t="s">
        <v>125</v>
      </c>
      <c r="D282" s="605" t="s">
        <v>119</v>
      </c>
      <c r="E282" s="591">
        <v>9000</v>
      </c>
      <c r="F282" s="369">
        <v>3770</v>
      </c>
      <c r="G282" s="333">
        <f t="shared" si="4"/>
        <v>2.3872679045092839</v>
      </c>
      <c r="H282" s="547" t="s">
        <v>141</v>
      </c>
      <c r="I282" s="197" t="s">
        <v>18</v>
      </c>
      <c r="J282" s="453" t="s">
        <v>373</v>
      </c>
      <c r="K282" s="545" t="s">
        <v>64</v>
      </c>
      <c r="L282" s="545" t="s">
        <v>45</v>
      </c>
      <c r="M282" s="496"/>
      <c r="N282" s="497"/>
    </row>
    <row r="283" spans="1:14" x14ac:dyDescent="0.25">
      <c r="A283" s="536">
        <v>44792</v>
      </c>
      <c r="B283" s="176" t="s">
        <v>374</v>
      </c>
      <c r="C283" s="176" t="s">
        <v>125</v>
      </c>
      <c r="D283" s="188" t="s">
        <v>120</v>
      </c>
      <c r="E283" s="426">
        <v>8000</v>
      </c>
      <c r="F283" s="369">
        <v>3770</v>
      </c>
      <c r="G283" s="333">
        <f t="shared" si="4"/>
        <v>2.1220159151193636</v>
      </c>
      <c r="H283" s="547" t="s">
        <v>122</v>
      </c>
      <c r="I283" s="197" t="s">
        <v>18</v>
      </c>
      <c r="J283" s="453" t="s">
        <v>375</v>
      </c>
      <c r="K283" s="545" t="s">
        <v>64</v>
      </c>
      <c r="L283" s="545" t="s">
        <v>45</v>
      </c>
      <c r="M283" s="496"/>
      <c r="N283" s="497"/>
    </row>
    <row r="284" spans="1:14" x14ac:dyDescent="0.25">
      <c r="A284" s="536">
        <v>44792</v>
      </c>
      <c r="B284" s="176" t="s">
        <v>374</v>
      </c>
      <c r="C284" s="176" t="s">
        <v>125</v>
      </c>
      <c r="D284" s="188" t="s">
        <v>120</v>
      </c>
      <c r="E284" s="426">
        <v>20000</v>
      </c>
      <c r="F284" s="369">
        <v>3770</v>
      </c>
      <c r="G284" s="333">
        <f t="shared" si="4"/>
        <v>5.3050397877984086</v>
      </c>
      <c r="H284" s="547" t="s">
        <v>122</v>
      </c>
      <c r="I284" s="197" t="s">
        <v>18</v>
      </c>
      <c r="J284" s="453" t="s">
        <v>375</v>
      </c>
      <c r="K284" s="545" t="s">
        <v>64</v>
      </c>
      <c r="L284" s="545" t="s">
        <v>45</v>
      </c>
      <c r="M284" s="496"/>
      <c r="N284" s="497"/>
    </row>
    <row r="285" spans="1:14" x14ac:dyDescent="0.25">
      <c r="A285" s="536">
        <v>44792</v>
      </c>
      <c r="B285" s="176" t="s">
        <v>374</v>
      </c>
      <c r="C285" s="176" t="s">
        <v>125</v>
      </c>
      <c r="D285" s="188" t="s">
        <v>120</v>
      </c>
      <c r="E285" s="426">
        <v>20000</v>
      </c>
      <c r="F285" s="369">
        <v>3770</v>
      </c>
      <c r="G285" s="333">
        <f t="shared" si="4"/>
        <v>5.3050397877984086</v>
      </c>
      <c r="H285" s="547" t="s">
        <v>122</v>
      </c>
      <c r="I285" s="197" t="s">
        <v>18</v>
      </c>
      <c r="J285" s="453" t="s">
        <v>375</v>
      </c>
      <c r="K285" s="545" t="s">
        <v>64</v>
      </c>
      <c r="L285" s="545" t="s">
        <v>45</v>
      </c>
      <c r="M285" s="496"/>
      <c r="N285" s="497"/>
    </row>
    <row r="286" spans="1:14" x14ac:dyDescent="0.25">
      <c r="A286" s="536">
        <v>44792</v>
      </c>
      <c r="B286" s="176" t="s">
        <v>374</v>
      </c>
      <c r="C286" s="176" t="s">
        <v>125</v>
      </c>
      <c r="D286" s="188" t="s">
        <v>120</v>
      </c>
      <c r="E286" s="426">
        <v>9000</v>
      </c>
      <c r="F286" s="369">
        <v>3770</v>
      </c>
      <c r="G286" s="333">
        <f t="shared" si="4"/>
        <v>2.3872679045092839</v>
      </c>
      <c r="H286" s="547" t="s">
        <v>122</v>
      </c>
      <c r="I286" s="197" t="s">
        <v>18</v>
      </c>
      <c r="J286" s="453" t="s">
        <v>375</v>
      </c>
      <c r="K286" s="545" t="s">
        <v>64</v>
      </c>
      <c r="L286" s="545" t="s">
        <v>45</v>
      </c>
      <c r="M286" s="496"/>
      <c r="N286" s="497"/>
    </row>
    <row r="287" spans="1:14" x14ac:dyDescent="0.25">
      <c r="A287" s="536">
        <v>44792</v>
      </c>
      <c r="B287" s="176" t="s">
        <v>374</v>
      </c>
      <c r="C287" s="176" t="s">
        <v>125</v>
      </c>
      <c r="D287" s="188" t="s">
        <v>120</v>
      </c>
      <c r="E287" s="426">
        <v>8000</v>
      </c>
      <c r="F287" s="369">
        <v>3770</v>
      </c>
      <c r="G287" s="333">
        <f t="shared" si="4"/>
        <v>2.1220159151193636</v>
      </c>
      <c r="H287" s="547" t="s">
        <v>122</v>
      </c>
      <c r="I287" s="197" t="s">
        <v>18</v>
      </c>
      <c r="J287" s="453" t="s">
        <v>375</v>
      </c>
      <c r="K287" s="545" t="s">
        <v>64</v>
      </c>
      <c r="L287" s="545" t="s">
        <v>45</v>
      </c>
      <c r="M287" s="496"/>
      <c r="N287" s="497"/>
    </row>
    <row r="288" spans="1:14" x14ac:dyDescent="0.25">
      <c r="A288" s="536">
        <v>44792</v>
      </c>
      <c r="B288" s="176" t="s">
        <v>123</v>
      </c>
      <c r="C288" s="176" t="s">
        <v>123</v>
      </c>
      <c r="D288" s="188" t="s">
        <v>120</v>
      </c>
      <c r="E288" s="426">
        <v>5000</v>
      </c>
      <c r="F288" s="369">
        <v>3770</v>
      </c>
      <c r="G288" s="333">
        <f t="shared" si="4"/>
        <v>1.3262599469496021</v>
      </c>
      <c r="H288" s="547" t="s">
        <v>122</v>
      </c>
      <c r="I288" s="197" t="s">
        <v>18</v>
      </c>
      <c r="J288" s="453" t="s">
        <v>375</v>
      </c>
      <c r="K288" s="545" t="s">
        <v>64</v>
      </c>
      <c r="L288" s="545" t="s">
        <v>45</v>
      </c>
      <c r="M288" s="496"/>
      <c r="N288" s="497"/>
    </row>
    <row r="289" spans="1:14" x14ac:dyDescent="0.25">
      <c r="A289" s="536">
        <v>44792</v>
      </c>
      <c r="B289" s="176" t="s">
        <v>123</v>
      </c>
      <c r="C289" s="176" t="s">
        <v>123</v>
      </c>
      <c r="D289" s="188" t="s">
        <v>120</v>
      </c>
      <c r="E289" s="426">
        <v>5000</v>
      </c>
      <c r="F289" s="369">
        <v>3770</v>
      </c>
      <c r="G289" s="333">
        <f t="shared" si="4"/>
        <v>1.3262599469496021</v>
      </c>
      <c r="H289" s="547" t="s">
        <v>122</v>
      </c>
      <c r="I289" s="197" t="s">
        <v>18</v>
      </c>
      <c r="J289" s="453" t="s">
        <v>375</v>
      </c>
      <c r="K289" s="545" t="s">
        <v>64</v>
      </c>
      <c r="L289" s="545" t="s">
        <v>45</v>
      </c>
      <c r="M289" s="496"/>
      <c r="N289" s="497"/>
    </row>
    <row r="290" spans="1:14" x14ac:dyDescent="0.25">
      <c r="A290" s="195">
        <v>44793</v>
      </c>
      <c r="B290" s="176" t="s">
        <v>124</v>
      </c>
      <c r="C290" s="176" t="s">
        <v>125</v>
      </c>
      <c r="D290" s="188" t="s">
        <v>120</v>
      </c>
      <c r="E290" s="426">
        <v>28000</v>
      </c>
      <c r="F290" s="369">
        <v>3770</v>
      </c>
      <c r="G290" s="333">
        <f t="shared" si="4"/>
        <v>7.4270557029177722</v>
      </c>
      <c r="H290" s="547" t="s">
        <v>122</v>
      </c>
      <c r="I290" s="197" t="s">
        <v>18</v>
      </c>
      <c r="J290" s="453" t="s">
        <v>379</v>
      </c>
      <c r="K290" s="545" t="s">
        <v>64</v>
      </c>
      <c r="L290" s="545" t="s">
        <v>45</v>
      </c>
      <c r="M290" s="496"/>
      <c r="N290" s="497"/>
    </row>
    <row r="291" spans="1:14" x14ac:dyDescent="0.25">
      <c r="A291" s="195">
        <v>44793</v>
      </c>
      <c r="B291" s="176" t="s">
        <v>124</v>
      </c>
      <c r="C291" s="176" t="s">
        <v>125</v>
      </c>
      <c r="D291" s="188" t="s">
        <v>120</v>
      </c>
      <c r="E291" s="426">
        <v>30000</v>
      </c>
      <c r="F291" s="369">
        <v>3770</v>
      </c>
      <c r="G291" s="333">
        <f t="shared" si="4"/>
        <v>7.9575596816976129</v>
      </c>
      <c r="H291" s="547" t="s">
        <v>122</v>
      </c>
      <c r="I291" s="197" t="s">
        <v>18</v>
      </c>
      <c r="J291" s="453" t="s">
        <v>379</v>
      </c>
      <c r="K291" s="545" t="s">
        <v>64</v>
      </c>
      <c r="L291" s="545" t="s">
        <v>45</v>
      </c>
      <c r="M291" s="496"/>
      <c r="N291" s="497"/>
    </row>
    <row r="292" spans="1:14" x14ac:dyDescent="0.25">
      <c r="A292" s="195">
        <v>44793</v>
      </c>
      <c r="B292" s="176" t="s">
        <v>123</v>
      </c>
      <c r="C292" s="176" t="s">
        <v>123</v>
      </c>
      <c r="D292" s="188" t="s">
        <v>120</v>
      </c>
      <c r="E292" s="426">
        <v>10000</v>
      </c>
      <c r="F292" s="369">
        <v>3770</v>
      </c>
      <c r="G292" s="333">
        <f t="shared" si="4"/>
        <v>2.6525198938992043</v>
      </c>
      <c r="H292" s="547" t="s">
        <v>122</v>
      </c>
      <c r="I292" s="197" t="s">
        <v>18</v>
      </c>
      <c r="J292" s="453" t="s">
        <v>379</v>
      </c>
      <c r="K292" s="545" t="s">
        <v>64</v>
      </c>
      <c r="L292" s="545" t="s">
        <v>45</v>
      </c>
      <c r="M292" s="496"/>
      <c r="N292" s="497"/>
    </row>
    <row r="293" spans="1:14" x14ac:dyDescent="0.25">
      <c r="A293" s="195">
        <v>44795</v>
      </c>
      <c r="B293" s="176" t="s">
        <v>206</v>
      </c>
      <c r="C293" s="176" t="s">
        <v>135</v>
      </c>
      <c r="D293" s="188" t="s">
        <v>81</v>
      </c>
      <c r="E293" s="426">
        <v>2000</v>
      </c>
      <c r="F293" s="369">
        <v>3770</v>
      </c>
      <c r="G293" s="333">
        <f t="shared" si="4"/>
        <v>0.5305039787798409</v>
      </c>
      <c r="H293" s="547" t="s">
        <v>140</v>
      </c>
      <c r="I293" s="197" t="s">
        <v>18</v>
      </c>
      <c r="J293" s="709" t="s">
        <v>522</v>
      </c>
      <c r="K293" s="545" t="s">
        <v>64</v>
      </c>
      <c r="L293" s="545" t="s">
        <v>45</v>
      </c>
      <c r="M293" s="496"/>
      <c r="N293" s="497"/>
    </row>
    <row r="294" spans="1:14" x14ac:dyDescent="0.25">
      <c r="A294" s="195">
        <v>44795</v>
      </c>
      <c r="B294" s="176" t="s">
        <v>206</v>
      </c>
      <c r="C294" s="176" t="s">
        <v>135</v>
      </c>
      <c r="D294" s="188" t="s">
        <v>81</v>
      </c>
      <c r="E294" s="426">
        <v>20000</v>
      </c>
      <c r="F294" s="369">
        <v>3770</v>
      </c>
      <c r="G294" s="333">
        <f t="shared" si="4"/>
        <v>5.3050397877984086</v>
      </c>
      <c r="H294" s="547" t="s">
        <v>138</v>
      </c>
      <c r="I294" s="197" t="s">
        <v>18</v>
      </c>
      <c r="J294" s="453" t="s">
        <v>523</v>
      </c>
      <c r="K294" s="545" t="s">
        <v>64</v>
      </c>
      <c r="L294" s="545" t="s">
        <v>45</v>
      </c>
      <c r="M294" s="496"/>
      <c r="N294" s="497"/>
    </row>
    <row r="295" spans="1:14" x14ac:dyDescent="0.25">
      <c r="A295" s="195">
        <v>44795</v>
      </c>
      <c r="B295" s="196" t="s">
        <v>382</v>
      </c>
      <c r="C295" s="196" t="s">
        <v>383</v>
      </c>
      <c r="D295" s="197" t="s">
        <v>81</v>
      </c>
      <c r="E295" s="183">
        <v>73500</v>
      </c>
      <c r="F295" s="369">
        <v>3770</v>
      </c>
      <c r="G295" s="333">
        <f t="shared" si="4"/>
        <v>19.49602122015915</v>
      </c>
      <c r="H295" s="547" t="s">
        <v>42</v>
      </c>
      <c r="I295" s="197" t="s">
        <v>18</v>
      </c>
      <c r="J295" s="453" t="s">
        <v>397</v>
      </c>
      <c r="K295" s="545" t="s">
        <v>64</v>
      </c>
      <c r="L295" s="545" t="s">
        <v>45</v>
      </c>
      <c r="M295" s="496"/>
      <c r="N295" s="497"/>
    </row>
    <row r="296" spans="1:14" x14ac:dyDescent="0.25">
      <c r="A296" s="195">
        <v>44795</v>
      </c>
      <c r="B296" s="196" t="s">
        <v>206</v>
      </c>
      <c r="C296" s="176" t="s">
        <v>443</v>
      </c>
      <c r="D296" s="197" t="s">
        <v>81</v>
      </c>
      <c r="E296" s="183">
        <v>3300</v>
      </c>
      <c r="F296" s="369">
        <v>3770</v>
      </c>
      <c r="G296" s="333">
        <f t="shared" si="4"/>
        <v>0.87533156498673736</v>
      </c>
      <c r="H296" s="547" t="s">
        <v>42</v>
      </c>
      <c r="I296" s="197" t="s">
        <v>18</v>
      </c>
      <c r="J296" s="453" t="s">
        <v>397</v>
      </c>
      <c r="K296" s="545" t="s">
        <v>64</v>
      </c>
      <c r="L296" s="545" t="s">
        <v>45</v>
      </c>
      <c r="M296" s="496"/>
      <c r="N296" s="497"/>
    </row>
    <row r="297" spans="1:14" x14ac:dyDescent="0.25">
      <c r="A297" s="195">
        <v>44795</v>
      </c>
      <c r="B297" s="176" t="s">
        <v>124</v>
      </c>
      <c r="C297" s="176" t="s">
        <v>125</v>
      </c>
      <c r="D297" s="188" t="s">
        <v>120</v>
      </c>
      <c r="E297" s="426">
        <v>8000</v>
      </c>
      <c r="F297" s="369">
        <v>3770</v>
      </c>
      <c r="G297" s="333">
        <f t="shared" si="4"/>
        <v>2.1220159151193636</v>
      </c>
      <c r="H297" s="547" t="s">
        <v>122</v>
      </c>
      <c r="I297" s="197" t="s">
        <v>18</v>
      </c>
      <c r="J297" s="453" t="s">
        <v>386</v>
      </c>
      <c r="K297" s="545" t="s">
        <v>64</v>
      </c>
      <c r="L297" s="545" t="s">
        <v>45</v>
      </c>
      <c r="M297" s="496"/>
      <c r="N297" s="497"/>
    </row>
    <row r="298" spans="1:14" x14ac:dyDescent="0.25">
      <c r="A298" s="195">
        <v>44795</v>
      </c>
      <c r="B298" s="176" t="s">
        <v>124</v>
      </c>
      <c r="C298" s="176" t="s">
        <v>125</v>
      </c>
      <c r="D298" s="188" t="s">
        <v>120</v>
      </c>
      <c r="E298" s="426">
        <v>8000</v>
      </c>
      <c r="F298" s="369">
        <v>3770</v>
      </c>
      <c r="G298" s="333">
        <f t="shared" si="4"/>
        <v>2.1220159151193636</v>
      </c>
      <c r="H298" s="547" t="s">
        <v>122</v>
      </c>
      <c r="I298" s="197" t="s">
        <v>18</v>
      </c>
      <c r="J298" s="453" t="s">
        <v>386</v>
      </c>
      <c r="K298" s="545" t="s">
        <v>64</v>
      </c>
      <c r="L298" s="545" t="s">
        <v>45</v>
      </c>
      <c r="M298" s="496"/>
      <c r="N298" s="497"/>
    </row>
    <row r="299" spans="1:14" x14ac:dyDescent="0.25">
      <c r="A299" s="195">
        <v>44795</v>
      </c>
      <c r="B299" s="176" t="s">
        <v>124</v>
      </c>
      <c r="C299" s="176" t="s">
        <v>125</v>
      </c>
      <c r="D299" s="188" t="s">
        <v>120</v>
      </c>
      <c r="E299" s="426">
        <v>20000</v>
      </c>
      <c r="F299" s="369">
        <v>3770</v>
      </c>
      <c r="G299" s="333">
        <f t="shared" si="4"/>
        <v>5.3050397877984086</v>
      </c>
      <c r="H299" s="547" t="s">
        <v>122</v>
      </c>
      <c r="I299" s="197" t="s">
        <v>18</v>
      </c>
      <c r="J299" s="453" t="s">
        <v>386</v>
      </c>
      <c r="K299" s="545" t="s">
        <v>64</v>
      </c>
      <c r="L299" s="545" t="s">
        <v>45</v>
      </c>
      <c r="M299" s="496"/>
      <c r="N299" s="497"/>
    </row>
    <row r="300" spans="1:14" x14ac:dyDescent="0.25">
      <c r="A300" s="195">
        <v>44795</v>
      </c>
      <c r="B300" s="176" t="s">
        <v>124</v>
      </c>
      <c r="C300" s="176" t="s">
        <v>125</v>
      </c>
      <c r="D300" s="188" t="s">
        <v>120</v>
      </c>
      <c r="E300" s="426">
        <v>22000</v>
      </c>
      <c r="F300" s="369">
        <v>3770</v>
      </c>
      <c r="G300" s="333">
        <f t="shared" si="4"/>
        <v>5.8355437665782492</v>
      </c>
      <c r="H300" s="547" t="s">
        <v>122</v>
      </c>
      <c r="I300" s="197" t="s">
        <v>18</v>
      </c>
      <c r="J300" s="453" t="s">
        <v>386</v>
      </c>
      <c r="K300" s="545" t="s">
        <v>64</v>
      </c>
      <c r="L300" s="545" t="s">
        <v>45</v>
      </c>
      <c r="M300" s="496"/>
      <c r="N300" s="497"/>
    </row>
    <row r="301" spans="1:14" x14ac:dyDescent="0.25">
      <c r="A301" s="195">
        <v>44795</v>
      </c>
      <c r="B301" s="176" t="s">
        <v>124</v>
      </c>
      <c r="C301" s="176" t="s">
        <v>125</v>
      </c>
      <c r="D301" s="188" t="s">
        <v>120</v>
      </c>
      <c r="E301" s="426">
        <v>8000</v>
      </c>
      <c r="F301" s="369">
        <v>3770</v>
      </c>
      <c r="G301" s="333">
        <f t="shared" si="4"/>
        <v>2.1220159151193636</v>
      </c>
      <c r="H301" s="547" t="s">
        <v>122</v>
      </c>
      <c r="I301" s="197" t="s">
        <v>18</v>
      </c>
      <c r="J301" s="453" t="s">
        <v>386</v>
      </c>
      <c r="K301" s="545" t="s">
        <v>64</v>
      </c>
      <c r="L301" s="545" t="s">
        <v>45</v>
      </c>
      <c r="M301" s="496"/>
      <c r="N301" s="497"/>
    </row>
    <row r="302" spans="1:14" x14ac:dyDescent="0.25">
      <c r="A302" s="195">
        <v>44795</v>
      </c>
      <c r="B302" s="176" t="s">
        <v>123</v>
      </c>
      <c r="C302" s="176" t="s">
        <v>123</v>
      </c>
      <c r="D302" s="188" t="s">
        <v>120</v>
      </c>
      <c r="E302" s="426">
        <v>5000</v>
      </c>
      <c r="F302" s="369">
        <v>3770</v>
      </c>
      <c r="G302" s="333">
        <f t="shared" si="4"/>
        <v>1.3262599469496021</v>
      </c>
      <c r="H302" s="547" t="s">
        <v>122</v>
      </c>
      <c r="I302" s="197" t="s">
        <v>18</v>
      </c>
      <c r="J302" s="453" t="s">
        <v>386</v>
      </c>
      <c r="K302" s="545" t="s">
        <v>64</v>
      </c>
      <c r="L302" s="545" t="s">
        <v>45</v>
      </c>
      <c r="M302" s="496"/>
      <c r="N302" s="497"/>
    </row>
    <row r="303" spans="1:14" ht="16.5" customHeight="1" x14ac:dyDescent="0.25">
      <c r="A303" s="195">
        <v>44795</v>
      </c>
      <c r="B303" s="176" t="s">
        <v>123</v>
      </c>
      <c r="C303" s="176" t="s">
        <v>123</v>
      </c>
      <c r="D303" s="188" t="s">
        <v>120</v>
      </c>
      <c r="E303" s="426">
        <v>5000</v>
      </c>
      <c r="F303" s="369">
        <v>3770</v>
      </c>
      <c r="G303" s="333">
        <f t="shared" si="4"/>
        <v>1.3262599469496021</v>
      </c>
      <c r="H303" s="547" t="s">
        <v>122</v>
      </c>
      <c r="I303" s="197" t="s">
        <v>18</v>
      </c>
      <c r="J303" s="453" t="s">
        <v>386</v>
      </c>
      <c r="K303" s="545" t="s">
        <v>64</v>
      </c>
      <c r="L303" s="545" t="s">
        <v>45</v>
      </c>
      <c r="M303" s="496"/>
      <c r="N303" s="497"/>
    </row>
    <row r="304" spans="1:14" ht="16.5" customHeight="1" x14ac:dyDescent="0.25">
      <c r="A304" s="195">
        <v>44795</v>
      </c>
      <c r="B304" s="178" t="s">
        <v>124</v>
      </c>
      <c r="C304" s="178" t="s">
        <v>125</v>
      </c>
      <c r="D304" s="204" t="s">
        <v>119</v>
      </c>
      <c r="E304" s="591">
        <v>9000</v>
      </c>
      <c r="F304" s="369">
        <v>3770</v>
      </c>
      <c r="G304" s="333">
        <f t="shared" si="4"/>
        <v>2.3872679045092839</v>
      </c>
      <c r="H304" s="547" t="s">
        <v>121</v>
      </c>
      <c r="I304" s="197" t="s">
        <v>18</v>
      </c>
      <c r="J304" s="453" t="s">
        <v>391</v>
      </c>
      <c r="K304" s="545" t="s">
        <v>64</v>
      </c>
      <c r="L304" s="545" t="s">
        <v>45</v>
      </c>
      <c r="M304" s="496"/>
      <c r="N304" s="497"/>
    </row>
    <row r="305" spans="1:14" x14ac:dyDescent="0.25">
      <c r="A305" s="195">
        <v>44795</v>
      </c>
      <c r="B305" s="178" t="s">
        <v>124</v>
      </c>
      <c r="C305" s="178" t="s">
        <v>125</v>
      </c>
      <c r="D305" s="204" t="s">
        <v>119</v>
      </c>
      <c r="E305" s="591">
        <v>30000</v>
      </c>
      <c r="F305" s="369">
        <v>3770</v>
      </c>
      <c r="G305" s="333">
        <f t="shared" si="4"/>
        <v>7.9575596816976129</v>
      </c>
      <c r="H305" s="547" t="s">
        <v>121</v>
      </c>
      <c r="I305" s="197" t="s">
        <v>18</v>
      </c>
      <c r="J305" s="453" t="s">
        <v>391</v>
      </c>
      <c r="K305" s="545" t="s">
        <v>64</v>
      </c>
      <c r="L305" s="545" t="s">
        <v>45</v>
      </c>
      <c r="M305" s="496"/>
      <c r="N305" s="497"/>
    </row>
    <row r="306" spans="1:14" x14ac:dyDescent="0.25">
      <c r="A306" s="195">
        <v>44795</v>
      </c>
      <c r="B306" s="178" t="s">
        <v>124</v>
      </c>
      <c r="C306" s="178" t="s">
        <v>125</v>
      </c>
      <c r="D306" s="204" t="s">
        <v>119</v>
      </c>
      <c r="E306" s="591">
        <v>30000</v>
      </c>
      <c r="F306" s="369">
        <v>3770</v>
      </c>
      <c r="G306" s="333">
        <f t="shared" si="4"/>
        <v>7.9575596816976129</v>
      </c>
      <c r="H306" s="547" t="s">
        <v>121</v>
      </c>
      <c r="I306" s="197" t="s">
        <v>18</v>
      </c>
      <c r="J306" s="453" t="s">
        <v>391</v>
      </c>
      <c r="K306" s="545" t="s">
        <v>64</v>
      </c>
      <c r="L306" s="545" t="s">
        <v>45</v>
      </c>
      <c r="M306" s="496"/>
      <c r="N306" s="497"/>
    </row>
    <row r="307" spans="1:14" x14ac:dyDescent="0.25">
      <c r="A307" s="195">
        <v>44795</v>
      </c>
      <c r="B307" s="178" t="s">
        <v>124</v>
      </c>
      <c r="C307" s="178" t="s">
        <v>125</v>
      </c>
      <c r="D307" s="204" t="s">
        <v>119</v>
      </c>
      <c r="E307" s="591">
        <v>9000</v>
      </c>
      <c r="F307" s="369">
        <v>3770</v>
      </c>
      <c r="G307" s="333">
        <f t="shared" si="4"/>
        <v>2.3872679045092839</v>
      </c>
      <c r="H307" s="547" t="s">
        <v>121</v>
      </c>
      <c r="I307" s="197" t="s">
        <v>18</v>
      </c>
      <c r="J307" s="453" t="s">
        <v>391</v>
      </c>
      <c r="K307" s="545" t="s">
        <v>64</v>
      </c>
      <c r="L307" s="545" t="s">
        <v>45</v>
      </c>
      <c r="M307" s="496"/>
      <c r="N307" s="497"/>
    </row>
    <row r="308" spans="1:14" x14ac:dyDescent="0.25">
      <c r="A308" s="195">
        <v>44795</v>
      </c>
      <c r="B308" s="206" t="s">
        <v>124</v>
      </c>
      <c r="C308" s="206" t="s">
        <v>125</v>
      </c>
      <c r="D308" s="605" t="s">
        <v>119</v>
      </c>
      <c r="E308" s="591">
        <v>9000</v>
      </c>
      <c r="F308" s="369">
        <v>3770</v>
      </c>
      <c r="G308" s="333">
        <f t="shared" si="4"/>
        <v>2.3872679045092839</v>
      </c>
      <c r="H308" s="547" t="s">
        <v>141</v>
      </c>
      <c r="I308" s="197" t="s">
        <v>18</v>
      </c>
      <c r="J308" s="453" t="s">
        <v>394</v>
      </c>
      <c r="K308" s="545" t="s">
        <v>64</v>
      </c>
      <c r="L308" s="545" t="s">
        <v>45</v>
      </c>
      <c r="M308" s="496"/>
      <c r="N308" s="497"/>
    </row>
    <row r="309" spans="1:14" x14ac:dyDescent="0.25">
      <c r="A309" s="195">
        <v>44795</v>
      </c>
      <c r="B309" s="206" t="s">
        <v>124</v>
      </c>
      <c r="C309" s="206" t="s">
        <v>125</v>
      </c>
      <c r="D309" s="605" t="s">
        <v>119</v>
      </c>
      <c r="E309" s="591">
        <v>30000</v>
      </c>
      <c r="F309" s="369">
        <v>3770</v>
      </c>
      <c r="G309" s="333">
        <f t="shared" si="4"/>
        <v>7.9575596816976129</v>
      </c>
      <c r="H309" s="547" t="s">
        <v>141</v>
      </c>
      <c r="I309" s="197" t="s">
        <v>18</v>
      </c>
      <c r="J309" s="453" t="s">
        <v>394</v>
      </c>
      <c r="K309" s="545" t="s">
        <v>64</v>
      </c>
      <c r="L309" s="545" t="s">
        <v>45</v>
      </c>
      <c r="M309" s="496"/>
      <c r="N309" s="497"/>
    </row>
    <row r="310" spans="1:14" x14ac:dyDescent="0.25">
      <c r="A310" s="195">
        <v>44795</v>
      </c>
      <c r="B310" s="206" t="s">
        <v>124</v>
      </c>
      <c r="C310" s="206" t="s">
        <v>125</v>
      </c>
      <c r="D310" s="605" t="s">
        <v>119</v>
      </c>
      <c r="E310" s="591">
        <v>30000</v>
      </c>
      <c r="F310" s="369">
        <v>3770</v>
      </c>
      <c r="G310" s="333">
        <f t="shared" si="4"/>
        <v>7.9575596816976129</v>
      </c>
      <c r="H310" s="547" t="s">
        <v>141</v>
      </c>
      <c r="I310" s="197" t="s">
        <v>18</v>
      </c>
      <c r="J310" s="453" t="s">
        <v>394</v>
      </c>
      <c r="K310" s="545" t="s">
        <v>64</v>
      </c>
      <c r="L310" s="545" t="s">
        <v>45</v>
      </c>
      <c r="M310" s="496"/>
      <c r="N310" s="497"/>
    </row>
    <row r="311" spans="1:14" x14ac:dyDescent="0.25">
      <c r="A311" s="195">
        <v>44795</v>
      </c>
      <c r="B311" s="206" t="s">
        <v>124</v>
      </c>
      <c r="C311" s="206" t="s">
        <v>125</v>
      </c>
      <c r="D311" s="605" t="s">
        <v>119</v>
      </c>
      <c r="E311" s="591">
        <v>10000</v>
      </c>
      <c r="F311" s="369">
        <v>3770</v>
      </c>
      <c r="G311" s="333">
        <f t="shared" si="4"/>
        <v>2.6525198938992043</v>
      </c>
      <c r="H311" s="547" t="s">
        <v>141</v>
      </c>
      <c r="I311" s="197" t="s">
        <v>18</v>
      </c>
      <c r="J311" s="453" t="s">
        <v>394</v>
      </c>
      <c r="K311" s="545" t="s">
        <v>64</v>
      </c>
      <c r="L311" s="545" t="s">
        <v>45</v>
      </c>
      <c r="M311" s="496"/>
      <c r="N311" s="497"/>
    </row>
    <row r="312" spans="1:14" x14ac:dyDescent="0.25">
      <c r="A312" s="195">
        <v>44795</v>
      </c>
      <c r="B312" s="176" t="s">
        <v>131</v>
      </c>
      <c r="C312" s="683" t="s">
        <v>184</v>
      </c>
      <c r="D312" s="597" t="s">
        <v>14</v>
      </c>
      <c r="E312" s="183">
        <v>30000</v>
      </c>
      <c r="F312" s="369">
        <v>3770</v>
      </c>
      <c r="G312" s="333">
        <f t="shared" si="4"/>
        <v>7.9575596816976129</v>
      </c>
      <c r="H312" s="547" t="s">
        <v>42</v>
      </c>
      <c r="I312" s="197" t="s">
        <v>18</v>
      </c>
      <c r="J312" s="606" t="s">
        <v>406</v>
      </c>
      <c r="K312" s="545" t="s">
        <v>64</v>
      </c>
      <c r="L312" s="545" t="s">
        <v>45</v>
      </c>
      <c r="M312" s="496"/>
      <c r="N312" s="497"/>
    </row>
    <row r="313" spans="1:14" x14ac:dyDescent="0.25">
      <c r="A313" s="195">
        <v>44795</v>
      </c>
      <c r="B313" s="176" t="s">
        <v>133</v>
      </c>
      <c r="C313" s="683" t="s">
        <v>184</v>
      </c>
      <c r="D313" s="597" t="s">
        <v>120</v>
      </c>
      <c r="E313" s="183">
        <v>25000</v>
      </c>
      <c r="F313" s="369">
        <v>3770</v>
      </c>
      <c r="G313" s="333">
        <f t="shared" si="4"/>
        <v>6.6312997347480103</v>
      </c>
      <c r="H313" s="547" t="s">
        <v>122</v>
      </c>
      <c r="I313" s="197" t="s">
        <v>18</v>
      </c>
      <c r="J313" s="606" t="s">
        <v>406</v>
      </c>
      <c r="K313" s="545" t="s">
        <v>64</v>
      </c>
      <c r="L313" s="545" t="s">
        <v>45</v>
      </c>
      <c r="M313" s="496"/>
      <c r="N313" s="497"/>
    </row>
    <row r="314" spans="1:14" x14ac:dyDescent="0.25">
      <c r="A314" s="195">
        <v>44795</v>
      </c>
      <c r="B314" s="176" t="s">
        <v>132</v>
      </c>
      <c r="C314" s="683" t="s">
        <v>184</v>
      </c>
      <c r="D314" s="597" t="s">
        <v>119</v>
      </c>
      <c r="E314" s="183">
        <v>20000</v>
      </c>
      <c r="F314" s="369">
        <v>3770</v>
      </c>
      <c r="G314" s="333">
        <f t="shared" si="4"/>
        <v>5.3050397877984086</v>
      </c>
      <c r="H314" s="547" t="s">
        <v>121</v>
      </c>
      <c r="I314" s="197" t="s">
        <v>18</v>
      </c>
      <c r="J314" s="606" t="s">
        <v>406</v>
      </c>
      <c r="K314" s="545" t="s">
        <v>64</v>
      </c>
      <c r="L314" s="545" t="s">
        <v>45</v>
      </c>
      <c r="M314" s="496"/>
      <c r="N314" s="497"/>
    </row>
    <row r="315" spans="1:14" x14ac:dyDescent="0.25">
      <c r="A315" s="195">
        <v>44795</v>
      </c>
      <c r="B315" s="176" t="s">
        <v>183</v>
      </c>
      <c r="C315" s="683" t="s">
        <v>184</v>
      </c>
      <c r="D315" s="597" t="s">
        <v>119</v>
      </c>
      <c r="E315" s="183">
        <v>20000</v>
      </c>
      <c r="F315" s="369">
        <v>3770</v>
      </c>
      <c r="G315" s="333">
        <f t="shared" si="4"/>
        <v>5.3050397877984086</v>
      </c>
      <c r="H315" s="547" t="s">
        <v>141</v>
      </c>
      <c r="I315" s="197" t="s">
        <v>18</v>
      </c>
      <c r="J315" s="606" t="s">
        <v>406</v>
      </c>
      <c r="K315" s="545" t="s">
        <v>64</v>
      </c>
      <c r="L315" s="545" t="s">
        <v>45</v>
      </c>
      <c r="M315" s="496"/>
      <c r="N315" s="497"/>
    </row>
    <row r="316" spans="1:14" x14ac:dyDescent="0.25">
      <c r="A316" s="536">
        <v>44795</v>
      </c>
      <c r="B316" s="196" t="s">
        <v>403</v>
      </c>
      <c r="C316" s="196" t="s">
        <v>227</v>
      </c>
      <c r="D316" s="197" t="s">
        <v>81</v>
      </c>
      <c r="E316" s="183">
        <v>9000</v>
      </c>
      <c r="F316" s="369">
        <v>3770</v>
      </c>
      <c r="G316" s="333">
        <f t="shared" si="4"/>
        <v>2.3872679045092839</v>
      </c>
      <c r="H316" s="547" t="s">
        <v>42</v>
      </c>
      <c r="I316" s="197" t="s">
        <v>18</v>
      </c>
      <c r="J316" s="453" t="s">
        <v>530</v>
      </c>
      <c r="K316" s="545" t="s">
        <v>64</v>
      </c>
      <c r="L316" s="545" t="s">
        <v>45</v>
      </c>
      <c r="M316" s="496"/>
      <c r="N316" s="497"/>
    </row>
    <row r="317" spans="1:14" x14ac:dyDescent="0.25">
      <c r="A317" s="536">
        <v>44795</v>
      </c>
      <c r="B317" s="196" t="s">
        <v>404</v>
      </c>
      <c r="C317" s="196" t="s">
        <v>227</v>
      </c>
      <c r="D317" s="197" t="s">
        <v>81</v>
      </c>
      <c r="E317" s="183">
        <v>5000</v>
      </c>
      <c r="F317" s="369">
        <v>3770</v>
      </c>
      <c r="G317" s="333">
        <f t="shared" si="4"/>
        <v>1.3262599469496021</v>
      </c>
      <c r="H317" s="547" t="s">
        <v>42</v>
      </c>
      <c r="I317" s="197" t="s">
        <v>18</v>
      </c>
      <c r="J317" s="453" t="s">
        <v>530</v>
      </c>
      <c r="K317" s="545" t="s">
        <v>64</v>
      </c>
      <c r="L317" s="545" t="s">
        <v>45</v>
      </c>
      <c r="M317" s="496"/>
      <c r="N317" s="497"/>
    </row>
    <row r="318" spans="1:14" x14ac:dyDescent="0.25">
      <c r="A318" s="758">
        <v>44795</v>
      </c>
      <c r="B318" s="759" t="s">
        <v>405</v>
      </c>
      <c r="C318" s="759" t="s">
        <v>227</v>
      </c>
      <c r="D318" s="760" t="s">
        <v>81</v>
      </c>
      <c r="E318" s="761">
        <v>84000</v>
      </c>
      <c r="F318" s="762">
        <v>3770</v>
      </c>
      <c r="G318" s="763">
        <f t="shared" si="4"/>
        <v>22.281167108753316</v>
      </c>
      <c r="H318" s="764" t="s">
        <v>42</v>
      </c>
      <c r="I318" s="765" t="s">
        <v>18</v>
      </c>
      <c r="J318" s="766" t="s">
        <v>530</v>
      </c>
      <c r="K318" s="545" t="s">
        <v>64</v>
      </c>
      <c r="L318" s="545" t="s">
        <v>45</v>
      </c>
    </row>
    <row r="319" spans="1:14" x14ac:dyDescent="0.25">
      <c r="A319" s="195">
        <v>44795</v>
      </c>
      <c r="B319" s="196" t="s">
        <v>124</v>
      </c>
      <c r="C319" s="196" t="s">
        <v>125</v>
      </c>
      <c r="D319" s="197" t="s">
        <v>14</v>
      </c>
      <c r="E319" s="183">
        <v>7000</v>
      </c>
      <c r="F319" s="369">
        <v>3770</v>
      </c>
      <c r="G319" s="333">
        <f t="shared" si="4"/>
        <v>1.856763925729443</v>
      </c>
      <c r="H319" s="613" t="s">
        <v>42</v>
      </c>
      <c r="I319" s="606" t="s">
        <v>18</v>
      </c>
      <c r="J319" s="453" t="s">
        <v>401</v>
      </c>
      <c r="K319" s="545" t="s">
        <v>64</v>
      </c>
      <c r="L319" s="545" t="s">
        <v>45</v>
      </c>
      <c r="M319" s="496"/>
      <c r="N319" s="497"/>
    </row>
    <row r="320" spans="1:14" x14ac:dyDescent="0.25">
      <c r="A320" s="195">
        <v>44795</v>
      </c>
      <c r="B320" s="196" t="s">
        <v>124</v>
      </c>
      <c r="C320" s="196" t="s">
        <v>125</v>
      </c>
      <c r="D320" s="197" t="s">
        <v>14</v>
      </c>
      <c r="E320" s="183">
        <v>5000</v>
      </c>
      <c r="F320" s="369">
        <v>3770</v>
      </c>
      <c r="G320" s="333">
        <f t="shared" si="4"/>
        <v>1.3262599469496021</v>
      </c>
      <c r="H320" s="613" t="s">
        <v>42</v>
      </c>
      <c r="I320" s="606" t="s">
        <v>18</v>
      </c>
      <c r="J320" s="453" t="s">
        <v>401</v>
      </c>
      <c r="K320" s="545" t="s">
        <v>64</v>
      </c>
      <c r="L320" s="545" t="s">
        <v>45</v>
      </c>
      <c r="M320" s="496"/>
      <c r="N320" s="497"/>
    </row>
    <row r="321" spans="1:14" x14ac:dyDescent="0.25">
      <c r="A321" s="195">
        <v>44795</v>
      </c>
      <c r="B321" s="196" t="s">
        <v>124</v>
      </c>
      <c r="C321" s="196" t="s">
        <v>125</v>
      </c>
      <c r="D321" s="197" t="s">
        <v>14</v>
      </c>
      <c r="E321" s="183">
        <v>4000</v>
      </c>
      <c r="F321" s="369">
        <v>3770</v>
      </c>
      <c r="G321" s="333">
        <f t="shared" si="4"/>
        <v>1.0610079575596818</v>
      </c>
      <c r="H321" s="613" t="s">
        <v>42</v>
      </c>
      <c r="I321" s="606" t="s">
        <v>18</v>
      </c>
      <c r="J321" s="453" t="s">
        <v>401</v>
      </c>
      <c r="K321" s="545" t="s">
        <v>64</v>
      </c>
      <c r="L321" s="545" t="s">
        <v>45</v>
      </c>
      <c r="M321" s="496"/>
      <c r="N321" s="497"/>
    </row>
    <row r="322" spans="1:14" x14ac:dyDescent="0.25">
      <c r="A322" s="536">
        <v>44795</v>
      </c>
      <c r="B322" s="196" t="s">
        <v>533</v>
      </c>
      <c r="C322" s="196" t="s">
        <v>227</v>
      </c>
      <c r="D322" s="197" t="s">
        <v>81</v>
      </c>
      <c r="E322" s="183">
        <v>8000</v>
      </c>
      <c r="F322" s="369">
        <v>3770</v>
      </c>
      <c r="G322" s="333">
        <f t="shared" si="4"/>
        <v>2.1220159151193636</v>
      </c>
      <c r="H322" s="613" t="s">
        <v>42</v>
      </c>
      <c r="I322" s="606" t="s">
        <v>18</v>
      </c>
      <c r="J322" s="453" t="s">
        <v>402</v>
      </c>
      <c r="K322" s="545" t="s">
        <v>64</v>
      </c>
      <c r="L322" s="545" t="s">
        <v>45</v>
      </c>
      <c r="M322" s="496"/>
      <c r="N322" s="497"/>
    </row>
    <row r="323" spans="1:14" x14ac:dyDescent="0.25">
      <c r="A323" s="195">
        <v>44796</v>
      </c>
      <c r="B323" s="176" t="s">
        <v>124</v>
      </c>
      <c r="C323" s="176" t="s">
        <v>125</v>
      </c>
      <c r="D323" s="188" t="s">
        <v>120</v>
      </c>
      <c r="E323" s="426">
        <v>22000</v>
      </c>
      <c r="F323" s="369">
        <v>3770</v>
      </c>
      <c r="G323" s="333">
        <f t="shared" si="4"/>
        <v>5.8355437665782492</v>
      </c>
      <c r="H323" s="613" t="s">
        <v>122</v>
      </c>
      <c r="I323" s="606" t="s">
        <v>18</v>
      </c>
      <c r="J323" s="453" t="s">
        <v>408</v>
      </c>
      <c r="K323" s="545" t="s">
        <v>64</v>
      </c>
      <c r="L323" s="545" t="s">
        <v>45</v>
      </c>
      <c r="M323" s="496"/>
      <c r="N323" s="497"/>
    </row>
    <row r="324" spans="1:14" x14ac:dyDescent="0.25">
      <c r="A324" s="195">
        <v>44796</v>
      </c>
      <c r="B324" s="176" t="s">
        <v>124</v>
      </c>
      <c r="C324" s="176" t="s">
        <v>125</v>
      </c>
      <c r="D324" s="188" t="s">
        <v>120</v>
      </c>
      <c r="E324" s="426">
        <v>25000</v>
      </c>
      <c r="F324" s="369">
        <v>3770</v>
      </c>
      <c r="G324" s="333">
        <f t="shared" si="4"/>
        <v>6.6312997347480103</v>
      </c>
      <c r="H324" s="613" t="s">
        <v>122</v>
      </c>
      <c r="I324" s="606" t="s">
        <v>18</v>
      </c>
      <c r="J324" s="453" t="s">
        <v>408</v>
      </c>
      <c r="K324" s="545" t="s">
        <v>64</v>
      </c>
      <c r="L324" s="545" t="s">
        <v>45</v>
      </c>
      <c r="M324" s="496"/>
      <c r="N324" s="497"/>
    </row>
    <row r="325" spans="1:14" x14ac:dyDescent="0.25">
      <c r="A325" s="195">
        <v>44796</v>
      </c>
      <c r="B325" s="176" t="s">
        <v>124</v>
      </c>
      <c r="C325" s="176" t="s">
        <v>125</v>
      </c>
      <c r="D325" s="188" t="s">
        <v>120</v>
      </c>
      <c r="E325" s="426">
        <v>5000</v>
      </c>
      <c r="F325" s="369">
        <v>3770</v>
      </c>
      <c r="G325" s="333">
        <f t="shared" si="4"/>
        <v>1.3262599469496021</v>
      </c>
      <c r="H325" s="613" t="s">
        <v>122</v>
      </c>
      <c r="I325" s="606" t="s">
        <v>18</v>
      </c>
      <c r="J325" s="453" t="s">
        <v>408</v>
      </c>
      <c r="K325" s="545" t="s">
        <v>64</v>
      </c>
      <c r="L325" s="545" t="s">
        <v>45</v>
      </c>
      <c r="M325" s="496"/>
      <c r="N325" s="497"/>
    </row>
    <row r="326" spans="1:14" x14ac:dyDescent="0.25">
      <c r="A326" s="195">
        <v>44796</v>
      </c>
      <c r="B326" s="176" t="s">
        <v>124</v>
      </c>
      <c r="C326" s="176" t="s">
        <v>125</v>
      </c>
      <c r="D326" s="188" t="s">
        <v>120</v>
      </c>
      <c r="E326" s="426">
        <v>8000</v>
      </c>
      <c r="F326" s="369">
        <v>3770</v>
      </c>
      <c r="G326" s="333">
        <f t="shared" si="4"/>
        <v>2.1220159151193636</v>
      </c>
      <c r="H326" s="613" t="s">
        <v>122</v>
      </c>
      <c r="I326" s="606" t="s">
        <v>18</v>
      </c>
      <c r="J326" s="453" t="s">
        <v>408</v>
      </c>
      <c r="K326" s="545" t="s">
        <v>64</v>
      </c>
      <c r="L326" s="545" t="s">
        <v>45</v>
      </c>
      <c r="M326" s="496"/>
      <c r="N326" s="497"/>
    </row>
    <row r="327" spans="1:14" x14ac:dyDescent="0.25">
      <c r="A327" s="195">
        <v>44796</v>
      </c>
      <c r="B327" s="176" t="s">
        <v>124</v>
      </c>
      <c r="C327" s="176" t="s">
        <v>125</v>
      </c>
      <c r="D327" s="188" t="s">
        <v>120</v>
      </c>
      <c r="E327" s="426">
        <v>8000</v>
      </c>
      <c r="F327" s="369">
        <v>3770</v>
      </c>
      <c r="G327" s="333">
        <f t="shared" si="4"/>
        <v>2.1220159151193636</v>
      </c>
      <c r="H327" s="613" t="s">
        <v>122</v>
      </c>
      <c r="I327" s="606" t="s">
        <v>18</v>
      </c>
      <c r="J327" s="453" t="s">
        <v>408</v>
      </c>
      <c r="K327" s="545" t="s">
        <v>64</v>
      </c>
      <c r="L327" s="545" t="s">
        <v>45</v>
      </c>
      <c r="M327" s="496"/>
      <c r="N327" s="497"/>
    </row>
    <row r="328" spans="1:14" x14ac:dyDescent="0.25">
      <c r="A328" s="195">
        <v>44796</v>
      </c>
      <c r="B328" s="176" t="s">
        <v>123</v>
      </c>
      <c r="C328" s="176" t="s">
        <v>123</v>
      </c>
      <c r="D328" s="188" t="s">
        <v>120</v>
      </c>
      <c r="E328" s="426">
        <v>5000</v>
      </c>
      <c r="F328" s="369">
        <v>3770</v>
      </c>
      <c r="G328" s="333">
        <f t="shared" ref="G328:G393" si="5">E328/F328</f>
        <v>1.3262599469496021</v>
      </c>
      <c r="H328" s="613" t="s">
        <v>122</v>
      </c>
      <c r="I328" s="606" t="s">
        <v>18</v>
      </c>
      <c r="J328" s="453" t="s">
        <v>408</v>
      </c>
      <c r="K328" s="545" t="s">
        <v>64</v>
      </c>
      <c r="L328" s="545" t="s">
        <v>45</v>
      </c>
      <c r="M328" s="496"/>
      <c r="N328" s="497"/>
    </row>
    <row r="329" spans="1:14" x14ac:dyDescent="0.25">
      <c r="A329" s="195">
        <v>44796</v>
      </c>
      <c r="B329" s="176" t="s">
        <v>123</v>
      </c>
      <c r="C329" s="176" t="s">
        <v>123</v>
      </c>
      <c r="D329" s="188" t="s">
        <v>120</v>
      </c>
      <c r="E329" s="426">
        <v>5000</v>
      </c>
      <c r="F329" s="369">
        <v>3770</v>
      </c>
      <c r="G329" s="333">
        <f t="shared" si="5"/>
        <v>1.3262599469496021</v>
      </c>
      <c r="H329" s="613" t="s">
        <v>122</v>
      </c>
      <c r="I329" s="606" t="s">
        <v>18</v>
      </c>
      <c r="J329" s="453" t="s">
        <v>408</v>
      </c>
      <c r="K329" s="545" t="s">
        <v>64</v>
      </c>
      <c r="L329" s="545" t="s">
        <v>45</v>
      </c>
      <c r="M329" s="496"/>
      <c r="N329" s="497"/>
    </row>
    <row r="330" spans="1:14" x14ac:dyDescent="0.25">
      <c r="A330" s="195">
        <v>44796</v>
      </c>
      <c r="B330" s="196" t="s">
        <v>124</v>
      </c>
      <c r="C330" s="196" t="s">
        <v>125</v>
      </c>
      <c r="D330" s="197" t="s">
        <v>14</v>
      </c>
      <c r="E330" s="183">
        <v>4000</v>
      </c>
      <c r="F330" s="369">
        <v>3770</v>
      </c>
      <c r="G330" s="333">
        <f t="shared" si="5"/>
        <v>1.0610079575596818</v>
      </c>
      <c r="H330" s="613" t="s">
        <v>42</v>
      </c>
      <c r="I330" s="606" t="s">
        <v>18</v>
      </c>
      <c r="J330" s="453" t="s">
        <v>477</v>
      </c>
      <c r="K330" s="545" t="s">
        <v>64</v>
      </c>
      <c r="L330" s="545" t="s">
        <v>45</v>
      </c>
      <c r="M330" s="496"/>
      <c r="N330" s="497"/>
    </row>
    <row r="331" spans="1:14" x14ac:dyDescent="0.25">
      <c r="A331" s="195">
        <v>44796</v>
      </c>
      <c r="B331" s="196" t="s">
        <v>124</v>
      </c>
      <c r="C331" s="196" t="s">
        <v>125</v>
      </c>
      <c r="D331" s="197" t="s">
        <v>14</v>
      </c>
      <c r="E331" s="183">
        <v>17000</v>
      </c>
      <c r="F331" s="369">
        <v>3770</v>
      </c>
      <c r="G331" s="333">
        <f t="shared" si="5"/>
        <v>4.5092838196286475</v>
      </c>
      <c r="H331" s="613" t="s">
        <v>42</v>
      </c>
      <c r="I331" s="606" t="s">
        <v>18</v>
      </c>
      <c r="J331" s="453" t="s">
        <v>477</v>
      </c>
      <c r="K331" s="545" t="s">
        <v>64</v>
      </c>
      <c r="L331" s="545" t="s">
        <v>45</v>
      </c>
      <c r="M331" s="496"/>
      <c r="N331" s="497"/>
    </row>
    <row r="332" spans="1:14" x14ac:dyDescent="0.25">
      <c r="A332" s="195">
        <v>44796</v>
      </c>
      <c r="B332" s="196" t="s">
        <v>124</v>
      </c>
      <c r="C332" s="196" t="s">
        <v>125</v>
      </c>
      <c r="D332" s="197" t="s">
        <v>14</v>
      </c>
      <c r="E332" s="183">
        <v>15000</v>
      </c>
      <c r="F332" s="369">
        <v>3770</v>
      </c>
      <c r="G332" s="333">
        <f t="shared" si="5"/>
        <v>3.9787798408488064</v>
      </c>
      <c r="H332" s="613" t="s">
        <v>42</v>
      </c>
      <c r="I332" s="606" t="s">
        <v>18</v>
      </c>
      <c r="J332" s="453" t="s">
        <v>477</v>
      </c>
      <c r="K332" s="545" t="s">
        <v>64</v>
      </c>
      <c r="L332" s="545" t="s">
        <v>45</v>
      </c>
      <c r="M332" s="496"/>
      <c r="N332" s="497"/>
    </row>
    <row r="333" spans="1:14" x14ac:dyDescent="0.25">
      <c r="A333" s="195">
        <v>44796</v>
      </c>
      <c r="B333" s="196" t="s">
        <v>124</v>
      </c>
      <c r="C333" s="196" t="s">
        <v>125</v>
      </c>
      <c r="D333" s="197" t="s">
        <v>14</v>
      </c>
      <c r="E333" s="183">
        <v>15000</v>
      </c>
      <c r="F333" s="369">
        <v>3770</v>
      </c>
      <c r="G333" s="333">
        <f t="shared" si="5"/>
        <v>3.9787798408488064</v>
      </c>
      <c r="H333" s="613" t="s">
        <v>42</v>
      </c>
      <c r="I333" s="606" t="s">
        <v>18</v>
      </c>
      <c r="J333" s="453" t="s">
        <v>477</v>
      </c>
      <c r="K333" s="545" t="s">
        <v>64</v>
      </c>
      <c r="L333" s="545" t="s">
        <v>45</v>
      </c>
      <c r="M333" s="496"/>
      <c r="N333" s="497"/>
    </row>
    <row r="334" spans="1:14" x14ac:dyDescent="0.25">
      <c r="A334" s="195">
        <v>44796</v>
      </c>
      <c r="B334" s="206" t="s">
        <v>124</v>
      </c>
      <c r="C334" s="206" t="s">
        <v>125</v>
      </c>
      <c r="D334" s="605" t="s">
        <v>119</v>
      </c>
      <c r="E334" s="591">
        <v>10000</v>
      </c>
      <c r="F334" s="369">
        <v>3770</v>
      </c>
      <c r="G334" s="333">
        <f t="shared" si="5"/>
        <v>2.6525198938992043</v>
      </c>
      <c r="H334" s="613" t="s">
        <v>141</v>
      </c>
      <c r="I334" s="606" t="s">
        <v>18</v>
      </c>
      <c r="J334" s="453" t="s">
        <v>417</v>
      </c>
      <c r="K334" s="545" t="s">
        <v>64</v>
      </c>
      <c r="L334" s="545" t="s">
        <v>45</v>
      </c>
      <c r="M334" s="496"/>
      <c r="N334" s="497"/>
    </row>
    <row r="335" spans="1:14" x14ac:dyDescent="0.25">
      <c r="A335" s="195">
        <v>44796</v>
      </c>
      <c r="B335" s="206" t="s">
        <v>124</v>
      </c>
      <c r="C335" s="206" t="s">
        <v>125</v>
      </c>
      <c r="D335" s="605" t="s">
        <v>119</v>
      </c>
      <c r="E335" s="591">
        <v>10000</v>
      </c>
      <c r="F335" s="369">
        <v>3770</v>
      </c>
      <c r="G335" s="333">
        <f t="shared" si="5"/>
        <v>2.6525198938992043</v>
      </c>
      <c r="H335" s="613" t="s">
        <v>141</v>
      </c>
      <c r="I335" s="606" t="s">
        <v>18</v>
      </c>
      <c r="J335" s="453" t="s">
        <v>417</v>
      </c>
      <c r="K335" s="545" t="s">
        <v>64</v>
      </c>
      <c r="L335" s="545" t="s">
        <v>45</v>
      </c>
      <c r="M335" s="496"/>
      <c r="N335" s="497"/>
    </row>
    <row r="336" spans="1:14" x14ac:dyDescent="0.25">
      <c r="A336" s="195">
        <v>44796</v>
      </c>
      <c r="B336" s="206" t="s">
        <v>124</v>
      </c>
      <c r="C336" s="206" t="s">
        <v>125</v>
      </c>
      <c r="D336" s="605" t="s">
        <v>119</v>
      </c>
      <c r="E336" s="591">
        <v>7000</v>
      </c>
      <c r="F336" s="369">
        <v>3770</v>
      </c>
      <c r="G336" s="333">
        <f t="shared" si="5"/>
        <v>1.856763925729443</v>
      </c>
      <c r="H336" s="613" t="s">
        <v>141</v>
      </c>
      <c r="I336" s="606" t="s">
        <v>18</v>
      </c>
      <c r="J336" s="453" t="s">
        <v>417</v>
      </c>
      <c r="K336" s="545" t="s">
        <v>64</v>
      </c>
      <c r="L336" s="545" t="s">
        <v>45</v>
      </c>
      <c r="M336" s="496"/>
      <c r="N336" s="497"/>
    </row>
    <row r="337" spans="1:14" x14ac:dyDescent="0.25">
      <c r="A337" s="195">
        <v>44796</v>
      </c>
      <c r="B337" s="206" t="s">
        <v>124</v>
      </c>
      <c r="C337" s="206" t="s">
        <v>125</v>
      </c>
      <c r="D337" s="605" t="s">
        <v>119</v>
      </c>
      <c r="E337" s="591">
        <v>20000</v>
      </c>
      <c r="F337" s="369">
        <v>3770</v>
      </c>
      <c r="G337" s="333">
        <f t="shared" si="5"/>
        <v>5.3050397877984086</v>
      </c>
      <c r="H337" s="613" t="s">
        <v>141</v>
      </c>
      <c r="I337" s="606" t="s">
        <v>18</v>
      </c>
      <c r="J337" s="453" t="s">
        <v>417</v>
      </c>
      <c r="K337" s="545" t="s">
        <v>64</v>
      </c>
      <c r="L337" s="545" t="s">
        <v>45</v>
      </c>
      <c r="M337" s="496"/>
      <c r="N337" s="497"/>
    </row>
    <row r="338" spans="1:14" x14ac:dyDescent="0.25">
      <c r="A338" s="195">
        <v>44796</v>
      </c>
      <c r="B338" s="206" t="s">
        <v>124</v>
      </c>
      <c r="C338" s="206" t="s">
        <v>125</v>
      </c>
      <c r="D338" s="605" t="s">
        <v>119</v>
      </c>
      <c r="E338" s="591">
        <v>20000</v>
      </c>
      <c r="F338" s="369">
        <v>3770</v>
      </c>
      <c r="G338" s="333">
        <f t="shared" si="5"/>
        <v>5.3050397877984086</v>
      </c>
      <c r="H338" s="613" t="s">
        <v>141</v>
      </c>
      <c r="I338" s="606" t="s">
        <v>18</v>
      </c>
      <c r="J338" s="453" t="s">
        <v>417</v>
      </c>
      <c r="K338" s="545" t="s">
        <v>64</v>
      </c>
      <c r="L338" s="545" t="s">
        <v>45</v>
      </c>
      <c r="M338" s="496"/>
      <c r="N338" s="497"/>
    </row>
    <row r="339" spans="1:14" ht="15" customHeight="1" x14ac:dyDescent="0.25">
      <c r="A339" s="195">
        <v>44796</v>
      </c>
      <c r="B339" s="206" t="s">
        <v>124</v>
      </c>
      <c r="C339" s="206" t="s">
        <v>125</v>
      </c>
      <c r="D339" s="605" t="s">
        <v>119</v>
      </c>
      <c r="E339" s="591">
        <v>7000</v>
      </c>
      <c r="F339" s="369">
        <v>3770</v>
      </c>
      <c r="G339" s="333">
        <f t="shared" si="5"/>
        <v>1.856763925729443</v>
      </c>
      <c r="H339" s="613" t="s">
        <v>141</v>
      </c>
      <c r="I339" s="606" t="s">
        <v>18</v>
      </c>
      <c r="J339" s="453" t="s">
        <v>417</v>
      </c>
      <c r="K339" s="545" t="s">
        <v>64</v>
      </c>
      <c r="L339" s="545" t="s">
        <v>45</v>
      </c>
      <c r="M339" s="204"/>
      <c r="N339" s="182"/>
    </row>
    <row r="340" spans="1:14" ht="17.25" customHeight="1" x14ac:dyDescent="0.25">
      <c r="A340" s="195">
        <v>44796</v>
      </c>
      <c r="B340" s="206" t="s">
        <v>124</v>
      </c>
      <c r="C340" s="206" t="s">
        <v>125</v>
      </c>
      <c r="D340" s="605" t="s">
        <v>119</v>
      </c>
      <c r="E340" s="591">
        <v>9000</v>
      </c>
      <c r="F340" s="369">
        <v>3770</v>
      </c>
      <c r="G340" s="333">
        <f t="shared" si="5"/>
        <v>2.3872679045092839</v>
      </c>
      <c r="H340" s="613" t="s">
        <v>141</v>
      </c>
      <c r="I340" s="606" t="s">
        <v>18</v>
      </c>
      <c r="J340" s="453" t="s">
        <v>417</v>
      </c>
      <c r="K340" s="545" t="s">
        <v>64</v>
      </c>
      <c r="L340" s="545" t="s">
        <v>45</v>
      </c>
      <c r="M340" s="204"/>
      <c r="N340" s="182"/>
    </row>
    <row r="341" spans="1:14" x14ac:dyDescent="0.25">
      <c r="A341" s="195">
        <v>44796</v>
      </c>
      <c r="B341" s="206" t="s">
        <v>124</v>
      </c>
      <c r="C341" s="206" t="s">
        <v>125</v>
      </c>
      <c r="D341" s="605" t="s">
        <v>119</v>
      </c>
      <c r="E341" s="591">
        <v>10000</v>
      </c>
      <c r="F341" s="369">
        <v>3770</v>
      </c>
      <c r="G341" s="333">
        <f t="shared" si="5"/>
        <v>2.6525198938992043</v>
      </c>
      <c r="H341" s="613" t="s">
        <v>141</v>
      </c>
      <c r="I341" s="606" t="s">
        <v>18</v>
      </c>
      <c r="J341" s="453" t="s">
        <v>417</v>
      </c>
      <c r="K341" s="545" t="s">
        <v>64</v>
      </c>
      <c r="L341" s="545" t="s">
        <v>45</v>
      </c>
      <c r="M341" s="496"/>
      <c r="N341" s="497"/>
    </row>
    <row r="342" spans="1:14" x14ac:dyDescent="0.25">
      <c r="A342" s="195">
        <v>44796</v>
      </c>
      <c r="B342" s="178" t="s">
        <v>124</v>
      </c>
      <c r="C342" s="178" t="s">
        <v>125</v>
      </c>
      <c r="D342" s="204" t="s">
        <v>119</v>
      </c>
      <c r="E342" s="591">
        <v>9000</v>
      </c>
      <c r="F342" s="369">
        <v>3770</v>
      </c>
      <c r="G342" s="333">
        <f t="shared" si="5"/>
        <v>2.3872679045092839</v>
      </c>
      <c r="H342" s="613" t="s">
        <v>121</v>
      </c>
      <c r="I342" s="606" t="s">
        <v>18</v>
      </c>
      <c r="J342" s="453" t="s">
        <v>424</v>
      </c>
      <c r="K342" s="545" t="s">
        <v>64</v>
      </c>
      <c r="L342" s="545" t="s">
        <v>45</v>
      </c>
      <c r="M342" s="496"/>
      <c r="N342" s="497"/>
    </row>
    <row r="343" spans="1:14" x14ac:dyDescent="0.25">
      <c r="A343" s="195">
        <v>44796</v>
      </c>
      <c r="B343" s="178" t="s">
        <v>124</v>
      </c>
      <c r="C343" s="178" t="s">
        <v>125</v>
      </c>
      <c r="D343" s="204" t="s">
        <v>119</v>
      </c>
      <c r="E343" s="591">
        <v>10000</v>
      </c>
      <c r="F343" s="369">
        <v>3770</v>
      </c>
      <c r="G343" s="333">
        <f t="shared" si="5"/>
        <v>2.6525198938992043</v>
      </c>
      <c r="H343" s="613" t="s">
        <v>121</v>
      </c>
      <c r="I343" s="606" t="s">
        <v>18</v>
      </c>
      <c r="J343" s="453" t="s">
        <v>424</v>
      </c>
      <c r="K343" s="545" t="s">
        <v>64</v>
      </c>
      <c r="L343" s="545" t="s">
        <v>45</v>
      </c>
      <c r="M343" s="496"/>
      <c r="N343" s="497"/>
    </row>
    <row r="344" spans="1:14" x14ac:dyDescent="0.25">
      <c r="A344" s="195">
        <v>44796</v>
      </c>
      <c r="B344" s="178" t="s">
        <v>124</v>
      </c>
      <c r="C344" s="178" t="s">
        <v>125</v>
      </c>
      <c r="D344" s="204" t="s">
        <v>119</v>
      </c>
      <c r="E344" s="591">
        <v>7000</v>
      </c>
      <c r="F344" s="369">
        <v>3770</v>
      </c>
      <c r="G344" s="333">
        <f t="shared" si="5"/>
        <v>1.856763925729443</v>
      </c>
      <c r="H344" s="613" t="s">
        <v>121</v>
      </c>
      <c r="I344" s="606" t="s">
        <v>18</v>
      </c>
      <c r="J344" s="453" t="s">
        <v>424</v>
      </c>
      <c r="K344" s="545" t="s">
        <v>64</v>
      </c>
      <c r="L344" s="545" t="s">
        <v>45</v>
      </c>
      <c r="M344" s="496"/>
      <c r="N344" s="497"/>
    </row>
    <row r="345" spans="1:14" x14ac:dyDescent="0.25">
      <c r="A345" s="195">
        <v>44796</v>
      </c>
      <c r="B345" s="178" t="s">
        <v>124</v>
      </c>
      <c r="C345" s="178" t="s">
        <v>125</v>
      </c>
      <c r="D345" s="204" t="s">
        <v>119</v>
      </c>
      <c r="E345" s="591">
        <v>20000</v>
      </c>
      <c r="F345" s="369">
        <v>3770</v>
      </c>
      <c r="G345" s="333">
        <f t="shared" si="5"/>
        <v>5.3050397877984086</v>
      </c>
      <c r="H345" s="547" t="s">
        <v>121</v>
      </c>
      <c r="I345" s="606" t="s">
        <v>18</v>
      </c>
      <c r="J345" s="453" t="s">
        <v>424</v>
      </c>
      <c r="K345" s="545" t="s">
        <v>64</v>
      </c>
      <c r="L345" s="545" t="s">
        <v>45</v>
      </c>
      <c r="M345" s="496"/>
      <c r="N345" s="497"/>
    </row>
    <row r="346" spans="1:14" ht="17.25" customHeight="1" x14ac:dyDescent="0.25">
      <c r="A346" s="604">
        <v>44796</v>
      </c>
      <c r="B346" s="535" t="s">
        <v>124</v>
      </c>
      <c r="C346" s="535" t="s">
        <v>125</v>
      </c>
      <c r="D346" s="687" t="s">
        <v>119</v>
      </c>
      <c r="E346" s="688">
        <v>20000</v>
      </c>
      <c r="F346" s="369">
        <v>3770</v>
      </c>
      <c r="G346" s="333">
        <f t="shared" si="5"/>
        <v>5.3050397877984086</v>
      </c>
      <c r="H346" s="557" t="s">
        <v>121</v>
      </c>
      <c r="I346" s="606" t="s">
        <v>18</v>
      </c>
      <c r="J346" s="453" t="s">
        <v>424</v>
      </c>
      <c r="K346" s="545" t="s">
        <v>64</v>
      </c>
      <c r="L346" s="545" t="s">
        <v>45</v>
      </c>
      <c r="M346" s="556"/>
      <c r="N346" s="546"/>
    </row>
    <row r="347" spans="1:14" x14ac:dyDescent="0.25">
      <c r="A347" s="195">
        <v>44796</v>
      </c>
      <c r="B347" s="178" t="s">
        <v>124</v>
      </c>
      <c r="C347" s="178" t="s">
        <v>125</v>
      </c>
      <c r="D347" s="204" t="s">
        <v>119</v>
      </c>
      <c r="E347" s="591">
        <v>7000</v>
      </c>
      <c r="F347" s="369">
        <v>3770</v>
      </c>
      <c r="G347" s="333">
        <f t="shared" si="5"/>
        <v>1.856763925729443</v>
      </c>
      <c r="H347" s="547" t="s">
        <v>121</v>
      </c>
      <c r="I347" s="606" t="s">
        <v>18</v>
      </c>
      <c r="J347" s="453" t="s">
        <v>424</v>
      </c>
      <c r="K347" s="545" t="s">
        <v>64</v>
      </c>
      <c r="L347" s="545" t="s">
        <v>45</v>
      </c>
      <c r="M347" s="496"/>
      <c r="N347" s="497"/>
    </row>
    <row r="348" spans="1:14" x14ac:dyDescent="0.25">
      <c r="A348" s="195">
        <v>44796</v>
      </c>
      <c r="B348" s="178" t="s">
        <v>124</v>
      </c>
      <c r="C348" s="178" t="s">
        <v>125</v>
      </c>
      <c r="D348" s="204" t="s">
        <v>119</v>
      </c>
      <c r="E348" s="591">
        <v>10000</v>
      </c>
      <c r="F348" s="369">
        <v>3770</v>
      </c>
      <c r="G348" s="333">
        <f t="shared" si="5"/>
        <v>2.6525198938992043</v>
      </c>
      <c r="H348" s="547" t="s">
        <v>121</v>
      </c>
      <c r="I348" s="606" t="s">
        <v>18</v>
      </c>
      <c r="J348" s="453" t="s">
        <v>424</v>
      </c>
      <c r="K348" s="545" t="s">
        <v>64</v>
      </c>
      <c r="L348" s="545" t="s">
        <v>45</v>
      </c>
      <c r="M348" s="496"/>
      <c r="N348" s="497"/>
    </row>
    <row r="349" spans="1:14" x14ac:dyDescent="0.25">
      <c r="A349" s="195">
        <v>44796</v>
      </c>
      <c r="B349" s="178" t="s">
        <v>124</v>
      </c>
      <c r="C349" s="178" t="s">
        <v>125</v>
      </c>
      <c r="D349" s="204" t="s">
        <v>119</v>
      </c>
      <c r="E349" s="591">
        <v>8000</v>
      </c>
      <c r="F349" s="369">
        <v>3770</v>
      </c>
      <c r="G349" s="333">
        <f t="shared" si="5"/>
        <v>2.1220159151193636</v>
      </c>
      <c r="H349" s="547" t="s">
        <v>121</v>
      </c>
      <c r="I349" s="606" t="s">
        <v>18</v>
      </c>
      <c r="J349" s="453" t="s">
        <v>424</v>
      </c>
      <c r="K349" s="545" t="s">
        <v>64</v>
      </c>
      <c r="L349" s="545" t="s">
        <v>45</v>
      </c>
      <c r="M349" s="496"/>
      <c r="N349" s="497"/>
    </row>
    <row r="350" spans="1:14" x14ac:dyDescent="0.25">
      <c r="A350" s="195">
        <v>44797</v>
      </c>
      <c r="B350" s="176" t="s">
        <v>124</v>
      </c>
      <c r="C350" s="176" t="s">
        <v>125</v>
      </c>
      <c r="D350" s="188" t="s">
        <v>120</v>
      </c>
      <c r="E350" s="426">
        <v>8000</v>
      </c>
      <c r="F350" s="369">
        <v>3770</v>
      </c>
      <c r="G350" s="333">
        <f t="shared" si="5"/>
        <v>2.1220159151193636</v>
      </c>
      <c r="H350" s="547" t="s">
        <v>122</v>
      </c>
      <c r="I350" s="606" t="s">
        <v>18</v>
      </c>
      <c r="J350" s="453" t="s">
        <v>425</v>
      </c>
      <c r="K350" s="545" t="s">
        <v>64</v>
      </c>
      <c r="L350" s="545" t="s">
        <v>45</v>
      </c>
      <c r="M350" s="496"/>
      <c r="N350" s="497"/>
    </row>
    <row r="351" spans="1:14" x14ac:dyDescent="0.25">
      <c r="A351" s="195">
        <v>44797</v>
      </c>
      <c r="B351" s="176" t="s">
        <v>124</v>
      </c>
      <c r="C351" s="176" t="s">
        <v>125</v>
      </c>
      <c r="D351" s="188" t="s">
        <v>120</v>
      </c>
      <c r="E351" s="426">
        <v>20000</v>
      </c>
      <c r="F351" s="369">
        <v>3770</v>
      </c>
      <c r="G351" s="333">
        <f t="shared" si="5"/>
        <v>5.3050397877984086</v>
      </c>
      <c r="H351" s="547" t="s">
        <v>122</v>
      </c>
      <c r="I351" s="606" t="s">
        <v>18</v>
      </c>
      <c r="J351" s="453" t="s">
        <v>425</v>
      </c>
      <c r="K351" s="545" t="s">
        <v>64</v>
      </c>
      <c r="L351" s="545" t="s">
        <v>45</v>
      </c>
      <c r="M351" s="496"/>
      <c r="N351" s="497"/>
    </row>
    <row r="352" spans="1:14" x14ac:dyDescent="0.25">
      <c r="A352" s="195">
        <v>44797</v>
      </c>
      <c r="B352" s="176" t="s">
        <v>124</v>
      </c>
      <c r="C352" s="176" t="s">
        <v>125</v>
      </c>
      <c r="D352" s="188" t="s">
        <v>120</v>
      </c>
      <c r="E352" s="426">
        <v>18000</v>
      </c>
      <c r="F352" s="369">
        <v>3770</v>
      </c>
      <c r="G352" s="333">
        <f t="shared" si="5"/>
        <v>4.7745358090185679</v>
      </c>
      <c r="H352" s="547" t="s">
        <v>122</v>
      </c>
      <c r="I352" s="606" t="s">
        <v>18</v>
      </c>
      <c r="J352" s="453" t="s">
        <v>425</v>
      </c>
      <c r="K352" s="545" t="s">
        <v>64</v>
      </c>
      <c r="L352" s="545" t="s">
        <v>45</v>
      </c>
      <c r="M352" s="496"/>
      <c r="N352" s="497"/>
    </row>
    <row r="353" spans="1:14" x14ac:dyDescent="0.25">
      <c r="A353" s="195">
        <v>44797</v>
      </c>
      <c r="B353" s="176" t="s">
        <v>124</v>
      </c>
      <c r="C353" s="176" t="s">
        <v>125</v>
      </c>
      <c r="D353" s="188" t="s">
        <v>120</v>
      </c>
      <c r="E353" s="426">
        <v>13000</v>
      </c>
      <c r="F353" s="369">
        <v>3770</v>
      </c>
      <c r="G353" s="333">
        <f t="shared" si="5"/>
        <v>3.4482758620689653</v>
      </c>
      <c r="H353" s="547" t="s">
        <v>122</v>
      </c>
      <c r="I353" s="606" t="s">
        <v>18</v>
      </c>
      <c r="J353" s="453" t="s">
        <v>425</v>
      </c>
      <c r="K353" s="545" t="s">
        <v>64</v>
      </c>
      <c r="L353" s="545" t="s">
        <v>45</v>
      </c>
      <c r="M353" s="496"/>
      <c r="N353" s="497"/>
    </row>
    <row r="354" spans="1:14" x14ac:dyDescent="0.25">
      <c r="A354" s="195">
        <v>44797</v>
      </c>
      <c r="B354" s="176" t="s">
        <v>124</v>
      </c>
      <c r="C354" s="176" t="s">
        <v>125</v>
      </c>
      <c r="D354" s="188" t="s">
        <v>120</v>
      </c>
      <c r="E354" s="426">
        <v>10000</v>
      </c>
      <c r="F354" s="369">
        <v>3770</v>
      </c>
      <c r="G354" s="333">
        <f t="shared" si="5"/>
        <v>2.6525198938992043</v>
      </c>
      <c r="H354" s="547" t="s">
        <v>122</v>
      </c>
      <c r="I354" s="606" t="s">
        <v>18</v>
      </c>
      <c r="J354" s="453" t="s">
        <v>425</v>
      </c>
      <c r="K354" s="545" t="s">
        <v>64</v>
      </c>
      <c r="L354" s="545" t="s">
        <v>45</v>
      </c>
      <c r="M354" s="496"/>
      <c r="N354" s="497"/>
    </row>
    <row r="355" spans="1:14" x14ac:dyDescent="0.25">
      <c r="A355" s="195">
        <v>44797</v>
      </c>
      <c r="B355" s="176" t="s">
        <v>123</v>
      </c>
      <c r="C355" s="176" t="s">
        <v>123</v>
      </c>
      <c r="D355" s="188" t="s">
        <v>120</v>
      </c>
      <c r="E355" s="426">
        <v>5000</v>
      </c>
      <c r="F355" s="369">
        <v>3770</v>
      </c>
      <c r="G355" s="333">
        <f t="shared" si="5"/>
        <v>1.3262599469496021</v>
      </c>
      <c r="H355" s="547" t="s">
        <v>122</v>
      </c>
      <c r="I355" s="606" t="s">
        <v>18</v>
      </c>
      <c r="J355" s="453" t="s">
        <v>425</v>
      </c>
      <c r="K355" s="545" t="s">
        <v>64</v>
      </c>
      <c r="L355" s="545" t="s">
        <v>45</v>
      </c>
      <c r="M355" s="496"/>
      <c r="N355" s="497"/>
    </row>
    <row r="356" spans="1:14" x14ac:dyDescent="0.25">
      <c r="A356" s="195">
        <v>44797</v>
      </c>
      <c r="B356" s="176" t="s">
        <v>123</v>
      </c>
      <c r="C356" s="176" t="s">
        <v>123</v>
      </c>
      <c r="D356" s="188" t="s">
        <v>120</v>
      </c>
      <c r="E356" s="426">
        <v>5000</v>
      </c>
      <c r="F356" s="369">
        <v>3770</v>
      </c>
      <c r="G356" s="333">
        <f t="shared" si="5"/>
        <v>1.3262599469496021</v>
      </c>
      <c r="H356" s="547" t="s">
        <v>122</v>
      </c>
      <c r="I356" s="606" t="s">
        <v>18</v>
      </c>
      <c r="J356" s="453" t="s">
        <v>425</v>
      </c>
      <c r="K356" s="545" t="s">
        <v>64</v>
      </c>
      <c r="L356" s="545" t="s">
        <v>45</v>
      </c>
      <c r="M356" s="496"/>
      <c r="N356" s="497"/>
    </row>
    <row r="357" spans="1:14" x14ac:dyDescent="0.25">
      <c r="A357" s="195">
        <v>44797</v>
      </c>
      <c r="B357" s="178" t="s">
        <v>124</v>
      </c>
      <c r="C357" s="178" t="s">
        <v>125</v>
      </c>
      <c r="D357" s="204" t="s">
        <v>119</v>
      </c>
      <c r="E357" s="591">
        <v>9000</v>
      </c>
      <c r="F357" s="369">
        <v>3770</v>
      </c>
      <c r="G357" s="333">
        <f t="shared" si="5"/>
        <v>2.3872679045092839</v>
      </c>
      <c r="H357" s="547" t="s">
        <v>121</v>
      </c>
      <c r="I357" s="606" t="s">
        <v>18</v>
      </c>
      <c r="J357" s="453" t="s">
        <v>399</v>
      </c>
      <c r="K357" s="545" t="s">
        <v>64</v>
      </c>
      <c r="L357" s="545" t="s">
        <v>45</v>
      </c>
      <c r="M357" s="496"/>
      <c r="N357" s="497"/>
    </row>
    <row r="358" spans="1:14" x14ac:dyDescent="0.25">
      <c r="A358" s="195">
        <v>44797</v>
      </c>
      <c r="B358" s="178" t="s">
        <v>124</v>
      </c>
      <c r="C358" s="178" t="s">
        <v>125</v>
      </c>
      <c r="D358" s="204" t="s">
        <v>119</v>
      </c>
      <c r="E358" s="591">
        <v>20000</v>
      </c>
      <c r="F358" s="369">
        <v>3770</v>
      </c>
      <c r="G358" s="333">
        <f t="shared" si="5"/>
        <v>5.3050397877984086</v>
      </c>
      <c r="H358" s="547" t="s">
        <v>121</v>
      </c>
      <c r="I358" s="606" t="s">
        <v>18</v>
      </c>
      <c r="J358" s="453" t="s">
        <v>399</v>
      </c>
      <c r="K358" s="545" t="s">
        <v>64</v>
      </c>
      <c r="L358" s="545" t="s">
        <v>45</v>
      </c>
      <c r="M358" s="496"/>
      <c r="N358" s="497"/>
    </row>
    <row r="359" spans="1:14" x14ac:dyDescent="0.25">
      <c r="A359" s="195">
        <v>44797</v>
      </c>
      <c r="B359" s="178" t="s">
        <v>124</v>
      </c>
      <c r="C359" s="178" t="s">
        <v>125</v>
      </c>
      <c r="D359" s="204" t="s">
        <v>119</v>
      </c>
      <c r="E359" s="591">
        <v>20000</v>
      </c>
      <c r="F359" s="369">
        <v>3770</v>
      </c>
      <c r="G359" s="333">
        <f t="shared" si="5"/>
        <v>5.3050397877984086</v>
      </c>
      <c r="H359" s="547" t="s">
        <v>121</v>
      </c>
      <c r="I359" s="606" t="s">
        <v>18</v>
      </c>
      <c r="J359" s="453" t="s">
        <v>399</v>
      </c>
      <c r="K359" s="545" t="s">
        <v>64</v>
      </c>
      <c r="L359" s="545" t="s">
        <v>45</v>
      </c>
      <c r="M359" s="496"/>
      <c r="N359" s="497"/>
    </row>
    <row r="360" spans="1:14" x14ac:dyDescent="0.25">
      <c r="A360" s="195">
        <v>44797</v>
      </c>
      <c r="B360" s="178" t="s">
        <v>124</v>
      </c>
      <c r="C360" s="178" t="s">
        <v>125</v>
      </c>
      <c r="D360" s="204" t="s">
        <v>119</v>
      </c>
      <c r="E360" s="591">
        <v>10000</v>
      </c>
      <c r="F360" s="369">
        <v>3770</v>
      </c>
      <c r="G360" s="333">
        <f t="shared" si="5"/>
        <v>2.6525198938992043</v>
      </c>
      <c r="H360" s="547" t="s">
        <v>121</v>
      </c>
      <c r="I360" s="606" t="s">
        <v>18</v>
      </c>
      <c r="J360" s="453" t="s">
        <v>399</v>
      </c>
      <c r="K360" s="545" t="s">
        <v>64</v>
      </c>
      <c r="L360" s="545" t="s">
        <v>45</v>
      </c>
      <c r="M360" s="496"/>
      <c r="N360" s="497"/>
    </row>
    <row r="361" spans="1:14" x14ac:dyDescent="0.25">
      <c r="A361" s="195">
        <v>44797</v>
      </c>
      <c r="B361" s="206" t="s">
        <v>124</v>
      </c>
      <c r="C361" s="206" t="s">
        <v>125</v>
      </c>
      <c r="D361" s="605" t="s">
        <v>119</v>
      </c>
      <c r="E361" s="591">
        <v>10000</v>
      </c>
      <c r="F361" s="369">
        <v>3770</v>
      </c>
      <c r="G361" s="333">
        <f t="shared" si="5"/>
        <v>2.6525198938992043</v>
      </c>
      <c r="H361" s="547" t="s">
        <v>141</v>
      </c>
      <c r="I361" s="606" t="s">
        <v>18</v>
      </c>
      <c r="J361" s="453" t="s">
        <v>432</v>
      </c>
      <c r="K361" s="545" t="s">
        <v>64</v>
      </c>
      <c r="L361" s="545" t="s">
        <v>45</v>
      </c>
      <c r="M361" s="496"/>
      <c r="N361" s="497"/>
    </row>
    <row r="362" spans="1:14" x14ac:dyDescent="0.25">
      <c r="A362" s="195">
        <v>44797</v>
      </c>
      <c r="B362" s="206" t="s">
        <v>124</v>
      </c>
      <c r="C362" s="206" t="s">
        <v>125</v>
      </c>
      <c r="D362" s="605" t="s">
        <v>119</v>
      </c>
      <c r="E362" s="591">
        <v>20000</v>
      </c>
      <c r="F362" s="369">
        <v>3770</v>
      </c>
      <c r="G362" s="333">
        <f t="shared" si="5"/>
        <v>5.3050397877984086</v>
      </c>
      <c r="H362" s="547" t="s">
        <v>141</v>
      </c>
      <c r="I362" s="606" t="s">
        <v>18</v>
      </c>
      <c r="J362" s="453" t="s">
        <v>432</v>
      </c>
      <c r="K362" s="545" t="s">
        <v>64</v>
      </c>
      <c r="L362" s="545" t="s">
        <v>45</v>
      </c>
      <c r="M362" s="496"/>
      <c r="N362" s="497"/>
    </row>
    <row r="363" spans="1:14" x14ac:dyDescent="0.25">
      <c r="A363" s="195">
        <v>44797</v>
      </c>
      <c r="B363" s="206" t="s">
        <v>124</v>
      </c>
      <c r="C363" s="206" t="s">
        <v>125</v>
      </c>
      <c r="D363" s="605" t="s">
        <v>119</v>
      </c>
      <c r="E363" s="591">
        <v>20000</v>
      </c>
      <c r="F363" s="369">
        <v>3770</v>
      </c>
      <c r="G363" s="333">
        <f t="shared" si="5"/>
        <v>5.3050397877984086</v>
      </c>
      <c r="H363" s="547" t="s">
        <v>141</v>
      </c>
      <c r="I363" s="606" t="s">
        <v>18</v>
      </c>
      <c r="J363" s="453" t="s">
        <v>432</v>
      </c>
      <c r="K363" s="545" t="s">
        <v>64</v>
      </c>
      <c r="L363" s="545" t="s">
        <v>45</v>
      </c>
      <c r="M363" s="496"/>
      <c r="N363" s="497"/>
    </row>
    <row r="364" spans="1:14" x14ac:dyDescent="0.25">
      <c r="A364" s="195">
        <v>44797</v>
      </c>
      <c r="B364" s="206" t="s">
        <v>124</v>
      </c>
      <c r="C364" s="206" t="s">
        <v>125</v>
      </c>
      <c r="D364" s="605" t="s">
        <v>119</v>
      </c>
      <c r="E364" s="591">
        <v>10000</v>
      </c>
      <c r="F364" s="369">
        <v>3770</v>
      </c>
      <c r="G364" s="333">
        <f t="shared" si="5"/>
        <v>2.6525198938992043</v>
      </c>
      <c r="H364" s="547" t="s">
        <v>141</v>
      </c>
      <c r="I364" s="606" t="s">
        <v>18</v>
      </c>
      <c r="J364" s="453" t="s">
        <v>432</v>
      </c>
      <c r="K364" s="545" t="s">
        <v>64</v>
      </c>
      <c r="L364" s="545" t="s">
        <v>45</v>
      </c>
      <c r="M364" s="496"/>
      <c r="N364" s="497"/>
    </row>
    <row r="365" spans="1:14" x14ac:dyDescent="0.25">
      <c r="A365" s="195">
        <v>44798</v>
      </c>
      <c r="B365" s="206" t="s">
        <v>503</v>
      </c>
      <c r="C365" s="206" t="s">
        <v>135</v>
      </c>
      <c r="D365" s="605" t="s">
        <v>81</v>
      </c>
      <c r="E365" s="591">
        <f>F365*G365</f>
        <v>56550</v>
      </c>
      <c r="F365" s="369">
        <v>3770</v>
      </c>
      <c r="G365" s="333">
        <v>15</v>
      </c>
      <c r="H365" s="547" t="s">
        <v>504</v>
      </c>
      <c r="I365" s="606" t="s">
        <v>18</v>
      </c>
      <c r="J365" s="453" t="s">
        <v>524</v>
      </c>
      <c r="K365" s="545" t="s">
        <v>64</v>
      </c>
      <c r="L365" s="545" t="s">
        <v>45</v>
      </c>
      <c r="M365" s="496"/>
      <c r="N365" s="497"/>
    </row>
    <row r="366" spans="1:14" x14ac:dyDescent="0.25">
      <c r="A366" s="195">
        <v>44798</v>
      </c>
      <c r="B366" s="206" t="s">
        <v>134</v>
      </c>
      <c r="C366" s="206" t="s">
        <v>135</v>
      </c>
      <c r="D366" s="605" t="s">
        <v>81</v>
      </c>
      <c r="E366" s="591">
        <f>F366*G366</f>
        <v>31818.799999999999</v>
      </c>
      <c r="F366" s="369">
        <v>3770</v>
      </c>
      <c r="G366" s="333">
        <v>8.44</v>
      </c>
      <c r="H366" s="547" t="s">
        <v>504</v>
      </c>
      <c r="I366" s="606" t="s">
        <v>18</v>
      </c>
      <c r="J366" s="453" t="s">
        <v>525</v>
      </c>
      <c r="K366" s="545" t="s">
        <v>64</v>
      </c>
      <c r="L366" s="545" t="s">
        <v>45</v>
      </c>
      <c r="M366" s="496"/>
      <c r="N366" s="497"/>
    </row>
    <row r="367" spans="1:14" x14ac:dyDescent="0.25">
      <c r="A367" s="195">
        <v>44798</v>
      </c>
      <c r="B367" s="206" t="s">
        <v>124</v>
      </c>
      <c r="C367" s="206" t="s">
        <v>125</v>
      </c>
      <c r="D367" s="605" t="s">
        <v>119</v>
      </c>
      <c r="E367" s="591">
        <v>8000</v>
      </c>
      <c r="F367" s="369">
        <v>3770</v>
      </c>
      <c r="G367" s="333">
        <f t="shared" si="5"/>
        <v>2.1220159151193636</v>
      </c>
      <c r="H367" s="547" t="s">
        <v>141</v>
      </c>
      <c r="I367" s="606" t="s">
        <v>18</v>
      </c>
      <c r="J367" s="453" t="s">
        <v>433</v>
      </c>
      <c r="K367" s="545" t="s">
        <v>64</v>
      </c>
      <c r="L367" s="545" t="s">
        <v>45</v>
      </c>
      <c r="M367" s="496"/>
      <c r="N367" s="497"/>
    </row>
    <row r="368" spans="1:14" x14ac:dyDescent="0.25">
      <c r="A368" s="195">
        <v>44798</v>
      </c>
      <c r="B368" s="206" t="s">
        <v>124</v>
      </c>
      <c r="C368" s="206" t="s">
        <v>125</v>
      </c>
      <c r="D368" s="605" t="s">
        <v>119</v>
      </c>
      <c r="E368" s="591">
        <v>8000</v>
      </c>
      <c r="F368" s="369">
        <v>3770</v>
      </c>
      <c r="G368" s="333">
        <f t="shared" si="5"/>
        <v>2.1220159151193636</v>
      </c>
      <c r="H368" s="547" t="s">
        <v>141</v>
      </c>
      <c r="I368" s="606" t="s">
        <v>18</v>
      </c>
      <c r="J368" s="453" t="s">
        <v>433</v>
      </c>
      <c r="K368" s="545" t="s">
        <v>64</v>
      </c>
      <c r="L368" s="545" t="s">
        <v>45</v>
      </c>
      <c r="M368" s="496"/>
      <c r="N368" s="497"/>
    </row>
    <row r="369" spans="1:14" x14ac:dyDescent="0.25">
      <c r="A369" s="195">
        <v>44798</v>
      </c>
      <c r="B369" s="176" t="s">
        <v>441</v>
      </c>
      <c r="C369" s="176" t="s">
        <v>443</v>
      </c>
      <c r="D369" s="188" t="s">
        <v>81</v>
      </c>
      <c r="E369" s="426">
        <v>1000</v>
      </c>
      <c r="F369" s="369">
        <v>3770</v>
      </c>
      <c r="G369" s="333">
        <f t="shared" si="5"/>
        <v>0.26525198938992045</v>
      </c>
      <c r="H369" s="547" t="s">
        <v>122</v>
      </c>
      <c r="I369" s="606" t="s">
        <v>18</v>
      </c>
      <c r="J369" s="453" t="s">
        <v>436</v>
      </c>
      <c r="K369" s="545" t="s">
        <v>64</v>
      </c>
      <c r="L369" s="545" t="s">
        <v>45</v>
      </c>
      <c r="M369" s="496"/>
      <c r="N369" s="497"/>
    </row>
    <row r="370" spans="1:14" x14ac:dyDescent="0.25">
      <c r="A370" s="195">
        <v>44798</v>
      </c>
      <c r="B370" s="176" t="s">
        <v>442</v>
      </c>
      <c r="C370" s="176" t="s">
        <v>443</v>
      </c>
      <c r="D370" s="188" t="s">
        <v>81</v>
      </c>
      <c r="E370" s="426">
        <v>1000</v>
      </c>
      <c r="F370" s="369">
        <v>3770</v>
      </c>
      <c r="G370" s="333">
        <f t="shared" si="5"/>
        <v>0.26525198938992045</v>
      </c>
      <c r="H370" s="547" t="s">
        <v>122</v>
      </c>
      <c r="I370" s="606" t="s">
        <v>18</v>
      </c>
      <c r="J370" s="453" t="s">
        <v>436</v>
      </c>
      <c r="K370" s="545" t="s">
        <v>64</v>
      </c>
      <c r="L370" s="545" t="s">
        <v>45</v>
      </c>
      <c r="M370" s="496"/>
      <c r="N370" s="497"/>
    </row>
    <row r="371" spans="1:14" x14ac:dyDescent="0.25">
      <c r="A371" s="195">
        <v>44798</v>
      </c>
      <c r="B371" s="176" t="s">
        <v>124</v>
      </c>
      <c r="C371" s="176" t="s">
        <v>125</v>
      </c>
      <c r="D371" s="188" t="s">
        <v>120</v>
      </c>
      <c r="E371" s="426">
        <v>20000</v>
      </c>
      <c r="F371" s="369">
        <v>3770</v>
      </c>
      <c r="G371" s="333">
        <f t="shared" si="5"/>
        <v>5.3050397877984086</v>
      </c>
      <c r="H371" s="547" t="s">
        <v>122</v>
      </c>
      <c r="I371" s="606" t="s">
        <v>18</v>
      </c>
      <c r="J371" s="453" t="s">
        <v>436</v>
      </c>
      <c r="K371" s="545" t="s">
        <v>64</v>
      </c>
      <c r="L371" s="545" t="s">
        <v>45</v>
      </c>
      <c r="M371" s="496"/>
      <c r="N371" s="497"/>
    </row>
    <row r="372" spans="1:14" x14ac:dyDescent="0.25">
      <c r="A372" s="195">
        <v>44798</v>
      </c>
      <c r="B372" s="176" t="s">
        <v>124</v>
      </c>
      <c r="C372" s="176" t="s">
        <v>125</v>
      </c>
      <c r="D372" s="188" t="s">
        <v>120</v>
      </c>
      <c r="E372" s="426">
        <v>13000</v>
      </c>
      <c r="F372" s="369">
        <v>3770</v>
      </c>
      <c r="G372" s="333">
        <f t="shared" si="5"/>
        <v>3.4482758620689653</v>
      </c>
      <c r="H372" s="547" t="s">
        <v>122</v>
      </c>
      <c r="I372" s="606" t="s">
        <v>18</v>
      </c>
      <c r="J372" s="453" t="s">
        <v>436</v>
      </c>
      <c r="K372" s="545" t="s">
        <v>64</v>
      </c>
      <c r="L372" s="545" t="s">
        <v>45</v>
      </c>
      <c r="M372" s="496"/>
      <c r="N372" s="497"/>
    </row>
    <row r="373" spans="1:14" x14ac:dyDescent="0.25">
      <c r="A373" s="195">
        <v>44798</v>
      </c>
      <c r="B373" s="176" t="s">
        <v>124</v>
      </c>
      <c r="C373" s="176" t="s">
        <v>125</v>
      </c>
      <c r="D373" s="188" t="s">
        <v>120</v>
      </c>
      <c r="E373" s="426">
        <v>23000</v>
      </c>
      <c r="F373" s="369">
        <v>3770</v>
      </c>
      <c r="G373" s="333">
        <f t="shared" si="5"/>
        <v>6.1007957559681696</v>
      </c>
      <c r="H373" s="547" t="s">
        <v>122</v>
      </c>
      <c r="I373" s="606" t="s">
        <v>18</v>
      </c>
      <c r="J373" s="453" t="s">
        <v>436</v>
      </c>
      <c r="K373" s="545" t="s">
        <v>64</v>
      </c>
      <c r="L373" s="545" t="s">
        <v>45</v>
      </c>
      <c r="M373" s="496"/>
      <c r="N373" s="497"/>
    </row>
    <row r="374" spans="1:14" x14ac:dyDescent="0.25">
      <c r="A374" s="195">
        <v>44798</v>
      </c>
      <c r="B374" s="176" t="s">
        <v>124</v>
      </c>
      <c r="C374" s="176" t="s">
        <v>125</v>
      </c>
      <c r="D374" s="188" t="s">
        <v>120</v>
      </c>
      <c r="E374" s="426">
        <v>10000</v>
      </c>
      <c r="F374" s="369">
        <v>3770</v>
      </c>
      <c r="G374" s="333">
        <f t="shared" si="5"/>
        <v>2.6525198938992043</v>
      </c>
      <c r="H374" s="547" t="s">
        <v>122</v>
      </c>
      <c r="I374" s="606" t="s">
        <v>18</v>
      </c>
      <c r="J374" s="453" t="s">
        <v>436</v>
      </c>
      <c r="K374" s="545" t="s">
        <v>64</v>
      </c>
      <c r="L374" s="545" t="s">
        <v>45</v>
      </c>
      <c r="M374" s="496"/>
      <c r="N374" s="497"/>
    </row>
    <row r="375" spans="1:14" x14ac:dyDescent="0.25">
      <c r="A375" s="195">
        <v>44798</v>
      </c>
      <c r="B375" s="176" t="s">
        <v>123</v>
      </c>
      <c r="C375" s="176" t="s">
        <v>123</v>
      </c>
      <c r="D375" s="188" t="s">
        <v>120</v>
      </c>
      <c r="E375" s="426">
        <v>5000</v>
      </c>
      <c r="F375" s="369">
        <v>3770</v>
      </c>
      <c r="G375" s="333">
        <f t="shared" si="5"/>
        <v>1.3262599469496021</v>
      </c>
      <c r="H375" s="547" t="s">
        <v>122</v>
      </c>
      <c r="I375" s="606" t="s">
        <v>18</v>
      </c>
      <c r="J375" s="453" t="s">
        <v>436</v>
      </c>
      <c r="K375" s="545" t="s">
        <v>64</v>
      </c>
      <c r="L375" s="545" t="s">
        <v>45</v>
      </c>
      <c r="M375" s="496"/>
      <c r="N375" s="497"/>
    </row>
    <row r="376" spans="1:14" x14ac:dyDescent="0.25">
      <c r="A376" s="195">
        <v>44798</v>
      </c>
      <c r="B376" s="176" t="s">
        <v>123</v>
      </c>
      <c r="C376" s="176" t="s">
        <v>123</v>
      </c>
      <c r="D376" s="188" t="s">
        <v>120</v>
      </c>
      <c r="E376" s="426">
        <v>5000</v>
      </c>
      <c r="F376" s="369">
        <v>3770</v>
      </c>
      <c r="G376" s="333">
        <f t="shared" si="5"/>
        <v>1.3262599469496021</v>
      </c>
      <c r="H376" s="547" t="s">
        <v>122</v>
      </c>
      <c r="I376" s="606" t="s">
        <v>18</v>
      </c>
      <c r="J376" s="453" t="s">
        <v>436</v>
      </c>
      <c r="K376" s="545" t="s">
        <v>64</v>
      </c>
      <c r="L376" s="545" t="s">
        <v>45</v>
      </c>
      <c r="M376" s="496"/>
      <c r="N376" s="497"/>
    </row>
    <row r="377" spans="1:14" x14ac:dyDescent="0.25">
      <c r="A377" s="195">
        <v>44799</v>
      </c>
      <c r="B377" s="176" t="s">
        <v>441</v>
      </c>
      <c r="C377" s="176" t="s">
        <v>443</v>
      </c>
      <c r="D377" s="188" t="s">
        <v>81</v>
      </c>
      <c r="E377" s="426">
        <v>1000</v>
      </c>
      <c r="F377" s="369">
        <v>3770</v>
      </c>
      <c r="G377" s="333">
        <f t="shared" si="5"/>
        <v>0.26525198938992045</v>
      </c>
      <c r="H377" s="547" t="s">
        <v>122</v>
      </c>
      <c r="I377" s="606" t="s">
        <v>18</v>
      </c>
      <c r="J377" s="453" t="s">
        <v>446</v>
      </c>
      <c r="K377" s="545" t="s">
        <v>64</v>
      </c>
      <c r="L377" s="545" t="s">
        <v>45</v>
      </c>
      <c r="M377" s="496"/>
      <c r="N377" s="497"/>
    </row>
    <row r="378" spans="1:14" x14ac:dyDescent="0.25">
      <c r="A378" s="195">
        <v>44799</v>
      </c>
      <c r="B378" s="176" t="s">
        <v>442</v>
      </c>
      <c r="C378" s="176" t="s">
        <v>443</v>
      </c>
      <c r="D378" s="188" t="s">
        <v>81</v>
      </c>
      <c r="E378" s="426">
        <v>1000</v>
      </c>
      <c r="F378" s="369">
        <v>3770</v>
      </c>
      <c r="G378" s="333">
        <f t="shared" si="5"/>
        <v>0.26525198938992045</v>
      </c>
      <c r="H378" s="547" t="s">
        <v>122</v>
      </c>
      <c r="I378" s="606" t="s">
        <v>18</v>
      </c>
      <c r="J378" s="453" t="s">
        <v>446</v>
      </c>
      <c r="K378" s="545" t="s">
        <v>64</v>
      </c>
      <c r="L378" s="545" t="s">
        <v>45</v>
      </c>
      <c r="M378" s="496"/>
      <c r="N378" s="497"/>
    </row>
    <row r="379" spans="1:14" x14ac:dyDescent="0.25">
      <c r="A379" s="195">
        <v>44799</v>
      </c>
      <c r="B379" s="176" t="s">
        <v>124</v>
      </c>
      <c r="C379" s="176" t="s">
        <v>125</v>
      </c>
      <c r="D379" s="188" t="s">
        <v>120</v>
      </c>
      <c r="E379" s="426">
        <v>26000</v>
      </c>
      <c r="F379" s="369">
        <v>3770</v>
      </c>
      <c r="G379" s="333">
        <f t="shared" si="5"/>
        <v>6.8965517241379306</v>
      </c>
      <c r="H379" s="547" t="s">
        <v>122</v>
      </c>
      <c r="I379" s="606" t="s">
        <v>18</v>
      </c>
      <c r="J379" s="453" t="s">
        <v>446</v>
      </c>
      <c r="K379" s="545" t="s">
        <v>64</v>
      </c>
      <c r="L379" s="545" t="s">
        <v>45</v>
      </c>
      <c r="M379" s="496"/>
      <c r="N379" s="497"/>
    </row>
    <row r="380" spans="1:14" x14ac:dyDescent="0.25">
      <c r="A380" s="195">
        <v>44799</v>
      </c>
      <c r="B380" s="176" t="s">
        <v>124</v>
      </c>
      <c r="C380" s="176" t="s">
        <v>125</v>
      </c>
      <c r="D380" s="188" t="s">
        <v>120</v>
      </c>
      <c r="E380" s="426">
        <v>22000</v>
      </c>
      <c r="F380" s="369">
        <v>3770</v>
      </c>
      <c r="G380" s="333">
        <f t="shared" si="5"/>
        <v>5.8355437665782492</v>
      </c>
      <c r="H380" s="547" t="s">
        <v>122</v>
      </c>
      <c r="I380" s="606" t="s">
        <v>18</v>
      </c>
      <c r="J380" s="453" t="s">
        <v>446</v>
      </c>
      <c r="K380" s="545" t="s">
        <v>64</v>
      </c>
      <c r="L380" s="545" t="s">
        <v>45</v>
      </c>
      <c r="M380" s="496"/>
      <c r="N380" s="497"/>
    </row>
    <row r="381" spans="1:14" x14ac:dyDescent="0.25">
      <c r="A381" s="195">
        <v>44799</v>
      </c>
      <c r="B381" s="176" t="s">
        <v>124</v>
      </c>
      <c r="C381" s="176" t="s">
        <v>125</v>
      </c>
      <c r="D381" s="188" t="s">
        <v>120</v>
      </c>
      <c r="E381" s="426">
        <v>12000</v>
      </c>
      <c r="F381" s="369">
        <v>3770</v>
      </c>
      <c r="G381" s="333">
        <f t="shared" si="5"/>
        <v>3.183023872679045</v>
      </c>
      <c r="H381" s="547" t="s">
        <v>122</v>
      </c>
      <c r="I381" s="606" t="s">
        <v>18</v>
      </c>
      <c r="J381" s="453" t="s">
        <v>446</v>
      </c>
      <c r="K381" s="545" t="s">
        <v>64</v>
      </c>
      <c r="L381" s="545" t="s">
        <v>45</v>
      </c>
      <c r="M381" s="496"/>
      <c r="N381" s="497"/>
    </row>
    <row r="382" spans="1:14" x14ac:dyDescent="0.25">
      <c r="A382" s="195">
        <v>44799</v>
      </c>
      <c r="B382" s="176" t="s">
        <v>124</v>
      </c>
      <c r="C382" s="176" t="s">
        <v>125</v>
      </c>
      <c r="D382" s="188" t="s">
        <v>120</v>
      </c>
      <c r="E382" s="426">
        <v>8000</v>
      </c>
      <c r="F382" s="369">
        <v>3770</v>
      </c>
      <c r="G382" s="333">
        <f t="shared" si="5"/>
        <v>2.1220159151193636</v>
      </c>
      <c r="H382" s="547" t="s">
        <v>122</v>
      </c>
      <c r="I382" s="606" t="s">
        <v>18</v>
      </c>
      <c r="J382" s="453" t="s">
        <v>446</v>
      </c>
      <c r="K382" s="545" t="s">
        <v>64</v>
      </c>
      <c r="L382" s="545" t="s">
        <v>45</v>
      </c>
      <c r="M382" s="496"/>
      <c r="N382" s="497"/>
    </row>
    <row r="383" spans="1:14" x14ac:dyDescent="0.25">
      <c r="A383" s="195">
        <v>44799</v>
      </c>
      <c r="B383" s="176" t="s">
        <v>123</v>
      </c>
      <c r="C383" s="176" t="s">
        <v>123</v>
      </c>
      <c r="D383" s="188" t="s">
        <v>120</v>
      </c>
      <c r="E383" s="426">
        <v>5000</v>
      </c>
      <c r="F383" s="369">
        <v>3770</v>
      </c>
      <c r="G383" s="333">
        <f t="shared" si="5"/>
        <v>1.3262599469496021</v>
      </c>
      <c r="H383" s="547" t="s">
        <v>122</v>
      </c>
      <c r="I383" s="606" t="s">
        <v>18</v>
      </c>
      <c r="J383" s="453" t="s">
        <v>446</v>
      </c>
      <c r="K383" s="545" t="s">
        <v>64</v>
      </c>
      <c r="L383" s="545" t="s">
        <v>45</v>
      </c>
      <c r="M383" s="496"/>
      <c r="N383" s="497"/>
    </row>
    <row r="384" spans="1:14" x14ac:dyDescent="0.25">
      <c r="A384" s="195">
        <v>44799</v>
      </c>
      <c r="B384" s="176" t="s">
        <v>123</v>
      </c>
      <c r="C384" s="176" t="s">
        <v>123</v>
      </c>
      <c r="D384" s="188" t="s">
        <v>120</v>
      </c>
      <c r="E384" s="426">
        <v>5000</v>
      </c>
      <c r="F384" s="369">
        <v>3770</v>
      </c>
      <c r="G384" s="333">
        <f t="shared" si="5"/>
        <v>1.3262599469496021</v>
      </c>
      <c r="H384" s="547" t="s">
        <v>122</v>
      </c>
      <c r="I384" s="606" t="s">
        <v>18</v>
      </c>
      <c r="J384" s="453" t="s">
        <v>446</v>
      </c>
      <c r="K384" s="545" t="s">
        <v>64</v>
      </c>
      <c r="L384" s="545" t="s">
        <v>45</v>
      </c>
      <c r="M384" s="496"/>
      <c r="N384" s="497"/>
    </row>
    <row r="385" spans="1:14" x14ac:dyDescent="0.25">
      <c r="A385" s="195">
        <v>44800</v>
      </c>
      <c r="B385" s="176" t="s">
        <v>124</v>
      </c>
      <c r="C385" s="176" t="s">
        <v>125</v>
      </c>
      <c r="D385" s="188" t="s">
        <v>120</v>
      </c>
      <c r="E385" s="426">
        <v>8000</v>
      </c>
      <c r="F385" s="369">
        <v>3770</v>
      </c>
      <c r="G385" s="333">
        <f t="shared" si="5"/>
        <v>2.1220159151193636</v>
      </c>
      <c r="H385" s="547" t="s">
        <v>122</v>
      </c>
      <c r="I385" s="606" t="s">
        <v>18</v>
      </c>
      <c r="J385" s="453" t="s">
        <v>447</v>
      </c>
      <c r="K385" s="545" t="s">
        <v>64</v>
      </c>
      <c r="L385" s="545" t="s">
        <v>45</v>
      </c>
      <c r="M385" s="496"/>
      <c r="N385" s="497"/>
    </row>
    <row r="386" spans="1:14" x14ac:dyDescent="0.25">
      <c r="A386" s="195">
        <v>44800</v>
      </c>
      <c r="B386" s="176" t="s">
        <v>124</v>
      </c>
      <c r="C386" s="176" t="s">
        <v>125</v>
      </c>
      <c r="D386" s="188" t="s">
        <v>120</v>
      </c>
      <c r="E386" s="426">
        <v>25000</v>
      </c>
      <c r="F386" s="369">
        <v>3770</v>
      </c>
      <c r="G386" s="333">
        <f t="shared" si="5"/>
        <v>6.6312997347480103</v>
      </c>
      <c r="H386" s="547" t="s">
        <v>122</v>
      </c>
      <c r="I386" s="606" t="s">
        <v>18</v>
      </c>
      <c r="J386" s="453" t="s">
        <v>447</v>
      </c>
      <c r="K386" s="545" t="s">
        <v>64</v>
      </c>
      <c r="L386" s="545" t="s">
        <v>45</v>
      </c>
      <c r="M386" s="496"/>
      <c r="N386" s="497"/>
    </row>
    <row r="387" spans="1:14" x14ac:dyDescent="0.25">
      <c r="A387" s="195">
        <v>44800</v>
      </c>
      <c r="B387" s="176" t="s">
        <v>124</v>
      </c>
      <c r="C387" s="176" t="s">
        <v>125</v>
      </c>
      <c r="D387" s="188" t="s">
        <v>120</v>
      </c>
      <c r="E387" s="426">
        <v>22000</v>
      </c>
      <c r="F387" s="369">
        <v>3770</v>
      </c>
      <c r="G387" s="333">
        <f t="shared" si="5"/>
        <v>5.8355437665782492</v>
      </c>
      <c r="H387" s="547" t="s">
        <v>122</v>
      </c>
      <c r="I387" s="606" t="s">
        <v>18</v>
      </c>
      <c r="J387" s="453" t="s">
        <v>447</v>
      </c>
      <c r="K387" s="545" t="s">
        <v>64</v>
      </c>
      <c r="L387" s="545" t="s">
        <v>45</v>
      </c>
      <c r="M387" s="496"/>
      <c r="N387" s="497"/>
    </row>
    <row r="388" spans="1:14" x14ac:dyDescent="0.25">
      <c r="A388" s="195">
        <v>44800</v>
      </c>
      <c r="B388" s="176" t="s">
        <v>124</v>
      </c>
      <c r="C388" s="176" t="s">
        <v>125</v>
      </c>
      <c r="D388" s="188" t="s">
        <v>120</v>
      </c>
      <c r="E388" s="426">
        <v>5000</v>
      </c>
      <c r="F388" s="369">
        <v>3770</v>
      </c>
      <c r="G388" s="333">
        <f t="shared" si="5"/>
        <v>1.3262599469496021</v>
      </c>
      <c r="H388" s="547" t="s">
        <v>122</v>
      </c>
      <c r="I388" s="606" t="s">
        <v>18</v>
      </c>
      <c r="J388" s="453" t="s">
        <v>447</v>
      </c>
      <c r="K388" s="545" t="s">
        <v>64</v>
      </c>
      <c r="L388" s="545" t="s">
        <v>45</v>
      </c>
      <c r="M388" s="496"/>
      <c r="N388" s="497"/>
    </row>
    <row r="389" spans="1:14" x14ac:dyDescent="0.25">
      <c r="A389" s="195">
        <v>44800</v>
      </c>
      <c r="B389" s="176" t="s">
        <v>124</v>
      </c>
      <c r="C389" s="176" t="s">
        <v>125</v>
      </c>
      <c r="D389" s="188" t="s">
        <v>120</v>
      </c>
      <c r="E389" s="426">
        <v>8000</v>
      </c>
      <c r="F389" s="369">
        <v>3770</v>
      </c>
      <c r="G389" s="333">
        <f t="shared" si="5"/>
        <v>2.1220159151193636</v>
      </c>
      <c r="H389" s="547" t="s">
        <v>122</v>
      </c>
      <c r="I389" s="606" t="s">
        <v>18</v>
      </c>
      <c r="J389" s="453" t="s">
        <v>447</v>
      </c>
      <c r="K389" s="545" t="s">
        <v>64</v>
      </c>
      <c r="L389" s="545" t="s">
        <v>45</v>
      </c>
      <c r="M389" s="496"/>
      <c r="N389" s="497"/>
    </row>
    <row r="390" spans="1:14" x14ac:dyDescent="0.25">
      <c r="A390" s="195">
        <v>44800</v>
      </c>
      <c r="B390" s="176" t="s">
        <v>124</v>
      </c>
      <c r="C390" s="176" t="s">
        <v>125</v>
      </c>
      <c r="D390" s="188" t="s">
        <v>120</v>
      </c>
      <c r="E390" s="426">
        <v>5000</v>
      </c>
      <c r="F390" s="369">
        <v>3770</v>
      </c>
      <c r="G390" s="333">
        <f t="shared" si="5"/>
        <v>1.3262599469496021</v>
      </c>
      <c r="H390" s="547" t="s">
        <v>122</v>
      </c>
      <c r="I390" s="606" t="s">
        <v>18</v>
      </c>
      <c r="J390" s="453" t="s">
        <v>447</v>
      </c>
      <c r="K390" s="545" t="s">
        <v>64</v>
      </c>
      <c r="L390" s="545" t="s">
        <v>45</v>
      </c>
      <c r="M390" s="496"/>
      <c r="N390" s="497"/>
    </row>
    <row r="391" spans="1:14" x14ac:dyDescent="0.25">
      <c r="A391" s="195">
        <v>44800</v>
      </c>
      <c r="B391" s="176" t="s">
        <v>124</v>
      </c>
      <c r="C391" s="176" t="s">
        <v>125</v>
      </c>
      <c r="D391" s="188" t="s">
        <v>120</v>
      </c>
      <c r="E391" s="426">
        <v>5000</v>
      </c>
      <c r="F391" s="369">
        <v>3770</v>
      </c>
      <c r="G391" s="333">
        <f t="shared" si="5"/>
        <v>1.3262599469496021</v>
      </c>
      <c r="H391" s="547" t="s">
        <v>122</v>
      </c>
      <c r="I391" s="606" t="s">
        <v>18</v>
      </c>
      <c r="J391" s="453" t="s">
        <v>447</v>
      </c>
      <c r="K391" s="545" t="s">
        <v>64</v>
      </c>
      <c r="L391" s="545" t="s">
        <v>45</v>
      </c>
      <c r="M391" s="496"/>
      <c r="N391" s="497"/>
    </row>
    <row r="392" spans="1:14" x14ac:dyDescent="0.25">
      <c r="A392" s="195">
        <v>44800</v>
      </c>
      <c r="B392" s="178" t="s">
        <v>124</v>
      </c>
      <c r="C392" s="178" t="s">
        <v>125</v>
      </c>
      <c r="D392" s="204" t="s">
        <v>119</v>
      </c>
      <c r="E392" s="591">
        <v>8000</v>
      </c>
      <c r="F392" s="369">
        <v>3770</v>
      </c>
      <c r="G392" s="333">
        <f t="shared" si="5"/>
        <v>2.1220159151193636</v>
      </c>
      <c r="H392" s="547" t="s">
        <v>121</v>
      </c>
      <c r="I392" s="606" t="s">
        <v>18</v>
      </c>
      <c r="J392" s="453" t="s">
        <v>455</v>
      </c>
      <c r="K392" s="545" t="s">
        <v>64</v>
      </c>
      <c r="L392" s="545" t="s">
        <v>45</v>
      </c>
      <c r="M392" s="496"/>
      <c r="N392" s="497"/>
    </row>
    <row r="393" spans="1:14" x14ac:dyDescent="0.25">
      <c r="A393" s="195">
        <v>44800</v>
      </c>
      <c r="B393" s="178" t="s">
        <v>124</v>
      </c>
      <c r="C393" s="178" t="s">
        <v>125</v>
      </c>
      <c r="D393" s="204" t="s">
        <v>119</v>
      </c>
      <c r="E393" s="591">
        <v>9000</v>
      </c>
      <c r="F393" s="369">
        <v>3770</v>
      </c>
      <c r="G393" s="333">
        <f t="shared" si="5"/>
        <v>2.3872679045092839</v>
      </c>
      <c r="H393" s="547" t="s">
        <v>121</v>
      </c>
      <c r="I393" s="606" t="s">
        <v>18</v>
      </c>
      <c r="J393" s="453" t="s">
        <v>455</v>
      </c>
      <c r="K393" s="545" t="s">
        <v>64</v>
      </c>
      <c r="L393" s="545" t="s">
        <v>45</v>
      </c>
      <c r="M393" s="496"/>
      <c r="N393" s="497"/>
    </row>
    <row r="394" spans="1:14" x14ac:dyDescent="0.25">
      <c r="A394" s="536">
        <v>44800</v>
      </c>
      <c r="B394" s="206" t="s">
        <v>124</v>
      </c>
      <c r="C394" s="206" t="s">
        <v>125</v>
      </c>
      <c r="D394" s="605" t="s">
        <v>119</v>
      </c>
      <c r="E394" s="591">
        <v>10000</v>
      </c>
      <c r="F394" s="369">
        <v>3770</v>
      </c>
      <c r="G394" s="333">
        <f t="shared" ref="G394:G454" si="6">E394/F394</f>
        <v>2.6525198938992043</v>
      </c>
      <c r="H394" s="547" t="s">
        <v>141</v>
      </c>
      <c r="I394" s="606" t="s">
        <v>18</v>
      </c>
      <c r="J394" s="453" t="s">
        <v>456</v>
      </c>
      <c r="K394" s="545" t="s">
        <v>64</v>
      </c>
      <c r="L394" s="545" t="s">
        <v>45</v>
      </c>
      <c r="M394" s="496"/>
      <c r="N394" s="497"/>
    </row>
    <row r="395" spans="1:14" x14ac:dyDescent="0.25">
      <c r="A395" s="536">
        <v>44800</v>
      </c>
      <c r="B395" s="206" t="s">
        <v>124</v>
      </c>
      <c r="C395" s="206" t="s">
        <v>125</v>
      </c>
      <c r="D395" s="605" t="s">
        <v>119</v>
      </c>
      <c r="E395" s="591">
        <v>9000</v>
      </c>
      <c r="F395" s="369">
        <v>3770</v>
      </c>
      <c r="G395" s="333">
        <f t="shared" si="6"/>
        <v>2.3872679045092839</v>
      </c>
      <c r="H395" s="547" t="s">
        <v>141</v>
      </c>
      <c r="I395" s="606" t="s">
        <v>18</v>
      </c>
      <c r="J395" s="453" t="s">
        <v>456</v>
      </c>
      <c r="K395" s="545" t="s">
        <v>64</v>
      </c>
      <c r="L395" s="545" t="s">
        <v>45</v>
      </c>
      <c r="M395" s="496"/>
      <c r="N395" s="497"/>
    </row>
    <row r="396" spans="1:14" x14ac:dyDescent="0.25">
      <c r="A396" s="195">
        <v>44802</v>
      </c>
      <c r="B396" s="176" t="s">
        <v>124</v>
      </c>
      <c r="C396" s="176" t="s">
        <v>125</v>
      </c>
      <c r="D396" s="188" t="s">
        <v>120</v>
      </c>
      <c r="E396" s="426">
        <v>8000</v>
      </c>
      <c r="F396" s="369">
        <v>3770</v>
      </c>
      <c r="G396" s="333">
        <f t="shared" si="6"/>
        <v>2.1220159151193636</v>
      </c>
      <c r="H396" s="547" t="s">
        <v>122</v>
      </c>
      <c r="I396" s="606" t="s">
        <v>18</v>
      </c>
      <c r="J396" s="453" t="s">
        <v>460</v>
      </c>
      <c r="K396" s="545" t="s">
        <v>64</v>
      </c>
      <c r="L396" s="545" t="s">
        <v>45</v>
      </c>
      <c r="M396" s="496"/>
      <c r="N396" s="497"/>
    </row>
    <row r="397" spans="1:14" x14ac:dyDescent="0.25">
      <c r="A397" s="195">
        <v>44802</v>
      </c>
      <c r="B397" s="176" t="s">
        <v>124</v>
      </c>
      <c r="C397" s="176" t="s">
        <v>125</v>
      </c>
      <c r="D397" s="188" t="s">
        <v>120</v>
      </c>
      <c r="E397" s="426">
        <v>25000</v>
      </c>
      <c r="F397" s="369">
        <v>3770</v>
      </c>
      <c r="G397" s="333">
        <f t="shared" si="6"/>
        <v>6.6312997347480103</v>
      </c>
      <c r="H397" s="547" t="s">
        <v>122</v>
      </c>
      <c r="I397" s="606" t="s">
        <v>18</v>
      </c>
      <c r="J397" s="453" t="s">
        <v>460</v>
      </c>
      <c r="K397" s="545" t="s">
        <v>64</v>
      </c>
      <c r="L397" s="545" t="s">
        <v>45</v>
      </c>
      <c r="M397" s="496"/>
      <c r="N397" s="497"/>
    </row>
    <row r="398" spans="1:14" x14ac:dyDescent="0.25">
      <c r="A398" s="195">
        <v>44802</v>
      </c>
      <c r="B398" s="176" t="s">
        <v>124</v>
      </c>
      <c r="C398" s="176" t="s">
        <v>125</v>
      </c>
      <c r="D398" s="188" t="s">
        <v>120</v>
      </c>
      <c r="E398" s="426">
        <v>20000</v>
      </c>
      <c r="F398" s="369">
        <v>3770</v>
      </c>
      <c r="G398" s="333">
        <f t="shared" si="6"/>
        <v>5.3050397877984086</v>
      </c>
      <c r="H398" s="547" t="s">
        <v>122</v>
      </c>
      <c r="I398" s="606" t="s">
        <v>18</v>
      </c>
      <c r="J398" s="453" t="s">
        <v>460</v>
      </c>
      <c r="K398" s="545" t="s">
        <v>64</v>
      </c>
      <c r="L398" s="545" t="s">
        <v>45</v>
      </c>
      <c r="M398" s="496"/>
      <c r="N398" s="497"/>
    </row>
    <row r="399" spans="1:14" x14ac:dyDescent="0.25">
      <c r="A399" s="195">
        <v>44802</v>
      </c>
      <c r="B399" s="176" t="s">
        <v>124</v>
      </c>
      <c r="C399" s="176" t="s">
        <v>125</v>
      </c>
      <c r="D399" s="188" t="s">
        <v>120</v>
      </c>
      <c r="E399" s="426">
        <v>5000</v>
      </c>
      <c r="F399" s="369">
        <v>3770</v>
      </c>
      <c r="G399" s="333">
        <f t="shared" si="6"/>
        <v>1.3262599469496021</v>
      </c>
      <c r="H399" s="547" t="s">
        <v>122</v>
      </c>
      <c r="I399" s="606" t="s">
        <v>18</v>
      </c>
      <c r="J399" s="453" t="s">
        <v>460</v>
      </c>
      <c r="K399" s="545" t="s">
        <v>64</v>
      </c>
      <c r="L399" s="545" t="s">
        <v>45</v>
      </c>
      <c r="M399" s="496"/>
      <c r="N399" s="497"/>
    </row>
    <row r="400" spans="1:14" x14ac:dyDescent="0.25">
      <c r="A400" s="195">
        <v>44802</v>
      </c>
      <c r="B400" s="176" t="s">
        <v>124</v>
      </c>
      <c r="C400" s="176" t="s">
        <v>125</v>
      </c>
      <c r="D400" s="188" t="s">
        <v>120</v>
      </c>
      <c r="E400" s="426">
        <v>8000</v>
      </c>
      <c r="F400" s="369">
        <v>3770</v>
      </c>
      <c r="G400" s="333">
        <f t="shared" si="6"/>
        <v>2.1220159151193636</v>
      </c>
      <c r="H400" s="547" t="s">
        <v>122</v>
      </c>
      <c r="I400" s="606" t="s">
        <v>18</v>
      </c>
      <c r="J400" s="453" t="s">
        <v>460</v>
      </c>
      <c r="K400" s="545" t="s">
        <v>64</v>
      </c>
      <c r="L400" s="545" t="s">
        <v>45</v>
      </c>
      <c r="M400" s="496"/>
      <c r="N400" s="497"/>
    </row>
    <row r="401" spans="1:14" x14ac:dyDescent="0.25">
      <c r="A401" s="195">
        <v>44802</v>
      </c>
      <c r="B401" s="176" t="s">
        <v>123</v>
      </c>
      <c r="C401" s="176" t="s">
        <v>123</v>
      </c>
      <c r="D401" s="188" t="s">
        <v>120</v>
      </c>
      <c r="E401" s="426">
        <v>10000</v>
      </c>
      <c r="F401" s="369">
        <v>3770</v>
      </c>
      <c r="G401" s="333">
        <f t="shared" si="6"/>
        <v>2.6525198938992043</v>
      </c>
      <c r="H401" s="547" t="s">
        <v>122</v>
      </c>
      <c r="I401" s="606" t="s">
        <v>18</v>
      </c>
      <c r="J401" s="453" t="s">
        <v>460</v>
      </c>
      <c r="K401" s="545" t="s">
        <v>64</v>
      </c>
      <c r="L401" s="545" t="s">
        <v>45</v>
      </c>
      <c r="M401" s="496"/>
      <c r="N401" s="497"/>
    </row>
    <row r="402" spans="1:14" x14ac:dyDescent="0.25">
      <c r="A402" s="195">
        <v>44802</v>
      </c>
      <c r="B402" s="206" t="s">
        <v>124</v>
      </c>
      <c r="C402" s="206" t="s">
        <v>125</v>
      </c>
      <c r="D402" s="605" t="s">
        <v>119</v>
      </c>
      <c r="E402" s="591">
        <v>10000</v>
      </c>
      <c r="F402" s="369">
        <v>3770</v>
      </c>
      <c r="G402" s="333">
        <f t="shared" si="6"/>
        <v>2.6525198938992043</v>
      </c>
      <c r="H402" s="547" t="s">
        <v>141</v>
      </c>
      <c r="I402" s="606" t="s">
        <v>18</v>
      </c>
      <c r="J402" s="453" t="s">
        <v>461</v>
      </c>
      <c r="K402" s="545" t="s">
        <v>64</v>
      </c>
      <c r="L402" s="545" t="s">
        <v>45</v>
      </c>
      <c r="M402" s="496"/>
      <c r="N402" s="497"/>
    </row>
    <row r="403" spans="1:14" x14ac:dyDescent="0.25">
      <c r="A403" s="195">
        <v>44802</v>
      </c>
      <c r="B403" s="206" t="s">
        <v>124</v>
      </c>
      <c r="C403" s="206" t="s">
        <v>125</v>
      </c>
      <c r="D403" s="605" t="s">
        <v>119</v>
      </c>
      <c r="E403" s="591">
        <v>10000</v>
      </c>
      <c r="F403" s="369">
        <v>3770</v>
      </c>
      <c r="G403" s="333">
        <f t="shared" si="6"/>
        <v>2.6525198938992043</v>
      </c>
      <c r="H403" s="547" t="s">
        <v>141</v>
      </c>
      <c r="I403" s="606" t="s">
        <v>18</v>
      </c>
      <c r="J403" s="453" t="s">
        <v>461</v>
      </c>
      <c r="K403" s="545" t="s">
        <v>64</v>
      </c>
      <c r="L403" s="545" t="s">
        <v>45</v>
      </c>
      <c r="M403" s="496"/>
      <c r="N403" s="497"/>
    </row>
    <row r="404" spans="1:14" x14ac:dyDescent="0.25">
      <c r="A404" s="195">
        <v>44802</v>
      </c>
      <c r="B404" s="206" t="s">
        <v>124</v>
      </c>
      <c r="C404" s="206" t="s">
        <v>125</v>
      </c>
      <c r="D404" s="605" t="s">
        <v>119</v>
      </c>
      <c r="E404" s="591">
        <v>15000</v>
      </c>
      <c r="F404" s="369">
        <v>3770</v>
      </c>
      <c r="G404" s="333">
        <f t="shared" si="6"/>
        <v>3.9787798408488064</v>
      </c>
      <c r="H404" s="547" t="s">
        <v>141</v>
      </c>
      <c r="I404" s="606" t="s">
        <v>18</v>
      </c>
      <c r="J404" s="453" t="s">
        <v>461</v>
      </c>
      <c r="K404" s="545" t="s">
        <v>64</v>
      </c>
      <c r="L404" s="545" t="s">
        <v>45</v>
      </c>
      <c r="M404" s="496"/>
      <c r="N404" s="497"/>
    </row>
    <row r="405" spans="1:14" x14ac:dyDescent="0.25">
      <c r="A405" s="195">
        <v>44802</v>
      </c>
      <c r="B405" s="206" t="s">
        <v>124</v>
      </c>
      <c r="C405" s="206" t="s">
        <v>125</v>
      </c>
      <c r="D405" s="605" t="s">
        <v>119</v>
      </c>
      <c r="E405" s="591">
        <v>12000</v>
      </c>
      <c r="F405" s="369">
        <v>3770</v>
      </c>
      <c r="G405" s="333">
        <f t="shared" si="6"/>
        <v>3.183023872679045</v>
      </c>
      <c r="H405" s="547" t="s">
        <v>141</v>
      </c>
      <c r="I405" s="606" t="s">
        <v>18</v>
      </c>
      <c r="J405" s="453" t="s">
        <v>461</v>
      </c>
      <c r="K405" s="545" t="s">
        <v>64</v>
      </c>
      <c r="L405" s="545" t="s">
        <v>45</v>
      </c>
      <c r="M405" s="496"/>
      <c r="N405" s="497"/>
    </row>
    <row r="406" spans="1:14" x14ac:dyDescent="0.25">
      <c r="A406" s="195">
        <v>44802</v>
      </c>
      <c r="B406" s="206" t="s">
        <v>124</v>
      </c>
      <c r="C406" s="206" t="s">
        <v>125</v>
      </c>
      <c r="D406" s="605" t="s">
        <v>119</v>
      </c>
      <c r="E406" s="591">
        <v>20000</v>
      </c>
      <c r="F406" s="369">
        <v>3770</v>
      </c>
      <c r="G406" s="333">
        <f t="shared" si="6"/>
        <v>5.3050397877984086</v>
      </c>
      <c r="H406" s="547" t="s">
        <v>141</v>
      </c>
      <c r="I406" s="606" t="s">
        <v>18</v>
      </c>
      <c r="J406" s="453" t="s">
        <v>461</v>
      </c>
      <c r="K406" s="545" t="s">
        <v>64</v>
      </c>
      <c r="L406" s="545" t="s">
        <v>45</v>
      </c>
      <c r="M406" s="496"/>
      <c r="N406" s="497"/>
    </row>
    <row r="407" spans="1:14" x14ac:dyDescent="0.25">
      <c r="A407" s="195">
        <v>44802</v>
      </c>
      <c r="B407" s="206" t="s">
        <v>124</v>
      </c>
      <c r="C407" s="206" t="s">
        <v>125</v>
      </c>
      <c r="D407" s="605" t="s">
        <v>119</v>
      </c>
      <c r="E407" s="591">
        <v>9000</v>
      </c>
      <c r="F407" s="369">
        <v>3770</v>
      </c>
      <c r="G407" s="333">
        <f t="shared" si="6"/>
        <v>2.3872679045092839</v>
      </c>
      <c r="H407" s="547" t="s">
        <v>141</v>
      </c>
      <c r="I407" s="606" t="s">
        <v>18</v>
      </c>
      <c r="J407" s="453" t="s">
        <v>461</v>
      </c>
      <c r="K407" s="545" t="s">
        <v>64</v>
      </c>
      <c r="L407" s="545" t="s">
        <v>45</v>
      </c>
      <c r="M407" s="496"/>
      <c r="N407" s="497"/>
    </row>
    <row r="408" spans="1:14" x14ac:dyDescent="0.25">
      <c r="A408" s="195">
        <v>44802</v>
      </c>
      <c r="B408" s="178" t="s">
        <v>124</v>
      </c>
      <c r="C408" s="178" t="s">
        <v>125</v>
      </c>
      <c r="D408" s="204" t="s">
        <v>119</v>
      </c>
      <c r="E408" s="591">
        <v>9000</v>
      </c>
      <c r="F408" s="369">
        <v>3770</v>
      </c>
      <c r="G408" s="333">
        <f t="shared" si="6"/>
        <v>2.3872679045092839</v>
      </c>
      <c r="H408" s="547" t="s">
        <v>121</v>
      </c>
      <c r="I408" s="606" t="s">
        <v>18</v>
      </c>
      <c r="J408" s="453" t="s">
        <v>465</v>
      </c>
      <c r="K408" s="545" t="s">
        <v>64</v>
      </c>
      <c r="L408" s="545" t="s">
        <v>45</v>
      </c>
      <c r="M408" s="496"/>
      <c r="N408" s="497"/>
    </row>
    <row r="409" spans="1:14" x14ac:dyDescent="0.25">
      <c r="A409" s="195">
        <v>44802</v>
      </c>
      <c r="B409" s="178" t="s">
        <v>124</v>
      </c>
      <c r="C409" s="178" t="s">
        <v>125</v>
      </c>
      <c r="D409" s="204" t="s">
        <v>119</v>
      </c>
      <c r="E409" s="591">
        <v>10000</v>
      </c>
      <c r="F409" s="369">
        <v>3770</v>
      </c>
      <c r="G409" s="333">
        <f t="shared" si="6"/>
        <v>2.6525198938992043</v>
      </c>
      <c r="H409" s="547" t="s">
        <v>121</v>
      </c>
      <c r="I409" s="606" t="s">
        <v>18</v>
      </c>
      <c r="J409" s="453" t="s">
        <v>465</v>
      </c>
      <c r="K409" s="545" t="s">
        <v>64</v>
      </c>
      <c r="L409" s="545" t="s">
        <v>45</v>
      </c>
      <c r="M409" s="496"/>
      <c r="N409" s="497"/>
    </row>
    <row r="410" spans="1:14" x14ac:dyDescent="0.25">
      <c r="A410" s="195">
        <v>44802</v>
      </c>
      <c r="B410" s="178" t="s">
        <v>124</v>
      </c>
      <c r="C410" s="178" t="s">
        <v>125</v>
      </c>
      <c r="D410" s="204" t="s">
        <v>119</v>
      </c>
      <c r="E410" s="591">
        <v>15000</v>
      </c>
      <c r="F410" s="369">
        <v>3770</v>
      </c>
      <c r="G410" s="333">
        <f t="shared" si="6"/>
        <v>3.9787798408488064</v>
      </c>
      <c r="H410" s="547" t="s">
        <v>121</v>
      </c>
      <c r="I410" s="606" t="s">
        <v>18</v>
      </c>
      <c r="J410" s="453" t="s">
        <v>465</v>
      </c>
      <c r="K410" s="545" t="s">
        <v>64</v>
      </c>
      <c r="L410" s="545" t="s">
        <v>45</v>
      </c>
      <c r="M410" s="496"/>
      <c r="N410" s="497"/>
    </row>
    <row r="411" spans="1:14" x14ac:dyDescent="0.25">
      <c r="A411" s="195">
        <v>44802</v>
      </c>
      <c r="B411" s="178" t="s">
        <v>124</v>
      </c>
      <c r="C411" s="178" t="s">
        <v>125</v>
      </c>
      <c r="D411" s="204" t="s">
        <v>119</v>
      </c>
      <c r="E411" s="591">
        <v>12000</v>
      </c>
      <c r="F411" s="369">
        <v>3770</v>
      </c>
      <c r="G411" s="333">
        <f t="shared" si="6"/>
        <v>3.183023872679045</v>
      </c>
      <c r="H411" s="547" t="s">
        <v>121</v>
      </c>
      <c r="I411" s="606" t="s">
        <v>18</v>
      </c>
      <c r="J411" s="453" t="s">
        <v>465</v>
      </c>
      <c r="K411" s="545" t="s">
        <v>64</v>
      </c>
      <c r="L411" s="545" t="s">
        <v>45</v>
      </c>
      <c r="M411" s="496"/>
      <c r="N411" s="497"/>
    </row>
    <row r="412" spans="1:14" x14ac:dyDescent="0.25">
      <c r="A412" s="195">
        <v>44802</v>
      </c>
      <c r="B412" s="178" t="s">
        <v>124</v>
      </c>
      <c r="C412" s="178" t="s">
        <v>125</v>
      </c>
      <c r="D412" s="204" t="s">
        <v>119</v>
      </c>
      <c r="E412" s="591">
        <v>20000</v>
      </c>
      <c r="F412" s="369">
        <v>3770</v>
      </c>
      <c r="G412" s="333">
        <f t="shared" si="6"/>
        <v>5.3050397877984086</v>
      </c>
      <c r="H412" s="547" t="s">
        <v>121</v>
      </c>
      <c r="I412" s="606" t="s">
        <v>18</v>
      </c>
      <c r="J412" s="453" t="s">
        <v>465</v>
      </c>
      <c r="K412" s="545" t="s">
        <v>64</v>
      </c>
      <c r="L412" s="545" t="s">
        <v>45</v>
      </c>
      <c r="M412" s="496"/>
      <c r="N412" s="497"/>
    </row>
    <row r="413" spans="1:14" x14ac:dyDescent="0.25">
      <c r="A413" s="195">
        <v>44802</v>
      </c>
      <c r="B413" s="178" t="s">
        <v>124</v>
      </c>
      <c r="C413" s="178" t="s">
        <v>125</v>
      </c>
      <c r="D413" s="204" t="s">
        <v>119</v>
      </c>
      <c r="E413" s="591">
        <v>9000</v>
      </c>
      <c r="F413" s="369">
        <v>3770</v>
      </c>
      <c r="G413" s="333">
        <f t="shared" si="6"/>
        <v>2.3872679045092839</v>
      </c>
      <c r="H413" s="547" t="s">
        <v>121</v>
      </c>
      <c r="I413" s="606" t="s">
        <v>18</v>
      </c>
      <c r="J413" s="453" t="s">
        <v>465</v>
      </c>
      <c r="K413" s="545" t="s">
        <v>64</v>
      </c>
      <c r="L413" s="545" t="s">
        <v>45</v>
      </c>
      <c r="M413" s="496"/>
      <c r="N413" s="497"/>
    </row>
    <row r="414" spans="1:14" x14ac:dyDescent="0.25">
      <c r="A414" s="195">
        <v>44803</v>
      </c>
      <c r="B414" s="178" t="s">
        <v>124</v>
      </c>
      <c r="C414" s="178" t="s">
        <v>125</v>
      </c>
      <c r="D414" s="204" t="s">
        <v>119</v>
      </c>
      <c r="E414" s="591">
        <v>9000</v>
      </c>
      <c r="F414" s="369">
        <v>3770</v>
      </c>
      <c r="G414" s="333">
        <f t="shared" si="6"/>
        <v>2.3872679045092839</v>
      </c>
      <c r="H414" s="547" t="s">
        <v>121</v>
      </c>
      <c r="I414" s="606" t="s">
        <v>18</v>
      </c>
      <c r="J414" s="453" t="s">
        <v>469</v>
      </c>
      <c r="K414" s="545" t="s">
        <v>64</v>
      </c>
      <c r="L414" s="545" t="s">
        <v>45</v>
      </c>
      <c r="M414" s="496"/>
      <c r="N414" s="497"/>
    </row>
    <row r="415" spans="1:14" x14ac:dyDescent="0.25">
      <c r="A415" s="195">
        <v>44803</v>
      </c>
      <c r="B415" s="178" t="s">
        <v>124</v>
      </c>
      <c r="C415" s="178" t="s">
        <v>125</v>
      </c>
      <c r="D415" s="204" t="s">
        <v>119</v>
      </c>
      <c r="E415" s="591">
        <v>9000</v>
      </c>
      <c r="F415" s="369">
        <v>3770</v>
      </c>
      <c r="G415" s="333">
        <f t="shared" si="6"/>
        <v>2.3872679045092839</v>
      </c>
      <c r="H415" s="547" t="s">
        <v>121</v>
      </c>
      <c r="I415" s="606" t="s">
        <v>18</v>
      </c>
      <c r="J415" s="453" t="s">
        <v>469</v>
      </c>
      <c r="K415" s="545" t="s">
        <v>64</v>
      </c>
      <c r="L415" s="545" t="s">
        <v>45</v>
      </c>
      <c r="M415" s="496"/>
      <c r="N415" s="497"/>
    </row>
    <row r="416" spans="1:14" x14ac:dyDescent="0.25">
      <c r="A416" s="195">
        <v>44803</v>
      </c>
      <c r="B416" s="176" t="s">
        <v>124</v>
      </c>
      <c r="C416" s="176" t="s">
        <v>125</v>
      </c>
      <c r="D416" s="176" t="s">
        <v>120</v>
      </c>
      <c r="E416" s="532">
        <v>8000</v>
      </c>
      <c r="F416" s="369">
        <v>3770</v>
      </c>
      <c r="G416" s="333">
        <f t="shared" si="6"/>
        <v>2.1220159151193636</v>
      </c>
      <c r="H416" s="547" t="s">
        <v>122</v>
      </c>
      <c r="I416" s="606" t="s">
        <v>18</v>
      </c>
      <c r="J416" s="453" t="s">
        <v>470</v>
      </c>
      <c r="K416" s="545" t="s">
        <v>64</v>
      </c>
      <c r="L416" s="545" t="s">
        <v>45</v>
      </c>
      <c r="M416" s="496"/>
      <c r="N416" s="497"/>
    </row>
    <row r="417" spans="1:14" x14ac:dyDescent="0.25">
      <c r="A417" s="195">
        <v>44803</v>
      </c>
      <c r="B417" s="176" t="s">
        <v>124</v>
      </c>
      <c r="C417" s="176" t="s">
        <v>125</v>
      </c>
      <c r="D417" s="176" t="s">
        <v>120</v>
      </c>
      <c r="E417" s="426">
        <v>23000</v>
      </c>
      <c r="F417" s="369">
        <v>3770</v>
      </c>
      <c r="G417" s="333">
        <f>E417/F417</f>
        <v>6.1007957559681696</v>
      </c>
      <c r="H417" s="547" t="s">
        <v>122</v>
      </c>
      <c r="I417" s="606" t="s">
        <v>18</v>
      </c>
      <c r="J417" s="453" t="s">
        <v>470</v>
      </c>
      <c r="K417" s="545" t="s">
        <v>64</v>
      </c>
      <c r="L417" s="545" t="s">
        <v>45</v>
      </c>
      <c r="M417" s="496"/>
      <c r="N417" s="497"/>
    </row>
    <row r="418" spans="1:14" x14ac:dyDescent="0.25">
      <c r="A418" s="195">
        <v>44803</v>
      </c>
      <c r="B418" s="176" t="s">
        <v>124</v>
      </c>
      <c r="C418" s="176" t="s">
        <v>125</v>
      </c>
      <c r="D418" s="176" t="s">
        <v>120</v>
      </c>
      <c r="E418" s="426">
        <v>15000</v>
      </c>
      <c r="F418" s="538">
        <v>3770</v>
      </c>
      <c r="G418" s="603">
        <f t="shared" si="6"/>
        <v>3.9787798408488064</v>
      </c>
      <c r="H418" s="547" t="s">
        <v>122</v>
      </c>
      <c r="I418" s="606" t="s">
        <v>18</v>
      </c>
      <c r="J418" s="453" t="s">
        <v>470</v>
      </c>
      <c r="K418" s="545" t="s">
        <v>64</v>
      </c>
      <c r="L418" s="545" t="s">
        <v>45</v>
      </c>
      <c r="M418" s="496"/>
      <c r="N418" s="497"/>
    </row>
    <row r="419" spans="1:14" x14ac:dyDescent="0.25">
      <c r="A419" s="195">
        <v>44803</v>
      </c>
      <c r="B419" s="176" t="s">
        <v>124</v>
      </c>
      <c r="C419" s="176" t="s">
        <v>125</v>
      </c>
      <c r="D419" s="176" t="s">
        <v>120</v>
      </c>
      <c r="E419" s="426">
        <v>8000</v>
      </c>
      <c r="F419" s="538">
        <v>3770</v>
      </c>
      <c r="G419" s="603">
        <f t="shared" si="6"/>
        <v>2.1220159151193636</v>
      </c>
      <c r="H419" s="547" t="s">
        <v>122</v>
      </c>
      <c r="I419" s="606" t="s">
        <v>18</v>
      </c>
      <c r="J419" s="453" t="s">
        <v>470</v>
      </c>
      <c r="K419" s="545" t="s">
        <v>64</v>
      </c>
      <c r="L419" s="545" t="s">
        <v>45</v>
      </c>
      <c r="M419" s="496"/>
      <c r="N419" s="497"/>
    </row>
    <row r="420" spans="1:14" x14ac:dyDescent="0.25">
      <c r="A420" s="195">
        <v>44803</v>
      </c>
      <c r="B420" s="176" t="s">
        <v>123</v>
      </c>
      <c r="C420" s="176" t="s">
        <v>123</v>
      </c>
      <c r="D420" s="176" t="s">
        <v>120</v>
      </c>
      <c r="E420" s="426">
        <v>5000</v>
      </c>
      <c r="F420" s="538">
        <v>3770</v>
      </c>
      <c r="G420" s="603">
        <f t="shared" si="6"/>
        <v>1.3262599469496021</v>
      </c>
      <c r="H420" s="547" t="s">
        <v>122</v>
      </c>
      <c r="I420" s="606" t="s">
        <v>18</v>
      </c>
      <c r="J420" s="453" t="s">
        <v>470</v>
      </c>
      <c r="K420" s="545" t="s">
        <v>64</v>
      </c>
      <c r="L420" s="545" t="s">
        <v>45</v>
      </c>
      <c r="M420" s="496"/>
      <c r="N420" s="497"/>
    </row>
    <row r="421" spans="1:14" x14ac:dyDescent="0.25">
      <c r="A421" s="195">
        <v>44803</v>
      </c>
      <c r="B421" s="184" t="s">
        <v>123</v>
      </c>
      <c r="C421" s="184" t="s">
        <v>123</v>
      </c>
      <c r="D421" s="184" t="s">
        <v>120</v>
      </c>
      <c r="E421" s="548">
        <v>5000</v>
      </c>
      <c r="F421" s="538">
        <v>3770</v>
      </c>
      <c r="G421" s="603">
        <f t="shared" si="6"/>
        <v>1.3262599469496021</v>
      </c>
      <c r="H421" s="547" t="s">
        <v>122</v>
      </c>
      <c r="I421" s="606" t="s">
        <v>18</v>
      </c>
      <c r="J421" s="453" t="s">
        <v>470</v>
      </c>
      <c r="K421" s="545" t="s">
        <v>64</v>
      </c>
      <c r="L421" s="545" t="s">
        <v>45</v>
      </c>
      <c r="M421" s="496"/>
      <c r="N421" s="497"/>
    </row>
    <row r="422" spans="1:14" x14ac:dyDescent="0.25">
      <c r="A422" s="195">
        <v>44803</v>
      </c>
      <c r="B422" s="206" t="s">
        <v>124</v>
      </c>
      <c r="C422" s="206" t="s">
        <v>125</v>
      </c>
      <c r="D422" s="605" t="s">
        <v>119</v>
      </c>
      <c r="E422" s="591">
        <v>10000</v>
      </c>
      <c r="F422" s="538">
        <v>3770</v>
      </c>
      <c r="G422" s="603">
        <f t="shared" si="6"/>
        <v>2.6525198938992043</v>
      </c>
      <c r="H422" s="547" t="s">
        <v>141</v>
      </c>
      <c r="I422" s="606" t="s">
        <v>18</v>
      </c>
      <c r="J422" s="453" t="s">
        <v>474</v>
      </c>
      <c r="K422" s="545" t="s">
        <v>64</v>
      </c>
      <c r="L422" s="545" t="s">
        <v>45</v>
      </c>
      <c r="M422" s="496"/>
      <c r="N422" s="497"/>
    </row>
    <row r="423" spans="1:14" x14ac:dyDescent="0.25">
      <c r="A423" s="195">
        <v>44803</v>
      </c>
      <c r="B423" s="206" t="s">
        <v>124</v>
      </c>
      <c r="C423" s="206" t="s">
        <v>125</v>
      </c>
      <c r="D423" s="605" t="s">
        <v>119</v>
      </c>
      <c r="E423" s="591">
        <v>10000</v>
      </c>
      <c r="F423" s="538">
        <v>3770</v>
      </c>
      <c r="G423" s="603">
        <f t="shared" si="6"/>
        <v>2.6525198938992043</v>
      </c>
      <c r="H423" s="547" t="s">
        <v>141</v>
      </c>
      <c r="I423" s="606" t="s">
        <v>18</v>
      </c>
      <c r="J423" s="453" t="s">
        <v>474</v>
      </c>
      <c r="K423" s="545" t="s">
        <v>64</v>
      </c>
      <c r="L423" s="545" t="s">
        <v>45</v>
      </c>
      <c r="M423" s="496"/>
      <c r="N423" s="497"/>
    </row>
    <row r="424" spans="1:14" x14ac:dyDescent="0.25">
      <c r="A424" s="195">
        <v>44803</v>
      </c>
      <c r="B424" s="206" t="s">
        <v>124</v>
      </c>
      <c r="C424" s="206" t="s">
        <v>125</v>
      </c>
      <c r="D424" s="605" t="s">
        <v>119</v>
      </c>
      <c r="E424" s="591">
        <v>10000</v>
      </c>
      <c r="F424" s="538">
        <v>3770</v>
      </c>
      <c r="G424" s="603">
        <f t="shared" si="6"/>
        <v>2.6525198938992043</v>
      </c>
      <c r="H424" s="547" t="s">
        <v>141</v>
      </c>
      <c r="I424" s="606" t="s">
        <v>18</v>
      </c>
      <c r="J424" s="453" t="s">
        <v>474</v>
      </c>
      <c r="K424" s="545" t="s">
        <v>64</v>
      </c>
      <c r="L424" s="545" t="s">
        <v>45</v>
      </c>
      <c r="M424" s="496"/>
      <c r="N424" s="497"/>
    </row>
    <row r="425" spans="1:14" x14ac:dyDescent="0.25">
      <c r="A425" s="195">
        <v>44803</v>
      </c>
      <c r="B425" s="196" t="s">
        <v>124</v>
      </c>
      <c r="C425" s="196" t="s">
        <v>125</v>
      </c>
      <c r="D425" s="197" t="s">
        <v>14</v>
      </c>
      <c r="E425" s="183">
        <v>7000</v>
      </c>
      <c r="F425" s="538">
        <v>3770</v>
      </c>
      <c r="G425" s="603">
        <f t="shared" si="6"/>
        <v>1.856763925729443</v>
      </c>
      <c r="H425" s="547" t="s">
        <v>42</v>
      </c>
      <c r="I425" s="606" t="s">
        <v>18</v>
      </c>
      <c r="J425" s="453" t="s">
        <v>483</v>
      </c>
      <c r="K425" s="545" t="s">
        <v>64</v>
      </c>
      <c r="L425" s="545" t="s">
        <v>45</v>
      </c>
      <c r="M425" s="496"/>
      <c r="N425" s="497"/>
    </row>
    <row r="426" spans="1:14" x14ac:dyDescent="0.25">
      <c r="A426" s="195">
        <v>44803</v>
      </c>
      <c r="B426" s="196" t="s">
        <v>124</v>
      </c>
      <c r="C426" s="196" t="s">
        <v>125</v>
      </c>
      <c r="D426" s="197" t="s">
        <v>14</v>
      </c>
      <c r="E426" s="183">
        <v>8000</v>
      </c>
      <c r="F426" s="538">
        <v>3770</v>
      </c>
      <c r="G426" s="603">
        <f t="shared" si="6"/>
        <v>2.1220159151193636</v>
      </c>
      <c r="H426" s="547" t="s">
        <v>42</v>
      </c>
      <c r="I426" s="606" t="s">
        <v>18</v>
      </c>
      <c r="J426" s="453" t="s">
        <v>483</v>
      </c>
      <c r="K426" s="545" t="s">
        <v>64</v>
      </c>
      <c r="L426" s="545" t="s">
        <v>45</v>
      </c>
      <c r="M426" s="496"/>
      <c r="N426" s="497"/>
    </row>
    <row r="427" spans="1:14" x14ac:dyDescent="0.25">
      <c r="A427" s="195">
        <v>44803</v>
      </c>
      <c r="B427" s="196" t="s">
        <v>124</v>
      </c>
      <c r="C427" s="196" t="s">
        <v>125</v>
      </c>
      <c r="D427" s="197" t="s">
        <v>14</v>
      </c>
      <c r="E427" s="183">
        <v>10000</v>
      </c>
      <c r="F427" s="538">
        <v>3770</v>
      </c>
      <c r="G427" s="603">
        <f t="shared" si="6"/>
        <v>2.6525198938992043</v>
      </c>
      <c r="H427" s="547" t="s">
        <v>42</v>
      </c>
      <c r="I427" s="606" t="s">
        <v>18</v>
      </c>
      <c r="J427" s="453" t="s">
        <v>483</v>
      </c>
      <c r="K427" s="545" t="s">
        <v>64</v>
      </c>
      <c r="L427" s="545" t="s">
        <v>45</v>
      </c>
      <c r="M427" s="496"/>
      <c r="N427" s="497"/>
    </row>
    <row r="428" spans="1:14" x14ac:dyDescent="0.25">
      <c r="A428" s="195">
        <v>44803</v>
      </c>
      <c r="B428" s="196" t="s">
        <v>124</v>
      </c>
      <c r="C428" s="196" t="s">
        <v>125</v>
      </c>
      <c r="D428" s="197" t="s">
        <v>14</v>
      </c>
      <c r="E428" s="183">
        <v>10000</v>
      </c>
      <c r="F428" s="538">
        <v>3770</v>
      </c>
      <c r="G428" s="603">
        <f t="shared" si="6"/>
        <v>2.6525198938992043</v>
      </c>
      <c r="H428" s="547" t="s">
        <v>42</v>
      </c>
      <c r="I428" s="606" t="s">
        <v>18</v>
      </c>
      <c r="J428" s="453" t="s">
        <v>483</v>
      </c>
      <c r="K428" s="545" t="s">
        <v>64</v>
      </c>
      <c r="L428" s="545" t="s">
        <v>45</v>
      </c>
      <c r="M428" s="496"/>
      <c r="N428" s="497"/>
    </row>
    <row r="429" spans="1:14" x14ac:dyDescent="0.25">
      <c r="A429" s="195">
        <v>44803</v>
      </c>
      <c r="B429" s="196" t="s">
        <v>482</v>
      </c>
      <c r="C429" s="196" t="s">
        <v>265</v>
      </c>
      <c r="D429" s="197" t="s">
        <v>81</v>
      </c>
      <c r="E429" s="183">
        <v>70000</v>
      </c>
      <c r="F429" s="538">
        <v>3770</v>
      </c>
      <c r="G429" s="603">
        <f t="shared" si="6"/>
        <v>18.567639257294431</v>
      </c>
      <c r="H429" s="547" t="s">
        <v>42</v>
      </c>
      <c r="I429" s="606" t="s">
        <v>18</v>
      </c>
      <c r="J429" s="453" t="s">
        <v>484</v>
      </c>
      <c r="K429" s="545" t="s">
        <v>64</v>
      </c>
      <c r="L429" s="545" t="s">
        <v>45</v>
      </c>
      <c r="M429" s="496"/>
      <c r="N429" s="497"/>
    </row>
    <row r="430" spans="1:14" x14ac:dyDescent="0.25">
      <c r="A430" s="195">
        <v>44803</v>
      </c>
      <c r="B430" s="176" t="s">
        <v>131</v>
      </c>
      <c r="C430" s="683" t="s">
        <v>184</v>
      </c>
      <c r="D430" s="597" t="s">
        <v>14</v>
      </c>
      <c r="E430" s="183">
        <v>30000</v>
      </c>
      <c r="F430" s="538">
        <v>3770</v>
      </c>
      <c r="G430" s="603">
        <f t="shared" si="6"/>
        <v>7.9575596816976129</v>
      </c>
      <c r="H430" s="547" t="s">
        <v>42</v>
      </c>
      <c r="I430" s="606" t="s">
        <v>18</v>
      </c>
      <c r="J430" s="606" t="s">
        <v>531</v>
      </c>
      <c r="K430" s="545" t="s">
        <v>64</v>
      </c>
      <c r="L430" s="545" t="s">
        <v>45</v>
      </c>
      <c r="M430" s="496"/>
      <c r="N430" s="497"/>
    </row>
    <row r="431" spans="1:14" x14ac:dyDescent="0.25">
      <c r="A431" s="195">
        <v>44803</v>
      </c>
      <c r="B431" s="176" t="s">
        <v>133</v>
      </c>
      <c r="C431" s="683" t="s">
        <v>184</v>
      </c>
      <c r="D431" s="597" t="s">
        <v>120</v>
      </c>
      <c r="E431" s="183">
        <v>25000</v>
      </c>
      <c r="F431" s="538">
        <v>3770</v>
      </c>
      <c r="G431" s="603">
        <f t="shared" si="6"/>
        <v>6.6312997347480103</v>
      </c>
      <c r="H431" s="547" t="s">
        <v>122</v>
      </c>
      <c r="I431" s="606" t="s">
        <v>18</v>
      </c>
      <c r="J431" s="606" t="s">
        <v>531</v>
      </c>
      <c r="K431" s="545" t="s">
        <v>64</v>
      </c>
      <c r="L431" s="545" t="s">
        <v>45</v>
      </c>
      <c r="M431" s="496"/>
      <c r="N431" s="497"/>
    </row>
    <row r="432" spans="1:14" x14ac:dyDescent="0.25">
      <c r="A432" s="195">
        <v>44803</v>
      </c>
      <c r="B432" s="176" t="s">
        <v>132</v>
      </c>
      <c r="C432" s="683" t="s">
        <v>184</v>
      </c>
      <c r="D432" s="597" t="s">
        <v>119</v>
      </c>
      <c r="E432" s="183">
        <v>20000</v>
      </c>
      <c r="F432" s="538">
        <v>3770</v>
      </c>
      <c r="G432" s="603">
        <f t="shared" si="6"/>
        <v>5.3050397877984086</v>
      </c>
      <c r="H432" s="547" t="s">
        <v>121</v>
      </c>
      <c r="I432" s="606" t="s">
        <v>18</v>
      </c>
      <c r="J432" s="606" t="s">
        <v>531</v>
      </c>
      <c r="K432" s="545" t="s">
        <v>64</v>
      </c>
      <c r="L432" s="545" t="s">
        <v>45</v>
      </c>
      <c r="M432" s="496"/>
      <c r="N432" s="497"/>
    </row>
    <row r="433" spans="1:14" x14ac:dyDescent="0.25">
      <c r="A433" s="195">
        <v>44803</v>
      </c>
      <c r="B433" s="176" t="s">
        <v>183</v>
      </c>
      <c r="C433" s="683" t="s">
        <v>184</v>
      </c>
      <c r="D433" s="597" t="s">
        <v>119</v>
      </c>
      <c r="E433" s="183">
        <v>20000</v>
      </c>
      <c r="F433" s="538">
        <v>3770</v>
      </c>
      <c r="G433" s="603">
        <f t="shared" si="6"/>
        <v>5.3050397877984086</v>
      </c>
      <c r="H433" s="547" t="s">
        <v>141</v>
      </c>
      <c r="I433" s="606" t="s">
        <v>18</v>
      </c>
      <c r="J433" s="606" t="s">
        <v>531</v>
      </c>
      <c r="K433" s="545" t="s">
        <v>64</v>
      </c>
      <c r="L433" s="545" t="s">
        <v>45</v>
      </c>
      <c r="M433" s="496"/>
      <c r="N433" s="497"/>
    </row>
    <row r="434" spans="1:14" x14ac:dyDescent="0.25">
      <c r="A434" s="195">
        <v>44804</v>
      </c>
      <c r="B434" s="176" t="s">
        <v>505</v>
      </c>
      <c r="C434" s="683" t="s">
        <v>383</v>
      </c>
      <c r="D434" s="597" t="s">
        <v>81</v>
      </c>
      <c r="E434" s="183">
        <f>F434*G434</f>
        <v>9048000</v>
      </c>
      <c r="F434" s="538">
        <v>3770</v>
      </c>
      <c r="G434" s="603">
        <v>2400</v>
      </c>
      <c r="H434" s="547" t="s">
        <v>504</v>
      </c>
      <c r="I434" s="606" t="s">
        <v>18</v>
      </c>
      <c r="J434" s="708" t="s">
        <v>532</v>
      </c>
      <c r="K434" s="545" t="s">
        <v>64</v>
      </c>
      <c r="L434" s="545" t="s">
        <v>45</v>
      </c>
      <c r="M434" s="496"/>
      <c r="N434" s="497"/>
    </row>
    <row r="435" spans="1:14" x14ac:dyDescent="0.25">
      <c r="A435" s="195">
        <v>44804</v>
      </c>
      <c r="B435" s="176" t="s">
        <v>206</v>
      </c>
      <c r="C435" s="683" t="s">
        <v>135</v>
      </c>
      <c r="D435" s="597" t="s">
        <v>81</v>
      </c>
      <c r="E435" s="183">
        <f>F435*G435</f>
        <v>2111.2000000000003</v>
      </c>
      <c r="F435" s="538">
        <v>3770</v>
      </c>
      <c r="G435" s="603">
        <v>0.56000000000000005</v>
      </c>
      <c r="H435" s="547" t="s">
        <v>504</v>
      </c>
      <c r="I435" s="606" t="s">
        <v>18</v>
      </c>
      <c r="J435" s="708" t="s">
        <v>526</v>
      </c>
      <c r="K435" s="545" t="s">
        <v>64</v>
      </c>
      <c r="L435" s="545" t="s">
        <v>45</v>
      </c>
      <c r="M435" s="496"/>
      <c r="N435" s="497"/>
    </row>
    <row r="436" spans="1:14" x14ac:dyDescent="0.25">
      <c r="A436" s="195">
        <v>44804</v>
      </c>
      <c r="B436" s="176" t="s">
        <v>206</v>
      </c>
      <c r="C436" s="683" t="s">
        <v>135</v>
      </c>
      <c r="D436" s="597" t="s">
        <v>81</v>
      </c>
      <c r="E436" s="183">
        <f>F436*G436</f>
        <v>2111.2000000000003</v>
      </c>
      <c r="F436" s="538">
        <v>3770</v>
      </c>
      <c r="G436" s="603">
        <v>0.56000000000000005</v>
      </c>
      <c r="H436" s="547" t="s">
        <v>504</v>
      </c>
      <c r="I436" s="606" t="s">
        <v>18</v>
      </c>
      <c r="J436" s="708" t="s">
        <v>527</v>
      </c>
      <c r="K436" s="545" t="s">
        <v>64</v>
      </c>
      <c r="L436" s="545" t="s">
        <v>45</v>
      </c>
      <c r="M436" s="496"/>
      <c r="N436" s="497"/>
    </row>
    <row r="437" spans="1:14" x14ac:dyDescent="0.25">
      <c r="A437" s="195">
        <v>44804</v>
      </c>
      <c r="B437" s="176" t="s">
        <v>206</v>
      </c>
      <c r="C437" s="683" t="s">
        <v>135</v>
      </c>
      <c r="D437" s="597" t="s">
        <v>81</v>
      </c>
      <c r="E437" s="183">
        <v>2000</v>
      </c>
      <c r="F437" s="538">
        <v>3770</v>
      </c>
      <c r="G437" s="603">
        <f t="shared" si="6"/>
        <v>0.5305039787798409</v>
      </c>
      <c r="H437" s="547" t="s">
        <v>140</v>
      </c>
      <c r="I437" s="606" t="s">
        <v>18</v>
      </c>
      <c r="J437" s="708" t="s">
        <v>528</v>
      </c>
      <c r="K437" s="545" t="s">
        <v>64</v>
      </c>
      <c r="L437" s="545" t="s">
        <v>45</v>
      </c>
      <c r="M437" s="496"/>
      <c r="N437" s="497"/>
    </row>
    <row r="438" spans="1:14" x14ac:dyDescent="0.25">
      <c r="A438" s="181">
        <v>44804</v>
      </c>
      <c r="B438" s="25" t="s">
        <v>124</v>
      </c>
      <c r="C438" s="25" t="s">
        <v>125</v>
      </c>
      <c r="D438" s="176" t="s">
        <v>120</v>
      </c>
      <c r="E438" s="706">
        <v>8000</v>
      </c>
      <c r="F438" s="538">
        <v>3770</v>
      </c>
      <c r="G438" s="603">
        <f t="shared" si="6"/>
        <v>2.1220159151193636</v>
      </c>
      <c r="H438" s="547" t="s">
        <v>122</v>
      </c>
      <c r="I438" s="606" t="s">
        <v>18</v>
      </c>
      <c r="J438" s="453" t="s">
        <v>485</v>
      </c>
      <c r="K438" s="545" t="s">
        <v>64</v>
      </c>
      <c r="L438" s="545" t="s">
        <v>45</v>
      </c>
      <c r="M438" s="496"/>
      <c r="N438" s="497"/>
    </row>
    <row r="439" spans="1:14" x14ac:dyDescent="0.25">
      <c r="A439" s="181">
        <v>44804</v>
      </c>
      <c r="B439" s="25" t="s">
        <v>124</v>
      </c>
      <c r="C439" s="25" t="s">
        <v>125</v>
      </c>
      <c r="D439" s="176" t="s">
        <v>120</v>
      </c>
      <c r="E439" s="694">
        <v>20000</v>
      </c>
      <c r="F439" s="538">
        <v>3770</v>
      </c>
      <c r="G439" s="603">
        <f t="shared" si="6"/>
        <v>5.3050397877984086</v>
      </c>
      <c r="H439" s="547" t="s">
        <v>122</v>
      </c>
      <c r="I439" s="606" t="s">
        <v>18</v>
      </c>
      <c r="J439" s="453" t="s">
        <v>485</v>
      </c>
      <c r="K439" s="545" t="s">
        <v>64</v>
      </c>
      <c r="L439" s="545" t="s">
        <v>45</v>
      </c>
      <c r="M439" s="496"/>
      <c r="N439" s="497"/>
    </row>
    <row r="440" spans="1:14" x14ac:dyDescent="0.25">
      <c r="A440" s="181">
        <v>44804</v>
      </c>
      <c r="B440" s="25" t="s">
        <v>124</v>
      </c>
      <c r="C440" s="25" t="s">
        <v>125</v>
      </c>
      <c r="D440" s="176" t="s">
        <v>120</v>
      </c>
      <c r="E440" s="707">
        <v>23000</v>
      </c>
      <c r="F440" s="538">
        <v>3770</v>
      </c>
      <c r="G440" s="603">
        <f t="shared" si="6"/>
        <v>6.1007957559681696</v>
      </c>
      <c r="H440" s="547" t="s">
        <v>122</v>
      </c>
      <c r="I440" s="606" t="s">
        <v>18</v>
      </c>
      <c r="J440" s="453" t="s">
        <v>485</v>
      </c>
      <c r="K440" s="545" t="s">
        <v>64</v>
      </c>
      <c r="L440" s="545" t="s">
        <v>45</v>
      </c>
      <c r="M440" s="496"/>
      <c r="N440" s="497"/>
    </row>
    <row r="441" spans="1:14" x14ac:dyDescent="0.25">
      <c r="A441" s="181">
        <v>44804</v>
      </c>
      <c r="B441" s="25" t="s">
        <v>124</v>
      </c>
      <c r="C441" s="25" t="s">
        <v>125</v>
      </c>
      <c r="D441" s="176" t="s">
        <v>120</v>
      </c>
      <c r="E441" s="707">
        <v>7000</v>
      </c>
      <c r="F441" s="538">
        <v>3770</v>
      </c>
      <c r="G441" s="603">
        <f t="shared" si="6"/>
        <v>1.856763925729443</v>
      </c>
      <c r="H441" s="547" t="s">
        <v>122</v>
      </c>
      <c r="I441" s="606" t="s">
        <v>18</v>
      </c>
      <c r="J441" s="453" t="s">
        <v>485</v>
      </c>
      <c r="K441" s="545" t="s">
        <v>64</v>
      </c>
      <c r="L441" s="545" t="s">
        <v>45</v>
      </c>
      <c r="M441" s="496"/>
      <c r="N441" s="497"/>
    </row>
    <row r="442" spans="1:14" x14ac:dyDescent="0.25">
      <c r="A442" s="181">
        <v>44804</v>
      </c>
      <c r="B442" s="25" t="s">
        <v>124</v>
      </c>
      <c r="C442" s="25" t="s">
        <v>125</v>
      </c>
      <c r="D442" s="176" t="s">
        <v>120</v>
      </c>
      <c r="E442" s="707">
        <v>8000</v>
      </c>
      <c r="F442" s="538">
        <v>3770</v>
      </c>
      <c r="G442" s="603">
        <f t="shared" si="6"/>
        <v>2.1220159151193636</v>
      </c>
      <c r="H442" s="547" t="s">
        <v>122</v>
      </c>
      <c r="I442" s="606" t="s">
        <v>18</v>
      </c>
      <c r="J442" s="453" t="s">
        <v>485</v>
      </c>
      <c r="K442" s="545" t="s">
        <v>64</v>
      </c>
      <c r="L442" s="545" t="s">
        <v>45</v>
      </c>
      <c r="M442" s="496"/>
      <c r="N442" s="497"/>
    </row>
    <row r="443" spans="1:14" x14ac:dyDescent="0.25">
      <c r="A443" s="181">
        <v>44804</v>
      </c>
      <c r="B443" s="25" t="s">
        <v>123</v>
      </c>
      <c r="C443" s="25" t="s">
        <v>123</v>
      </c>
      <c r="D443" s="25" t="s">
        <v>120</v>
      </c>
      <c r="E443" s="707">
        <v>5000</v>
      </c>
      <c r="F443" s="538">
        <v>3770</v>
      </c>
      <c r="G443" s="603">
        <f t="shared" si="6"/>
        <v>1.3262599469496021</v>
      </c>
      <c r="H443" s="547" t="s">
        <v>122</v>
      </c>
      <c r="I443" s="606" t="s">
        <v>18</v>
      </c>
      <c r="J443" s="453" t="s">
        <v>485</v>
      </c>
      <c r="K443" s="545" t="s">
        <v>64</v>
      </c>
      <c r="L443" s="545" t="s">
        <v>45</v>
      </c>
      <c r="M443" s="496"/>
      <c r="N443" s="497"/>
    </row>
    <row r="444" spans="1:14" x14ac:dyDescent="0.25">
      <c r="A444" s="181">
        <v>44804</v>
      </c>
      <c r="B444" s="25" t="s">
        <v>123</v>
      </c>
      <c r="C444" s="25" t="s">
        <v>123</v>
      </c>
      <c r="D444" s="25" t="s">
        <v>120</v>
      </c>
      <c r="E444" s="707">
        <v>5000</v>
      </c>
      <c r="F444" s="538">
        <v>3770</v>
      </c>
      <c r="G444" s="603">
        <f t="shared" si="6"/>
        <v>1.3262599469496021</v>
      </c>
      <c r="H444" s="547" t="s">
        <v>122</v>
      </c>
      <c r="I444" s="606" t="s">
        <v>18</v>
      </c>
      <c r="J444" s="453" t="s">
        <v>485</v>
      </c>
      <c r="K444" s="545" t="s">
        <v>64</v>
      </c>
      <c r="L444" s="545" t="s">
        <v>45</v>
      </c>
      <c r="M444" s="496"/>
      <c r="N444" s="497"/>
    </row>
    <row r="445" spans="1:14" x14ac:dyDescent="0.25">
      <c r="A445" s="195">
        <v>44804</v>
      </c>
      <c r="B445" s="178" t="s">
        <v>124</v>
      </c>
      <c r="C445" s="178" t="s">
        <v>125</v>
      </c>
      <c r="D445" s="204" t="s">
        <v>119</v>
      </c>
      <c r="E445" s="591">
        <v>9000</v>
      </c>
      <c r="F445" s="538">
        <v>3770</v>
      </c>
      <c r="G445" s="603">
        <f t="shared" si="6"/>
        <v>2.3872679045092839</v>
      </c>
      <c r="H445" s="547" t="s">
        <v>121</v>
      </c>
      <c r="I445" s="606" t="s">
        <v>18</v>
      </c>
      <c r="J445" s="453" t="s">
        <v>489</v>
      </c>
      <c r="K445" s="545" t="s">
        <v>64</v>
      </c>
      <c r="L445" s="545" t="s">
        <v>45</v>
      </c>
      <c r="M445" s="496"/>
      <c r="N445" s="497"/>
    </row>
    <row r="446" spans="1:14" x14ac:dyDescent="0.25">
      <c r="A446" s="195">
        <v>44804</v>
      </c>
      <c r="B446" s="178" t="s">
        <v>124</v>
      </c>
      <c r="C446" s="178" t="s">
        <v>125</v>
      </c>
      <c r="D446" s="204" t="s">
        <v>119</v>
      </c>
      <c r="E446" s="591">
        <v>10000</v>
      </c>
      <c r="F446" s="538">
        <v>3770</v>
      </c>
      <c r="G446" s="603">
        <f t="shared" si="6"/>
        <v>2.6525198938992043</v>
      </c>
      <c r="H446" s="547" t="s">
        <v>121</v>
      </c>
      <c r="I446" s="606" t="s">
        <v>18</v>
      </c>
      <c r="J446" s="453" t="s">
        <v>489</v>
      </c>
      <c r="K446" s="545" t="s">
        <v>64</v>
      </c>
      <c r="L446" s="545" t="s">
        <v>45</v>
      </c>
      <c r="M446" s="496"/>
      <c r="N446" s="497"/>
    </row>
    <row r="447" spans="1:14" x14ac:dyDescent="0.25">
      <c r="A447" s="195">
        <v>44804</v>
      </c>
      <c r="B447" s="178" t="s">
        <v>124</v>
      </c>
      <c r="C447" s="178" t="s">
        <v>125</v>
      </c>
      <c r="D447" s="204" t="s">
        <v>119</v>
      </c>
      <c r="E447" s="591">
        <v>15000</v>
      </c>
      <c r="F447" s="538">
        <v>3770</v>
      </c>
      <c r="G447" s="603">
        <f t="shared" si="6"/>
        <v>3.9787798408488064</v>
      </c>
      <c r="H447" s="547" t="s">
        <v>121</v>
      </c>
      <c r="I447" s="606" t="s">
        <v>18</v>
      </c>
      <c r="J447" s="453" t="s">
        <v>489</v>
      </c>
      <c r="K447" s="545" t="s">
        <v>64</v>
      </c>
      <c r="L447" s="545" t="s">
        <v>45</v>
      </c>
      <c r="M447" s="496"/>
      <c r="N447" s="497"/>
    </row>
    <row r="448" spans="1:14" x14ac:dyDescent="0.25">
      <c r="A448" s="195">
        <v>44804</v>
      </c>
      <c r="B448" s="178" t="s">
        <v>124</v>
      </c>
      <c r="C448" s="178" t="s">
        <v>125</v>
      </c>
      <c r="D448" s="204" t="s">
        <v>119</v>
      </c>
      <c r="E448" s="591">
        <v>20000</v>
      </c>
      <c r="F448" s="538">
        <v>3770</v>
      </c>
      <c r="G448" s="603">
        <f t="shared" si="6"/>
        <v>5.3050397877984086</v>
      </c>
      <c r="H448" s="547" t="s">
        <v>121</v>
      </c>
      <c r="I448" s="606" t="s">
        <v>18</v>
      </c>
      <c r="J448" s="453" t="s">
        <v>489</v>
      </c>
      <c r="K448" s="545" t="s">
        <v>64</v>
      </c>
      <c r="L448" s="545" t="s">
        <v>45</v>
      </c>
      <c r="M448" s="496"/>
      <c r="N448" s="497"/>
    </row>
    <row r="449" spans="1:14" x14ac:dyDescent="0.25">
      <c r="A449" s="195">
        <v>44804</v>
      </c>
      <c r="B449" s="178" t="s">
        <v>124</v>
      </c>
      <c r="C449" s="178" t="s">
        <v>125</v>
      </c>
      <c r="D449" s="204" t="s">
        <v>119</v>
      </c>
      <c r="E449" s="591">
        <v>8000</v>
      </c>
      <c r="F449" s="538">
        <v>3770</v>
      </c>
      <c r="G449" s="603">
        <f t="shared" si="6"/>
        <v>2.1220159151193636</v>
      </c>
      <c r="H449" s="547" t="s">
        <v>121</v>
      </c>
      <c r="I449" s="606" t="s">
        <v>18</v>
      </c>
      <c r="J449" s="453" t="s">
        <v>489</v>
      </c>
      <c r="K449" s="545" t="s">
        <v>64</v>
      </c>
      <c r="L449" s="545" t="s">
        <v>45</v>
      </c>
      <c r="M449" s="496"/>
      <c r="N449" s="497"/>
    </row>
    <row r="450" spans="1:14" x14ac:dyDescent="0.25">
      <c r="A450" s="195">
        <v>44804</v>
      </c>
      <c r="B450" s="206" t="s">
        <v>374</v>
      </c>
      <c r="C450" s="206" t="s">
        <v>125</v>
      </c>
      <c r="D450" s="605" t="s">
        <v>119</v>
      </c>
      <c r="E450" s="591">
        <v>10000</v>
      </c>
      <c r="F450" s="538">
        <v>3770</v>
      </c>
      <c r="G450" s="603">
        <f t="shared" si="6"/>
        <v>2.6525198938992043</v>
      </c>
      <c r="H450" s="547" t="s">
        <v>141</v>
      </c>
      <c r="I450" s="606" t="s">
        <v>18</v>
      </c>
      <c r="J450" s="453" t="s">
        <v>490</v>
      </c>
      <c r="K450" s="545" t="s">
        <v>64</v>
      </c>
      <c r="L450" s="545" t="s">
        <v>45</v>
      </c>
      <c r="M450" s="496"/>
      <c r="N450" s="497"/>
    </row>
    <row r="451" spans="1:14" x14ac:dyDescent="0.25">
      <c r="A451" s="195">
        <v>44804</v>
      </c>
      <c r="B451" s="206" t="s">
        <v>374</v>
      </c>
      <c r="C451" s="206" t="s">
        <v>125</v>
      </c>
      <c r="D451" s="605" t="s">
        <v>119</v>
      </c>
      <c r="E451" s="591">
        <v>10000</v>
      </c>
      <c r="F451" s="538">
        <v>3770</v>
      </c>
      <c r="G451" s="603">
        <f t="shared" si="6"/>
        <v>2.6525198938992043</v>
      </c>
      <c r="H451" s="547" t="s">
        <v>141</v>
      </c>
      <c r="I451" s="606" t="s">
        <v>18</v>
      </c>
      <c r="J451" s="453" t="s">
        <v>490</v>
      </c>
      <c r="K451" s="545" t="s">
        <v>64</v>
      </c>
      <c r="L451" s="545" t="s">
        <v>45</v>
      </c>
      <c r="M451" s="496"/>
      <c r="N451" s="497"/>
    </row>
    <row r="452" spans="1:14" x14ac:dyDescent="0.25">
      <c r="A452" s="195">
        <v>44804</v>
      </c>
      <c r="B452" s="206" t="s">
        <v>374</v>
      </c>
      <c r="C452" s="206" t="s">
        <v>125</v>
      </c>
      <c r="D452" s="605" t="s">
        <v>119</v>
      </c>
      <c r="E452" s="591">
        <v>15000</v>
      </c>
      <c r="F452" s="538">
        <v>3770</v>
      </c>
      <c r="G452" s="603">
        <f t="shared" si="6"/>
        <v>3.9787798408488064</v>
      </c>
      <c r="H452" s="547" t="s">
        <v>141</v>
      </c>
      <c r="I452" s="606" t="s">
        <v>18</v>
      </c>
      <c r="J452" s="453" t="s">
        <v>490</v>
      </c>
      <c r="K452" s="545" t="s">
        <v>64</v>
      </c>
      <c r="L452" s="545" t="s">
        <v>45</v>
      </c>
      <c r="M452" s="496"/>
      <c r="N452" s="497"/>
    </row>
    <row r="453" spans="1:14" x14ac:dyDescent="0.25">
      <c r="A453" s="195">
        <v>44804</v>
      </c>
      <c r="B453" s="206" t="s">
        <v>374</v>
      </c>
      <c r="C453" s="206" t="s">
        <v>125</v>
      </c>
      <c r="D453" s="605" t="s">
        <v>119</v>
      </c>
      <c r="E453" s="591">
        <v>20000</v>
      </c>
      <c r="F453" s="538">
        <v>3770</v>
      </c>
      <c r="G453" s="603">
        <f t="shared" si="6"/>
        <v>5.3050397877984086</v>
      </c>
      <c r="H453" s="547" t="s">
        <v>141</v>
      </c>
      <c r="I453" s="606" t="s">
        <v>18</v>
      </c>
      <c r="J453" s="453" t="s">
        <v>490</v>
      </c>
      <c r="K453" s="545" t="s">
        <v>64</v>
      </c>
      <c r="L453" s="545" t="s">
        <v>45</v>
      </c>
      <c r="M453" s="496"/>
      <c r="N453" s="497"/>
    </row>
    <row r="454" spans="1:14" ht="15.75" thickBot="1" x14ac:dyDescent="0.3">
      <c r="A454" s="195">
        <v>44804</v>
      </c>
      <c r="B454" s="206" t="s">
        <v>374</v>
      </c>
      <c r="C454" s="206" t="s">
        <v>125</v>
      </c>
      <c r="D454" s="605" t="s">
        <v>119</v>
      </c>
      <c r="E454" s="591">
        <v>9000</v>
      </c>
      <c r="F454" s="538">
        <v>3770</v>
      </c>
      <c r="G454" s="603">
        <f t="shared" si="6"/>
        <v>2.3872679045092839</v>
      </c>
      <c r="H454" s="547" t="s">
        <v>141</v>
      </c>
      <c r="I454" s="606" t="s">
        <v>18</v>
      </c>
      <c r="J454" s="453" t="s">
        <v>490</v>
      </c>
      <c r="K454" s="545" t="s">
        <v>64</v>
      </c>
      <c r="L454" s="545" t="s">
        <v>45</v>
      </c>
      <c r="M454" s="496"/>
      <c r="N454" s="497"/>
    </row>
    <row r="455" spans="1:14" ht="25.5" customHeight="1" thickBot="1" x14ac:dyDescent="0.3">
      <c r="A455" s="531"/>
      <c r="B455" s="496"/>
      <c r="C455" s="496"/>
      <c r="D455" s="611"/>
      <c r="E455" s="632">
        <f>SUM(E3:E454)</f>
        <v>19494651.199999999</v>
      </c>
      <c r="F455" s="693"/>
      <c r="G455" s="633">
        <f>SUM(G3:G454)</f>
        <v>5170.9950132625991</v>
      </c>
      <c r="H455" s="691"/>
      <c r="I455" s="606"/>
      <c r="J455" s="496"/>
      <c r="K455" s="545"/>
      <c r="L455" s="545"/>
      <c r="M455" s="496"/>
      <c r="N455" s="497"/>
    </row>
  </sheetData>
  <autoFilter ref="A2:N455"/>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4"/>
  <sheetViews>
    <sheetView workbookViewId="0">
      <selection activeCell="C18" sqref="C18"/>
    </sheetView>
  </sheetViews>
  <sheetFormatPr defaultRowHeight="15" x14ac:dyDescent="0.25"/>
  <cols>
    <col min="1" max="1" width="13.140625" customWidth="1"/>
    <col min="2" max="2" width="36.5703125" customWidth="1"/>
    <col min="3" max="3" width="15.85546875" customWidth="1"/>
    <col min="4" max="4" width="14.7109375" bestFit="1" customWidth="1"/>
  </cols>
  <sheetData>
    <row r="3" spans="1:5" x14ac:dyDescent="0.25">
      <c r="A3" s="473" t="s">
        <v>106</v>
      </c>
      <c r="B3" t="s">
        <v>113</v>
      </c>
      <c r="C3" t="s">
        <v>112</v>
      </c>
    </row>
    <row r="4" spans="1:5" x14ac:dyDescent="0.25">
      <c r="A4" s="203" t="s">
        <v>65</v>
      </c>
      <c r="B4" s="474">
        <v>475000</v>
      </c>
      <c r="C4" s="474"/>
      <c r="D4" s="702">
        <f>GETPIVOTDATA("Sum of spent in national currency (Ugx)",$A$3,"Name","Airtime")-GETPIVOTDATA("Sum of Received",$A$3,"Name","Airtime")</f>
        <v>475000</v>
      </c>
      <c r="E4" s="702"/>
    </row>
    <row r="5" spans="1:5" x14ac:dyDescent="0.25">
      <c r="A5" s="203" t="s">
        <v>141</v>
      </c>
      <c r="B5" s="474">
        <v>1429000</v>
      </c>
      <c r="C5" s="474">
        <v>59000</v>
      </c>
      <c r="D5" s="702">
        <f>GETPIVOTDATA("Sum of spent in national currency (Ugx)",$A$3,"Name","Edris")-GETPIVOTDATA("Sum of Received",$A$3,"Name","Edris")</f>
        <v>1370000</v>
      </c>
      <c r="E5" s="702"/>
    </row>
    <row r="6" spans="1:5" x14ac:dyDescent="0.25">
      <c r="A6" s="203" t="s">
        <v>121</v>
      </c>
      <c r="B6" s="474">
        <v>1255000</v>
      </c>
      <c r="C6" s="474">
        <v>79000</v>
      </c>
      <c r="D6" s="702">
        <f>GETPIVOTDATA("Sum of spent in national currency (Ugx)",$A$3,"Name","Grace")-GETPIVOTDATA("Sum of Received",$A$3,"Name","Grace")</f>
        <v>1176000</v>
      </c>
      <c r="E6" s="702"/>
    </row>
    <row r="7" spans="1:5" x14ac:dyDescent="0.25">
      <c r="A7" s="203" t="s">
        <v>122</v>
      </c>
      <c r="B7" s="474">
        <v>1812000</v>
      </c>
      <c r="C7" s="474">
        <v>21000</v>
      </c>
      <c r="D7" s="702">
        <f>GETPIVOTDATA("Sum of spent in national currency (Ugx)",$A$3,"Name","i35")-GETPIVOTDATA("Sum of Received",$A$3,"Name","i35")</f>
        <v>1791000</v>
      </c>
      <c r="E7" s="702"/>
    </row>
    <row r="8" spans="1:5" x14ac:dyDescent="0.25">
      <c r="A8" s="203" t="s">
        <v>42</v>
      </c>
      <c r="B8" s="474">
        <v>2030900</v>
      </c>
      <c r="C8" s="474">
        <v>122600</v>
      </c>
      <c r="D8" s="702">
        <f>GETPIVOTDATA("Sum of spent in national currency (Ugx)",$A$3,"Name","Lydia")-GETPIVOTDATA("Sum of Received",$A$3,"Name","Lydia")</f>
        <v>1908300</v>
      </c>
      <c r="E8" s="702"/>
    </row>
    <row r="9" spans="1:5" x14ac:dyDescent="0.25">
      <c r="A9" s="203" t="s">
        <v>107</v>
      </c>
      <c r="B9" s="474"/>
      <c r="C9" s="474">
        <v>5862500</v>
      </c>
      <c r="D9" s="702"/>
      <c r="E9" s="702"/>
    </row>
    <row r="10" spans="1:5" x14ac:dyDescent="0.25">
      <c r="A10" s="203" t="s">
        <v>108</v>
      </c>
      <c r="B10" s="474">
        <v>7001900</v>
      </c>
      <c r="C10" s="474">
        <v>6144100</v>
      </c>
      <c r="D10" s="702">
        <f>GETPIVOTDATA("Sum of spent in national currency (Ugx)",$A$3,"Name","Lydia")-GETPIVOTDATA("Sum of Received",$A$3,"Name","Lydia")</f>
        <v>1908300</v>
      </c>
      <c r="E10" s="702"/>
    </row>
    <row r="11" spans="1:5" x14ac:dyDescent="0.25">
      <c r="B11" s="703"/>
      <c r="C11" s="703"/>
      <c r="D11" s="702"/>
      <c r="E11" s="702"/>
    </row>
    <row r="12" spans="1:5" x14ac:dyDescent="0.25">
      <c r="B12" s="703"/>
      <c r="C12" s="704">
        <f>SUM(C5:C8)</f>
        <v>281600</v>
      </c>
      <c r="D12" s="703"/>
      <c r="E12" s="703"/>
    </row>
    <row r="14" spans="1:5" x14ac:dyDescent="0.25">
      <c r="C14" s="653"/>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28"/>
  <sheetViews>
    <sheetView workbookViewId="0">
      <pane xSplit="1" ySplit="2" topLeftCell="D3" activePane="bottomRight" state="frozen"/>
      <selection pane="topRight" activeCell="B1" sqref="B1"/>
      <selection pane="bottomLeft" activeCell="A4" sqref="A4"/>
      <selection pane="bottomRight" activeCell="H126" sqref="H126"/>
    </sheetView>
  </sheetViews>
  <sheetFormatPr defaultColWidth="10.85546875" defaultRowHeight="15" x14ac:dyDescent="0.25"/>
  <cols>
    <col min="1" max="1" width="17.7109375" style="41" customWidth="1"/>
    <col min="2" max="2" width="39.140625" style="41" bestFit="1" customWidth="1"/>
    <col min="3" max="3" width="18.42578125" style="41" bestFit="1" customWidth="1"/>
    <col min="4" max="4" width="14.7109375" style="41" customWidth="1"/>
    <col min="5" max="5" width="14.42578125" style="78" customWidth="1"/>
    <col min="6" max="6" width="15.140625" style="78" customWidth="1"/>
    <col min="7" max="7" width="21.140625" style="78" customWidth="1"/>
    <col min="8" max="9" width="21.140625" style="41" customWidth="1"/>
    <col min="10" max="10" width="26.140625" style="41" customWidth="1"/>
    <col min="11" max="11" width="10.85546875" style="41"/>
    <col min="12" max="12" width="13.42578125" style="41" customWidth="1"/>
    <col min="13" max="13" width="14.85546875" style="41" customWidth="1"/>
    <col min="14" max="14" width="28" style="41" customWidth="1"/>
    <col min="15" max="16384" width="10.85546875" style="41"/>
  </cols>
  <sheetData>
    <row r="1" spans="1:15" s="2" customFormat="1" ht="21" customHeight="1" x14ac:dyDescent="0.25">
      <c r="A1" s="711" t="s">
        <v>148</v>
      </c>
      <c r="B1" s="711"/>
      <c r="C1" s="711"/>
      <c r="D1" s="711"/>
      <c r="E1" s="711"/>
      <c r="F1" s="711"/>
      <c r="G1" s="711"/>
      <c r="H1" s="711"/>
      <c r="I1" s="711"/>
      <c r="J1" s="711"/>
      <c r="K1" s="711"/>
      <c r="L1" s="711"/>
      <c r="M1" s="711"/>
      <c r="N1" s="711"/>
    </row>
    <row r="2" spans="1:15" s="2" customFormat="1" ht="45.75" customHeight="1" x14ac:dyDescent="0.25">
      <c r="A2" s="42" t="s">
        <v>0</v>
      </c>
      <c r="B2" s="34" t="s">
        <v>5</v>
      </c>
      <c r="C2" s="34" t="s">
        <v>10</v>
      </c>
      <c r="D2" s="35" t="s">
        <v>8</v>
      </c>
      <c r="E2" s="35" t="s">
        <v>56</v>
      </c>
      <c r="F2" s="35" t="s">
        <v>34</v>
      </c>
      <c r="G2" s="36" t="s">
        <v>41</v>
      </c>
      <c r="H2" s="36" t="s">
        <v>2</v>
      </c>
      <c r="I2" s="36" t="s">
        <v>3</v>
      </c>
      <c r="J2" s="34" t="s">
        <v>9</v>
      </c>
      <c r="K2" s="34" t="s">
        <v>1</v>
      </c>
      <c r="L2" s="34" t="s">
        <v>4</v>
      </c>
      <c r="M2" s="37" t="s">
        <v>12</v>
      </c>
      <c r="N2" s="38" t="s">
        <v>11</v>
      </c>
      <c r="O2" s="318"/>
    </row>
    <row r="3" spans="1:15" s="22" customFormat="1" x14ac:dyDescent="0.25">
      <c r="A3" s="123">
        <v>44774</v>
      </c>
      <c r="B3" s="122" t="s">
        <v>153</v>
      </c>
      <c r="C3" s="427"/>
      <c r="D3" s="427"/>
      <c r="E3" s="428"/>
      <c r="F3" s="194"/>
      <c r="G3" s="194">
        <v>1778786</v>
      </c>
      <c r="H3" s="33"/>
      <c r="I3" s="337" t="s">
        <v>18</v>
      </c>
      <c r="J3" s="457"/>
      <c r="K3" s="337" t="s">
        <v>64</v>
      </c>
      <c r="L3" s="337" t="s">
        <v>58</v>
      </c>
      <c r="M3" s="45"/>
      <c r="N3" s="45"/>
      <c r="O3" s="319"/>
    </row>
    <row r="4" spans="1:15" s="22" customFormat="1" x14ac:dyDescent="0.25">
      <c r="A4" s="195">
        <v>44774</v>
      </c>
      <c r="B4" s="196" t="s">
        <v>116</v>
      </c>
      <c r="C4" s="196" t="s">
        <v>49</v>
      </c>
      <c r="D4" s="197" t="s">
        <v>119</v>
      </c>
      <c r="E4" s="173">
        <v>50000</v>
      </c>
      <c r="F4" s="173"/>
      <c r="G4" s="180">
        <f>G3-E4+F4</f>
        <v>1728786</v>
      </c>
      <c r="H4" s="198" t="s">
        <v>141</v>
      </c>
      <c r="I4" s="198" t="s">
        <v>18</v>
      </c>
      <c r="J4" s="453" t="s">
        <v>154</v>
      </c>
      <c r="K4" s="198" t="s">
        <v>64</v>
      </c>
      <c r="L4" s="198" t="s">
        <v>58</v>
      </c>
      <c r="M4" s="198"/>
      <c r="N4" s="198"/>
      <c r="O4" s="319"/>
    </row>
    <row r="5" spans="1:15" s="22" customFormat="1" x14ac:dyDescent="0.25">
      <c r="A5" s="195">
        <v>44774</v>
      </c>
      <c r="B5" s="196" t="s">
        <v>116</v>
      </c>
      <c r="C5" s="196" t="s">
        <v>49</v>
      </c>
      <c r="D5" s="197" t="s">
        <v>119</v>
      </c>
      <c r="E5" s="179">
        <v>50000</v>
      </c>
      <c r="F5" s="185"/>
      <c r="G5" s="180">
        <f>G4-E5+F5</f>
        <v>1678786</v>
      </c>
      <c r="H5" s="214" t="s">
        <v>121</v>
      </c>
      <c r="I5" s="337" t="s">
        <v>18</v>
      </c>
      <c r="J5" s="453" t="s">
        <v>159</v>
      </c>
      <c r="K5" s="337" t="s">
        <v>64</v>
      </c>
      <c r="L5" s="337" t="s">
        <v>58</v>
      </c>
      <c r="M5" s="215"/>
      <c r="N5" s="337"/>
      <c r="O5" s="319"/>
    </row>
    <row r="6" spans="1:15" s="22" customFormat="1" x14ac:dyDescent="0.25">
      <c r="A6" s="195">
        <v>44774</v>
      </c>
      <c r="B6" s="196" t="s">
        <v>116</v>
      </c>
      <c r="C6" s="196" t="s">
        <v>49</v>
      </c>
      <c r="D6" s="197" t="s">
        <v>120</v>
      </c>
      <c r="E6" s="179">
        <v>76000</v>
      </c>
      <c r="F6" s="185"/>
      <c r="G6" s="180">
        <f t="shared" ref="G6:G11" si="0">G5-E6+F6</f>
        <v>1602786</v>
      </c>
      <c r="H6" s="292" t="s">
        <v>122</v>
      </c>
      <c r="I6" s="337" t="s">
        <v>18</v>
      </c>
      <c r="J6" s="292" t="s">
        <v>162</v>
      </c>
      <c r="K6" s="337" t="s">
        <v>64</v>
      </c>
      <c r="L6" s="337" t="s">
        <v>58</v>
      </c>
      <c r="M6" s="215"/>
      <c r="N6" s="337"/>
      <c r="O6" s="319"/>
    </row>
    <row r="7" spans="1:15" s="22" customFormat="1" x14ac:dyDescent="0.25">
      <c r="A7" s="195">
        <v>44775</v>
      </c>
      <c r="B7" s="196" t="s">
        <v>116</v>
      </c>
      <c r="C7" s="196" t="s">
        <v>49</v>
      </c>
      <c r="D7" s="197" t="s">
        <v>119</v>
      </c>
      <c r="E7" s="179">
        <v>50000</v>
      </c>
      <c r="F7" s="185"/>
      <c r="G7" s="180">
        <f t="shared" si="0"/>
        <v>1552786</v>
      </c>
      <c r="H7" s="292" t="s">
        <v>121</v>
      </c>
      <c r="I7" s="337" t="s">
        <v>18</v>
      </c>
      <c r="J7" s="453" t="s">
        <v>167</v>
      </c>
      <c r="K7" s="337" t="s">
        <v>64</v>
      </c>
      <c r="L7" s="337" t="s">
        <v>58</v>
      </c>
      <c r="M7" s="215"/>
      <c r="N7" s="337"/>
      <c r="O7" s="319"/>
    </row>
    <row r="8" spans="1:15" s="22" customFormat="1" x14ac:dyDescent="0.25">
      <c r="A8" s="195">
        <v>44775</v>
      </c>
      <c r="B8" s="196" t="s">
        <v>116</v>
      </c>
      <c r="C8" s="196" t="s">
        <v>49</v>
      </c>
      <c r="D8" s="197" t="s">
        <v>119</v>
      </c>
      <c r="E8" s="179">
        <v>50000</v>
      </c>
      <c r="F8" s="185"/>
      <c r="G8" s="180">
        <f t="shared" si="0"/>
        <v>1502786</v>
      </c>
      <c r="H8" s="292" t="s">
        <v>141</v>
      </c>
      <c r="I8" s="337" t="s">
        <v>18</v>
      </c>
      <c r="J8" s="453" t="s">
        <v>171</v>
      </c>
      <c r="K8" s="337" t="s">
        <v>64</v>
      </c>
      <c r="L8" s="337" t="s">
        <v>58</v>
      </c>
      <c r="M8" s="215"/>
      <c r="N8" s="337"/>
      <c r="O8" s="319"/>
    </row>
    <row r="9" spans="1:15" s="22" customFormat="1" x14ac:dyDescent="0.25">
      <c r="A9" s="195">
        <v>44775</v>
      </c>
      <c r="B9" s="196" t="s">
        <v>116</v>
      </c>
      <c r="C9" s="196" t="s">
        <v>49</v>
      </c>
      <c r="D9" s="197" t="s">
        <v>120</v>
      </c>
      <c r="E9" s="460">
        <v>65000</v>
      </c>
      <c r="F9" s="173"/>
      <c r="G9" s="180">
        <f t="shared" si="0"/>
        <v>1437786</v>
      </c>
      <c r="H9" s="292" t="s">
        <v>122</v>
      </c>
      <c r="I9" s="337" t="s">
        <v>18</v>
      </c>
      <c r="J9" s="453" t="s">
        <v>173</v>
      </c>
      <c r="K9" s="337" t="s">
        <v>64</v>
      </c>
      <c r="L9" s="337" t="s">
        <v>58</v>
      </c>
      <c r="M9" s="198"/>
      <c r="N9" s="198"/>
      <c r="O9" s="319"/>
    </row>
    <row r="10" spans="1:15" s="22" customFormat="1" x14ac:dyDescent="0.25">
      <c r="A10" s="195">
        <v>44776</v>
      </c>
      <c r="B10" s="196" t="s">
        <v>116</v>
      </c>
      <c r="C10" s="196" t="s">
        <v>49</v>
      </c>
      <c r="D10" s="197" t="s">
        <v>119</v>
      </c>
      <c r="E10" s="460">
        <v>20000</v>
      </c>
      <c r="F10" s="189"/>
      <c r="G10" s="180">
        <f t="shared" si="0"/>
        <v>1417786</v>
      </c>
      <c r="H10" s="292" t="s">
        <v>141</v>
      </c>
      <c r="I10" s="337" t="s">
        <v>18</v>
      </c>
      <c r="J10" s="453" t="s">
        <v>172</v>
      </c>
      <c r="K10" s="337" t="s">
        <v>64</v>
      </c>
      <c r="L10" s="337" t="s">
        <v>58</v>
      </c>
      <c r="M10" s="198"/>
      <c r="N10" s="198"/>
      <c r="O10" s="319"/>
    </row>
    <row r="11" spans="1:15" s="22" customFormat="1" x14ac:dyDescent="0.25">
      <c r="A11" s="195">
        <v>44776</v>
      </c>
      <c r="B11" s="196" t="s">
        <v>116</v>
      </c>
      <c r="C11" s="196" t="s">
        <v>49</v>
      </c>
      <c r="D11" s="197" t="s">
        <v>120</v>
      </c>
      <c r="E11" s="460">
        <v>16000</v>
      </c>
      <c r="F11" s="189"/>
      <c r="G11" s="180">
        <f t="shared" si="0"/>
        <v>1401786</v>
      </c>
      <c r="H11" s="292" t="s">
        <v>122</v>
      </c>
      <c r="I11" s="337" t="s">
        <v>18</v>
      </c>
      <c r="J11" s="453" t="s">
        <v>177</v>
      </c>
      <c r="K11" s="337" t="s">
        <v>64</v>
      </c>
      <c r="L11" s="337" t="s">
        <v>58</v>
      </c>
      <c r="M11" s="198"/>
      <c r="N11" s="198"/>
      <c r="O11" s="319"/>
    </row>
    <row r="12" spans="1:15" s="22" customFormat="1" x14ac:dyDescent="0.25">
      <c r="A12" s="195">
        <v>44776</v>
      </c>
      <c r="B12" s="196" t="s">
        <v>65</v>
      </c>
      <c r="C12" s="196" t="s">
        <v>49</v>
      </c>
      <c r="D12" s="197" t="s">
        <v>14</v>
      </c>
      <c r="E12" s="460">
        <v>190000</v>
      </c>
      <c r="F12" s="189"/>
      <c r="G12" s="180">
        <f t="shared" ref="G12:G14" si="1">G11-E12+F12</f>
        <v>1211786</v>
      </c>
      <c r="H12" s="292" t="s">
        <v>65</v>
      </c>
      <c r="I12" s="337" t="s">
        <v>18</v>
      </c>
      <c r="J12" s="453" t="s">
        <v>178</v>
      </c>
      <c r="K12" s="337" t="s">
        <v>64</v>
      </c>
      <c r="L12" s="337" t="s">
        <v>58</v>
      </c>
      <c r="M12" s="198"/>
      <c r="N12" s="198"/>
      <c r="O12" s="319"/>
    </row>
    <row r="13" spans="1:15" s="22" customFormat="1" x14ac:dyDescent="0.25">
      <c r="A13" s="195">
        <v>44777</v>
      </c>
      <c r="B13" s="196" t="s">
        <v>116</v>
      </c>
      <c r="C13" s="196" t="s">
        <v>49</v>
      </c>
      <c r="D13" s="197" t="s">
        <v>119</v>
      </c>
      <c r="E13" s="460">
        <v>60000</v>
      </c>
      <c r="F13" s="189"/>
      <c r="G13" s="180">
        <f t="shared" si="1"/>
        <v>1151786</v>
      </c>
      <c r="H13" s="292" t="s">
        <v>141</v>
      </c>
      <c r="I13" s="337" t="s">
        <v>18</v>
      </c>
      <c r="J13" s="453" t="s">
        <v>179</v>
      </c>
      <c r="K13" s="337" t="s">
        <v>64</v>
      </c>
      <c r="L13" s="337" t="s">
        <v>58</v>
      </c>
      <c r="M13" s="198"/>
      <c r="N13" s="198"/>
      <c r="O13" s="319"/>
    </row>
    <row r="14" spans="1:15" s="22" customFormat="1" x14ac:dyDescent="0.25">
      <c r="A14" s="195">
        <v>44777</v>
      </c>
      <c r="B14" s="196" t="s">
        <v>116</v>
      </c>
      <c r="C14" s="196" t="s">
        <v>49</v>
      </c>
      <c r="D14" s="453" t="s">
        <v>120</v>
      </c>
      <c r="E14" s="460">
        <v>66000</v>
      </c>
      <c r="F14" s="189"/>
      <c r="G14" s="180">
        <f t="shared" si="1"/>
        <v>1085786</v>
      </c>
      <c r="H14" s="292" t="s">
        <v>122</v>
      </c>
      <c r="I14" s="337" t="s">
        <v>18</v>
      </c>
      <c r="J14" s="453" t="s">
        <v>181</v>
      </c>
      <c r="K14" s="337" t="s">
        <v>64</v>
      </c>
      <c r="L14" s="337" t="s">
        <v>58</v>
      </c>
      <c r="M14" s="198"/>
      <c r="N14" s="198"/>
      <c r="O14" s="319"/>
    </row>
    <row r="15" spans="1:15" s="22" customFormat="1" x14ac:dyDescent="0.25">
      <c r="A15" s="195">
        <v>44777</v>
      </c>
      <c r="B15" s="196" t="s">
        <v>116</v>
      </c>
      <c r="C15" s="196" t="s">
        <v>49</v>
      </c>
      <c r="D15" s="197" t="s">
        <v>14</v>
      </c>
      <c r="E15" s="460">
        <v>181000</v>
      </c>
      <c r="F15" s="189"/>
      <c r="G15" s="180">
        <f t="shared" ref="G15:G43" si="2">G14-E15+F15</f>
        <v>904786</v>
      </c>
      <c r="H15" s="292" t="s">
        <v>42</v>
      </c>
      <c r="I15" s="337" t="s">
        <v>18</v>
      </c>
      <c r="J15" s="453" t="s">
        <v>200</v>
      </c>
      <c r="K15" s="337" t="s">
        <v>64</v>
      </c>
      <c r="L15" s="337" t="s">
        <v>58</v>
      </c>
      <c r="M15" s="198"/>
      <c r="N15" s="198"/>
      <c r="O15" s="319"/>
    </row>
    <row r="16" spans="1:15" s="22" customFormat="1" x14ac:dyDescent="0.25">
      <c r="A16" s="195">
        <v>44778</v>
      </c>
      <c r="B16" s="196" t="s">
        <v>116</v>
      </c>
      <c r="C16" s="196" t="s">
        <v>49</v>
      </c>
      <c r="D16" s="197" t="s">
        <v>14</v>
      </c>
      <c r="E16" s="460">
        <v>55000</v>
      </c>
      <c r="F16" s="183"/>
      <c r="G16" s="180">
        <f t="shared" si="2"/>
        <v>849786</v>
      </c>
      <c r="H16" s="292" t="s">
        <v>42</v>
      </c>
      <c r="I16" s="337" t="s">
        <v>18</v>
      </c>
      <c r="J16" s="453" t="s">
        <v>201</v>
      </c>
      <c r="K16" s="337" t="s">
        <v>64</v>
      </c>
      <c r="L16" s="337" t="s">
        <v>58</v>
      </c>
      <c r="M16" s="198"/>
      <c r="N16" s="198"/>
      <c r="O16" s="319"/>
    </row>
    <row r="17" spans="1:15" s="22" customFormat="1" x14ac:dyDescent="0.25">
      <c r="A17" s="195">
        <v>44778</v>
      </c>
      <c r="B17" s="196" t="s">
        <v>116</v>
      </c>
      <c r="C17" s="196" t="s">
        <v>49</v>
      </c>
      <c r="D17" s="526" t="s">
        <v>120</v>
      </c>
      <c r="E17" s="460">
        <v>61000</v>
      </c>
      <c r="F17" s="183"/>
      <c r="G17" s="180">
        <f t="shared" si="2"/>
        <v>788786</v>
      </c>
      <c r="H17" s="292" t="s">
        <v>122</v>
      </c>
      <c r="I17" s="337" t="s">
        <v>18</v>
      </c>
      <c r="J17" s="453" t="s">
        <v>182</v>
      </c>
      <c r="K17" s="337" t="s">
        <v>64</v>
      </c>
      <c r="L17" s="337" t="s">
        <v>58</v>
      </c>
      <c r="M17" s="198"/>
      <c r="N17" s="198"/>
      <c r="O17" s="319"/>
    </row>
    <row r="18" spans="1:15" s="22" customFormat="1" x14ac:dyDescent="0.25">
      <c r="A18" s="195">
        <v>44778</v>
      </c>
      <c r="B18" s="196" t="s">
        <v>116</v>
      </c>
      <c r="C18" s="196" t="s">
        <v>49</v>
      </c>
      <c r="D18" s="526" t="s">
        <v>119</v>
      </c>
      <c r="E18" s="460">
        <v>60000</v>
      </c>
      <c r="F18" s="183"/>
      <c r="G18" s="180">
        <f t="shared" si="2"/>
        <v>728786</v>
      </c>
      <c r="H18" s="292" t="s">
        <v>141</v>
      </c>
      <c r="I18" s="337" t="s">
        <v>18</v>
      </c>
      <c r="J18" s="453" t="s">
        <v>180</v>
      </c>
      <c r="K18" s="337" t="s">
        <v>64</v>
      </c>
      <c r="L18" s="337" t="s">
        <v>58</v>
      </c>
      <c r="M18" s="198"/>
      <c r="N18" s="198"/>
      <c r="O18" s="319"/>
    </row>
    <row r="19" spans="1:15" s="22" customFormat="1" x14ac:dyDescent="0.25">
      <c r="A19" s="195">
        <v>44778</v>
      </c>
      <c r="B19" s="196" t="s">
        <v>126</v>
      </c>
      <c r="C19" s="196" t="s">
        <v>49</v>
      </c>
      <c r="D19" s="526" t="s">
        <v>14</v>
      </c>
      <c r="E19" s="460"/>
      <c r="F19" s="183">
        <v>5000</v>
      </c>
      <c r="G19" s="180">
        <f t="shared" si="2"/>
        <v>733786</v>
      </c>
      <c r="H19" s="292" t="s">
        <v>42</v>
      </c>
      <c r="I19" s="337" t="s">
        <v>18</v>
      </c>
      <c r="J19" s="453" t="s">
        <v>201</v>
      </c>
      <c r="K19" s="337" t="s">
        <v>64</v>
      </c>
      <c r="L19" s="337" t="s">
        <v>58</v>
      </c>
      <c r="M19" s="198"/>
      <c r="N19" s="198"/>
      <c r="O19" s="319"/>
    </row>
    <row r="20" spans="1:15" s="22" customFormat="1" x14ac:dyDescent="0.25">
      <c r="A20" s="195">
        <v>44781</v>
      </c>
      <c r="B20" s="196" t="s">
        <v>116</v>
      </c>
      <c r="C20" s="196" t="s">
        <v>49</v>
      </c>
      <c r="D20" s="526" t="s">
        <v>120</v>
      </c>
      <c r="E20" s="460">
        <v>66000</v>
      </c>
      <c r="F20" s="183"/>
      <c r="G20" s="180">
        <f t="shared" si="2"/>
        <v>667786</v>
      </c>
      <c r="H20" s="292" t="s">
        <v>122</v>
      </c>
      <c r="I20" s="337" t="s">
        <v>18</v>
      </c>
      <c r="J20" s="453" t="s">
        <v>210</v>
      </c>
      <c r="K20" s="337" t="s">
        <v>64</v>
      </c>
      <c r="L20" s="337" t="s">
        <v>58</v>
      </c>
      <c r="M20" s="198"/>
      <c r="N20" s="198"/>
      <c r="O20" s="319"/>
    </row>
    <row r="21" spans="1:15" s="22" customFormat="1" x14ac:dyDescent="0.25">
      <c r="A21" s="195">
        <v>44781</v>
      </c>
      <c r="B21" s="178" t="s">
        <v>116</v>
      </c>
      <c r="C21" s="371" t="s">
        <v>49</v>
      </c>
      <c r="D21" s="372" t="s">
        <v>119</v>
      </c>
      <c r="E21" s="460">
        <v>50000</v>
      </c>
      <c r="F21" s="183"/>
      <c r="G21" s="180">
        <f t="shared" si="2"/>
        <v>617786</v>
      </c>
      <c r="H21" s="292" t="s">
        <v>121</v>
      </c>
      <c r="I21" s="337" t="s">
        <v>18</v>
      </c>
      <c r="J21" s="453" t="s">
        <v>213</v>
      </c>
      <c r="K21" s="337" t="s">
        <v>64</v>
      </c>
      <c r="L21" s="337" t="s">
        <v>58</v>
      </c>
      <c r="M21" s="198"/>
      <c r="N21" s="198"/>
      <c r="O21" s="319"/>
    </row>
    <row r="22" spans="1:15" s="22" customFormat="1" x14ac:dyDescent="0.25">
      <c r="A22" s="195">
        <v>44781</v>
      </c>
      <c r="B22" s="178" t="s">
        <v>116</v>
      </c>
      <c r="C22" s="371" t="s">
        <v>49</v>
      </c>
      <c r="D22" s="372" t="s">
        <v>119</v>
      </c>
      <c r="E22" s="460">
        <v>50000</v>
      </c>
      <c r="F22" s="183"/>
      <c r="G22" s="180">
        <f t="shared" si="2"/>
        <v>567786</v>
      </c>
      <c r="H22" s="292" t="s">
        <v>141</v>
      </c>
      <c r="I22" s="337" t="s">
        <v>18</v>
      </c>
      <c r="J22" s="453" t="s">
        <v>215</v>
      </c>
      <c r="K22" s="337" t="s">
        <v>64</v>
      </c>
      <c r="L22" s="337" t="s">
        <v>58</v>
      </c>
      <c r="M22" s="198"/>
      <c r="N22" s="198"/>
      <c r="O22" s="319"/>
    </row>
    <row r="23" spans="1:15" s="22" customFormat="1" x14ac:dyDescent="0.25">
      <c r="A23" s="195">
        <v>44781</v>
      </c>
      <c r="B23" s="178" t="s">
        <v>116</v>
      </c>
      <c r="C23" s="371" t="s">
        <v>49</v>
      </c>
      <c r="D23" s="372" t="s">
        <v>14</v>
      </c>
      <c r="E23" s="460">
        <v>70000</v>
      </c>
      <c r="F23" s="183"/>
      <c r="G23" s="180">
        <f t="shared" si="2"/>
        <v>497786</v>
      </c>
      <c r="H23" s="292" t="s">
        <v>42</v>
      </c>
      <c r="I23" s="337" t="s">
        <v>18</v>
      </c>
      <c r="J23" s="206" t="s">
        <v>216</v>
      </c>
      <c r="K23" s="337" t="s">
        <v>64</v>
      </c>
      <c r="L23" s="337" t="s">
        <v>58</v>
      </c>
      <c r="M23" s="198"/>
      <c r="N23" s="198"/>
      <c r="O23" s="319"/>
    </row>
    <row r="24" spans="1:15" s="22" customFormat="1" x14ac:dyDescent="0.25">
      <c r="A24" s="195">
        <v>44781</v>
      </c>
      <c r="B24" s="178" t="s">
        <v>116</v>
      </c>
      <c r="C24" s="371" t="s">
        <v>49</v>
      </c>
      <c r="D24" s="372" t="s">
        <v>14</v>
      </c>
      <c r="E24" s="460">
        <v>19000</v>
      </c>
      <c r="F24" s="183"/>
      <c r="G24" s="180">
        <f>G23-E24+F24</f>
        <v>478786</v>
      </c>
      <c r="H24" s="292" t="s">
        <v>42</v>
      </c>
      <c r="I24" s="337" t="s">
        <v>18</v>
      </c>
      <c r="J24" s="453" t="s">
        <v>217</v>
      </c>
      <c r="K24" s="337" t="s">
        <v>64</v>
      </c>
      <c r="L24" s="337" t="s">
        <v>58</v>
      </c>
      <c r="M24" s="198"/>
      <c r="N24" s="198"/>
      <c r="O24" s="319"/>
    </row>
    <row r="25" spans="1:15" s="22" customFormat="1" x14ac:dyDescent="0.25">
      <c r="A25" s="195">
        <v>44781</v>
      </c>
      <c r="B25" s="178" t="s">
        <v>209</v>
      </c>
      <c r="C25" s="371" t="s">
        <v>139</v>
      </c>
      <c r="D25" s="372"/>
      <c r="E25" s="460"/>
      <c r="F25" s="183">
        <v>3415500</v>
      </c>
      <c r="G25" s="180">
        <f t="shared" ref="G25:G36" si="3">G24-E25+F25</f>
        <v>3894286</v>
      </c>
      <c r="H25" s="292"/>
      <c r="I25" s="337" t="s">
        <v>18</v>
      </c>
      <c r="J25" s="453" t="s">
        <v>221</v>
      </c>
      <c r="K25" s="337" t="s">
        <v>64</v>
      </c>
      <c r="L25" s="337" t="s">
        <v>58</v>
      </c>
      <c r="M25" s="198"/>
      <c r="N25" s="198"/>
      <c r="O25" s="319"/>
    </row>
    <row r="26" spans="1:15" s="22" customFormat="1" x14ac:dyDescent="0.25">
      <c r="A26" s="195">
        <v>44781</v>
      </c>
      <c r="B26" s="178" t="s">
        <v>116</v>
      </c>
      <c r="C26" s="371" t="s">
        <v>49</v>
      </c>
      <c r="D26" s="372" t="s">
        <v>14</v>
      </c>
      <c r="E26" s="460">
        <v>440000</v>
      </c>
      <c r="F26" s="183"/>
      <c r="G26" s="180">
        <f t="shared" si="3"/>
        <v>3454286</v>
      </c>
      <c r="H26" s="292" t="s">
        <v>42</v>
      </c>
      <c r="I26" s="337" t="s">
        <v>18</v>
      </c>
      <c r="J26" s="453" t="s">
        <v>224</v>
      </c>
      <c r="K26" s="337" t="s">
        <v>64</v>
      </c>
      <c r="L26" s="337" t="s">
        <v>58</v>
      </c>
      <c r="M26" s="198"/>
      <c r="N26" s="198"/>
      <c r="O26" s="319"/>
    </row>
    <row r="27" spans="1:15" s="22" customFormat="1" x14ac:dyDescent="0.25">
      <c r="A27" s="195">
        <v>44781</v>
      </c>
      <c r="B27" s="178" t="s">
        <v>116</v>
      </c>
      <c r="C27" s="371" t="s">
        <v>49</v>
      </c>
      <c r="D27" s="372" t="s">
        <v>14</v>
      </c>
      <c r="E27" s="460">
        <v>291500</v>
      </c>
      <c r="F27" s="183"/>
      <c r="G27" s="180">
        <f t="shared" si="3"/>
        <v>3162786</v>
      </c>
      <c r="H27" s="292" t="s">
        <v>42</v>
      </c>
      <c r="I27" s="337" t="s">
        <v>18</v>
      </c>
      <c r="J27" s="453" t="s">
        <v>225</v>
      </c>
      <c r="K27" s="337" t="s">
        <v>64</v>
      </c>
      <c r="L27" s="337" t="s">
        <v>58</v>
      </c>
      <c r="M27" s="198"/>
      <c r="N27" s="198"/>
      <c r="O27" s="319"/>
    </row>
    <row r="28" spans="1:15" s="22" customFormat="1" x14ac:dyDescent="0.25">
      <c r="A28" s="195">
        <v>44782</v>
      </c>
      <c r="B28" s="178" t="s">
        <v>116</v>
      </c>
      <c r="C28" s="371" t="s">
        <v>49</v>
      </c>
      <c r="D28" s="372" t="s">
        <v>120</v>
      </c>
      <c r="E28" s="460">
        <v>74000</v>
      </c>
      <c r="F28" s="183"/>
      <c r="G28" s="180">
        <f t="shared" si="3"/>
        <v>3088786</v>
      </c>
      <c r="H28" s="292" t="s">
        <v>122</v>
      </c>
      <c r="I28" s="337" t="s">
        <v>18</v>
      </c>
      <c r="J28" s="453" t="s">
        <v>238</v>
      </c>
      <c r="K28" s="337" t="s">
        <v>64</v>
      </c>
      <c r="L28" s="337" t="s">
        <v>58</v>
      </c>
      <c r="M28" s="198"/>
      <c r="N28" s="198"/>
      <c r="O28" s="319"/>
    </row>
    <row r="29" spans="1:15" s="22" customFormat="1" x14ac:dyDescent="0.25">
      <c r="A29" s="195">
        <v>44782</v>
      </c>
      <c r="B29" s="178" t="s">
        <v>116</v>
      </c>
      <c r="C29" s="371" t="s">
        <v>49</v>
      </c>
      <c r="D29" s="372" t="s">
        <v>119</v>
      </c>
      <c r="E29" s="460">
        <v>125000</v>
      </c>
      <c r="F29" s="183"/>
      <c r="G29" s="180">
        <f t="shared" si="3"/>
        <v>2963786</v>
      </c>
      <c r="H29" s="292" t="s">
        <v>121</v>
      </c>
      <c r="I29" s="337" t="s">
        <v>18</v>
      </c>
      <c r="J29" s="453" t="s">
        <v>249</v>
      </c>
      <c r="K29" s="337" t="s">
        <v>64</v>
      </c>
      <c r="L29" s="337" t="s">
        <v>58</v>
      </c>
      <c r="M29" s="198"/>
      <c r="N29" s="198"/>
      <c r="O29" s="319"/>
    </row>
    <row r="30" spans="1:15" s="22" customFormat="1" x14ac:dyDescent="0.25">
      <c r="A30" s="195">
        <v>44782</v>
      </c>
      <c r="B30" s="178" t="s">
        <v>116</v>
      </c>
      <c r="C30" s="371" t="s">
        <v>49</v>
      </c>
      <c r="D30" s="372" t="s">
        <v>119</v>
      </c>
      <c r="E30" s="460">
        <v>125000</v>
      </c>
      <c r="F30" s="183"/>
      <c r="G30" s="180">
        <f>G29-E30+F30</f>
        <v>2838786</v>
      </c>
      <c r="H30" s="292" t="s">
        <v>141</v>
      </c>
      <c r="I30" s="337" t="s">
        <v>18</v>
      </c>
      <c r="J30" s="453" t="s">
        <v>243</v>
      </c>
      <c r="K30" s="337" t="s">
        <v>64</v>
      </c>
      <c r="L30" s="337" t="s">
        <v>58</v>
      </c>
      <c r="M30" s="198"/>
      <c r="N30" s="198"/>
      <c r="O30" s="319"/>
    </row>
    <row r="31" spans="1:15" s="22" customFormat="1" x14ac:dyDescent="0.25">
      <c r="A31" s="195">
        <v>44782</v>
      </c>
      <c r="B31" s="178" t="s">
        <v>116</v>
      </c>
      <c r="C31" s="371" t="s">
        <v>49</v>
      </c>
      <c r="D31" s="372" t="s">
        <v>14</v>
      </c>
      <c r="E31" s="460">
        <v>14000</v>
      </c>
      <c r="F31" s="183"/>
      <c r="G31" s="180">
        <f t="shared" si="3"/>
        <v>2824786</v>
      </c>
      <c r="H31" s="292" t="s">
        <v>42</v>
      </c>
      <c r="I31" s="337" t="s">
        <v>18</v>
      </c>
      <c r="J31" s="453" t="s">
        <v>250</v>
      </c>
      <c r="K31" s="337" t="s">
        <v>64</v>
      </c>
      <c r="L31" s="337" t="s">
        <v>58</v>
      </c>
      <c r="M31" s="198"/>
      <c r="N31" s="198"/>
      <c r="O31" s="319"/>
    </row>
    <row r="32" spans="1:15" s="22" customFormat="1" x14ac:dyDescent="0.25">
      <c r="A32" s="195">
        <v>44783</v>
      </c>
      <c r="B32" s="178" t="s">
        <v>116</v>
      </c>
      <c r="C32" s="371" t="s">
        <v>49</v>
      </c>
      <c r="D32" s="372" t="s">
        <v>119</v>
      </c>
      <c r="E32" s="460">
        <v>50000</v>
      </c>
      <c r="F32" s="183"/>
      <c r="G32" s="180">
        <f t="shared" si="3"/>
        <v>2774786</v>
      </c>
      <c r="H32" s="292" t="s">
        <v>141</v>
      </c>
      <c r="I32" s="337" t="s">
        <v>18</v>
      </c>
      <c r="J32" s="453" t="s">
        <v>256</v>
      </c>
      <c r="K32" s="337" t="s">
        <v>64</v>
      </c>
      <c r="L32" s="337" t="s">
        <v>58</v>
      </c>
      <c r="M32" s="198"/>
      <c r="N32" s="198"/>
      <c r="O32" s="319"/>
    </row>
    <row r="33" spans="1:15" s="22" customFormat="1" x14ac:dyDescent="0.25">
      <c r="A33" s="195">
        <v>44783</v>
      </c>
      <c r="B33" s="178" t="s">
        <v>116</v>
      </c>
      <c r="C33" s="371" t="s">
        <v>49</v>
      </c>
      <c r="D33" s="372" t="s">
        <v>119</v>
      </c>
      <c r="E33" s="460">
        <v>50000</v>
      </c>
      <c r="F33" s="183"/>
      <c r="G33" s="180">
        <f t="shared" si="3"/>
        <v>2724786</v>
      </c>
      <c r="H33" s="292" t="s">
        <v>121</v>
      </c>
      <c r="I33" s="337" t="s">
        <v>18</v>
      </c>
      <c r="J33" s="453" t="s">
        <v>252</v>
      </c>
      <c r="K33" s="337" t="s">
        <v>64</v>
      </c>
      <c r="L33" s="337" t="s">
        <v>58</v>
      </c>
      <c r="M33" s="198"/>
      <c r="N33" s="198"/>
      <c r="O33" s="319"/>
    </row>
    <row r="34" spans="1:15" s="22" customFormat="1" x14ac:dyDescent="0.25">
      <c r="A34" s="195">
        <v>44783</v>
      </c>
      <c r="B34" s="178" t="s">
        <v>116</v>
      </c>
      <c r="C34" s="371" t="s">
        <v>49</v>
      </c>
      <c r="D34" s="372" t="s">
        <v>119</v>
      </c>
      <c r="E34" s="460">
        <v>76000</v>
      </c>
      <c r="F34" s="183"/>
      <c r="G34" s="180">
        <f t="shared" si="3"/>
        <v>2648786</v>
      </c>
      <c r="H34" s="292" t="s">
        <v>122</v>
      </c>
      <c r="I34" s="337" t="s">
        <v>18</v>
      </c>
      <c r="J34" s="453" t="s">
        <v>259</v>
      </c>
      <c r="K34" s="337" t="s">
        <v>64</v>
      </c>
      <c r="L34" s="337" t="s">
        <v>58</v>
      </c>
      <c r="M34" s="198"/>
      <c r="N34" s="198"/>
      <c r="O34" s="319"/>
    </row>
    <row r="35" spans="1:15" s="22" customFormat="1" x14ac:dyDescent="0.25">
      <c r="A35" s="195">
        <v>44783</v>
      </c>
      <c r="B35" s="178" t="s">
        <v>116</v>
      </c>
      <c r="C35" s="371" t="s">
        <v>49</v>
      </c>
      <c r="D35" s="372" t="s">
        <v>14</v>
      </c>
      <c r="E35" s="460">
        <v>50000</v>
      </c>
      <c r="F35" s="183"/>
      <c r="G35" s="180">
        <f t="shared" si="3"/>
        <v>2598786</v>
      </c>
      <c r="H35" s="292" t="s">
        <v>42</v>
      </c>
      <c r="I35" s="337" t="s">
        <v>18</v>
      </c>
      <c r="J35" s="537" t="s">
        <v>266</v>
      </c>
      <c r="K35" s="337" t="s">
        <v>64</v>
      </c>
      <c r="L35" s="337" t="s">
        <v>58</v>
      </c>
      <c r="M35" s="198"/>
      <c r="N35" s="198"/>
      <c r="O35" s="319"/>
    </row>
    <row r="36" spans="1:15" s="22" customFormat="1" x14ac:dyDescent="0.25">
      <c r="A36" s="195">
        <v>44784</v>
      </c>
      <c r="B36" s="178" t="s">
        <v>116</v>
      </c>
      <c r="C36" s="371" t="s">
        <v>49</v>
      </c>
      <c r="D36" s="372" t="s">
        <v>120</v>
      </c>
      <c r="E36" s="460">
        <v>76000</v>
      </c>
      <c r="F36" s="183"/>
      <c r="G36" s="180">
        <f t="shared" si="3"/>
        <v>2522786</v>
      </c>
      <c r="H36" s="292" t="s">
        <v>122</v>
      </c>
      <c r="I36" s="337" t="s">
        <v>18</v>
      </c>
      <c r="J36" s="453" t="s">
        <v>268</v>
      </c>
      <c r="K36" s="337" t="s">
        <v>64</v>
      </c>
      <c r="L36" s="337" t="s">
        <v>58</v>
      </c>
      <c r="M36" s="198"/>
      <c r="N36" s="198"/>
      <c r="O36" s="319"/>
    </row>
    <row r="37" spans="1:15" s="22" customFormat="1" x14ac:dyDescent="0.25">
      <c r="A37" s="195">
        <v>44784</v>
      </c>
      <c r="B37" s="178" t="s">
        <v>116</v>
      </c>
      <c r="C37" s="371" t="s">
        <v>49</v>
      </c>
      <c r="D37" s="372" t="s">
        <v>119</v>
      </c>
      <c r="E37" s="460">
        <v>50000</v>
      </c>
      <c r="F37" s="183"/>
      <c r="G37" s="180">
        <f t="shared" si="2"/>
        <v>2472786</v>
      </c>
      <c r="H37" s="292" t="s">
        <v>141</v>
      </c>
      <c r="I37" s="337" t="s">
        <v>18</v>
      </c>
      <c r="J37" s="453" t="s">
        <v>273</v>
      </c>
      <c r="K37" s="337" t="s">
        <v>64</v>
      </c>
      <c r="L37" s="337" t="s">
        <v>58</v>
      </c>
      <c r="M37" s="198"/>
      <c r="N37" s="198"/>
      <c r="O37" s="319"/>
    </row>
    <row r="38" spans="1:15" s="22" customFormat="1" x14ac:dyDescent="0.25">
      <c r="A38" s="195">
        <v>44784</v>
      </c>
      <c r="B38" s="178" t="s">
        <v>116</v>
      </c>
      <c r="C38" s="371" t="s">
        <v>49</v>
      </c>
      <c r="D38" s="372" t="s">
        <v>119</v>
      </c>
      <c r="E38" s="460">
        <v>50000</v>
      </c>
      <c r="F38" s="183"/>
      <c r="G38" s="180">
        <f t="shared" si="2"/>
        <v>2422786</v>
      </c>
      <c r="H38" s="292" t="s">
        <v>121</v>
      </c>
      <c r="I38" s="337" t="s">
        <v>18</v>
      </c>
      <c r="J38" s="453" t="s">
        <v>276</v>
      </c>
      <c r="K38" s="337" t="s">
        <v>64</v>
      </c>
      <c r="L38" s="337" t="s">
        <v>58</v>
      </c>
      <c r="M38" s="198"/>
      <c r="N38" s="198"/>
      <c r="O38" s="319"/>
    </row>
    <row r="39" spans="1:15" s="22" customFormat="1" x14ac:dyDescent="0.25">
      <c r="A39" s="195">
        <v>44785</v>
      </c>
      <c r="B39" s="178" t="s">
        <v>116</v>
      </c>
      <c r="C39" s="371" t="s">
        <v>49</v>
      </c>
      <c r="D39" s="372" t="s">
        <v>120</v>
      </c>
      <c r="E39" s="460">
        <v>66000</v>
      </c>
      <c r="F39" s="183"/>
      <c r="G39" s="180">
        <f t="shared" si="2"/>
        <v>2356786</v>
      </c>
      <c r="H39" s="292" t="s">
        <v>122</v>
      </c>
      <c r="I39" s="337" t="s">
        <v>18</v>
      </c>
      <c r="J39" s="453" t="s">
        <v>285</v>
      </c>
      <c r="K39" s="337" t="s">
        <v>64</v>
      </c>
      <c r="L39" s="337" t="s">
        <v>58</v>
      </c>
      <c r="M39" s="198"/>
      <c r="N39" s="198"/>
      <c r="O39" s="319"/>
    </row>
    <row r="40" spans="1:15" s="22" customFormat="1" x14ac:dyDescent="0.25">
      <c r="A40" s="195">
        <v>44785</v>
      </c>
      <c r="B40" s="178" t="s">
        <v>116</v>
      </c>
      <c r="C40" s="371" t="s">
        <v>49</v>
      </c>
      <c r="D40" s="372" t="s">
        <v>120</v>
      </c>
      <c r="E40" s="460">
        <v>40000</v>
      </c>
      <c r="F40" s="183"/>
      <c r="G40" s="180">
        <f t="shared" si="2"/>
        <v>2316786</v>
      </c>
      <c r="H40" s="292" t="s">
        <v>122</v>
      </c>
      <c r="I40" s="337" t="s">
        <v>18</v>
      </c>
      <c r="J40" s="453" t="s">
        <v>286</v>
      </c>
      <c r="K40" s="337" t="s">
        <v>64</v>
      </c>
      <c r="L40" s="337" t="s">
        <v>58</v>
      </c>
      <c r="M40" s="198"/>
      <c r="N40" s="198"/>
      <c r="O40" s="319"/>
    </row>
    <row r="41" spans="1:15" s="22" customFormat="1" x14ac:dyDescent="0.25">
      <c r="A41" s="195">
        <v>44785</v>
      </c>
      <c r="B41" s="178" t="s">
        <v>116</v>
      </c>
      <c r="C41" s="371" t="s">
        <v>49</v>
      </c>
      <c r="D41" s="372" t="s">
        <v>119</v>
      </c>
      <c r="E41" s="460">
        <v>50000</v>
      </c>
      <c r="F41" s="183"/>
      <c r="G41" s="180">
        <f t="shared" si="2"/>
        <v>2266786</v>
      </c>
      <c r="H41" s="292" t="s">
        <v>141</v>
      </c>
      <c r="I41" s="337" t="s">
        <v>18</v>
      </c>
      <c r="J41" s="453" t="s">
        <v>287</v>
      </c>
      <c r="K41" s="337" t="s">
        <v>64</v>
      </c>
      <c r="L41" s="337" t="s">
        <v>58</v>
      </c>
      <c r="M41" s="198"/>
      <c r="N41" s="198"/>
      <c r="O41" s="319"/>
    </row>
    <row r="42" spans="1:15" s="22" customFormat="1" x14ac:dyDescent="0.25">
      <c r="A42" s="195">
        <v>44785</v>
      </c>
      <c r="B42" s="178" t="s">
        <v>116</v>
      </c>
      <c r="C42" s="371" t="s">
        <v>49</v>
      </c>
      <c r="D42" s="372" t="s">
        <v>119</v>
      </c>
      <c r="E42" s="460">
        <v>50000</v>
      </c>
      <c r="F42" s="183"/>
      <c r="G42" s="180">
        <f t="shared" si="2"/>
        <v>2216786</v>
      </c>
      <c r="H42" s="292" t="s">
        <v>121</v>
      </c>
      <c r="I42" s="337" t="s">
        <v>18</v>
      </c>
      <c r="J42" s="453" t="s">
        <v>288</v>
      </c>
      <c r="K42" s="337" t="s">
        <v>64</v>
      </c>
      <c r="L42" s="337" t="s">
        <v>58</v>
      </c>
      <c r="M42" s="198"/>
      <c r="N42" s="198"/>
      <c r="O42" s="319"/>
    </row>
    <row r="43" spans="1:15" s="22" customFormat="1" x14ac:dyDescent="0.25">
      <c r="A43" s="195">
        <v>44785</v>
      </c>
      <c r="B43" s="178" t="s">
        <v>116</v>
      </c>
      <c r="C43" s="371" t="s">
        <v>49</v>
      </c>
      <c r="D43" s="372" t="s">
        <v>14</v>
      </c>
      <c r="E43" s="460">
        <v>85000</v>
      </c>
      <c r="F43" s="183"/>
      <c r="G43" s="180">
        <f t="shared" si="2"/>
        <v>2131786</v>
      </c>
      <c r="H43" s="292" t="s">
        <v>42</v>
      </c>
      <c r="I43" s="337" t="s">
        <v>18</v>
      </c>
      <c r="J43" s="453" t="s">
        <v>291</v>
      </c>
      <c r="K43" s="337" t="s">
        <v>64</v>
      </c>
      <c r="L43" s="337" t="s">
        <v>58</v>
      </c>
      <c r="M43" s="198"/>
      <c r="N43" s="198"/>
      <c r="O43" s="319"/>
    </row>
    <row r="44" spans="1:15" s="22" customFormat="1" x14ac:dyDescent="0.25">
      <c r="A44" s="195">
        <v>44785</v>
      </c>
      <c r="B44" s="178" t="s">
        <v>126</v>
      </c>
      <c r="C44" s="371" t="s">
        <v>49</v>
      </c>
      <c r="D44" s="372" t="s">
        <v>14</v>
      </c>
      <c r="E44" s="460"/>
      <c r="F44" s="183">
        <v>50000</v>
      </c>
      <c r="G44" s="180">
        <f t="shared" ref="G44:G123" si="4">G43-E44+F44</f>
        <v>2181786</v>
      </c>
      <c r="H44" s="292" t="s">
        <v>42</v>
      </c>
      <c r="I44" s="337" t="s">
        <v>18</v>
      </c>
      <c r="J44" s="453" t="s">
        <v>216</v>
      </c>
      <c r="K44" s="337" t="s">
        <v>64</v>
      </c>
      <c r="L44" s="337" t="s">
        <v>58</v>
      </c>
      <c r="M44" s="198"/>
      <c r="N44" s="198"/>
      <c r="O44" s="319"/>
    </row>
    <row r="45" spans="1:15" s="22" customFormat="1" x14ac:dyDescent="0.25">
      <c r="A45" s="195">
        <v>44786</v>
      </c>
      <c r="B45" s="178" t="s">
        <v>126</v>
      </c>
      <c r="C45" s="371" t="s">
        <v>49</v>
      </c>
      <c r="D45" s="372" t="s">
        <v>14</v>
      </c>
      <c r="E45" s="460"/>
      <c r="F45" s="183">
        <v>30000</v>
      </c>
      <c r="G45" s="180">
        <f t="shared" si="4"/>
        <v>2211786</v>
      </c>
      <c r="H45" s="292" t="s">
        <v>42</v>
      </c>
      <c r="I45" s="337" t="s">
        <v>18</v>
      </c>
      <c r="J45" s="453" t="s">
        <v>291</v>
      </c>
      <c r="K45" s="337" t="s">
        <v>64</v>
      </c>
      <c r="L45" s="337" t="s">
        <v>58</v>
      </c>
      <c r="M45" s="198"/>
      <c r="N45" s="198"/>
      <c r="O45" s="319"/>
    </row>
    <row r="46" spans="1:15" s="22" customFormat="1" x14ac:dyDescent="0.25">
      <c r="A46" s="195">
        <v>44786</v>
      </c>
      <c r="B46" s="178" t="s">
        <v>116</v>
      </c>
      <c r="C46" s="371" t="s">
        <v>49</v>
      </c>
      <c r="D46" s="372" t="s">
        <v>120</v>
      </c>
      <c r="E46" s="460">
        <v>20000</v>
      </c>
      <c r="F46" s="183"/>
      <c r="G46" s="180">
        <f t="shared" si="4"/>
        <v>2191786</v>
      </c>
      <c r="H46" s="292" t="s">
        <v>122</v>
      </c>
      <c r="I46" s="337" t="s">
        <v>18</v>
      </c>
      <c r="J46" s="453" t="s">
        <v>279</v>
      </c>
      <c r="K46" s="337" t="s">
        <v>64</v>
      </c>
      <c r="L46" s="337" t="s">
        <v>58</v>
      </c>
      <c r="M46" s="198"/>
      <c r="N46" s="198"/>
      <c r="O46" s="319"/>
    </row>
    <row r="47" spans="1:15" s="22" customFormat="1" x14ac:dyDescent="0.25">
      <c r="A47" s="195">
        <v>44786</v>
      </c>
      <c r="B47" s="178" t="s">
        <v>116</v>
      </c>
      <c r="C47" s="371" t="s">
        <v>49</v>
      </c>
      <c r="D47" s="372" t="s">
        <v>119</v>
      </c>
      <c r="E47" s="460">
        <v>20000</v>
      </c>
      <c r="F47" s="183"/>
      <c r="G47" s="180">
        <f t="shared" si="4"/>
        <v>2171786</v>
      </c>
      <c r="H47" s="292" t="s">
        <v>141</v>
      </c>
      <c r="I47" s="337" t="s">
        <v>18</v>
      </c>
      <c r="J47" s="453" t="s">
        <v>297</v>
      </c>
      <c r="K47" s="337" t="s">
        <v>64</v>
      </c>
      <c r="L47" s="337" t="s">
        <v>58</v>
      </c>
      <c r="M47" s="198"/>
      <c r="N47" s="198"/>
      <c r="O47" s="319"/>
    </row>
    <row r="48" spans="1:15" s="22" customFormat="1" x14ac:dyDescent="0.25">
      <c r="A48" s="195">
        <v>44786</v>
      </c>
      <c r="B48" s="178" t="s">
        <v>116</v>
      </c>
      <c r="C48" s="371" t="s">
        <v>49</v>
      </c>
      <c r="D48" s="372" t="s">
        <v>119</v>
      </c>
      <c r="E48" s="460">
        <v>20000</v>
      </c>
      <c r="F48" s="183"/>
      <c r="G48" s="180">
        <f t="shared" si="4"/>
        <v>2151786</v>
      </c>
      <c r="H48" s="292" t="s">
        <v>121</v>
      </c>
      <c r="I48" s="337" t="s">
        <v>18</v>
      </c>
      <c r="J48" s="453" t="s">
        <v>299</v>
      </c>
      <c r="K48" s="337" t="s">
        <v>64</v>
      </c>
      <c r="L48" s="337" t="s">
        <v>58</v>
      </c>
      <c r="M48" s="198"/>
      <c r="N48" s="198"/>
      <c r="O48" s="319"/>
    </row>
    <row r="49" spans="1:15" s="22" customFormat="1" x14ac:dyDescent="0.25">
      <c r="A49" s="195">
        <v>44788</v>
      </c>
      <c r="B49" s="178" t="s">
        <v>116</v>
      </c>
      <c r="C49" s="371" t="s">
        <v>49</v>
      </c>
      <c r="D49" s="372" t="s">
        <v>14</v>
      </c>
      <c r="E49" s="460">
        <v>52000</v>
      </c>
      <c r="F49" s="183"/>
      <c r="G49" s="180">
        <f t="shared" si="4"/>
        <v>2099786</v>
      </c>
      <c r="H49" s="292" t="s">
        <v>42</v>
      </c>
      <c r="I49" s="337" t="s">
        <v>18</v>
      </c>
      <c r="J49" s="453" t="s">
        <v>302</v>
      </c>
      <c r="K49" s="337" t="s">
        <v>64</v>
      </c>
      <c r="L49" s="337" t="s">
        <v>58</v>
      </c>
      <c r="M49" s="198"/>
      <c r="N49" s="198"/>
      <c r="O49" s="319"/>
    </row>
    <row r="50" spans="1:15" s="22" customFormat="1" x14ac:dyDescent="0.25">
      <c r="A50" s="195">
        <v>44788</v>
      </c>
      <c r="B50" s="178" t="s">
        <v>116</v>
      </c>
      <c r="C50" s="371" t="s">
        <v>49</v>
      </c>
      <c r="D50" s="372" t="s">
        <v>120</v>
      </c>
      <c r="E50" s="460">
        <v>76000</v>
      </c>
      <c r="F50" s="183"/>
      <c r="G50" s="180">
        <f t="shared" si="4"/>
        <v>2023786</v>
      </c>
      <c r="H50" s="292" t="s">
        <v>122</v>
      </c>
      <c r="I50" s="337" t="s">
        <v>18</v>
      </c>
      <c r="J50" s="453" t="s">
        <v>296</v>
      </c>
      <c r="K50" s="337" t="s">
        <v>64</v>
      </c>
      <c r="L50" s="337" t="s">
        <v>58</v>
      </c>
      <c r="M50" s="198"/>
      <c r="N50" s="198"/>
      <c r="O50" s="319"/>
    </row>
    <row r="51" spans="1:15" s="22" customFormat="1" x14ac:dyDescent="0.25">
      <c r="A51" s="195">
        <v>44788</v>
      </c>
      <c r="B51" s="178" t="s">
        <v>116</v>
      </c>
      <c r="C51" s="371" t="s">
        <v>49</v>
      </c>
      <c r="D51" s="372" t="s">
        <v>119</v>
      </c>
      <c r="E51" s="460">
        <v>130000</v>
      </c>
      <c r="F51" s="183"/>
      <c r="G51" s="180">
        <f t="shared" si="4"/>
        <v>1893786</v>
      </c>
      <c r="H51" s="292" t="s">
        <v>141</v>
      </c>
      <c r="I51" s="337" t="s">
        <v>18</v>
      </c>
      <c r="J51" s="453" t="s">
        <v>298</v>
      </c>
      <c r="K51" s="337" t="s">
        <v>64</v>
      </c>
      <c r="L51" s="337" t="s">
        <v>58</v>
      </c>
      <c r="M51" s="198"/>
      <c r="N51" s="198"/>
      <c r="O51" s="319"/>
    </row>
    <row r="52" spans="1:15" s="22" customFormat="1" x14ac:dyDescent="0.25">
      <c r="A52" s="195">
        <v>44788</v>
      </c>
      <c r="B52" s="178" t="s">
        <v>116</v>
      </c>
      <c r="C52" s="371" t="s">
        <v>49</v>
      </c>
      <c r="D52" s="372" t="s">
        <v>119</v>
      </c>
      <c r="E52" s="460">
        <v>130000</v>
      </c>
      <c r="F52" s="183"/>
      <c r="G52" s="180">
        <f t="shared" si="4"/>
        <v>1763786</v>
      </c>
      <c r="H52" s="292" t="s">
        <v>121</v>
      </c>
      <c r="I52" s="337" t="s">
        <v>18</v>
      </c>
      <c r="J52" s="453" t="s">
        <v>300</v>
      </c>
      <c r="K52" s="337" t="s">
        <v>64</v>
      </c>
      <c r="L52" s="337" t="s">
        <v>58</v>
      </c>
      <c r="M52" s="198"/>
      <c r="N52" s="198"/>
      <c r="O52" s="319"/>
    </row>
    <row r="53" spans="1:15" s="22" customFormat="1" x14ac:dyDescent="0.25">
      <c r="A53" s="195">
        <v>44788</v>
      </c>
      <c r="B53" s="178" t="s">
        <v>116</v>
      </c>
      <c r="C53" s="371" t="s">
        <v>49</v>
      </c>
      <c r="D53" s="372" t="s">
        <v>14</v>
      </c>
      <c r="E53" s="460">
        <v>319000</v>
      </c>
      <c r="F53" s="183"/>
      <c r="G53" s="180">
        <f t="shared" si="4"/>
        <v>1444786</v>
      </c>
      <c r="H53" s="292" t="s">
        <v>42</v>
      </c>
      <c r="I53" s="337" t="s">
        <v>18</v>
      </c>
      <c r="J53" s="453" t="s">
        <v>319</v>
      </c>
      <c r="K53" s="337" t="s">
        <v>64</v>
      </c>
      <c r="L53" s="337" t="s">
        <v>58</v>
      </c>
      <c r="M53" s="198"/>
      <c r="N53" s="198"/>
      <c r="O53" s="319"/>
    </row>
    <row r="54" spans="1:15" s="22" customFormat="1" x14ac:dyDescent="0.25">
      <c r="A54" s="195">
        <v>44789</v>
      </c>
      <c r="B54" s="178" t="s">
        <v>126</v>
      </c>
      <c r="C54" s="371" t="s">
        <v>49</v>
      </c>
      <c r="D54" s="372" t="s">
        <v>14</v>
      </c>
      <c r="E54" s="460"/>
      <c r="F54" s="183">
        <v>20600</v>
      </c>
      <c r="G54" s="180">
        <f t="shared" si="4"/>
        <v>1465386</v>
      </c>
      <c r="H54" s="292" t="s">
        <v>42</v>
      </c>
      <c r="I54" s="337" t="s">
        <v>18</v>
      </c>
      <c r="J54" s="453" t="s">
        <v>302</v>
      </c>
      <c r="K54" s="337" t="s">
        <v>64</v>
      </c>
      <c r="L54" s="337" t="s">
        <v>58</v>
      </c>
      <c r="M54" s="198"/>
      <c r="N54" s="198"/>
      <c r="O54" s="319"/>
    </row>
    <row r="55" spans="1:15" s="22" customFormat="1" x14ac:dyDescent="0.25">
      <c r="A55" s="195">
        <v>44789</v>
      </c>
      <c r="B55" s="178" t="s">
        <v>126</v>
      </c>
      <c r="C55" s="371" t="s">
        <v>49</v>
      </c>
      <c r="D55" s="372" t="s">
        <v>120</v>
      </c>
      <c r="E55" s="460"/>
      <c r="F55" s="183">
        <v>6000</v>
      </c>
      <c r="G55" s="180">
        <f t="shared" si="4"/>
        <v>1471386</v>
      </c>
      <c r="H55" s="292" t="s">
        <v>122</v>
      </c>
      <c r="I55" s="337" t="s">
        <v>18</v>
      </c>
      <c r="J55" s="453" t="s">
        <v>296</v>
      </c>
      <c r="K55" s="337" t="s">
        <v>64</v>
      </c>
      <c r="L55" s="337" t="s">
        <v>58</v>
      </c>
      <c r="M55" s="198"/>
      <c r="N55" s="198"/>
      <c r="O55" s="319"/>
    </row>
    <row r="56" spans="1:15" s="22" customFormat="1" x14ac:dyDescent="0.25">
      <c r="A56" s="195">
        <v>44789</v>
      </c>
      <c r="B56" s="178" t="s">
        <v>314</v>
      </c>
      <c r="C56" s="371" t="s">
        <v>49</v>
      </c>
      <c r="D56" s="372" t="s">
        <v>119</v>
      </c>
      <c r="E56" s="460">
        <v>8000</v>
      </c>
      <c r="F56" s="183"/>
      <c r="G56" s="180">
        <f t="shared" si="4"/>
        <v>1463386</v>
      </c>
      <c r="H56" s="292" t="s">
        <v>141</v>
      </c>
      <c r="I56" s="337" t="s">
        <v>18</v>
      </c>
      <c r="J56" s="453" t="s">
        <v>298</v>
      </c>
      <c r="K56" s="337" t="s">
        <v>64</v>
      </c>
      <c r="L56" s="337" t="s">
        <v>58</v>
      </c>
      <c r="M56" s="198"/>
      <c r="N56" s="198"/>
      <c r="O56" s="319"/>
    </row>
    <row r="57" spans="1:15" s="22" customFormat="1" x14ac:dyDescent="0.25">
      <c r="A57" s="195">
        <v>44789</v>
      </c>
      <c r="B57" s="178" t="s">
        <v>315</v>
      </c>
      <c r="C57" s="371" t="s">
        <v>49</v>
      </c>
      <c r="D57" s="372" t="s">
        <v>119</v>
      </c>
      <c r="E57" s="460">
        <v>10000</v>
      </c>
      <c r="F57" s="183"/>
      <c r="G57" s="180">
        <f t="shared" si="4"/>
        <v>1453386</v>
      </c>
      <c r="H57" s="292" t="s">
        <v>121</v>
      </c>
      <c r="I57" s="337" t="s">
        <v>18</v>
      </c>
      <c r="J57" s="453" t="s">
        <v>300</v>
      </c>
      <c r="K57" s="337" t="s">
        <v>64</v>
      </c>
      <c r="L57" s="337" t="s">
        <v>58</v>
      </c>
      <c r="M57" s="198"/>
      <c r="N57" s="198"/>
      <c r="O57" s="319"/>
    </row>
    <row r="58" spans="1:15" s="22" customFormat="1" x14ac:dyDescent="0.25">
      <c r="A58" s="195">
        <v>44789</v>
      </c>
      <c r="B58" s="178" t="s">
        <v>116</v>
      </c>
      <c r="C58" s="371" t="s">
        <v>49</v>
      </c>
      <c r="D58" s="372" t="s">
        <v>14</v>
      </c>
      <c r="E58" s="460">
        <v>20000</v>
      </c>
      <c r="F58" s="183"/>
      <c r="G58" s="180">
        <f t="shared" si="4"/>
        <v>1433386</v>
      </c>
      <c r="H58" s="292" t="s">
        <v>42</v>
      </c>
      <c r="I58" s="337" t="s">
        <v>18</v>
      </c>
      <c r="J58" s="453" t="s">
        <v>322</v>
      </c>
      <c r="K58" s="337" t="s">
        <v>64</v>
      </c>
      <c r="L58" s="337" t="s">
        <v>58</v>
      </c>
      <c r="M58" s="198"/>
      <c r="N58" s="198"/>
      <c r="O58" s="319"/>
    </row>
    <row r="59" spans="1:15" s="22" customFormat="1" x14ac:dyDescent="0.25">
      <c r="A59" s="195">
        <v>44789</v>
      </c>
      <c r="B59" s="178" t="s">
        <v>116</v>
      </c>
      <c r="C59" s="371" t="s">
        <v>49</v>
      </c>
      <c r="D59" s="372" t="s">
        <v>119</v>
      </c>
      <c r="E59" s="460">
        <v>60000</v>
      </c>
      <c r="F59" s="183"/>
      <c r="G59" s="180">
        <f t="shared" si="4"/>
        <v>1373386</v>
      </c>
      <c r="H59" s="292" t="s">
        <v>141</v>
      </c>
      <c r="I59" s="337" t="s">
        <v>18</v>
      </c>
      <c r="J59" s="453" t="s">
        <v>328</v>
      </c>
      <c r="K59" s="337" t="s">
        <v>64</v>
      </c>
      <c r="L59" s="337" t="s">
        <v>58</v>
      </c>
      <c r="M59" s="198"/>
      <c r="N59" s="198"/>
      <c r="O59" s="319"/>
    </row>
    <row r="60" spans="1:15" s="22" customFormat="1" x14ac:dyDescent="0.25">
      <c r="A60" s="536">
        <v>44789</v>
      </c>
      <c r="B60" s="178" t="s">
        <v>116</v>
      </c>
      <c r="C60" s="371" t="s">
        <v>49</v>
      </c>
      <c r="D60" s="372" t="s">
        <v>119</v>
      </c>
      <c r="E60" s="460">
        <v>60000</v>
      </c>
      <c r="F60" s="183"/>
      <c r="G60" s="180">
        <f t="shared" si="4"/>
        <v>1313386</v>
      </c>
      <c r="H60" s="292" t="s">
        <v>121</v>
      </c>
      <c r="I60" s="337" t="s">
        <v>18</v>
      </c>
      <c r="J60" s="453" t="s">
        <v>332</v>
      </c>
      <c r="K60" s="337" t="s">
        <v>64</v>
      </c>
      <c r="L60" s="337" t="s">
        <v>58</v>
      </c>
      <c r="M60" s="198"/>
      <c r="N60" s="198"/>
      <c r="O60" s="319"/>
    </row>
    <row r="61" spans="1:15" s="22" customFormat="1" x14ac:dyDescent="0.25">
      <c r="A61" s="536">
        <v>44789</v>
      </c>
      <c r="B61" s="178" t="s">
        <v>116</v>
      </c>
      <c r="C61" s="371" t="s">
        <v>49</v>
      </c>
      <c r="D61" s="372" t="s">
        <v>120</v>
      </c>
      <c r="E61" s="460">
        <v>74000</v>
      </c>
      <c r="F61" s="183"/>
      <c r="G61" s="180">
        <f t="shared" si="4"/>
        <v>1239386</v>
      </c>
      <c r="H61" s="292" t="s">
        <v>122</v>
      </c>
      <c r="I61" s="337" t="s">
        <v>18</v>
      </c>
      <c r="J61" s="453" t="s">
        <v>333</v>
      </c>
      <c r="K61" s="337" t="s">
        <v>64</v>
      </c>
      <c r="L61" s="337" t="s">
        <v>58</v>
      </c>
      <c r="M61" s="198"/>
      <c r="N61" s="198"/>
      <c r="O61" s="319"/>
    </row>
    <row r="62" spans="1:15" s="22" customFormat="1" x14ac:dyDescent="0.25">
      <c r="A62" s="536">
        <v>44790</v>
      </c>
      <c r="B62" s="178" t="s">
        <v>327</v>
      </c>
      <c r="C62" s="371" t="s">
        <v>49</v>
      </c>
      <c r="D62" s="372" t="s">
        <v>14</v>
      </c>
      <c r="E62" s="460"/>
      <c r="F62" s="183">
        <v>5000</v>
      </c>
      <c r="G62" s="180">
        <f>G61-E62+F62</f>
        <v>1244386</v>
      </c>
      <c r="H62" s="292" t="s">
        <v>42</v>
      </c>
      <c r="I62" s="337" t="s">
        <v>18</v>
      </c>
      <c r="J62" s="453" t="s">
        <v>322</v>
      </c>
      <c r="K62" s="337" t="s">
        <v>64</v>
      </c>
      <c r="L62" s="337" t="s">
        <v>58</v>
      </c>
      <c r="M62" s="198"/>
      <c r="N62" s="198"/>
      <c r="O62" s="319"/>
    </row>
    <row r="63" spans="1:15" s="22" customFormat="1" x14ac:dyDescent="0.25">
      <c r="A63" s="536">
        <v>44790</v>
      </c>
      <c r="B63" s="178" t="s">
        <v>331</v>
      </c>
      <c r="C63" s="371" t="s">
        <v>49</v>
      </c>
      <c r="D63" s="372" t="s">
        <v>119</v>
      </c>
      <c r="E63" s="460"/>
      <c r="F63" s="183">
        <v>20000</v>
      </c>
      <c r="G63" s="180">
        <f t="shared" si="4"/>
        <v>1264386</v>
      </c>
      <c r="H63" s="292" t="s">
        <v>141</v>
      </c>
      <c r="I63" s="337" t="s">
        <v>18</v>
      </c>
      <c r="J63" s="453" t="s">
        <v>328</v>
      </c>
      <c r="K63" s="337" t="s">
        <v>64</v>
      </c>
      <c r="L63" s="337" t="s">
        <v>58</v>
      </c>
      <c r="M63" s="198"/>
      <c r="N63" s="198"/>
      <c r="O63" s="319"/>
    </row>
    <row r="64" spans="1:15" s="22" customFormat="1" x14ac:dyDescent="0.25">
      <c r="A64" s="536">
        <v>44790</v>
      </c>
      <c r="B64" s="178" t="s">
        <v>126</v>
      </c>
      <c r="C64" s="371" t="s">
        <v>49</v>
      </c>
      <c r="D64" s="372" t="s">
        <v>119</v>
      </c>
      <c r="E64" s="460"/>
      <c r="F64" s="183">
        <v>30000</v>
      </c>
      <c r="G64" s="180">
        <f t="shared" si="4"/>
        <v>1294386</v>
      </c>
      <c r="H64" s="292" t="s">
        <v>121</v>
      </c>
      <c r="I64" s="337" t="s">
        <v>18</v>
      </c>
      <c r="J64" s="453" t="s">
        <v>332</v>
      </c>
      <c r="K64" s="337" t="s">
        <v>64</v>
      </c>
      <c r="L64" s="337" t="s">
        <v>58</v>
      </c>
      <c r="M64" s="198"/>
      <c r="N64" s="198"/>
      <c r="O64" s="319"/>
    </row>
    <row r="65" spans="1:15" s="22" customFormat="1" x14ac:dyDescent="0.25">
      <c r="A65" s="536">
        <v>44790</v>
      </c>
      <c r="B65" s="178" t="s">
        <v>116</v>
      </c>
      <c r="C65" s="371" t="s">
        <v>49</v>
      </c>
      <c r="D65" s="372" t="s">
        <v>119</v>
      </c>
      <c r="E65" s="460">
        <v>99000</v>
      </c>
      <c r="F65" s="183"/>
      <c r="G65" s="180">
        <f t="shared" si="4"/>
        <v>1195386</v>
      </c>
      <c r="H65" s="292" t="s">
        <v>121</v>
      </c>
      <c r="I65" s="337" t="s">
        <v>18</v>
      </c>
      <c r="J65" s="453" t="s">
        <v>338</v>
      </c>
      <c r="K65" s="337" t="s">
        <v>64</v>
      </c>
      <c r="L65" s="337" t="s">
        <v>58</v>
      </c>
      <c r="M65" s="198"/>
      <c r="N65" s="198"/>
      <c r="O65" s="319"/>
    </row>
    <row r="66" spans="1:15" s="22" customFormat="1" x14ac:dyDescent="0.25">
      <c r="A66" s="536">
        <v>44790</v>
      </c>
      <c r="B66" s="178" t="s">
        <v>116</v>
      </c>
      <c r="C66" s="371" t="s">
        <v>49</v>
      </c>
      <c r="D66" s="372" t="s">
        <v>119</v>
      </c>
      <c r="E66" s="460">
        <v>99000</v>
      </c>
      <c r="F66" s="183"/>
      <c r="G66" s="180">
        <f t="shared" si="4"/>
        <v>1096386</v>
      </c>
      <c r="H66" s="292" t="s">
        <v>141</v>
      </c>
      <c r="I66" s="337" t="s">
        <v>18</v>
      </c>
      <c r="J66" s="453" t="s">
        <v>345</v>
      </c>
      <c r="K66" s="337" t="s">
        <v>64</v>
      </c>
      <c r="L66" s="337" t="s">
        <v>58</v>
      </c>
      <c r="M66" s="198"/>
      <c r="N66" s="198"/>
      <c r="O66" s="319"/>
    </row>
    <row r="67" spans="1:15" s="22" customFormat="1" x14ac:dyDescent="0.25">
      <c r="A67" s="536">
        <v>44790</v>
      </c>
      <c r="B67" s="178" t="s">
        <v>116</v>
      </c>
      <c r="C67" s="371" t="s">
        <v>49</v>
      </c>
      <c r="D67" s="372" t="s">
        <v>120</v>
      </c>
      <c r="E67" s="460">
        <v>78000</v>
      </c>
      <c r="F67" s="183"/>
      <c r="G67" s="180">
        <f t="shared" si="4"/>
        <v>1018386</v>
      </c>
      <c r="H67" s="292" t="s">
        <v>122</v>
      </c>
      <c r="I67" s="337" t="s">
        <v>18</v>
      </c>
      <c r="J67" s="453" t="s">
        <v>363</v>
      </c>
      <c r="K67" s="337" t="s">
        <v>64</v>
      </c>
      <c r="L67" s="337" t="s">
        <v>58</v>
      </c>
      <c r="M67" s="198"/>
      <c r="N67" s="198"/>
      <c r="O67" s="319"/>
    </row>
    <row r="68" spans="1:15" s="22" customFormat="1" x14ac:dyDescent="0.25">
      <c r="A68" s="536">
        <v>44791</v>
      </c>
      <c r="B68" s="178" t="s">
        <v>355</v>
      </c>
      <c r="C68" s="371" t="s">
        <v>49</v>
      </c>
      <c r="D68" s="372" t="s">
        <v>119</v>
      </c>
      <c r="E68" s="460"/>
      <c r="F68" s="183">
        <v>20000</v>
      </c>
      <c r="G68" s="180">
        <f t="shared" si="4"/>
        <v>1038386</v>
      </c>
      <c r="H68" s="292" t="s">
        <v>121</v>
      </c>
      <c r="I68" s="337" t="s">
        <v>18</v>
      </c>
      <c r="J68" s="453" t="s">
        <v>338</v>
      </c>
      <c r="K68" s="337" t="s">
        <v>64</v>
      </c>
      <c r="L68" s="337" t="s">
        <v>58</v>
      </c>
      <c r="M68" s="198"/>
      <c r="N68" s="198"/>
      <c r="O68" s="319"/>
    </row>
    <row r="69" spans="1:15" s="22" customFormat="1" x14ac:dyDescent="0.25">
      <c r="A69" s="536">
        <v>44791</v>
      </c>
      <c r="B69" s="178" t="s">
        <v>126</v>
      </c>
      <c r="C69" s="371" t="s">
        <v>49</v>
      </c>
      <c r="D69" s="372" t="s">
        <v>119</v>
      </c>
      <c r="E69" s="460"/>
      <c r="F69" s="183">
        <v>12000</v>
      </c>
      <c r="G69" s="180">
        <f t="shared" si="4"/>
        <v>1050386</v>
      </c>
      <c r="H69" s="292" t="s">
        <v>141</v>
      </c>
      <c r="I69" s="337" t="s">
        <v>18</v>
      </c>
      <c r="J69" s="453" t="s">
        <v>345</v>
      </c>
      <c r="K69" s="337" t="s">
        <v>64</v>
      </c>
      <c r="L69" s="337" t="s">
        <v>58</v>
      </c>
      <c r="M69" s="198"/>
      <c r="N69" s="198"/>
      <c r="O69" s="319"/>
    </row>
    <row r="70" spans="1:15" s="22" customFormat="1" x14ac:dyDescent="0.25">
      <c r="A70" s="536">
        <v>44791</v>
      </c>
      <c r="B70" s="178" t="s">
        <v>116</v>
      </c>
      <c r="C70" s="371" t="s">
        <v>49</v>
      </c>
      <c r="D70" s="372" t="s">
        <v>119</v>
      </c>
      <c r="E70" s="460">
        <v>20000</v>
      </c>
      <c r="F70" s="183"/>
      <c r="G70" s="180">
        <f t="shared" si="4"/>
        <v>1030386</v>
      </c>
      <c r="H70" s="292" t="s">
        <v>141</v>
      </c>
      <c r="I70" s="337" t="s">
        <v>18</v>
      </c>
      <c r="J70" s="453" t="s">
        <v>362</v>
      </c>
      <c r="K70" s="337" t="s">
        <v>64</v>
      </c>
      <c r="L70" s="337" t="s">
        <v>58</v>
      </c>
      <c r="M70" s="198"/>
      <c r="N70" s="198"/>
      <c r="O70" s="319"/>
    </row>
    <row r="71" spans="1:15" s="22" customFormat="1" x14ac:dyDescent="0.25">
      <c r="A71" s="536">
        <v>44791</v>
      </c>
      <c r="B71" s="178" t="s">
        <v>116</v>
      </c>
      <c r="C71" s="371" t="s">
        <v>49</v>
      </c>
      <c r="D71" s="372" t="s">
        <v>119</v>
      </c>
      <c r="E71" s="460">
        <v>20000</v>
      </c>
      <c r="F71" s="183"/>
      <c r="G71" s="180">
        <f t="shared" si="4"/>
        <v>1010386</v>
      </c>
      <c r="H71" s="292" t="s">
        <v>121</v>
      </c>
      <c r="I71" s="337" t="s">
        <v>18</v>
      </c>
      <c r="J71" s="453" t="s">
        <v>360</v>
      </c>
      <c r="K71" s="337" t="s">
        <v>64</v>
      </c>
      <c r="L71" s="337" t="s">
        <v>58</v>
      </c>
      <c r="M71" s="198"/>
      <c r="N71" s="198"/>
      <c r="O71" s="319"/>
    </row>
    <row r="72" spans="1:15" s="22" customFormat="1" x14ac:dyDescent="0.25">
      <c r="A72" s="536">
        <v>44791</v>
      </c>
      <c r="B72" s="178" t="s">
        <v>116</v>
      </c>
      <c r="C72" s="371" t="s">
        <v>49</v>
      </c>
      <c r="D72" s="372" t="s">
        <v>120</v>
      </c>
      <c r="E72" s="460">
        <v>50000</v>
      </c>
      <c r="F72" s="183"/>
      <c r="G72" s="180">
        <f t="shared" si="4"/>
        <v>960386</v>
      </c>
      <c r="H72" s="292" t="s">
        <v>122</v>
      </c>
      <c r="I72" s="337" t="s">
        <v>18</v>
      </c>
      <c r="J72" s="453" t="s">
        <v>363</v>
      </c>
      <c r="K72" s="337" t="s">
        <v>64</v>
      </c>
      <c r="L72" s="337" t="s">
        <v>58</v>
      </c>
      <c r="M72" s="198"/>
      <c r="N72" s="198"/>
      <c r="O72" s="319"/>
    </row>
    <row r="73" spans="1:15" s="22" customFormat="1" x14ac:dyDescent="0.25">
      <c r="A73" s="536">
        <v>44791</v>
      </c>
      <c r="B73" s="178" t="s">
        <v>65</v>
      </c>
      <c r="C73" s="371" t="s">
        <v>49</v>
      </c>
      <c r="D73" s="372" t="s">
        <v>14</v>
      </c>
      <c r="E73" s="460">
        <v>95000</v>
      </c>
      <c r="F73" s="183"/>
      <c r="G73" s="180">
        <f t="shared" si="4"/>
        <v>865386</v>
      </c>
      <c r="H73" s="292" t="s">
        <v>65</v>
      </c>
      <c r="I73" s="337" t="s">
        <v>18</v>
      </c>
      <c r="J73" s="453" t="s">
        <v>369</v>
      </c>
      <c r="K73" s="337" t="s">
        <v>64</v>
      </c>
      <c r="L73" s="337" t="s">
        <v>58</v>
      </c>
      <c r="M73" s="198"/>
      <c r="N73" s="198"/>
      <c r="O73" s="319"/>
    </row>
    <row r="74" spans="1:15" s="22" customFormat="1" x14ac:dyDescent="0.25">
      <c r="A74" s="536">
        <v>44792</v>
      </c>
      <c r="B74" s="178" t="s">
        <v>126</v>
      </c>
      <c r="C74" s="371" t="s">
        <v>49</v>
      </c>
      <c r="D74" s="372" t="s">
        <v>120</v>
      </c>
      <c r="E74" s="460"/>
      <c r="F74" s="183">
        <v>2000</v>
      </c>
      <c r="G74" s="180">
        <f t="shared" si="4"/>
        <v>867386</v>
      </c>
      <c r="H74" s="292" t="s">
        <v>122</v>
      </c>
      <c r="I74" s="337" t="s">
        <v>18</v>
      </c>
      <c r="J74" s="453" t="s">
        <v>363</v>
      </c>
      <c r="K74" s="337" t="s">
        <v>64</v>
      </c>
      <c r="L74" s="337" t="s">
        <v>58</v>
      </c>
      <c r="M74" s="198"/>
      <c r="N74" s="198"/>
      <c r="O74" s="319"/>
    </row>
    <row r="75" spans="1:15" s="22" customFormat="1" x14ac:dyDescent="0.25">
      <c r="A75" s="195">
        <v>44792</v>
      </c>
      <c r="B75" s="178" t="s">
        <v>116</v>
      </c>
      <c r="C75" s="371" t="s">
        <v>49</v>
      </c>
      <c r="D75" s="372" t="s">
        <v>119</v>
      </c>
      <c r="E75" s="460">
        <v>75000</v>
      </c>
      <c r="F75" s="183"/>
      <c r="G75" s="180">
        <f t="shared" si="4"/>
        <v>792386</v>
      </c>
      <c r="H75" s="292" t="s">
        <v>121</v>
      </c>
      <c r="I75" s="337" t="s">
        <v>18</v>
      </c>
      <c r="J75" s="453" t="s">
        <v>361</v>
      </c>
      <c r="K75" s="337" t="s">
        <v>64</v>
      </c>
      <c r="L75" s="337" t="s">
        <v>58</v>
      </c>
      <c r="M75" s="198"/>
      <c r="N75" s="198"/>
      <c r="O75" s="319"/>
    </row>
    <row r="76" spans="1:15" s="22" customFormat="1" x14ac:dyDescent="0.25">
      <c r="A76" s="195">
        <v>44792</v>
      </c>
      <c r="B76" s="178" t="s">
        <v>116</v>
      </c>
      <c r="C76" s="371" t="s">
        <v>49</v>
      </c>
      <c r="D76" s="372" t="s">
        <v>119</v>
      </c>
      <c r="E76" s="460">
        <v>75000</v>
      </c>
      <c r="F76" s="183"/>
      <c r="G76" s="180">
        <f t="shared" si="4"/>
        <v>717386</v>
      </c>
      <c r="H76" s="292" t="s">
        <v>141</v>
      </c>
      <c r="I76" s="337" t="s">
        <v>18</v>
      </c>
      <c r="J76" s="453" t="s">
        <v>373</v>
      </c>
      <c r="K76" s="337" t="s">
        <v>64</v>
      </c>
      <c r="L76" s="337" t="s">
        <v>58</v>
      </c>
      <c r="M76" s="198"/>
      <c r="N76" s="198"/>
      <c r="O76" s="319"/>
    </row>
    <row r="77" spans="1:15" s="22" customFormat="1" x14ac:dyDescent="0.25">
      <c r="A77" s="195">
        <v>44792</v>
      </c>
      <c r="B77" s="178" t="s">
        <v>116</v>
      </c>
      <c r="C77" s="371" t="s">
        <v>49</v>
      </c>
      <c r="D77" s="372" t="s">
        <v>120</v>
      </c>
      <c r="E77" s="460">
        <v>76000</v>
      </c>
      <c r="F77" s="183"/>
      <c r="G77" s="180">
        <f t="shared" si="4"/>
        <v>641386</v>
      </c>
      <c r="H77" s="292" t="s">
        <v>122</v>
      </c>
      <c r="I77" s="337" t="s">
        <v>18</v>
      </c>
      <c r="J77" s="453" t="s">
        <v>375</v>
      </c>
      <c r="K77" s="337" t="s">
        <v>64</v>
      </c>
      <c r="L77" s="337" t="s">
        <v>58</v>
      </c>
      <c r="M77" s="198"/>
      <c r="N77" s="198"/>
      <c r="O77" s="319"/>
    </row>
    <row r="78" spans="1:15" s="22" customFormat="1" x14ac:dyDescent="0.25">
      <c r="A78" s="195">
        <v>44792</v>
      </c>
      <c r="B78" s="178" t="s">
        <v>116</v>
      </c>
      <c r="C78" s="371" t="s">
        <v>49</v>
      </c>
      <c r="D78" s="372" t="s">
        <v>120</v>
      </c>
      <c r="E78" s="460">
        <v>70000</v>
      </c>
      <c r="F78" s="183"/>
      <c r="G78" s="180">
        <f t="shared" si="4"/>
        <v>571386</v>
      </c>
      <c r="H78" s="292" t="s">
        <v>122</v>
      </c>
      <c r="I78" s="337" t="s">
        <v>18</v>
      </c>
      <c r="J78" s="453" t="s">
        <v>379</v>
      </c>
      <c r="K78" s="337" t="s">
        <v>64</v>
      </c>
      <c r="L78" s="337" t="s">
        <v>58</v>
      </c>
      <c r="M78" s="198"/>
      <c r="N78" s="198"/>
      <c r="O78" s="319"/>
    </row>
    <row r="79" spans="1:15" s="22" customFormat="1" x14ac:dyDescent="0.25">
      <c r="A79" s="195">
        <v>44792</v>
      </c>
      <c r="B79" s="178" t="s">
        <v>116</v>
      </c>
      <c r="C79" s="371" t="s">
        <v>49</v>
      </c>
      <c r="D79" s="372" t="s">
        <v>14</v>
      </c>
      <c r="E79" s="460">
        <v>75400</v>
      </c>
      <c r="F79" s="183"/>
      <c r="G79" s="180">
        <f t="shared" si="4"/>
        <v>495986</v>
      </c>
      <c r="H79" s="292" t="s">
        <v>42</v>
      </c>
      <c r="I79" s="337" t="s">
        <v>18</v>
      </c>
      <c r="J79" s="453" t="s">
        <v>381</v>
      </c>
      <c r="K79" s="337" t="s">
        <v>64</v>
      </c>
      <c r="L79" s="337" t="s">
        <v>58</v>
      </c>
      <c r="M79" s="198"/>
      <c r="N79" s="198"/>
      <c r="O79" s="319"/>
    </row>
    <row r="80" spans="1:15" s="22" customFormat="1" x14ac:dyDescent="0.25">
      <c r="A80" s="195">
        <v>44795</v>
      </c>
      <c r="B80" s="178" t="s">
        <v>116</v>
      </c>
      <c r="C80" s="371" t="s">
        <v>49</v>
      </c>
      <c r="D80" s="372" t="s">
        <v>120</v>
      </c>
      <c r="E80" s="460">
        <v>76000</v>
      </c>
      <c r="F80" s="183"/>
      <c r="G80" s="180">
        <f t="shared" si="4"/>
        <v>419986</v>
      </c>
      <c r="H80" s="292" t="s">
        <v>122</v>
      </c>
      <c r="I80" s="337" t="s">
        <v>18</v>
      </c>
      <c r="J80" s="453" t="s">
        <v>386</v>
      </c>
      <c r="K80" s="337" t="s">
        <v>64</v>
      </c>
      <c r="L80" s="337" t="s">
        <v>58</v>
      </c>
      <c r="M80" s="198"/>
      <c r="N80" s="198"/>
      <c r="O80" s="319"/>
    </row>
    <row r="81" spans="1:15" s="22" customFormat="1" x14ac:dyDescent="0.25">
      <c r="A81" s="195">
        <v>44795</v>
      </c>
      <c r="B81" s="178" t="s">
        <v>116</v>
      </c>
      <c r="C81" s="371" t="s">
        <v>49</v>
      </c>
      <c r="D81" s="372" t="s">
        <v>119</v>
      </c>
      <c r="E81" s="460">
        <v>80000</v>
      </c>
      <c r="F81" s="183"/>
      <c r="G81" s="180">
        <f t="shared" si="4"/>
        <v>339986</v>
      </c>
      <c r="H81" s="292" t="s">
        <v>121</v>
      </c>
      <c r="I81" s="337" t="s">
        <v>18</v>
      </c>
      <c r="J81" s="453" t="s">
        <v>391</v>
      </c>
      <c r="K81" s="337" t="s">
        <v>64</v>
      </c>
      <c r="L81" s="337" t="s">
        <v>58</v>
      </c>
      <c r="M81" s="198"/>
      <c r="N81" s="198"/>
      <c r="O81" s="319"/>
    </row>
    <row r="82" spans="1:15" s="22" customFormat="1" x14ac:dyDescent="0.25">
      <c r="A82" s="195">
        <v>44795</v>
      </c>
      <c r="B82" s="178" t="s">
        <v>116</v>
      </c>
      <c r="C82" s="371" t="s">
        <v>49</v>
      </c>
      <c r="D82" s="372" t="s">
        <v>119</v>
      </c>
      <c r="E82" s="460">
        <v>80000</v>
      </c>
      <c r="F82" s="183"/>
      <c r="G82" s="180">
        <f t="shared" si="4"/>
        <v>259986</v>
      </c>
      <c r="H82" s="292" t="s">
        <v>141</v>
      </c>
      <c r="I82" s="337" t="s">
        <v>18</v>
      </c>
      <c r="J82" s="453" t="s">
        <v>394</v>
      </c>
      <c r="K82" s="337" t="s">
        <v>64</v>
      </c>
      <c r="L82" s="337" t="s">
        <v>58</v>
      </c>
      <c r="M82" s="198"/>
      <c r="N82" s="198"/>
      <c r="O82" s="319"/>
    </row>
    <row r="83" spans="1:15" s="22" customFormat="1" x14ac:dyDescent="0.25">
      <c r="A83" s="195">
        <v>44795</v>
      </c>
      <c r="B83" s="178" t="s">
        <v>126</v>
      </c>
      <c r="C83" s="371" t="s">
        <v>49</v>
      </c>
      <c r="D83" s="372" t="s">
        <v>119</v>
      </c>
      <c r="E83" s="460"/>
      <c r="F83" s="183">
        <v>10000</v>
      </c>
      <c r="G83" s="180">
        <f t="shared" si="4"/>
        <v>269986</v>
      </c>
      <c r="H83" s="292" t="s">
        <v>121</v>
      </c>
      <c r="I83" s="337" t="s">
        <v>18</v>
      </c>
      <c r="J83" s="453" t="s">
        <v>361</v>
      </c>
      <c r="K83" s="337" t="s">
        <v>64</v>
      </c>
      <c r="L83" s="337" t="s">
        <v>58</v>
      </c>
      <c r="M83" s="198"/>
      <c r="N83" s="198"/>
      <c r="O83" s="319"/>
    </row>
    <row r="84" spans="1:15" s="22" customFormat="1" x14ac:dyDescent="0.25">
      <c r="A84" s="195">
        <v>44795</v>
      </c>
      <c r="B84" s="178" t="s">
        <v>126</v>
      </c>
      <c r="C84" s="371" t="s">
        <v>49</v>
      </c>
      <c r="D84" s="372" t="s">
        <v>119</v>
      </c>
      <c r="E84" s="460"/>
      <c r="F84" s="183">
        <v>1000</v>
      </c>
      <c r="G84" s="180">
        <f t="shared" si="4"/>
        <v>270986</v>
      </c>
      <c r="H84" s="292" t="s">
        <v>141</v>
      </c>
      <c r="I84" s="337" t="s">
        <v>18</v>
      </c>
      <c r="J84" s="453" t="s">
        <v>373</v>
      </c>
      <c r="K84" s="337" t="s">
        <v>64</v>
      </c>
      <c r="L84" s="337" t="s">
        <v>58</v>
      </c>
      <c r="M84" s="198"/>
      <c r="N84" s="198"/>
      <c r="O84" s="319"/>
    </row>
    <row r="85" spans="1:15" s="22" customFormat="1" x14ac:dyDescent="0.25">
      <c r="A85" s="195">
        <v>44795</v>
      </c>
      <c r="B85" s="178" t="s">
        <v>126</v>
      </c>
      <c r="C85" s="371" t="s">
        <v>49</v>
      </c>
      <c r="D85" s="372" t="s">
        <v>120</v>
      </c>
      <c r="E85" s="460"/>
      <c r="F85" s="183">
        <v>11000</v>
      </c>
      <c r="G85" s="180">
        <f t="shared" si="4"/>
        <v>281986</v>
      </c>
      <c r="H85" s="292" t="s">
        <v>122</v>
      </c>
      <c r="I85" s="337" t="s">
        <v>18</v>
      </c>
      <c r="J85" s="453" t="s">
        <v>375</v>
      </c>
      <c r="K85" s="337" t="s">
        <v>64</v>
      </c>
      <c r="L85" s="337" t="s">
        <v>58</v>
      </c>
      <c r="M85" s="198"/>
      <c r="N85" s="198"/>
      <c r="O85" s="319"/>
    </row>
    <row r="86" spans="1:15" s="22" customFormat="1" x14ac:dyDescent="0.25">
      <c r="A86" s="536">
        <v>44795</v>
      </c>
      <c r="B86" s="178" t="s">
        <v>395</v>
      </c>
      <c r="C86" s="371" t="s">
        <v>139</v>
      </c>
      <c r="D86" s="372"/>
      <c r="E86" s="460"/>
      <c r="F86" s="183">
        <v>2447000</v>
      </c>
      <c r="G86" s="180">
        <f t="shared" si="4"/>
        <v>2728986</v>
      </c>
      <c r="H86" s="292"/>
      <c r="I86" s="337" t="s">
        <v>18</v>
      </c>
      <c r="J86" s="453" t="s">
        <v>396</v>
      </c>
      <c r="K86" s="337" t="s">
        <v>64</v>
      </c>
      <c r="L86" s="337" t="s">
        <v>58</v>
      </c>
      <c r="M86" s="198"/>
      <c r="N86" s="198"/>
      <c r="O86" s="319"/>
    </row>
    <row r="87" spans="1:15" s="22" customFormat="1" x14ac:dyDescent="0.25">
      <c r="A87" s="536">
        <v>44795</v>
      </c>
      <c r="B87" s="178" t="s">
        <v>65</v>
      </c>
      <c r="C87" s="371" t="s">
        <v>49</v>
      </c>
      <c r="D87" s="372" t="s">
        <v>14</v>
      </c>
      <c r="E87" s="460">
        <v>95000</v>
      </c>
      <c r="F87" s="183"/>
      <c r="G87" s="180">
        <f t="shared" si="4"/>
        <v>2633986</v>
      </c>
      <c r="H87" s="292" t="s">
        <v>65</v>
      </c>
      <c r="I87" s="337" t="s">
        <v>18</v>
      </c>
      <c r="J87" s="453" t="s">
        <v>398</v>
      </c>
      <c r="K87" s="337" t="s">
        <v>64</v>
      </c>
      <c r="L87" s="337" t="s">
        <v>58</v>
      </c>
      <c r="M87" s="198"/>
      <c r="N87" s="198"/>
      <c r="O87" s="319"/>
    </row>
    <row r="88" spans="1:15" s="22" customFormat="1" x14ac:dyDescent="0.25">
      <c r="A88" s="536">
        <v>44795</v>
      </c>
      <c r="B88" s="178" t="s">
        <v>116</v>
      </c>
      <c r="C88" s="371" t="s">
        <v>49</v>
      </c>
      <c r="D88" s="372" t="s">
        <v>14</v>
      </c>
      <c r="E88" s="460">
        <v>172000</v>
      </c>
      <c r="F88" s="183"/>
      <c r="G88" s="180">
        <f t="shared" si="4"/>
        <v>2461986</v>
      </c>
      <c r="H88" s="292" t="s">
        <v>42</v>
      </c>
      <c r="I88" s="337" t="s">
        <v>18</v>
      </c>
      <c r="J88" s="453" t="s">
        <v>400</v>
      </c>
      <c r="K88" s="337" t="s">
        <v>64</v>
      </c>
      <c r="L88" s="337" t="s">
        <v>58</v>
      </c>
      <c r="M88" s="198"/>
      <c r="N88" s="198"/>
      <c r="O88" s="319"/>
    </row>
    <row r="89" spans="1:15" s="22" customFormat="1" x14ac:dyDescent="0.25">
      <c r="A89" s="536">
        <v>44795</v>
      </c>
      <c r="B89" s="178" t="s">
        <v>116</v>
      </c>
      <c r="C89" s="371" t="s">
        <v>49</v>
      </c>
      <c r="D89" s="372" t="s">
        <v>14</v>
      </c>
      <c r="E89" s="460">
        <v>16000</v>
      </c>
      <c r="F89" s="183"/>
      <c r="G89" s="180">
        <f t="shared" si="4"/>
        <v>2445986</v>
      </c>
      <c r="H89" s="292" t="s">
        <v>42</v>
      </c>
      <c r="I89" s="337" t="s">
        <v>18</v>
      </c>
      <c r="J89" s="453" t="s">
        <v>401</v>
      </c>
      <c r="K89" s="337" t="s">
        <v>64</v>
      </c>
      <c r="L89" s="337" t="s">
        <v>58</v>
      </c>
      <c r="M89" s="198"/>
      <c r="N89" s="198"/>
      <c r="O89" s="319"/>
    </row>
    <row r="90" spans="1:15" s="22" customFormat="1" x14ac:dyDescent="0.25">
      <c r="A90" s="536">
        <v>44795</v>
      </c>
      <c r="B90" s="178" t="s">
        <v>116</v>
      </c>
      <c r="C90" s="371" t="s">
        <v>49</v>
      </c>
      <c r="D90" s="372" t="s">
        <v>14</v>
      </c>
      <c r="E90" s="460">
        <v>20000</v>
      </c>
      <c r="F90" s="183"/>
      <c r="G90" s="180">
        <f t="shared" si="4"/>
        <v>2425986</v>
      </c>
      <c r="H90" s="292" t="s">
        <v>42</v>
      </c>
      <c r="I90" s="337" t="s">
        <v>18</v>
      </c>
      <c r="J90" s="453" t="s">
        <v>402</v>
      </c>
      <c r="K90" s="337" t="s">
        <v>64</v>
      </c>
      <c r="L90" s="337" t="s">
        <v>58</v>
      </c>
      <c r="M90" s="198"/>
      <c r="N90" s="198"/>
      <c r="O90" s="319"/>
    </row>
    <row r="91" spans="1:15" s="22" customFormat="1" x14ac:dyDescent="0.25">
      <c r="A91" s="536">
        <v>44795</v>
      </c>
      <c r="B91" s="178" t="s">
        <v>126</v>
      </c>
      <c r="C91" s="371" t="s">
        <v>49</v>
      </c>
      <c r="D91" s="372" t="s">
        <v>14</v>
      </c>
      <c r="E91" s="460"/>
      <c r="F91" s="183">
        <v>12000</v>
      </c>
      <c r="G91" s="180">
        <f t="shared" si="4"/>
        <v>2437986</v>
      </c>
      <c r="H91" s="292" t="s">
        <v>42</v>
      </c>
      <c r="I91" s="337" t="s">
        <v>18</v>
      </c>
      <c r="J91" s="453" t="s">
        <v>402</v>
      </c>
      <c r="K91" s="337" t="s">
        <v>64</v>
      </c>
      <c r="L91" s="337" t="s">
        <v>58</v>
      </c>
      <c r="M91" s="198"/>
      <c r="N91" s="198"/>
      <c r="O91" s="319"/>
    </row>
    <row r="92" spans="1:15" s="22" customFormat="1" x14ac:dyDescent="0.25">
      <c r="A92" s="536">
        <v>44796</v>
      </c>
      <c r="B92" s="178" t="s">
        <v>126</v>
      </c>
      <c r="C92" s="371" t="s">
        <v>49</v>
      </c>
      <c r="D92" s="372" t="s">
        <v>119</v>
      </c>
      <c r="E92" s="460"/>
      <c r="F92" s="183">
        <v>5000</v>
      </c>
      <c r="G92" s="180">
        <f t="shared" si="4"/>
        <v>2442986</v>
      </c>
      <c r="H92" s="292" t="s">
        <v>141</v>
      </c>
      <c r="I92" s="337" t="s">
        <v>18</v>
      </c>
      <c r="J92" s="453" t="s">
        <v>394</v>
      </c>
      <c r="K92" s="337" t="s">
        <v>64</v>
      </c>
      <c r="L92" s="337" t="s">
        <v>58</v>
      </c>
      <c r="M92" s="198"/>
      <c r="N92" s="198"/>
      <c r="O92" s="319"/>
    </row>
    <row r="93" spans="1:15" s="22" customFormat="1" x14ac:dyDescent="0.25">
      <c r="A93" s="536">
        <v>44796</v>
      </c>
      <c r="B93" s="178" t="s">
        <v>116</v>
      </c>
      <c r="C93" s="371" t="s">
        <v>49</v>
      </c>
      <c r="D93" s="372" t="s">
        <v>120</v>
      </c>
      <c r="E93" s="460">
        <v>78000</v>
      </c>
      <c r="F93" s="183"/>
      <c r="G93" s="180">
        <f t="shared" si="4"/>
        <v>2364986</v>
      </c>
      <c r="H93" s="292" t="s">
        <v>122</v>
      </c>
      <c r="I93" s="337" t="s">
        <v>18</v>
      </c>
      <c r="J93" s="453" t="s">
        <v>408</v>
      </c>
      <c r="K93" s="337" t="s">
        <v>64</v>
      </c>
      <c r="L93" s="337" t="s">
        <v>58</v>
      </c>
      <c r="M93" s="198"/>
      <c r="N93" s="198"/>
      <c r="O93" s="319"/>
    </row>
    <row r="94" spans="1:15" s="22" customFormat="1" x14ac:dyDescent="0.25">
      <c r="A94" s="536">
        <v>44796</v>
      </c>
      <c r="B94" s="178" t="s">
        <v>116</v>
      </c>
      <c r="C94" s="371" t="s">
        <v>49</v>
      </c>
      <c r="D94" s="372" t="s">
        <v>14</v>
      </c>
      <c r="E94" s="460">
        <v>46000</v>
      </c>
      <c r="F94" s="183"/>
      <c r="G94" s="180">
        <f t="shared" si="4"/>
        <v>2318986</v>
      </c>
      <c r="H94" s="292" t="s">
        <v>42</v>
      </c>
      <c r="I94" s="337" t="s">
        <v>18</v>
      </c>
      <c r="J94" s="453" t="s">
        <v>477</v>
      </c>
      <c r="K94" s="337" t="s">
        <v>64</v>
      </c>
      <c r="L94" s="337" t="s">
        <v>58</v>
      </c>
      <c r="M94" s="198"/>
      <c r="N94" s="198"/>
      <c r="O94" s="319"/>
    </row>
    <row r="95" spans="1:15" s="22" customFormat="1" x14ac:dyDescent="0.25">
      <c r="A95" s="536">
        <v>44796</v>
      </c>
      <c r="B95" s="178" t="s">
        <v>116</v>
      </c>
      <c r="C95" s="371" t="s">
        <v>49</v>
      </c>
      <c r="D95" s="372" t="s">
        <v>119</v>
      </c>
      <c r="E95" s="460">
        <v>96000</v>
      </c>
      <c r="F95" s="183"/>
      <c r="G95" s="180">
        <f t="shared" si="4"/>
        <v>2222986</v>
      </c>
      <c r="H95" s="292" t="s">
        <v>141</v>
      </c>
      <c r="I95" s="337" t="s">
        <v>18</v>
      </c>
      <c r="J95" s="453" t="s">
        <v>417</v>
      </c>
      <c r="K95" s="337" t="s">
        <v>64</v>
      </c>
      <c r="L95" s="337" t="s">
        <v>58</v>
      </c>
      <c r="M95" s="198"/>
      <c r="N95" s="198"/>
      <c r="O95" s="319"/>
    </row>
    <row r="96" spans="1:15" s="22" customFormat="1" x14ac:dyDescent="0.25">
      <c r="A96" s="536">
        <v>44796</v>
      </c>
      <c r="B96" s="178" t="s">
        <v>116</v>
      </c>
      <c r="C96" s="371" t="s">
        <v>49</v>
      </c>
      <c r="D96" s="372" t="s">
        <v>119</v>
      </c>
      <c r="E96" s="460">
        <v>96000</v>
      </c>
      <c r="F96" s="183"/>
      <c r="G96" s="180">
        <f t="shared" si="4"/>
        <v>2126986</v>
      </c>
      <c r="H96" s="292" t="s">
        <v>121</v>
      </c>
      <c r="I96" s="337" t="s">
        <v>18</v>
      </c>
      <c r="J96" s="453" t="s">
        <v>424</v>
      </c>
      <c r="K96" s="337" t="s">
        <v>64</v>
      </c>
      <c r="L96" s="337" t="s">
        <v>58</v>
      </c>
      <c r="M96" s="198"/>
      <c r="N96" s="198"/>
      <c r="O96" s="319"/>
    </row>
    <row r="97" spans="1:15" s="22" customFormat="1" x14ac:dyDescent="0.25">
      <c r="A97" s="195">
        <v>44797</v>
      </c>
      <c r="B97" s="178" t="s">
        <v>126</v>
      </c>
      <c r="C97" s="371" t="s">
        <v>49</v>
      </c>
      <c r="D97" s="372" t="s">
        <v>119</v>
      </c>
      <c r="E97" s="460"/>
      <c r="F97" s="183">
        <v>6000</v>
      </c>
      <c r="G97" s="180">
        <f t="shared" si="4"/>
        <v>2132986</v>
      </c>
      <c r="H97" s="292" t="s">
        <v>141</v>
      </c>
      <c r="I97" s="337" t="s">
        <v>18</v>
      </c>
      <c r="J97" s="453" t="s">
        <v>417</v>
      </c>
      <c r="K97" s="337" t="s">
        <v>64</v>
      </c>
      <c r="L97" s="337" t="s">
        <v>58</v>
      </c>
      <c r="M97" s="198"/>
      <c r="N97" s="198"/>
      <c r="O97" s="319"/>
    </row>
    <row r="98" spans="1:15" s="22" customFormat="1" x14ac:dyDescent="0.25">
      <c r="A98" s="195">
        <v>44797</v>
      </c>
      <c r="B98" s="178" t="s">
        <v>126</v>
      </c>
      <c r="C98" s="371" t="s">
        <v>49</v>
      </c>
      <c r="D98" s="372" t="s">
        <v>119</v>
      </c>
      <c r="E98" s="460"/>
      <c r="F98" s="183">
        <v>6000</v>
      </c>
      <c r="G98" s="180">
        <f t="shared" si="4"/>
        <v>2138986</v>
      </c>
      <c r="H98" s="292" t="s">
        <v>121</v>
      </c>
      <c r="I98" s="337" t="s">
        <v>18</v>
      </c>
      <c r="J98" s="453" t="s">
        <v>424</v>
      </c>
      <c r="K98" s="337" t="s">
        <v>64</v>
      </c>
      <c r="L98" s="337" t="s">
        <v>58</v>
      </c>
      <c r="M98" s="198"/>
      <c r="N98" s="198"/>
      <c r="O98" s="319"/>
    </row>
    <row r="99" spans="1:15" s="22" customFormat="1" x14ac:dyDescent="0.25">
      <c r="A99" s="195">
        <v>44797</v>
      </c>
      <c r="B99" s="178" t="s">
        <v>116</v>
      </c>
      <c r="C99" s="371" t="s">
        <v>49</v>
      </c>
      <c r="D99" s="372" t="s">
        <v>120</v>
      </c>
      <c r="E99" s="460">
        <v>79000</v>
      </c>
      <c r="F99" s="183"/>
      <c r="G99" s="180">
        <f t="shared" si="4"/>
        <v>2059986</v>
      </c>
      <c r="H99" s="292" t="s">
        <v>122</v>
      </c>
      <c r="I99" s="337" t="s">
        <v>18</v>
      </c>
      <c r="J99" s="453" t="s">
        <v>425</v>
      </c>
      <c r="K99" s="337" t="s">
        <v>64</v>
      </c>
      <c r="L99" s="337" t="s">
        <v>58</v>
      </c>
      <c r="M99" s="198"/>
      <c r="N99" s="198"/>
      <c r="O99" s="319"/>
    </row>
    <row r="100" spans="1:15" s="22" customFormat="1" x14ac:dyDescent="0.25">
      <c r="A100" s="195">
        <v>44797</v>
      </c>
      <c r="B100" s="178" t="s">
        <v>116</v>
      </c>
      <c r="C100" s="371" t="s">
        <v>49</v>
      </c>
      <c r="D100" s="372" t="s">
        <v>119</v>
      </c>
      <c r="E100" s="460">
        <v>60000</v>
      </c>
      <c r="F100" s="183"/>
      <c r="G100" s="180">
        <f t="shared" si="4"/>
        <v>1999986</v>
      </c>
      <c r="H100" s="292" t="s">
        <v>121</v>
      </c>
      <c r="I100" s="337" t="s">
        <v>18</v>
      </c>
      <c r="J100" s="453" t="s">
        <v>399</v>
      </c>
      <c r="K100" s="337" t="s">
        <v>64</v>
      </c>
      <c r="L100" s="337" t="s">
        <v>58</v>
      </c>
      <c r="M100" s="198"/>
      <c r="N100" s="198"/>
      <c r="O100" s="319"/>
    </row>
    <row r="101" spans="1:15" s="22" customFormat="1" x14ac:dyDescent="0.25">
      <c r="A101" s="195">
        <v>44797</v>
      </c>
      <c r="B101" s="178" t="s">
        <v>116</v>
      </c>
      <c r="C101" s="371" t="s">
        <v>49</v>
      </c>
      <c r="D101" s="372" t="s">
        <v>119</v>
      </c>
      <c r="E101" s="460">
        <v>60000</v>
      </c>
      <c r="F101" s="183"/>
      <c r="G101" s="180">
        <f t="shared" si="4"/>
        <v>1939986</v>
      </c>
      <c r="H101" s="292" t="s">
        <v>141</v>
      </c>
      <c r="I101" s="337" t="s">
        <v>18</v>
      </c>
      <c r="J101" s="453" t="s">
        <v>432</v>
      </c>
      <c r="K101" s="337" t="s">
        <v>64</v>
      </c>
      <c r="L101" s="337" t="s">
        <v>58</v>
      </c>
      <c r="M101" s="198"/>
      <c r="N101" s="198"/>
      <c r="O101" s="319"/>
    </row>
    <row r="102" spans="1:15" s="22" customFormat="1" x14ac:dyDescent="0.25">
      <c r="A102" s="195">
        <v>44797</v>
      </c>
      <c r="B102" s="178" t="s">
        <v>116</v>
      </c>
      <c r="C102" s="371" t="s">
        <v>49</v>
      </c>
      <c r="D102" s="372" t="s">
        <v>119</v>
      </c>
      <c r="E102" s="460">
        <v>16000</v>
      </c>
      <c r="F102" s="183"/>
      <c r="G102" s="180">
        <f t="shared" si="4"/>
        <v>1923986</v>
      </c>
      <c r="H102" s="292" t="s">
        <v>141</v>
      </c>
      <c r="I102" s="337" t="s">
        <v>18</v>
      </c>
      <c r="J102" s="453" t="s">
        <v>433</v>
      </c>
      <c r="K102" s="337" t="s">
        <v>64</v>
      </c>
      <c r="L102" s="337" t="s">
        <v>58</v>
      </c>
      <c r="M102" s="198"/>
      <c r="N102" s="198"/>
      <c r="O102" s="319"/>
    </row>
    <row r="103" spans="1:15" s="22" customFormat="1" x14ac:dyDescent="0.25">
      <c r="A103" s="195">
        <v>44798</v>
      </c>
      <c r="B103" s="178" t="s">
        <v>116</v>
      </c>
      <c r="C103" s="371" t="s">
        <v>49</v>
      </c>
      <c r="D103" s="372" t="s">
        <v>120</v>
      </c>
      <c r="E103" s="460">
        <v>80000</v>
      </c>
      <c r="F103" s="183"/>
      <c r="G103" s="180">
        <f t="shared" si="4"/>
        <v>1843986</v>
      </c>
      <c r="H103" s="292" t="s">
        <v>122</v>
      </c>
      <c r="I103" s="337" t="s">
        <v>18</v>
      </c>
      <c r="J103" s="453" t="s">
        <v>436</v>
      </c>
      <c r="K103" s="337" t="s">
        <v>64</v>
      </c>
      <c r="L103" s="337" t="s">
        <v>58</v>
      </c>
      <c r="M103" s="198"/>
      <c r="N103" s="198"/>
      <c r="O103" s="319"/>
    </row>
    <row r="104" spans="1:15" s="22" customFormat="1" x14ac:dyDescent="0.25">
      <c r="A104" s="195">
        <v>44799</v>
      </c>
      <c r="B104" s="178" t="s">
        <v>116</v>
      </c>
      <c r="C104" s="371" t="s">
        <v>49</v>
      </c>
      <c r="D104" s="372" t="s">
        <v>120</v>
      </c>
      <c r="E104" s="460">
        <v>79000</v>
      </c>
      <c r="F104" s="183"/>
      <c r="G104" s="180">
        <f t="shared" si="4"/>
        <v>1764986</v>
      </c>
      <c r="H104" s="292" t="s">
        <v>122</v>
      </c>
      <c r="I104" s="337" t="s">
        <v>18</v>
      </c>
      <c r="J104" s="453" t="s">
        <v>446</v>
      </c>
      <c r="K104" s="337" t="s">
        <v>64</v>
      </c>
      <c r="L104" s="337" t="s">
        <v>58</v>
      </c>
      <c r="M104" s="198"/>
      <c r="N104" s="198"/>
      <c r="O104" s="319"/>
    </row>
    <row r="105" spans="1:15" s="22" customFormat="1" x14ac:dyDescent="0.25">
      <c r="A105" s="195">
        <v>44800</v>
      </c>
      <c r="B105" s="178" t="s">
        <v>126</v>
      </c>
      <c r="C105" s="371" t="s">
        <v>49</v>
      </c>
      <c r="D105" s="372" t="s">
        <v>120</v>
      </c>
      <c r="E105" s="460"/>
      <c r="F105" s="183">
        <v>2000</v>
      </c>
      <c r="G105" s="180">
        <f t="shared" si="4"/>
        <v>1766986</v>
      </c>
      <c r="H105" s="292" t="s">
        <v>122</v>
      </c>
      <c r="I105" s="337" t="s">
        <v>18</v>
      </c>
      <c r="J105" s="453" t="s">
        <v>436</v>
      </c>
      <c r="K105" s="337" t="s">
        <v>64</v>
      </c>
      <c r="L105" s="337" t="s">
        <v>58</v>
      </c>
      <c r="M105" s="198"/>
      <c r="N105" s="198"/>
      <c r="O105" s="319"/>
    </row>
    <row r="106" spans="1:15" s="22" customFormat="1" x14ac:dyDescent="0.25">
      <c r="A106" s="195">
        <v>44800</v>
      </c>
      <c r="B106" s="178" t="s">
        <v>116</v>
      </c>
      <c r="C106" s="371" t="s">
        <v>49</v>
      </c>
      <c r="D106" s="372" t="s">
        <v>120</v>
      </c>
      <c r="E106" s="460">
        <v>71000</v>
      </c>
      <c r="F106" s="183"/>
      <c r="G106" s="180">
        <f t="shared" si="4"/>
        <v>1695986</v>
      </c>
      <c r="H106" s="292" t="s">
        <v>122</v>
      </c>
      <c r="I106" s="337" t="s">
        <v>18</v>
      </c>
      <c r="J106" s="453" t="s">
        <v>447</v>
      </c>
      <c r="K106" s="337" t="s">
        <v>64</v>
      </c>
      <c r="L106" s="337" t="s">
        <v>58</v>
      </c>
      <c r="M106" s="198"/>
      <c r="N106" s="198"/>
      <c r="O106" s="319"/>
    </row>
    <row r="107" spans="1:15" s="22" customFormat="1" x14ac:dyDescent="0.25">
      <c r="A107" s="195">
        <v>44800</v>
      </c>
      <c r="B107" s="178" t="s">
        <v>116</v>
      </c>
      <c r="C107" s="371" t="s">
        <v>49</v>
      </c>
      <c r="D107" s="372" t="s">
        <v>119</v>
      </c>
      <c r="E107" s="460">
        <v>20000</v>
      </c>
      <c r="F107" s="183"/>
      <c r="G107" s="180">
        <f t="shared" si="4"/>
        <v>1675986</v>
      </c>
      <c r="H107" s="292" t="s">
        <v>121</v>
      </c>
      <c r="I107" s="337" t="s">
        <v>18</v>
      </c>
      <c r="J107" s="453" t="s">
        <v>455</v>
      </c>
      <c r="K107" s="337" t="s">
        <v>64</v>
      </c>
      <c r="L107" s="337" t="s">
        <v>58</v>
      </c>
      <c r="M107" s="198"/>
      <c r="N107" s="198"/>
      <c r="O107" s="319"/>
    </row>
    <row r="108" spans="1:15" s="22" customFormat="1" x14ac:dyDescent="0.25">
      <c r="A108" s="195">
        <v>44800</v>
      </c>
      <c r="B108" s="178" t="s">
        <v>116</v>
      </c>
      <c r="C108" s="371" t="s">
        <v>49</v>
      </c>
      <c r="D108" s="372" t="s">
        <v>119</v>
      </c>
      <c r="E108" s="460">
        <v>20000</v>
      </c>
      <c r="F108" s="183"/>
      <c r="G108" s="180">
        <f t="shared" si="4"/>
        <v>1655986</v>
      </c>
      <c r="H108" s="292" t="s">
        <v>141</v>
      </c>
      <c r="I108" s="337" t="s">
        <v>18</v>
      </c>
      <c r="J108" s="453" t="s">
        <v>456</v>
      </c>
      <c r="K108" s="337" t="s">
        <v>64</v>
      </c>
      <c r="L108" s="337" t="s">
        <v>58</v>
      </c>
      <c r="M108" s="198"/>
      <c r="N108" s="198"/>
      <c r="O108" s="319"/>
    </row>
    <row r="109" spans="1:15" s="22" customFormat="1" x14ac:dyDescent="0.25">
      <c r="A109" s="536">
        <v>44802</v>
      </c>
      <c r="B109" s="178" t="s">
        <v>116</v>
      </c>
      <c r="C109" s="371" t="s">
        <v>49</v>
      </c>
      <c r="D109" s="372" t="s">
        <v>120</v>
      </c>
      <c r="E109" s="460">
        <v>81000</v>
      </c>
      <c r="F109" s="183"/>
      <c r="G109" s="180">
        <f t="shared" si="4"/>
        <v>1574986</v>
      </c>
      <c r="H109" s="292" t="s">
        <v>122</v>
      </c>
      <c r="I109" s="337" t="s">
        <v>18</v>
      </c>
      <c r="J109" s="453" t="s">
        <v>460</v>
      </c>
      <c r="K109" s="337" t="s">
        <v>64</v>
      </c>
      <c r="L109" s="337" t="s">
        <v>58</v>
      </c>
      <c r="M109" s="198"/>
      <c r="N109" s="198"/>
      <c r="O109" s="319"/>
    </row>
    <row r="110" spans="1:15" s="22" customFormat="1" x14ac:dyDescent="0.25">
      <c r="A110" s="536">
        <v>44802</v>
      </c>
      <c r="B110" s="178" t="s">
        <v>116</v>
      </c>
      <c r="C110" s="371" t="s">
        <v>49</v>
      </c>
      <c r="D110" s="372" t="s">
        <v>119</v>
      </c>
      <c r="E110" s="460">
        <v>75000</v>
      </c>
      <c r="F110" s="183"/>
      <c r="G110" s="180">
        <f t="shared" si="4"/>
        <v>1499986</v>
      </c>
      <c r="H110" s="292" t="s">
        <v>141</v>
      </c>
      <c r="I110" s="337" t="s">
        <v>18</v>
      </c>
      <c r="J110" s="453" t="s">
        <v>456</v>
      </c>
      <c r="K110" s="337" t="s">
        <v>64</v>
      </c>
      <c r="L110" s="337" t="s">
        <v>58</v>
      </c>
      <c r="M110" s="198"/>
      <c r="N110" s="198"/>
      <c r="O110" s="319"/>
    </row>
    <row r="111" spans="1:15" s="22" customFormat="1" x14ac:dyDescent="0.25">
      <c r="A111" s="536">
        <v>44802</v>
      </c>
      <c r="B111" s="178" t="s">
        <v>116</v>
      </c>
      <c r="C111" s="371" t="s">
        <v>49</v>
      </c>
      <c r="D111" s="372" t="s">
        <v>119</v>
      </c>
      <c r="E111" s="460">
        <v>75000</v>
      </c>
      <c r="F111" s="183"/>
      <c r="G111" s="180">
        <f t="shared" si="4"/>
        <v>1424986</v>
      </c>
      <c r="H111" s="292" t="s">
        <v>121</v>
      </c>
      <c r="I111" s="337" t="s">
        <v>18</v>
      </c>
      <c r="J111" s="453" t="s">
        <v>465</v>
      </c>
      <c r="K111" s="337" t="s">
        <v>64</v>
      </c>
      <c r="L111" s="337" t="s">
        <v>58</v>
      </c>
      <c r="M111" s="198"/>
      <c r="N111" s="198"/>
      <c r="O111" s="319"/>
    </row>
    <row r="112" spans="1:15" s="22" customFormat="1" x14ac:dyDescent="0.25">
      <c r="A112" s="195">
        <v>44803</v>
      </c>
      <c r="B112" s="178" t="s">
        <v>116</v>
      </c>
      <c r="C112" s="371" t="s">
        <v>49</v>
      </c>
      <c r="D112" s="372" t="s">
        <v>119</v>
      </c>
      <c r="E112" s="460">
        <v>20000</v>
      </c>
      <c r="F112" s="183"/>
      <c r="G112" s="180">
        <f>G111-E112+F112</f>
        <v>1404986</v>
      </c>
      <c r="H112" s="292" t="s">
        <v>121</v>
      </c>
      <c r="I112" s="337" t="s">
        <v>18</v>
      </c>
      <c r="J112" s="453" t="s">
        <v>469</v>
      </c>
      <c r="K112" s="337" t="s">
        <v>64</v>
      </c>
      <c r="L112" s="337" t="s">
        <v>58</v>
      </c>
      <c r="M112" s="198"/>
      <c r="N112" s="198"/>
      <c r="O112" s="319"/>
    </row>
    <row r="113" spans="1:15" s="22" customFormat="1" x14ac:dyDescent="0.25">
      <c r="A113" s="195">
        <v>44803</v>
      </c>
      <c r="B113" s="178" t="s">
        <v>116</v>
      </c>
      <c r="C113" s="371" t="s">
        <v>49</v>
      </c>
      <c r="D113" s="372" t="s">
        <v>120</v>
      </c>
      <c r="E113" s="460">
        <v>66000</v>
      </c>
      <c r="F113" s="183"/>
      <c r="G113" s="180">
        <f t="shared" si="4"/>
        <v>1338986</v>
      </c>
      <c r="H113" s="292" t="s">
        <v>122</v>
      </c>
      <c r="I113" s="337" t="s">
        <v>18</v>
      </c>
      <c r="J113" s="453" t="s">
        <v>470</v>
      </c>
      <c r="K113" s="337" t="s">
        <v>64</v>
      </c>
      <c r="L113" s="337" t="s">
        <v>58</v>
      </c>
      <c r="M113" s="198"/>
      <c r="N113" s="198"/>
      <c r="O113" s="319"/>
    </row>
    <row r="114" spans="1:15" s="22" customFormat="1" x14ac:dyDescent="0.25">
      <c r="A114" s="195">
        <v>44803</v>
      </c>
      <c r="B114" s="178" t="s">
        <v>116</v>
      </c>
      <c r="C114" s="371" t="s">
        <v>49</v>
      </c>
      <c r="D114" s="372" t="s">
        <v>119</v>
      </c>
      <c r="E114" s="460">
        <v>40000</v>
      </c>
      <c r="F114" s="183"/>
      <c r="G114" s="180">
        <f t="shared" si="4"/>
        <v>1298986</v>
      </c>
      <c r="H114" s="292" t="s">
        <v>141</v>
      </c>
      <c r="I114" s="337" t="s">
        <v>18</v>
      </c>
      <c r="J114" s="453" t="s">
        <v>474</v>
      </c>
      <c r="K114" s="337" t="s">
        <v>64</v>
      </c>
      <c r="L114" s="337" t="s">
        <v>58</v>
      </c>
      <c r="M114" s="198"/>
      <c r="N114" s="198"/>
      <c r="O114" s="319"/>
    </row>
    <row r="115" spans="1:15" s="22" customFormat="1" x14ac:dyDescent="0.25">
      <c r="A115" s="195">
        <v>44803</v>
      </c>
      <c r="B115" s="178" t="s">
        <v>116</v>
      </c>
      <c r="C115" s="371" t="s">
        <v>49</v>
      </c>
      <c r="D115" s="372" t="s">
        <v>14</v>
      </c>
      <c r="E115" s="460">
        <v>35000</v>
      </c>
      <c r="F115" s="183"/>
      <c r="G115" s="180">
        <f t="shared" si="4"/>
        <v>1263986</v>
      </c>
      <c r="H115" s="292" t="s">
        <v>42</v>
      </c>
      <c r="I115" s="337" t="s">
        <v>18</v>
      </c>
      <c r="J115" s="453" t="s">
        <v>477</v>
      </c>
      <c r="K115" s="337" t="s">
        <v>64</v>
      </c>
      <c r="L115" s="337" t="s">
        <v>58</v>
      </c>
      <c r="M115" s="198"/>
      <c r="N115" s="198"/>
      <c r="O115" s="319"/>
    </row>
    <row r="116" spans="1:15" s="22" customFormat="1" x14ac:dyDescent="0.25">
      <c r="A116" s="195">
        <v>44803</v>
      </c>
      <c r="B116" s="178" t="s">
        <v>116</v>
      </c>
      <c r="C116" s="371" t="s">
        <v>49</v>
      </c>
      <c r="D116" s="372" t="s">
        <v>14</v>
      </c>
      <c r="E116" s="460">
        <v>70000</v>
      </c>
      <c r="F116" s="183"/>
      <c r="G116" s="180">
        <f t="shared" si="4"/>
        <v>1193986</v>
      </c>
      <c r="H116" s="292" t="s">
        <v>42</v>
      </c>
      <c r="I116" s="337" t="s">
        <v>18</v>
      </c>
      <c r="J116" s="453" t="s">
        <v>483</v>
      </c>
      <c r="K116" s="337" t="s">
        <v>64</v>
      </c>
      <c r="L116" s="337" t="s">
        <v>58</v>
      </c>
      <c r="M116" s="198"/>
      <c r="N116" s="198"/>
      <c r="O116" s="319"/>
    </row>
    <row r="117" spans="1:15" s="22" customFormat="1" x14ac:dyDescent="0.25">
      <c r="A117" s="195">
        <v>44803</v>
      </c>
      <c r="B117" s="178" t="s">
        <v>65</v>
      </c>
      <c r="C117" s="371" t="s">
        <v>49</v>
      </c>
      <c r="D117" s="372" t="s">
        <v>14</v>
      </c>
      <c r="E117" s="460">
        <v>95000</v>
      </c>
      <c r="F117" s="183"/>
      <c r="G117" s="180">
        <f t="shared" si="4"/>
        <v>1098986</v>
      </c>
      <c r="H117" s="292" t="s">
        <v>65</v>
      </c>
      <c r="I117" s="337" t="s">
        <v>18</v>
      </c>
      <c r="J117" s="453" t="s">
        <v>484</v>
      </c>
      <c r="K117" s="337" t="s">
        <v>64</v>
      </c>
      <c r="L117" s="337" t="s">
        <v>58</v>
      </c>
      <c r="M117" s="198"/>
      <c r="N117" s="198"/>
      <c r="O117" s="319"/>
    </row>
    <row r="118" spans="1:15" s="22" customFormat="1" x14ac:dyDescent="0.25">
      <c r="A118" s="195">
        <v>44804</v>
      </c>
      <c r="B118" s="178" t="s">
        <v>126</v>
      </c>
      <c r="C118" s="371" t="s">
        <v>49</v>
      </c>
      <c r="D118" s="372" t="s">
        <v>14</v>
      </c>
      <c r="E118" s="460"/>
      <c r="F118" s="183">
        <v>5000</v>
      </c>
      <c r="G118" s="180">
        <f t="shared" si="4"/>
        <v>1103986</v>
      </c>
      <c r="H118" s="292" t="s">
        <v>141</v>
      </c>
      <c r="I118" s="337" t="s">
        <v>18</v>
      </c>
      <c r="J118" s="453"/>
      <c r="K118" s="337" t="s">
        <v>64</v>
      </c>
      <c r="L118" s="337" t="s">
        <v>58</v>
      </c>
      <c r="M118" s="198"/>
      <c r="N118" s="198"/>
      <c r="O118" s="319"/>
    </row>
    <row r="119" spans="1:15" s="22" customFormat="1" x14ac:dyDescent="0.25">
      <c r="A119" s="195">
        <v>44804</v>
      </c>
      <c r="B119" s="178" t="s">
        <v>126</v>
      </c>
      <c r="C119" s="371" t="s">
        <v>49</v>
      </c>
      <c r="D119" s="372" t="s">
        <v>119</v>
      </c>
      <c r="E119" s="460"/>
      <c r="F119" s="183">
        <v>10000</v>
      </c>
      <c r="G119" s="180">
        <f t="shared" si="4"/>
        <v>1113986</v>
      </c>
      <c r="H119" s="292" t="s">
        <v>141</v>
      </c>
      <c r="I119" s="337" t="s">
        <v>18</v>
      </c>
      <c r="J119" s="453" t="s">
        <v>474</v>
      </c>
      <c r="K119" s="337" t="s">
        <v>64</v>
      </c>
      <c r="L119" s="337" t="s">
        <v>58</v>
      </c>
      <c r="M119" s="198"/>
      <c r="N119" s="198"/>
      <c r="O119" s="319"/>
    </row>
    <row r="120" spans="1:15" s="22" customFormat="1" x14ac:dyDescent="0.25">
      <c r="A120" s="195">
        <v>44804</v>
      </c>
      <c r="B120" s="178" t="s">
        <v>126</v>
      </c>
      <c r="C120" s="371" t="s">
        <v>49</v>
      </c>
      <c r="D120" s="372" t="s">
        <v>119</v>
      </c>
      <c r="E120" s="460"/>
      <c r="F120" s="183">
        <v>13000</v>
      </c>
      <c r="G120" s="180">
        <f t="shared" si="4"/>
        <v>1126986</v>
      </c>
      <c r="H120" s="292" t="s">
        <v>121</v>
      </c>
      <c r="I120" s="337" t="s">
        <v>18</v>
      </c>
      <c r="J120" s="453"/>
      <c r="K120" s="337" t="s">
        <v>64</v>
      </c>
      <c r="L120" s="337" t="s">
        <v>58</v>
      </c>
      <c r="M120" s="198"/>
      <c r="N120" s="198"/>
      <c r="O120" s="319"/>
    </row>
    <row r="121" spans="1:15" s="22" customFormat="1" x14ac:dyDescent="0.25">
      <c r="A121" s="195">
        <v>44804</v>
      </c>
      <c r="B121" s="178" t="s">
        <v>116</v>
      </c>
      <c r="C121" s="371" t="s">
        <v>49</v>
      </c>
      <c r="D121" s="372" t="s">
        <v>120</v>
      </c>
      <c r="E121" s="460">
        <v>76000</v>
      </c>
      <c r="F121" s="183"/>
      <c r="G121" s="180">
        <f t="shared" si="4"/>
        <v>1050986</v>
      </c>
      <c r="H121" s="292" t="s">
        <v>122</v>
      </c>
      <c r="I121" s="337" t="s">
        <v>18</v>
      </c>
      <c r="J121" s="453" t="s">
        <v>485</v>
      </c>
      <c r="K121" s="337" t="s">
        <v>64</v>
      </c>
      <c r="L121" s="337" t="s">
        <v>58</v>
      </c>
      <c r="M121" s="198"/>
      <c r="N121" s="198"/>
      <c r="O121" s="319"/>
    </row>
    <row r="122" spans="1:15" s="22" customFormat="1" x14ac:dyDescent="0.25">
      <c r="A122" s="195">
        <v>44804</v>
      </c>
      <c r="B122" s="178" t="s">
        <v>116</v>
      </c>
      <c r="C122" s="371" t="s">
        <v>49</v>
      </c>
      <c r="D122" s="372" t="s">
        <v>119</v>
      </c>
      <c r="E122" s="460">
        <v>65000</v>
      </c>
      <c r="F122" s="183"/>
      <c r="G122" s="180">
        <f t="shared" si="4"/>
        <v>985986</v>
      </c>
      <c r="H122" s="292" t="s">
        <v>121</v>
      </c>
      <c r="I122" s="337" t="s">
        <v>18</v>
      </c>
      <c r="J122" s="453" t="s">
        <v>489</v>
      </c>
      <c r="K122" s="337" t="s">
        <v>64</v>
      </c>
      <c r="L122" s="337" t="s">
        <v>58</v>
      </c>
      <c r="M122" s="198"/>
      <c r="N122" s="198"/>
      <c r="O122" s="319"/>
    </row>
    <row r="123" spans="1:15" s="22" customFormat="1" ht="15.75" thickBot="1" x14ac:dyDescent="0.3">
      <c r="A123" s="195">
        <v>44804</v>
      </c>
      <c r="B123" s="178" t="s">
        <v>116</v>
      </c>
      <c r="C123" s="371" t="s">
        <v>49</v>
      </c>
      <c r="D123" s="372" t="s">
        <v>119</v>
      </c>
      <c r="E123" s="460">
        <v>65000</v>
      </c>
      <c r="F123" s="183"/>
      <c r="G123" s="180">
        <f t="shared" si="4"/>
        <v>920986</v>
      </c>
      <c r="H123" s="292" t="s">
        <v>141</v>
      </c>
      <c r="I123" s="337" t="s">
        <v>18</v>
      </c>
      <c r="J123" s="453" t="s">
        <v>490</v>
      </c>
      <c r="K123" s="337" t="s">
        <v>64</v>
      </c>
      <c r="L123" s="337" t="s">
        <v>58</v>
      </c>
      <c r="M123" s="198"/>
      <c r="N123" s="198"/>
      <c r="O123" s="319"/>
    </row>
    <row r="124" spans="1:15" s="22" customFormat="1" ht="22.5" customHeight="1" thickBot="1" x14ac:dyDescent="0.3">
      <c r="A124" s="195"/>
      <c r="B124" s="178"/>
      <c r="C124" s="371"/>
      <c r="D124" s="372"/>
      <c r="E124" s="622">
        <f>SUM(E3:E123)</f>
        <v>7001900</v>
      </c>
      <c r="F124" s="623">
        <f>SUM(F3:F123)+G3</f>
        <v>7922886</v>
      </c>
      <c r="G124" s="499">
        <f>F124-E124</f>
        <v>920986</v>
      </c>
      <c r="H124" s="631"/>
      <c r="I124" s="337"/>
      <c r="J124" s="621"/>
      <c r="K124" s="337"/>
      <c r="L124" s="337"/>
      <c r="M124" s="198"/>
      <c r="N124" s="198"/>
      <c r="O124" s="319"/>
    </row>
    <row r="125" spans="1:15" x14ac:dyDescent="0.25">
      <c r="A125" s="39"/>
      <c r="B125" s="178"/>
      <c r="C125" s="39"/>
      <c r="D125" s="39"/>
      <c r="E125" s="40"/>
      <c r="F125" s="40"/>
      <c r="G125" s="40"/>
      <c r="H125" s="39"/>
      <c r="I125" s="39"/>
      <c r="J125" s="39"/>
      <c r="K125" s="39"/>
      <c r="L125" s="39"/>
      <c r="M125" s="39"/>
      <c r="N125" s="39"/>
    </row>
    <row r="126" spans="1:15" x14ac:dyDescent="0.25">
      <c r="A126" s="39"/>
      <c r="B126" s="178"/>
      <c r="C126" s="39"/>
      <c r="D126" s="39"/>
      <c r="E126" s="40"/>
      <c r="F126" s="40"/>
      <c r="G126" s="40"/>
      <c r="H126" s="39"/>
      <c r="I126" s="39"/>
      <c r="J126" s="39"/>
      <c r="K126" s="39"/>
      <c r="L126" s="39"/>
      <c r="M126" s="39"/>
      <c r="N126" s="39"/>
    </row>
    <row r="127" spans="1:15" x14ac:dyDescent="0.25">
      <c r="A127" s="39"/>
      <c r="B127" s="178"/>
      <c r="C127" s="39"/>
      <c r="D127" s="39"/>
      <c r="E127" s="40"/>
      <c r="F127" s="40"/>
      <c r="G127" s="40"/>
      <c r="H127" s="39"/>
      <c r="I127" s="39"/>
      <c r="J127" s="39"/>
      <c r="K127" s="39"/>
      <c r="L127" s="39"/>
      <c r="M127" s="39"/>
      <c r="N127" s="39"/>
    </row>
    <row r="128" spans="1:15" x14ac:dyDescent="0.25">
      <c r="A128" s="39"/>
      <c r="B128" s="39"/>
      <c r="C128" s="39"/>
      <c r="D128" s="39"/>
      <c r="E128" s="40"/>
      <c r="F128" s="40"/>
      <c r="G128" s="40"/>
      <c r="H128" s="39"/>
      <c r="I128" s="39"/>
      <c r="J128" s="39"/>
      <c r="K128" s="39"/>
      <c r="L128" s="39"/>
      <c r="M128" s="39"/>
      <c r="N128" s="39"/>
    </row>
  </sheetData>
  <autoFilter ref="A2:N124">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I10" sqref="I10"/>
    </sheetView>
  </sheetViews>
  <sheetFormatPr defaultColWidth="10.85546875" defaultRowHeight="15" x14ac:dyDescent="0.25"/>
  <cols>
    <col min="1" max="1" width="12.28515625" style="41" customWidth="1"/>
    <col min="2" max="2" width="25.7109375" style="41" customWidth="1"/>
    <col min="3" max="3" width="19.42578125" style="41" customWidth="1"/>
    <col min="4" max="4" width="15.7109375" style="41" bestFit="1" customWidth="1"/>
    <col min="5" max="5" width="13.7109375" style="78" customWidth="1"/>
    <col min="6" max="6" width="12.28515625" style="78" customWidth="1"/>
    <col min="7" max="7" width="14.42578125" style="78" bestFit="1" customWidth="1"/>
    <col min="8" max="8" width="14.42578125" style="41" bestFit="1" customWidth="1"/>
    <col min="9" max="9" width="21.140625" style="41" customWidth="1"/>
    <col min="10" max="10" width="26.140625" style="41" customWidth="1"/>
    <col min="11" max="12" width="10.85546875" style="41"/>
    <col min="13" max="13" width="14.85546875" style="41" customWidth="1"/>
    <col min="14" max="14" width="28" style="41" customWidth="1"/>
    <col min="15" max="16384" width="10.85546875" style="41"/>
  </cols>
  <sheetData>
    <row r="1" spans="1:19" s="2" customFormat="1" ht="36" customHeight="1" x14ac:dyDescent="0.25">
      <c r="A1" s="712" t="s">
        <v>43</v>
      </c>
      <c r="B1" s="713"/>
      <c r="C1" s="713"/>
      <c r="D1" s="713"/>
      <c r="E1" s="713"/>
      <c r="F1" s="713"/>
      <c r="G1" s="713"/>
      <c r="H1" s="713"/>
      <c r="I1" s="713"/>
      <c r="J1" s="713"/>
      <c r="K1" s="713"/>
      <c r="L1" s="713"/>
      <c r="M1" s="713"/>
      <c r="N1" s="713"/>
    </row>
    <row r="2" spans="1:19" s="2" customFormat="1" ht="18.75" x14ac:dyDescent="0.25">
      <c r="A2" s="714" t="s">
        <v>494</v>
      </c>
      <c r="B2" s="714"/>
      <c r="C2" s="714"/>
      <c r="D2" s="714"/>
      <c r="E2" s="714"/>
      <c r="F2" s="714"/>
      <c r="G2" s="714"/>
      <c r="H2" s="714"/>
      <c r="I2" s="714"/>
      <c r="J2" s="714"/>
      <c r="K2" s="714"/>
      <c r="L2" s="714"/>
      <c r="M2" s="714"/>
      <c r="N2" s="714"/>
    </row>
    <row r="3" spans="1:19" s="2" customFormat="1" ht="45" x14ac:dyDescent="0.25">
      <c r="A3" s="42" t="s">
        <v>0</v>
      </c>
      <c r="B3" s="34" t="s">
        <v>5</v>
      </c>
      <c r="C3" s="34" t="s">
        <v>10</v>
      </c>
      <c r="D3" s="35" t="s">
        <v>8</v>
      </c>
      <c r="E3" s="35" t="s">
        <v>62</v>
      </c>
      <c r="F3" s="35" t="s">
        <v>34</v>
      </c>
      <c r="G3" s="36" t="s">
        <v>41</v>
      </c>
      <c r="H3" s="36" t="s">
        <v>2</v>
      </c>
      <c r="I3" s="36" t="s">
        <v>3</v>
      </c>
      <c r="J3" s="34" t="s">
        <v>9</v>
      </c>
      <c r="K3" s="34" t="s">
        <v>1</v>
      </c>
      <c r="L3" s="34" t="s">
        <v>4</v>
      </c>
      <c r="M3" s="37" t="s">
        <v>12</v>
      </c>
      <c r="N3" s="38" t="s">
        <v>11</v>
      </c>
    </row>
    <row r="4" spans="1:19" s="22" customFormat="1" x14ac:dyDescent="0.25">
      <c r="A4" s="337">
        <v>44774</v>
      </c>
      <c r="B4" s="168" t="s">
        <v>495</v>
      </c>
      <c r="C4" s="332"/>
      <c r="D4" s="332"/>
      <c r="E4" s="373"/>
      <c r="F4" s="449">
        <v>5</v>
      </c>
      <c r="G4" s="450">
        <v>5</v>
      </c>
      <c r="H4" s="33"/>
      <c r="I4" s="45"/>
      <c r="J4" s="43"/>
      <c r="K4" s="45"/>
      <c r="L4" s="45"/>
      <c r="M4" s="45"/>
      <c r="N4" s="45"/>
    </row>
    <row r="5" spans="1:19" s="22" customFormat="1" ht="15.75" thickBot="1" x14ac:dyDescent="0.3">
      <c r="A5" s="337"/>
      <c r="B5" s="205"/>
      <c r="C5" s="446"/>
      <c r="D5" s="205"/>
      <c r="E5" s="447"/>
      <c r="F5" s="451"/>
      <c r="G5" s="451"/>
      <c r="H5" s="448"/>
      <c r="I5" s="198"/>
      <c r="J5" s="43"/>
      <c r="K5" s="198"/>
      <c r="L5" s="198"/>
      <c r="M5" s="198"/>
      <c r="N5" s="198"/>
    </row>
    <row r="6" spans="1:19" s="67" customFormat="1" ht="15.75" thickBot="1" x14ac:dyDescent="0.3">
      <c r="A6" s="102"/>
      <c r="B6" s="101"/>
      <c r="C6" s="165"/>
      <c r="D6" s="167"/>
      <c r="E6" s="456">
        <f>SUM(E4:E5)</f>
        <v>0</v>
      </c>
      <c r="F6" s="456">
        <f>SUM(F4:F5)</f>
        <v>5</v>
      </c>
      <c r="G6" s="452">
        <f>F6-E6</f>
        <v>5</v>
      </c>
      <c r="H6" s="166"/>
      <c r="I6" s="101"/>
      <c r="J6" s="101"/>
      <c r="K6" s="53"/>
      <c r="L6" s="53"/>
      <c r="M6" s="53"/>
      <c r="N6" s="53"/>
      <c r="O6" s="103"/>
      <c r="P6" s="103"/>
      <c r="Q6" s="103"/>
      <c r="R6" s="103"/>
      <c r="S6" s="103"/>
    </row>
    <row r="7" spans="1:19" s="26" customFormat="1" x14ac:dyDescent="0.25">
      <c r="A7"/>
      <c r="B7"/>
      <c r="C7" s="139"/>
      <c r="D7" s="143"/>
      <c r="E7" s="146"/>
      <c r="F7" s="147"/>
      <c r="G7" s="146"/>
      <c r="H7" s="148"/>
      <c r="I7" s="149"/>
      <c r="J7" s="150"/>
      <c r="K7" s="144"/>
      <c r="L7" s="144"/>
      <c r="M7" s="145"/>
      <c r="N7" s="141"/>
      <c r="O7" s="145"/>
      <c r="P7" s="54"/>
      <c r="Q7" s="54"/>
      <c r="R7" s="54"/>
      <c r="S7" s="54"/>
    </row>
    <row r="8" spans="1:19" s="26" customFormat="1" x14ac:dyDescent="0.25">
      <c r="A8"/>
      <c r="B8"/>
      <c r="C8" s="139"/>
      <c r="D8" s="143"/>
      <c r="E8" s="146"/>
      <c r="F8" s="147"/>
      <c r="G8" s="146"/>
      <c r="H8" s="148"/>
      <c r="I8" s="149"/>
      <c r="J8" s="150"/>
      <c r="K8" s="144"/>
      <c r="L8" s="144"/>
      <c r="M8" s="145"/>
      <c r="N8" s="141"/>
      <c r="O8" s="145"/>
      <c r="P8" s="54"/>
      <c r="Q8" s="54"/>
      <c r="R8" s="54"/>
      <c r="S8" s="54"/>
    </row>
    <row r="9" spans="1:19" s="26" customFormat="1" x14ac:dyDescent="0.25">
      <c r="A9"/>
      <c r="B9"/>
      <c r="C9" s="139"/>
      <c r="D9" s="143"/>
      <c r="E9" s="146"/>
      <c r="F9" s="147"/>
      <c r="G9" s="146"/>
      <c r="H9" s="148"/>
      <c r="I9" s="149"/>
      <c r="J9" s="150"/>
      <c r="K9" s="144"/>
      <c r="L9" s="144"/>
      <c r="M9" s="145"/>
      <c r="N9" s="141"/>
      <c r="O9" s="145"/>
      <c r="P9" s="54"/>
      <c r="Q9" s="54"/>
      <c r="R9" s="54"/>
      <c r="S9" s="54"/>
    </row>
    <row r="10" spans="1:19" s="26" customFormat="1" x14ac:dyDescent="0.25">
      <c r="A10"/>
      <c r="B10"/>
      <c r="C10" s="139"/>
      <c r="D10" s="143"/>
      <c r="E10" s="146"/>
      <c r="F10" s="147"/>
      <c r="G10" s="146"/>
      <c r="H10" s="148"/>
      <c r="I10" s="149"/>
      <c r="J10" s="150"/>
      <c r="K10" s="144"/>
      <c r="L10" s="144"/>
      <c r="M10" s="145"/>
      <c r="N10" s="151"/>
      <c r="O10" s="145"/>
      <c r="P10" s="54"/>
      <c r="Q10" s="54"/>
      <c r="R10" s="54"/>
      <c r="S10" s="54"/>
    </row>
    <row r="11" spans="1:19" s="89" customFormat="1" x14ac:dyDescent="0.25">
      <c r="A11"/>
      <c r="B11"/>
      <c r="C11" s="139"/>
      <c r="D11" s="152"/>
      <c r="E11" s="146"/>
      <c r="F11" s="146"/>
      <c r="G11" s="146"/>
      <c r="H11" s="148"/>
      <c r="I11" s="152"/>
      <c r="J11" s="153"/>
      <c r="K11" s="140"/>
      <c r="L11" s="140"/>
      <c r="M11" s="140"/>
      <c r="N11" s="141"/>
      <c r="O11" s="142"/>
      <c r="P11" s="70"/>
      <c r="Q11" s="70"/>
      <c r="R11" s="70"/>
      <c r="S11" s="70"/>
    </row>
    <row r="12" spans="1:19" s="26" customFormat="1" x14ac:dyDescent="0.25">
      <c r="A12"/>
      <c r="B12"/>
      <c r="C12" s="139"/>
      <c r="D12" s="143"/>
      <c r="E12" s="146"/>
      <c r="F12" s="147"/>
      <c r="G12" s="143"/>
      <c r="H12" s="148"/>
      <c r="I12" s="149"/>
      <c r="J12" s="150"/>
      <c r="K12" s="144"/>
      <c r="L12" s="144"/>
      <c r="M12" s="145"/>
      <c r="N12" s="151"/>
      <c r="O12" s="145"/>
      <c r="P12" s="54"/>
      <c r="Q12" s="54"/>
      <c r="R12" s="54"/>
      <c r="S12" s="54"/>
    </row>
    <row r="13" spans="1:19" s="26" customFormat="1" x14ac:dyDescent="0.25">
      <c r="A13"/>
      <c r="B13"/>
      <c r="C13" s="139"/>
      <c r="D13" s="143"/>
      <c r="E13" s="146"/>
      <c r="F13" s="147"/>
      <c r="G13" s="143"/>
      <c r="H13" s="148"/>
      <c r="I13" s="149"/>
      <c r="J13" s="150"/>
      <c r="K13" s="144"/>
      <c r="L13" s="144"/>
      <c r="M13" s="145"/>
      <c r="N13" s="151"/>
      <c r="O13" s="145"/>
      <c r="P13" s="54"/>
      <c r="Q13" s="54"/>
      <c r="R13" s="54"/>
      <c r="S13" s="54"/>
    </row>
    <row r="14" spans="1:19" s="26" customFormat="1" x14ac:dyDescent="0.25">
      <c r="A14"/>
      <c r="B14"/>
      <c r="C14" s="139"/>
      <c r="D14" s="143"/>
      <c r="E14" s="146"/>
      <c r="F14" s="147"/>
      <c r="G14" s="143"/>
      <c r="H14" s="148"/>
      <c r="I14" s="149"/>
      <c r="J14" s="150"/>
      <c r="K14" s="144"/>
      <c r="L14" s="144"/>
      <c r="M14" s="145"/>
      <c r="N14" s="151"/>
      <c r="O14" s="145"/>
      <c r="P14" s="54"/>
      <c r="Q14" s="54"/>
      <c r="R14" s="54"/>
      <c r="S14" s="54"/>
    </row>
    <row r="15" spans="1:19" s="26" customFormat="1" x14ac:dyDescent="0.25">
      <c r="A15"/>
      <c r="B15"/>
      <c r="C15" s="139"/>
      <c r="D15" s="143"/>
      <c r="E15" s="146"/>
      <c r="F15" s="147"/>
      <c r="G15" s="143"/>
      <c r="H15" s="148"/>
      <c r="I15" s="149"/>
      <c r="J15" s="150"/>
      <c r="K15" s="144"/>
      <c r="L15" s="144"/>
      <c r="M15" s="145"/>
      <c r="N15" s="151"/>
      <c r="O15" s="145"/>
      <c r="P15" s="54"/>
      <c r="Q15" s="54"/>
      <c r="R15" s="54"/>
      <c r="S15" s="54"/>
    </row>
    <row r="16" spans="1:19" s="26" customFormat="1" x14ac:dyDescent="0.25">
      <c r="A16"/>
      <c r="B16"/>
      <c r="C16" s="139"/>
      <c r="D16" s="143"/>
      <c r="E16" s="146"/>
      <c r="F16" s="147"/>
      <c r="G16" s="143"/>
      <c r="H16" s="148"/>
      <c r="I16" s="149"/>
      <c r="J16" s="150"/>
      <c r="K16" s="144"/>
      <c r="L16" s="144"/>
      <c r="M16" s="145"/>
      <c r="N16" s="151"/>
      <c r="O16" s="145"/>
      <c r="P16" s="54"/>
      <c r="Q16" s="54"/>
      <c r="R16" s="54"/>
      <c r="S16" s="54"/>
    </row>
    <row r="17" spans="1:19" s="26" customFormat="1" x14ac:dyDescent="0.25">
      <c r="A17" s="119"/>
      <c r="B17" s="130"/>
      <c r="C17" s="149"/>
      <c r="D17" s="143"/>
      <c r="E17" s="146"/>
      <c r="F17" s="147"/>
      <c r="G17" s="143"/>
      <c r="H17" s="148"/>
      <c r="I17" s="149"/>
      <c r="J17" s="150"/>
      <c r="K17" s="144"/>
      <c r="L17" s="144"/>
      <c r="M17" s="145"/>
      <c r="N17" s="151"/>
      <c r="O17" s="145"/>
      <c r="P17" s="54"/>
      <c r="Q17" s="54"/>
      <c r="R17" s="54"/>
      <c r="S17" s="54"/>
    </row>
    <row r="18" spans="1:19" s="26" customFormat="1" x14ac:dyDescent="0.25">
      <c r="A18" s="119"/>
      <c r="B18" s="130"/>
      <c r="C18" s="149"/>
      <c r="D18" s="143"/>
      <c r="E18" s="146"/>
      <c r="F18" s="147"/>
      <c r="G18" s="143"/>
      <c r="H18" s="148"/>
      <c r="I18" s="149"/>
      <c r="J18" s="150"/>
      <c r="K18" s="144"/>
      <c r="L18" s="144"/>
      <c r="M18" s="145"/>
      <c r="N18" s="151"/>
      <c r="O18" s="145"/>
      <c r="P18" s="54"/>
      <c r="Q18" s="54"/>
      <c r="R18" s="54"/>
      <c r="S18" s="54"/>
    </row>
    <row r="19" spans="1:19" s="26" customFormat="1" x14ac:dyDescent="0.25">
      <c r="A19" s="119"/>
      <c r="B19" s="130"/>
      <c r="C19" s="149"/>
      <c r="D19" s="143"/>
      <c r="E19" s="146"/>
      <c r="F19" s="147"/>
      <c r="G19" s="143"/>
      <c r="H19" s="148"/>
      <c r="I19" s="149"/>
      <c r="J19" s="150"/>
      <c r="K19" s="144"/>
      <c r="L19" s="144"/>
      <c r="M19" s="145"/>
      <c r="N19" s="151"/>
      <c r="O19" s="145"/>
      <c r="P19" s="54"/>
      <c r="Q19" s="54"/>
      <c r="R19" s="54"/>
      <c r="S19" s="54"/>
    </row>
    <row r="20" spans="1:19" s="26" customFormat="1" x14ac:dyDescent="0.25">
      <c r="A20" s="119"/>
      <c r="B20" s="130"/>
      <c r="C20" s="149"/>
      <c r="D20" s="143"/>
      <c r="E20" s="146"/>
      <c r="F20" s="147"/>
      <c r="G20" s="143"/>
      <c r="H20" s="148"/>
      <c r="I20" s="149"/>
      <c r="J20" s="150"/>
      <c r="K20" s="144"/>
      <c r="L20" s="144"/>
      <c r="M20" s="145"/>
      <c r="N20" s="151"/>
      <c r="O20" s="145"/>
      <c r="P20" s="54"/>
      <c r="Q20" s="54"/>
      <c r="R20" s="54"/>
      <c r="S20" s="54"/>
    </row>
    <row r="21" spans="1:19" s="26" customFormat="1" x14ac:dyDescent="0.25">
      <c r="A21" s="119"/>
      <c r="B21" s="130"/>
      <c r="C21" s="149"/>
      <c r="D21" s="143"/>
      <c r="E21" s="146"/>
      <c r="F21" s="147"/>
      <c r="G21" s="143"/>
      <c r="H21" s="148"/>
      <c r="I21" s="149"/>
      <c r="J21" s="150"/>
      <c r="K21" s="144"/>
      <c r="L21" s="144"/>
      <c r="M21" s="145"/>
      <c r="N21" s="151"/>
      <c r="O21" s="145"/>
      <c r="P21" s="54"/>
      <c r="Q21" s="54"/>
      <c r="R21" s="54"/>
      <c r="S21" s="54"/>
    </row>
    <row r="22" spans="1:19" s="26" customFormat="1" x14ac:dyDescent="0.25">
      <c r="A22" s="119"/>
      <c r="B22" s="130"/>
      <c r="C22" s="149"/>
      <c r="D22" s="143"/>
      <c r="E22" s="146"/>
      <c r="F22" s="147"/>
      <c r="G22" s="143"/>
      <c r="H22" s="148"/>
      <c r="I22" s="149"/>
      <c r="J22" s="150"/>
      <c r="K22" s="144"/>
      <c r="L22" s="144"/>
      <c r="M22" s="145"/>
      <c r="N22" s="151"/>
      <c r="O22" s="145"/>
      <c r="P22" s="54"/>
      <c r="Q22" s="54"/>
      <c r="R22" s="54"/>
      <c r="S22" s="54"/>
    </row>
    <row r="23" spans="1:19" s="26" customFormat="1" x14ac:dyDescent="0.25">
      <c r="A23" s="118"/>
      <c r="B23" s="131"/>
      <c r="C23" s="154"/>
      <c r="D23" s="155"/>
      <c r="E23" s="156"/>
      <c r="F23" s="156"/>
      <c r="G23" s="156"/>
      <c r="H23" s="148"/>
      <c r="I23" s="149"/>
      <c r="J23" s="146"/>
      <c r="K23" s="144"/>
      <c r="L23" s="144"/>
      <c r="M23" s="140"/>
      <c r="N23" s="141"/>
      <c r="O23" s="145"/>
      <c r="P23" s="54"/>
      <c r="Q23" s="54"/>
      <c r="R23" s="54"/>
      <c r="S23" s="54"/>
    </row>
    <row r="24" spans="1:19" s="87" customFormat="1" x14ac:dyDescent="0.25">
      <c r="A24" s="118"/>
      <c r="B24" s="131"/>
      <c r="C24" s="154"/>
      <c r="D24" s="155"/>
      <c r="E24" s="156"/>
      <c r="F24" s="156"/>
      <c r="G24" s="156"/>
      <c r="H24" s="148"/>
      <c r="I24" s="152"/>
      <c r="J24" s="153"/>
      <c r="K24" s="140"/>
      <c r="L24" s="140"/>
      <c r="M24" s="140"/>
      <c r="N24" s="141"/>
      <c r="O24" s="142"/>
      <c r="P24" s="70"/>
      <c r="Q24" s="70"/>
      <c r="R24" s="70"/>
      <c r="S24" s="70"/>
    </row>
    <row r="25" spans="1:19" s="26" customFormat="1" x14ac:dyDescent="0.25">
      <c r="A25" s="119"/>
      <c r="B25" s="130"/>
      <c r="C25" s="149"/>
      <c r="D25" s="143"/>
      <c r="E25" s="146"/>
      <c r="F25" s="147"/>
      <c r="G25" s="146"/>
      <c r="H25" s="148"/>
      <c r="I25" s="149"/>
      <c r="J25" s="150"/>
      <c r="K25" s="144"/>
      <c r="L25" s="144"/>
      <c r="M25" s="145"/>
      <c r="N25" s="151"/>
      <c r="O25" s="145"/>
      <c r="P25" s="54"/>
      <c r="Q25" s="54"/>
      <c r="R25" s="54"/>
      <c r="S25" s="54"/>
    </row>
    <row r="26" spans="1:19" s="26" customFormat="1" x14ac:dyDescent="0.25">
      <c r="A26" s="119"/>
      <c r="B26" s="130"/>
      <c r="C26" s="149"/>
      <c r="D26" s="143"/>
      <c r="E26" s="146"/>
      <c r="F26" s="147"/>
      <c r="G26" s="146"/>
      <c r="H26" s="148"/>
      <c r="I26" s="149"/>
      <c r="J26" s="150"/>
      <c r="K26" s="144"/>
      <c r="L26" s="144"/>
      <c r="M26" s="145"/>
      <c r="N26" s="151"/>
      <c r="O26" s="145"/>
      <c r="P26" s="54"/>
      <c r="Q26" s="54"/>
      <c r="R26" s="54"/>
      <c r="S26" s="54"/>
    </row>
    <row r="27" spans="1:19" s="26" customFormat="1" x14ac:dyDescent="0.25">
      <c r="A27" s="119"/>
      <c r="B27" s="130"/>
      <c r="C27" s="149"/>
      <c r="D27" s="143"/>
      <c r="E27" s="146"/>
      <c r="F27" s="147"/>
      <c r="G27" s="146"/>
      <c r="H27" s="148"/>
      <c r="I27" s="149"/>
      <c r="J27" s="150"/>
      <c r="K27" s="144"/>
      <c r="L27" s="144"/>
      <c r="M27" s="145"/>
      <c r="N27" s="151"/>
      <c r="O27" s="145"/>
      <c r="P27" s="54"/>
      <c r="Q27" s="54"/>
      <c r="R27" s="54"/>
      <c r="S27" s="54"/>
    </row>
    <row r="28" spans="1:19" s="26" customFormat="1" x14ac:dyDescent="0.25">
      <c r="A28" s="119"/>
      <c r="B28" s="130"/>
      <c r="C28" s="149"/>
      <c r="D28" s="143"/>
      <c r="E28" s="146"/>
      <c r="F28" s="147"/>
      <c r="G28" s="146"/>
      <c r="H28" s="148"/>
      <c r="I28" s="149"/>
      <c r="J28" s="150"/>
      <c r="K28" s="144"/>
      <c r="L28" s="144"/>
      <c r="M28" s="145"/>
      <c r="N28" s="151"/>
      <c r="O28" s="145"/>
      <c r="P28" s="54"/>
      <c r="Q28" s="54"/>
      <c r="R28" s="54"/>
      <c r="S28" s="54"/>
    </row>
    <row r="29" spans="1:19" s="26" customFormat="1" x14ac:dyDescent="0.25">
      <c r="A29" s="119"/>
      <c r="B29" s="130"/>
      <c r="C29" s="149"/>
      <c r="D29" s="143"/>
      <c r="E29" s="146"/>
      <c r="F29" s="147"/>
      <c r="G29" s="146"/>
      <c r="H29" s="148"/>
      <c r="I29" s="149"/>
      <c r="J29" s="150"/>
      <c r="K29" s="144"/>
      <c r="L29" s="144"/>
      <c r="M29" s="145"/>
      <c r="N29" s="151"/>
      <c r="O29" s="145"/>
      <c r="P29" s="54"/>
      <c r="Q29" s="54"/>
      <c r="R29" s="54"/>
      <c r="S29" s="54"/>
    </row>
    <row r="30" spans="1:19" s="26" customFormat="1" x14ac:dyDescent="0.25">
      <c r="A30" s="119"/>
      <c r="B30" s="130"/>
      <c r="C30" s="149"/>
      <c r="D30" s="143"/>
      <c r="E30" s="146"/>
      <c r="F30" s="147"/>
      <c r="G30" s="146"/>
      <c r="H30" s="148"/>
      <c r="I30" s="149"/>
      <c r="J30" s="150"/>
      <c r="K30" s="144"/>
      <c r="L30" s="144"/>
      <c r="M30" s="145"/>
      <c r="N30" s="151"/>
      <c r="O30" s="145"/>
      <c r="P30" s="54"/>
      <c r="Q30" s="54"/>
      <c r="R30" s="54"/>
      <c r="S30" s="54"/>
    </row>
    <row r="31" spans="1:19" s="26" customFormat="1" x14ac:dyDescent="0.25">
      <c r="A31" s="119"/>
      <c r="B31" s="130"/>
      <c r="C31" s="149"/>
      <c r="D31" s="143"/>
      <c r="E31" s="146"/>
      <c r="F31" s="147"/>
      <c r="G31" s="146"/>
      <c r="H31" s="148"/>
      <c r="I31" s="149"/>
      <c r="J31" s="150"/>
      <c r="K31" s="144"/>
      <c r="L31" s="144"/>
      <c r="M31" s="145"/>
      <c r="N31" s="151"/>
      <c r="O31" s="145"/>
      <c r="P31" s="54"/>
      <c r="Q31" s="54"/>
      <c r="R31" s="54"/>
      <c r="S31" s="54"/>
    </row>
    <row r="32" spans="1:19" s="26" customFormat="1" x14ac:dyDescent="0.25">
      <c r="A32" s="119"/>
      <c r="B32" s="130"/>
      <c r="C32" s="149"/>
      <c r="D32" s="143"/>
      <c r="E32" s="146"/>
      <c r="F32" s="147"/>
      <c r="G32" s="146"/>
      <c r="H32" s="148"/>
      <c r="I32" s="149"/>
      <c r="J32" s="150"/>
      <c r="K32" s="144"/>
      <c r="L32" s="144"/>
      <c r="M32" s="145"/>
      <c r="N32" s="151"/>
      <c r="O32" s="145"/>
      <c r="P32" s="54"/>
      <c r="Q32" s="54"/>
      <c r="R32" s="54"/>
      <c r="S32" s="54"/>
    </row>
    <row r="33" spans="1:19" s="26" customFormat="1" x14ac:dyDescent="0.25">
      <c r="A33" s="118"/>
      <c r="B33" s="131"/>
      <c r="C33" s="154"/>
      <c r="D33" s="155"/>
      <c r="E33" s="156"/>
      <c r="F33" s="156"/>
      <c r="G33" s="156"/>
      <c r="H33" s="148"/>
      <c r="I33" s="149"/>
      <c r="J33" s="146"/>
      <c r="K33" s="144"/>
      <c r="L33" s="144"/>
      <c r="M33" s="140"/>
      <c r="N33" s="141"/>
      <c r="O33" s="145"/>
      <c r="P33" s="54"/>
      <c r="Q33" s="54"/>
      <c r="R33" s="54"/>
      <c r="S33" s="54"/>
    </row>
    <row r="34" spans="1:19" s="87" customFormat="1" x14ac:dyDescent="0.25">
      <c r="A34" s="118"/>
      <c r="B34" s="131"/>
      <c r="C34" s="154"/>
      <c r="D34" s="155"/>
      <c r="E34" s="156"/>
      <c r="F34" s="156"/>
      <c r="G34" s="156"/>
      <c r="H34" s="148"/>
      <c r="I34" s="152"/>
      <c r="J34" s="153"/>
      <c r="K34" s="140"/>
      <c r="L34" s="140"/>
      <c r="M34" s="140"/>
      <c r="N34" s="141"/>
      <c r="O34" s="142"/>
      <c r="P34" s="70"/>
      <c r="Q34" s="70"/>
      <c r="R34" s="70"/>
      <c r="S34" s="70"/>
    </row>
    <row r="35" spans="1:19" s="26" customFormat="1" x14ac:dyDescent="0.25">
      <c r="A35" s="119"/>
      <c r="B35" s="130"/>
      <c r="C35" s="149"/>
      <c r="D35" s="143"/>
      <c r="E35" s="146"/>
      <c r="F35" s="147"/>
      <c r="G35" s="146"/>
      <c r="H35" s="148"/>
      <c r="I35" s="149"/>
      <c r="J35" s="150"/>
      <c r="K35" s="144"/>
      <c r="L35" s="144"/>
      <c r="M35" s="145"/>
      <c r="N35" s="151"/>
      <c r="O35" s="145"/>
      <c r="P35" s="54"/>
      <c r="Q35" s="54"/>
      <c r="R35" s="54"/>
      <c r="S35" s="54"/>
    </row>
    <row r="36" spans="1:19" s="26" customFormat="1" x14ac:dyDescent="0.25">
      <c r="A36" s="119"/>
      <c r="B36" s="130"/>
      <c r="C36" s="149"/>
      <c r="D36" s="143"/>
      <c r="E36" s="146"/>
      <c r="F36" s="147"/>
      <c r="G36" s="146"/>
      <c r="H36" s="148"/>
      <c r="I36" s="149"/>
      <c r="J36" s="150"/>
      <c r="K36" s="144"/>
      <c r="L36" s="144"/>
      <c r="M36" s="145"/>
      <c r="N36" s="151"/>
      <c r="O36" s="145"/>
      <c r="P36" s="54"/>
      <c r="Q36" s="54"/>
      <c r="R36" s="54"/>
      <c r="S36" s="54"/>
    </row>
    <row r="37" spans="1:19" s="26" customFormat="1" x14ac:dyDescent="0.25">
      <c r="A37" s="119"/>
      <c r="B37" s="130"/>
      <c r="C37" s="149"/>
      <c r="D37" s="143"/>
      <c r="E37" s="146"/>
      <c r="F37" s="147"/>
      <c r="G37" s="146"/>
      <c r="H37" s="148"/>
      <c r="I37" s="149"/>
      <c r="J37" s="150"/>
      <c r="K37" s="144"/>
      <c r="L37" s="144"/>
      <c r="M37" s="145"/>
      <c r="N37" s="151"/>
      <c r="O37" s="145"/>
      <c r="P37" s="54"/>
      <c r="Q37" s="54"/>
      <c r="R37" s="54"/>
      <c r="S37" s="54"/>
    </row>
    <row r="38" spans="1:19" s="26" customFormat="1" x14ac:dyDescent="0.25">
      <c r="A38" s="119"/>
      <c r="B38" s="130"/>
      <c r="C38" s="149"/>
      <c r="D38" s="143"/>
      <c r="E38" s="146"/>
      <c r="F38" s="147"/>
      <c r="G38" s="146"/>
      <c r="H38" s="148"/>
      <c r="I38" s="149"/>
      <c r="J38" s="150"/>
      <c r="K38" s="144"/>
      <c r="L38" s="144"/>
      <c r="M38" s="145"/>
      <c r="N38" s="151"/>
      <c r="O38" s="145"/>
      <c r="P38" s="54"/>
      <c r="Q38" s="54"/>
      <c r="R38" s="54"/>
      <c r="S38" s="54"/>
    </row>
    <row r="39" spans="1:19" s="26" customFormat="1" x14ac:dyDescent="0.25">
      <c r="A39" s="119"/>
      <c r="B39" s="130"/>
      <c r="C39" s="149"/>
      <c r="D39" s="143"/>
      <c r="E39" s="146"/>
      <c r="F39" s="147"/>
      <c r="G39" s="146"/>
      <c r="H39" s="148"/>
      <c r="I39" s="149"/>
      <c r="J39" s="150"/>
      <c r="K39" s="144"/>
      <c r="L39" s="144"/>
      <c r="M39" s="145"/>
      <c r="N39" s="151"/>
      <c r="O39" s="145"/>
      <c r="P39" s="54"/>
      <c r="Q39" s="54"/>
      <c r="R39" s="54"/>
      <c r="S39" s="54"/>
    </row>
    <row r="40" spans="1:19" s="26" customFormat="1" x14ac:dyDescent="0.25">
      <c r="A40" s="119"/>
      <c r="B40" s="130"/>
      <c r="C40" s="149"/>
      <c r="D40" s="143"/>
      <c r="E40" s="146"/>
      <c r="F40" s="147"/>
      <c r="G40" s="146"/>
      <c r="H40" s="148"/>
      <c r="I40" s="149"/>
      <c r="J40" s="150"/>
      <c r="K40" s="144"/>
      <c r="L40" s="144"/>
      <c r="M40" s="145"/>
      <c r="N40" s="151"/>
      <c r="O40" s="145"/>
      <c r="P40" s="54"/>
      <c r="Q40" s="54"/>
      <c r="R40" s="54"/>
      <c r="S40" s="54"/>
    </row>
    <row r="41" spans="1:19" s="26" customFormat="1" x14ac:dyDescent="0.25">
      <c r="A41" s="119"/>
      <c r="B41" s="130"/>
      <c r="C41" s="149"/>
      <c r="D41" s="143"/>
      <c r="E41" s="146"/>
      <c r="F41" s="147"/>
      <c r="G41" s="146"/>
      <c r="H41" s="148"/>
      <c r="I41" s="149"/>
      <c r="J41" s="150"/>
      <c r="K41" s="144"/>
      <c r="L41" s="144"/>
      <c r="M41" s="145"/>
      <c r="N41" s="151"/>
      <c r="O41" s="145"/>
      <c r="P41" s="54"/>
      <c r="Q41" s="54"/>
      <c r="R41" s="54"/>
      <c r="S41" s="54"/>
    </row>
    <row r="42" spans="1:19" s="26" customFormat="1" x14ac:dyDescent="0.25">
      <c r="A42" s="119"/>
      <c r="B42" s="130"/>
      <c r="C42" s="149"/>
      <c r="D42" s="143"/>
      <c r="E42" s="146"/>
      <c r="F42" s="147"/>
      <c r="G42" s="146"/>
      <c r="H42" s="148"/>
      <c r="I42" s="149"/>
      <c r="J42" s="150"/>
      <c r="K42" s="144"/>
      <c r="L42" s="144"/>
      <c r="M42" s="145"/>
      <c r="N42" s="151"/>
      <c r="O42" s="145"/>
      <c r="P42" s="54"/>
      <c r="Q42" s="54"/>
      <c r="R42" s="54"/>
      <c r="S42" s="54"/>
    </row>
    <row r="43" spans="1:19" s="26" customFormat="1" x14ac:dyDescent="0.25">
      <c r="A43" s="119"/>
      <c r="B43" s="130"/>
      <c r="C43" s="149"/>
      <c r="D43" s="143"/>
      <c r="E43" s="146"/>
      <c r="F43" s="147"/>
      <c r="G43" s="146"/>
      <c r="H43" s="148"/>
      <c r="I43" s="149"/>
      <c r="J43" s="150"/>
      <c r="K43" s="144"/>
      <c r="L43" s="144"/>
      <c r="M43" s="145"/>
      <c r="N43" s="151"/>
      <c r="O43" s="145"/>
      <c r="P43" s="54"/>
      <c r="Q43" s="54"/>
      <c r="R43" s="54"/>
      <c r="S43" s="54"/>
    </row>
    <row r="44" spans="1:19" s="26" customFormat="1" x14ac:dyDescent="0.25">
      <c r="A44" s="119"/>
      <c r="B44" s="130"/>
      <c r="C44" s="149"/>
      <c r="D44" s="143"/>
      <c r="E44" s="146"/>
      <c r="F44" s="147"/>
      <c r="G44" s="146"/>
      <c r="H44" s="148"/>
      <c r="I44" s="149"/>
      <c r="J44" s="150"/>
      <c r="K44" s="144"/>
      <c r="L44" s="144"/>
      <c r="M44" s="145"/>
      <c r="N44" s="151"/>
      <c r="O44" s="145"/>
      <c r="P44" s="54"/>
      <c r="Q44" s="54"/>
      <c r="R44" s="54"/>
      <c r="S44" s="54"/>
    </row>
    <row r="45" spans="1:19" s="26" customFormat="1" x14ac:dyDescent="0.25">
      <c r="A45" s="119"/>
      <c r="B45" s="130"/>
      <c r="C45" s="149"/>
      <c r="D45" s="143"/>
      <c r="E45" s="146"/>
      <c r="F45" s="147"/>
      <c r="G45" s="146"/>
      <c r="H45" s="148"/>
      <c r="I45" s="149"/>
      <c r="J45" s="150"/>
      <c r="K45" s="144"/>
      <c r="L45" s="144"/>
      <c r="M45" s="145"/>
      <c r="N45" s="151"/>
      <c r="O45" s="145"/>
      <c r="P45" s="54"/>
      <c r="Q45" s="54"/>
      <c r="R45" s="54"/>
      <c r="S45" s="54"/>
    </row>
    <row r="46" spans="1:19" s="26" customFormat="1" x14ac:dyDescent="0.25">
      <c r="A46" s="118"/>
      <c r="B46" s="131"/>
      <c r="C46" s="154"/>
      <c r="D46" s="155"/>
      <c r="E46" s="156"/>
      <c r="F46" s="156"/>
      <c r="G46" s="156"/>
      <c r="H46" s="148"/>
      <c r="I46" s="149"/>
      <c r="J46" s="146"/>
      <c r="K46" s="144"/>
      <c r="L46" s="144"/>
      <c r="M46" s="140"/>
      <c r="N46" s="141"/>
      <c r="O46" s="145"/>
      <c r="P46" s="54"/>
      <c r="Q46" s="54"/>
      <c r="R46" s="54"/>
      <c r="S46" s="54"/>
    </row>
    <row r="47" spans="1:19" s="26" customFormat="1" x14ac:dyDescent="0.25">
      <c r="A47" s="118"/>
      <c r="B47" s="132"/>
      <c r="C47" s="154"/>
      <c r="D47" s="155"/>
      <c r="E47" s="156"/>
      <c r="F47" s="156"/>
      <c r="G47" s="156"/>
      <c r="H47" s="148"/>
      <c r="I47" s="152"/>
      <c r="J47" s="153"/>
      <c r="K47" s="140"/>
      <c r="L47" s="140"/>
      <c r="M47" s="140"/>
      <c r="N47" s="141"/>
      <c r="O47" s="142"/>
      <c r="P47" s="54"/>
      <c r="Q47" s="54"/>
      <c r="R47" s="54"/>
      <c r="S47" s="54"/>
    </row>
    <row r="48" spans="1:19" s="26" customFormat="1" ht="41.25" customHeight="1" x14ac:dyDescent="0.25">
      <c r="A48" s="119"/>
      <c r="B48" s="130"/>
      <c r="C48" s="149"/>
      <c r="D48" s="143"/>
      <c r="E48" s="146"/>
      <c r="F48" s="146"/>
      <c r="G48" s="143"/>
      <c r="H48" s="148"/>
      <c r="I48" s="149"/>
      <c r="J48" s="150"/>
      <c r="K48" s="144"/>
      <c r="L48" s="144"/>
      <c r="M48" s="145"/>
      <c r="N48" s="151"/>
      <c r="O48" s="145"/>
      <c r="P48" s="54"/>
      <c r="Q48" s="54"/>
      <c r="R48" s="54"/>
      <c r="S48" s="54"/>
    </row>
    <row r="49" spans="1:19" s="26" customFormat="1" x14ac:dyDescent="0.25">
      <c r="A49" s="119"/>
      <c r="B49" s="130"/>
      <c r="C49" s="149"/>
      <c r="D49" s="143"/>
      <c r="E49" s="146"/>
      <c r="F49" s="146"/>
      <c r="G49" s="143"/>
      <c r="H49" s="148"/>
      <c r="I49" s="149"/>
      <c r="J49" s="150"/>
      <c r="K49" s="144"/>
      <c r="L49" s="144"/>
      <c r="M49" s="145"/>
      <c r="N49" s="151"/>
      <c r="O49" s="145"/>
      <c r="P49" s="54"/>
      <c r="Q49" s="54"/>
      <c r="R49" s="54"/>
      <c r="S49" s="54"/>
    </row>
    <row r="50" spans="1:19" s="26" customFormat="1" x14ac:dyDescent="0.25">
      <c r="A50" s="119"/>
      <c r="B50" s="130"/>
      <c r="C50" s="149"/>
      <c r="D50" s="143"/>
      <c r="E50" s="146"/>
      <c r="F50" s="146"/>
      <c r="G50" s="143"/>
      <c r="H50" s="148"/>
      <c r="I50" s="149"/>
      <c r="J50" s="150"/>
      <c r="K50" s="144"/>
      <c r="L50" s="144"/>
      <c r="M50" s="145"/>
      <c r="N50" s="151"/>
      <c r="O50" s="145"/>
      <c r="P50" s="54"/>
      <c r="Q50" s="54"/>
      <c r="R50" s="54"/>
      <c r="S50" s="54"/>
    </row>
    <row r="51" spans="1:19" s="26" customFormat="1" x14ac:dyDescent="0.25">
      <c r="A51" s="119"/>
      <c r="B51" s="130"/>
      <c r="C51" s="149"/>
      <c r="D51" s="143"/>
      <c r="E51" s="146"/>
      <c r="F51" s="146"/>
      <c r="G51" s="143"/>
      <c r="H51" s="148"/>
      <c r="I51" s="149"/>
      <c r="J51" s="150"/>
      <c r="K51" s="144"/>
      <c r="L51" s="144"/>
      <c r="M51" s="145"/>
      <c r="N51" s="151"/>
      <c r="O51" s="145"/>
      <c r="P51" s="54"/>
      <c r="Q51" s="54"/>
      <c r="R51" s="54"/>
      <c r="S51" s="54"/>
    </row>
    <row r="52" spans="1:19" s="26" customFormat="1" x14ac:dyDescent="0.25">
      <c r="A52" s="119"/>
      <c r="B52" s="130"/>
      <c r="C52" s="149"/>
      <c r="D52" s="143"/>
      <c r="E52" s="146"/>
      <c r="F52" s="146"/>
      <c r="G52" s="143"/>
      <c r="H52" s="148"/>
      <c r="I52" s="149"/>
      <c r="J52" s="150"/>
      <c r="K52" s="144"/>
      <c r="L52" s="144"/>
      <c r="M52" s="145"/>
      <c r="N52" s="151"/>
      <c r="O52" s="145"/>
      <c r="P52" s="54"/>
      <c r="Q52" s="54"/>
      <c r="R52" s="54"/>
      <c r="S52" s="54"/>
    </row>
    <row r="53" spans="1:19" s="26" customFormat="1" x14ac:dyDescent="0.25">
      <c r="A53" s="119"/>
      <c r="B53" s="130"/>
      <c r="C53" s="149"/>
      <c r="D53" s="143"/>
      <c r="E53" s="146"/>
      <c r="F53" s="146"/>
      <c r="G53" s="143"/>
      <c r="H53" s="148"/>
      <c r="I53" s="149"/>
      <c r="J53" s="150"/>
      <c r="K53" s="144"/>
      <c r="L53" s="144"/>
      <c r="M53" s="145"/>
      <c r="N53" s="151"/>
      <c r="O53" s="145"/>
      <c r="P53" s="54"/>
      <c r="Q53" s="54"/>
      <c r="R53" s="54"/>
      <c r="S53" s="54"/>
    </row>
    <row r="54" spans="1:19" s="87" customFormat="1" x14ac:dyDescent="0.25">
      <c r="A54" s="118"/>
      <c r="B54" s="131"/>
      <c r="C54" s="154"/>
      <c r="D54" s="155"/>
      <c r="E54" s="156"/>
      <c r="F54" s="156"/>
      <c r="G54" s="156"/>
      <c r="H54" s="148"/>
      <c r="I54" s="152"/>
      <c r="J54" s="153"/>
      <c r="K54" s="140"/>
      <c r="L54" s="140"/>
      <c r="M54" s="140"/>
      <c r="N54" s="141"/>
      <c r="O54" s="142"/>
      <c r="P54" s="70"/>
      <c r="Q54" s="70"/>
      <c r="R54" s="70"/>
      <c r="S54" s="70"/>
    </row>
    <row r="55" spans="1:19" s="26" customFormat="1" x14ac:dyDescent="0.25">
      <c r="A55" s="119"/>
      <c r="B55" s="130"/>
      <c r="C55" s="153"/>
      <c r="D55" s="143"/>
      <c r="E55" s="146"/>
      <c r="F55" s="147"/>
      <c r="G55" s="146"/>
      <c r="H55" s="148"/>
      <c r="I55" s="149"/>
      <c r="J55" s="150"/>
      <c r="K55" s="144"/>
      <c r="L55" s="144"/>
      <c r="M55" s="145"/>
      <c r="N55" s="151"/>
      <c r="O55" s="145"/>
      <c r="P55" s="54"/>
      <c r="Q55" s="54"/>
      <c r="R55" s="54"/>
      <c r="S55" s="54"/>
    </row>
    <row r="56" spans="1:19" s="26" customFormat="1" x14ac:dyDescent="0.25">
      <c r="A56" s="119"/>
      <c r="B56" s="130"/>
      <c r="C56" s="153"/>
      <c r="D56" s="143"/>
      <c r="E56" s="146"/>
      <c r="F56" s="147"/>
      <c r="G56" s="146"/>
      <c r="H56" s="148"/>
      <c r="I56" s="149"/>
      <c r="J56" s="149"/>
      <c r="K56" s="144"/>
      <c r="L56" s="144"/>
      <c r="M56" s="145"/>
      <c r="N56" s="151"/>
      <c r="O56" s="145"/>
      <c r="P56" s="54"/>
      <c r="Q56" s="54"/>
      <c r="R56" s="54"/>
      <c r="S56" s="54"/>
    </row>
    <row r="57" spans="1:19" s="26" customFormat="1" x14ac:dyDescent="0.25">
      <c r="A57" s="119"/>
      <c r="B57" s="130"/>
      <c r="C57" s="153"/>
      <c r="D57" s="143"/>
      <c r="E57" s="146"/>
      <c r="F57" s="147"/>
      <c r="G57" s="146"/>
      <c r="H57" s="148"/>
      <c r="I57" s="149"/>
      <c r="J57" s="149"/>
      <c r="K57" s="144"/>
      <c r="L57" s="144"/>
      <c r="M57" s="145"/>
      <c r="N57" s="141"/>
      <c r="O57" s="145"/>
      <c r="P57" s="54"/>
      <c r="Q57" s="54"/>
      <c r="R57" s="54"/>
      <c r="S57" s="54"/>
    </row>
    <row r="58" spans="1:19" s="26" customFormat="1" x14ac:dyDescent="0.25">
      <c r="A58" s="119"/>
      <c r="B58" s="130"/>
      <c r="C58" s="149"/>
      <c r="D58" s="143"/>
      <c r="E58" s="146"/>
      <c r="F58" s="147"/>
      <c r="G58" s="146"/>
      <c r="H58" s="148"/>
      <c r="I58" s="149"/>
      <c r="J58" s="150"/>
      <c r="K58" s="144"/>
      <c r="L58" s="144"/>
      <c r="M58" s="145"/>
      <c r="N58" s="151"/>
      <c r="O58" s="145"/>
      <c r="P58" s="54"/>
      <c r="Q58" s="54"/>
      <c r="R58" s="54"/>
      <c r="S58" s="54"/>
    </row>
    <row r="59" spans="1:19" s="26" customFormat="1" x14ac:dyDescent="0.25">
      <c r="A59" s="119"/>
      <c r="B59" s="130"/>
      <c r="C59" s="149"/>
      <c r="D59" s="143"/>
      <c r="E59" s="146"/>
      <c r="F59" s="147"/>
      <c r="G59" s="146"/>
      <c r="H59" s="148"/>
      <c r="I59" s="149"/>
      <c r="J59" s="150"/>
      <c r="K59" s="144"/>
      <c r="L59" s="144"/>
      <c r="M59" s="145"/>
      <c r="N59" s="151"/>
      <c r="O59" s="145"/>
      <c r="P59" s="54"/>
      <c r="Q59" s="54"/>
      <c r="R59" s="54"/>
      <c r="S59" s="54"/>
    </row>
    <row r="60" spans="1:19" s="26" customFormat="1" x14ac:dyDescent="0.25">
      <c r="A60" s="119"/>
      <c r="B60" s="130"/>
      <c r="C60" s="153"/>
      <c r="D60" s="143"/>
      <c r="E60" s="146"/>
      <c r="F60" s="147"/>
      <c r="G60" s="146"/>
      <c r="H60" s="148"/>
      <c r="I60" s="149"/>
      <c r="J60" s="150"/>
      <c r="K60" s="144"/>
      <c r="L60" s="144"/>
      <c r="M60" s="145"/>
      <c r="N60" s="151"/>
      <c r="O60" s="145"/>
      <c r="P60" s="54"/>
      <c r="Q60" s="54"/>
      <c r="R60" s="54"/>
      <c r="S60" s="54"/>
    </row>
    <row r="61" spans="1:19" s="26" customFormat="1" x14ac:dyDescent="0.25">
      <c r="A61" s="119"/>
      <c r="B61" s="130"/>
      <c r="C61" s="153"/>
      <c r="D61" s="143"/>
      <c r="E61" s="146"/>
      <c r="F61" s="147"/>
      <c r="G61" s="146"/>
      <c r="H61" s="148"/>
      <c r="I61" s="149"/>
      <c r="J61" s="149"/>
      <c r="K61" s="144"/>
      <c r="L61" s="144"/>
      <c r="M61" s="145"/>
      <c r="N61" s="151"/>
      <c r="O61" s="145"/>
      <c r="P61" s="54"/>
      <c r="Q61" s="54"/>
      <c r="R61" s="54"/>
      <c r="S61" s="54"/>
    </row>
    <row r="62" spans="1:19" s="26" customFormat="1" x14ac:dyDescent="0.25">
      <c r="A62" s="119"/>
      <c r="B62" s="130"/>
      <c r="C62" s="153"/>
      <c r="D62" s="143"/>
      <c r="E62" s="146"/>
      <c r="F62" s="147"/>
      <c r="G62" s="146"/>
      <c r="H62" s="148"/>
      <c r="I62" s="149"/>
      <c r="J62" s="149"/>
      <c r="K62" s="144"/>
      <c r="L62" s="144"/>
      <c r="M62" s="140"/>
      <c r="N62" s="151"/>
      <c r="O62" s="145"/>
      <c r="P62" s="54"/>
      <c r="Q62" s="54"/>
      <c r="R62" s="54"/>
      <c r="S62" s="54"/>
    </row>
    <row r="63" spans="1:19" s="26" customFormat="1" x14ac:dyDescent="0.25">
      <c r="A63" s="119"/>
      <c r="B63" s="130"/>
      <c r="C63" s="153"/>
      <c r="D63" s="143"/>
      <c r="E63" s="146"/>
      <c r="F63" s="147"/>
      <c r="G63" s="146"/>
      <c r="H63" s="148"/>
      <c r="I63" s="149"/>
      <c r="J63" s="149"/>
      <c r="K63" s="144"/>
      <c r="L63" s="144"/>
      <c r="M63" s="140"/>
      <c r="N63" s="151"/>
      <c r="O63" s="145"/>
      <c r="P63" s="54"/>
      <c r="Q63" s="54"/>
      <c r="R63" s="54"/>
      <c r="S63" s="54"/>
    </row>
    <row r="64" spans="1:19" s="26" customFormat="1" x14ac:dyDescent="0.25">
      <c r="A64" s="58"/>
      <c r="B64" s="133"/>
      <c r="C64" s="140"/>
      <c r="D64" s="157"/>
      <c r="E64" s="141"/>
      <c r="F64" s="151"/>
      <c r="G64" s="141"/>
      <c r="H64" s="142"/>
      <c r="I64" s="145"/>
      <c r="J64" s="158"/>
      <c r="K64" s="144"/>
      <c r="L64" s="144"/>
      <c r="M64" s="140"/>
      <c r="N64" s="151"/>
      <c r="O64" s="145"/>
      <c r="P64" s="54"/>
      <c r="Q64" s="54"/>
      <c r="R64" s="54"/>
      <c r="S64" s="54"/>
    </row>
    <row r="65" spans="1:19" s="87" customFormat="1" x14ac:dyDescent="0.25">
      <c r="A65" s="104"/>
      <c r="B65" s="134"/>
      <c r="C65" s="159"/>
      <c r="D65" s="160"/>
      <c r="E65" s="161"/>
      <c r="F65" s="161"/>
      <c r="G65" s="161"/>
      <c r="H65" s="142"/>
      <c r="I65" s="162"/>
      <c r="J65" s="140"/>
      <c r="K65" s="140"/>
      <c r="L65" s="140"/>
      <c r="M65" s="140"/>
      <c r="N65" s="141"/>
      <c r="O65" s="142"/>
      <c r="P65" s="70"/>
      <c r="Q65" s="70"/>
      <c r="R65" s="70"/>
      <c r="S65" s="70"/>
    </row>
    <row r="66" spans="1:19" s="26" customFormat="1" x14ac:dyDescent="0.25">
      <c r="A66" s="60"/>
      <c r="B66" s="133"/>
      <c r="C66" s="140"/>
      <c r="D66" s="157"/>
      <c r="E66" s="141"/>
      <c r="F66" s="151"/>
      <c r="G66" s="141"/>
      <c r="H66" s="142"/>
      <c r="I66" s="145"/>
      <c r="J66" s="158"/>
      <c r="K66" s="144"/>
      <c r="L66" s="144"/>
      <c r="M66" s="140"/>
      <c r="N66" s="151"/>
      <c r="O66" s="145"/>
      <c r="P66" s="54"/>
      <c r="Q66" s="54"/>
      <c r="R66" s="54"/>
      <c r="S66" s="54"/>
    </row>
    <row r="67" spans="1:19" s="26" customFormat="1" x14ac:dyDescent="0.25">
      <c r="A67" s="60"/>
      <c r="B67" s="133"/>
      <c r="C67" s="140"/>
      <c r="D67" s="157"/>
      <c r="E67" s="141"/>
      <c r="F67" s="151"/>
      <c r="G67" s="141"/>
      <c r="H67" s="142"/>
      <c r="I67" s="145"/>
      <c r="J67" s="158"/>
      <c r="K67" s="144"/>
      <c r="L67" s="144"/>
      <c r="M67" s="140"/>
      <c r="N67" s="151"/>
      <c r="O67" s="145"/>
      <c r="P67" s="54"/>
      <c r="Q67" s="54"/>
      <c r="R67" s="54"/>
      <c r="S67" s="54"/>
    </row>
    <row r="68" spans="1:19" s="26" customFormat="1" x14ac:dyDescent="0.25">
      <c r="A68" s="60"/>
      <c r="B68" s="133"/>
      <c r="C68" s="140"/>
      <c r="D68" s="157"/>
      <c r="E68" s="141"/>
      <c r="F68" s="151"/>
      <c r="G68" s="141"/>
      <c r="H68" s="142"/>
      <c r="I68" s="145"/>
      <c r="J68" s="158"/>
      <c r="K68" s="144"/>
      <c r="L68" s="144"/>
      <c r="M68" s="140"/>
      <c r="N68" s="151"/>
      <c r="O68" s="145"/>
      <c r="P68" s="54"/>
      <c r="Q68" s="54"/>
      <c r="R68" s="54"/>
      <c r="S68" s="54"/>
    </row>
    <row r="69" spans="1:19" s="26" customFormat="1" x14ac:dyDescent="0.25">
      <c r="A69" s="60"/>
      <c r="B69" s="133"/>
      <c r="C69" s="140"/>
      <c r="D69" s="157"/>
      <c r="E69" s="141"/>
      <c r="F69" s="151"/>
      <c r="G69" s="141"/>
      <c r="H69" s="142"/>
      <c r="I69" s="145"/>
      <c r="J69" s="158"/>
      <c r="K69" s="144"/>
      <c r="L69" s="144"/>
      <c r="M69" s="140"/>
      <c r="N69" s="151"/>
      <c r="O69" s="145"/>
      <c r="P69" s="54"/>
      <c r="Q69" s="54"/>
      <c r="R69" s="54"/>
      <c r="S69" s="54"/>
    </row>
    <row r="70" spans="1:19" s="26" customFormat="1" x14ac:dyDescent="0.25">
      <c r="A70" s="60"/>
      <c r="B70" s="133"/>
      <c r="C70" s="140"/>
      <c r="D70" s="157"/>
      <c r="E70" s="141"/>
      <c r="F70" s="151"/>
      <c r="G70" s="141"/>
      <c r="H70" s="142"/>
      <c r="I70" s="141"/>
      <c r="J70" s="141"/>
      <c r="K70" s="144"/>
      <c r="L70" s="144"/>
      <c r="M70" s="140"/>
      <c r="N70" s="151"/>
      <c r="O70" s="145"/>
      <c r="P70" s="54"/>
      <c r="Q70" s="54"/>
      <c r="R70" s="54"/>
      <c r="S70" s="54"/>
    </row>
    <row r="71" spans="1:19" s="26" customFormat="1" x14ac:dyDescent="0.25">
      <c r="A71" s="60"/>
      <c r="B71" s="133"/>
      <c r="C71" s="140"/>
      <c r="D71" s="157"/>
      <c r="E71" s="141"/>
      <c r="F71" s="151"/>
      <c r="G71" s="141"/>
      <c r="H71" s="142"/>
      <c r="I71" s="141"/>
      <c r="J71" s="141"/>
      <c r="K71" s="144"/>
      <c r="L71" s="144"/>
      <c r="M71" s="140"/>
      <c r="N71" s="151"/>
      <c r="O71" s="145"/>
      <c r="P71" s="54"/>
      <c r="Q71" s="54"/>
      <c r="R71" s="54"/>
      <c r="S71" s="54"/>
    </row>
    <row r="72" spans="1:19" s="26" customFormat="1" x14ac:dyDescent="0.25">
      <c r="A72" s="60"/>
      <c r="B72" s="133"/>
      <c r="C72" s="140"/>
      <c r="D72" s="157"/>
      <c r="E72" s="141"/>
      <c r="F72" s="151"/>
      <c r="G72" s="141"/>
      <c r="H72" s="142"/>
      <c r="I72" s="158"/>
      <c r="J72" s="141"/>
      <c r="K72" s="144"/>
      <c r="L72" s="144"/>
      <c r="M72" s="145"/>
      <c r="N72" s="151"/>
      <c r="O72" s="145"/>
      <c r="P72" s="54"/>
      <c r="Q72" s="54"/>
      <c r="R72" s="54"/>
      <c r="S72" s="54"/>
    </row>
    <row r="73" spans="1:19" s="26" customFormat="1" x14ac:dyDescent="0.25">
      <c r="A73" s="60"/>
      <c r="B73" s="133"/>
      <c r="C73" s="140"/>
      <c r="D73" s="157"/>
      <c r="E73" s="141"/>
      <c r="F73" s="151"/>
      <c r="G73" s="141"/>
      <c r="H73" s="142"/>
      <c r="I73" s="158"/>
      <c r="J73" s="141"/>
      <c r="K73" s="144"/>
      <c r="L73" s="144"/>
      <c r="M73" s="145"/>
      <c r="N73" s="151"/>
      <c r="O73" s="145"/>
      <c r="P73" s="54"/>
      <c r="Q73" s="54"/>
      <c r="R73" s="54"/>
      <c r="S73" s="54"/>
    </row>
    <row r="74" spans="1:19" s="26" customFormat="1" x14ac:dyDescent="0.25">
      <c r="A74" s="60"/>
      <c r="B74" s="133"/>
      <c r="C74" s="140"/>
      <c r="D74" s="157"/>
      <c r="E74" s="141"/>
      <c r="F74" s="151"/>
      <c r="G74" s="141"/>
      <c r="H74" s="142"/>
      <c r="I74" s="158"/>
      <c r="J74" s="145"/>
      <c r="K74" s="144"/>
      <c r="L74" s="144"/>
      <c r="M74" s="145"/>
      <c r="N74" s="151"/>
      <c r="O74" s="145"/>
      <c r="P74" s="54"/>
      <c r="Q74" s="54"/>
      <c r="R74" s="54"/>
      <c r="S74" s="54"/>
    </row>
    <row r="75" spans="1:19" s="26" customFormat="1" x14ac:dyDescent="0.25">
      <c r="A75" s="60"/>
      <c r="B75" s="133"/>
      <c r="C75" s="145"/>
      <c r="D75" s="157"/>
      <c r="E75" s="141"/>
      <c r="F75" s="151"/>
      <c r="G75" s="141"/>
      <c r="H75" s="142"/>
      <c r="I75" s="158"/>
      <c r="J75" s="145"/>
      <c r="K75" s="144"/>
      <c r="L75" s="144"/>
      <c r="M75" s="145"/>
      <c r="N75" s="151"/>
      <c r="O75" s="145"/>
      <c r="P75" s="54"/>
      <c r="Q75" s="54"/>
      <c r="R75" s="54"/>
      <c r="S75" s="54"/>
    </row>
    <row r="76" spans="1:19" s="26" customFormat="1" x14ac:dyDescent="0.25">
      <c r="A76" s="60"/>
      <c r="B76" s="133"/>
      <c r="C76" s="145"/>
      <c r="D76" s="157"/>
      <c r="E76" s="141"/>
      <c r="F76" s="151"/>
      <c r="G76" s="141"/>
      <c r="H76" s="142"/>
      <c r="I76" s="158"/>
      <c r="J76" s="145"/>
      <c r="K76" s="144"/>
      <c r="L76" s="144"/>
      <c r="M76" s="145"/>
      <c r="N76" s="151"/>
      <c r="O76" s="145"/>
      <c r="P76" s="54"/>
      <c r="Q76" s="54"/>
      <c r="R76" s="54"/>
      <c r="S76" s="54"/>
    </row>
    <row r="77" spans="1:19" s="47" customFormat="1" x14ac:dyDescent="0.25">
      <c r="A77" s="60"/>
      <c r="B77" s="133"/>
      <c r="C77" s="145"/>
      <c r="D77" s="157"/>
      <c r="E77" s="141"/>
      <c r="F77" s="151"/>
      <c r="G77" s="141"/>
      <c r="H77" s="142"/>
      <c r="I77" s="145"/>
      <c r="J77" s="145"/>
      <c r="K77" s="145"/>
      <c r="L77" s="145"/>
      <c r="M77" s="145"/>
      <c r="N77" s="145"/>
      <c r="O77" s="145"/>
      <c r="P77" s="59"/>
      <c r="Q77" s="59"/>
      <c r="R77" s="59"/>
      <c r="S77" s="59"/>
    </row>
    <row r="78" spans="1:19" s="87" customFormat="1" x14ac:dyDescent="0.25">
      <c r="A78" s="104"/>
      <c r="B78" s="134"/>
      <c r="C78" s="159"/>
      <c r="D78" s="160"/>
      <c r="E78" s="161"/>
      <c r="F78" s="161"/>
      <c r="G78" s="161"/>
      <c r="H78" s="142"/>
      <c r="I78" s="162"/>
      <c r="J78" s="140"/>
      <c r="K78" s="140"/>
      <c r="L78" s="140"/>
      <c r="M78" s="140"/>
      <c r="N78" s="141"/>
      <c r="O78" s="142"/>
      <c r="P78" s="70"/>
      <c r="Q78" s="70"/>
      <c r="R78" s="70"/>
      <c r="S78" s="70"/>
    </row>
    <row r="79" spans="1:19" s="26" customFormat="1" x14ac:dyDescent="0.25">
      <c r="A79" s="49"/>
      <c r="B79" s="135"/>
      <c r="C79" s="145"/>
      <c r="D79" s="145"/>
      <c r="E79" s="141"/>
      <c r="F79" s="151"/>
      <c r="G79" s="141"/>
      <c r="H79" s="142"/>
      <c r="I79" s="145"/>
      <c r="J79" s="145"/>
      <c r="K79" s="145"/>
      <c r="L79" s="145"/>
      <c r="M79" s="145"/>
      <c r="N79" s="145"/>
      <c r="O79" s="145"/>
      <c r="P79" s="54"/>
      <c r="Q79" s="54"/>
      <c r="R79" s="54"/>
      <c r="S79" s="54"/>
    </row>
    <row r="80" spans="1:19" s="26" customFormat="1" x14ac:dyDescent="0.25">
      <c r="A80" s="49"/>
      <c r="B80" s="135"/>
      <c r="C80" s="145"/>
      <c r="D80" s="145"/>
      <c r="E80" s="141"/>
      <c r="F80" s="151"/>
      <c r="G80" s="141"/>
      <c r="H80" s="142"/>
      <c r="I80" s="145"/>
      <c r="J80" s="145"/>
      <c r="K80" s="145"/>
      <c r="L80" s="145"/>
      <c r="M80" s="145"/>
      <c r="N80" s="145"/>
      <c r="O80" s="145"/>
      <c r="P80" s="54"/>
      <c r="Q80" s="54"/>
      <c r="R80" s="54"/>
      <c r="S80" s="54"/>
    </row>
    <row r="81" spans="1:19" s="26" customFormat="1" x14ac:dyDescent="0.25">
      <c r="A81" s="49"/>
      <c r="B81" s="135"/>
      <c r="C81" s="145"/>
      <c r="D81" s="145"/>
      <c r="E81" s="141"/>
      <c r="F81" s="151"/>
      <c r="G81" s="141"/>
      <c r="H81" s="142"/>
      <c r="I81" s="145"/>
      <c r="J81" s="145"/>
      <c r="K81" s="145"/>
      <c r="L81" s="145"/>
      <c r="M81" s="145"/>
      <c r="N81" s="145"/>
      <c r="O81" s="145"/>
      <c r="P81" s="54"/>
      <c r="Q81" s="54"/>
      <c r="R81" s="54"/>
      <c r="S81" s="54"/>
    </row>
    <row r="82" spans="1:19" s="26" customFormat="1" x14ac:dyDescent="0.25">
      <c r="A82" s="49"/>
      <c r="B82" s="135"/>
      <c r="C82" s="145"/>
      <c r="D82" s="145"/>
      <c r="E82" s="141"/>
      <c r="F82" s="151"/>
      <c r="G82" s="141"/>
      <c r="H82" s="142"/>
      <c r="I82" s="145"/>
      <c r="J82" s="145"/>
      <c r="K82" s="145"/>
      <c r="L82" s="145"/>
      <c r="M82" s="145"/>
      <c r="N82" s="145"/>
      <c r="O82" s="145"/>
      <c r="P82" s="54"/>
      <c r="Q82" s="54"/>
      <c r="R82" s="54"/>
      <c r="S82" s="54"/>
    </row>
    <row r="83" spans="1:19" s="87" customFormat="1" x14ac:dyDescent="0.25">
      <c r="A83" s="104"/>
      <c r="B83" s="134"/>
      <c r="C83" s="159"/>
      <c r="D83" s="160"/>
      <c r="E83" s="161"/>
      <c r="F83" s="161"/>
      <c r="G83" s="161"/>
      <c r="H83" s="142"/>
      <c r="I83" s="162"/>
      <c r="J83" s="140"/>
      <c r="K83" s="140"/>
      <c r="L83" s="140"/>
      <c r="M83" s="140"/>
      <c r="N83" s="141"/>
      <c r="O83" s="142"/>
      <c r="P83" s="70"/>
      <c r="Q83" s="70"/>
      <c r="R83" s="70"/>
      <c r="S83" s="70"/>
    </row>
    <row r="84" spans="1:19" s="26" customFormat="1" x14ac:dyDescent="0.25">
      <c r="A84" s="49"/>
      <c r="B84" s="135"/>
      <c r="C84" s="145"/>
      <c r="D84" s="145"/>
      <c r="E84" s="141"/>
      <c r="F84" s="151"/>
      <c r="G84" s="141"/>
      <c r="H84" s="142"/>
      <c r="I84" s="145"/>
      <c r="J84" s="145"/>
      <c r="K84" s="145"/>
      <c r="L84" s="145"/>
      <c r="M84" s="145"/>
      <c r="N84" s="145"/>
      <c r="O84" s="145"/>
      <c r="P84" s="54"/>
      <c r="Q84" s="54"/>
      <c r="R84" s="54"/>
      <c r="S84" s="54"/>
    </row>
    <row r="85" spans="1:19" s="26" customFormat="1" x14ac:dyDescent="0.25">
      <c r="A85" s="49"/>
      <c r="B85" s="135"/>
      <c r="C85" s="145"/>
      <c r="D85" s="145"/>
      <c r="E85" s="141"/>
      <c r="F85" s="151"/>
      <c r="G85" s="141"/>
      <c r="H85" s="142"/>
      <c r="I85" s="145"/>
      <c r="J85" s="145"/>
      <c r="K85" s="145"/>
      <c r="L85" s="145"/>
      <c r="M85" s="145"/>
      <c r="N85" s="145"/>
      <c r="O85" s="145"/>
      <c r="P85" s="54"/>
      <c r="Q85" s="54"/>
      <c r="R85" s="54"/>
      <c r="S85" s="54"/>
    </row>
    <row r="86" spans="1:19" s="26" customFormat="1" x14ac:dyDescent="0.25">
      <c r="A86" s="49"/>
      <c r="B86" s="135"/>
      <c r="C86" s="145"/>
      <c r="D86" s="145"/>
      <c r="E86" s="141"/>
      <c r="F86" s="151"/>
      <c r="G86" s="141"/>
      <c r="H86" s="142"/>
      <c r="I86" s="145"/>
      <c r="J86" s="145"/>
      <c r="K86" s="145"/>
      <c r="L86" s="145"/>
      <c r="M86" s="145"/>
      <c r="N86" s="145"/>
      <c r="O86" s="145"/>
      <c r="P86" s="54"/>
      <c r="Q86" s="54"/>
      <c r="R86" s="54"/>
      <c r="S86" s="54"/>
    </row>
    <row r="87" spans="1:19" s="26" customFormat="1" x14ac:dyDescent="0.25">
      <c r="A87" s="49"/>
      <c r="B87" s="135"/>
      <c r="C87" s="145"/>
      <c r="D87" s="145"/>
      <c r="E87" s="141"/>
      <c r="F87" s="151"/>
      <c r="G87" s="141"/>
      <c r="H87" s="142"/>
      <c r="I87" s="145"/>
      <c r="J87" s="145"/>
      <c r="K87" s="145"/>
      <c r="L87" s="145"/>
      <c r="M87" s="145"/>
      <c r="N87" s="145"/>
      <c r="O87" s="145"/>
      <c r="P87" s="54"/>
      <c r="Q87" s="54"/>
      <c r="R87" s="54"/>
      <c r="S87" s="54"/>
    </row>
    <row r="88" spans="1:19" s="26" customFormat="1" x14ac:dyDescent="0.25">
      <c r="A88" s="49"/>
      <c r="B88" s="135"/>
      <c r="C88" s="145"/>
      <c r="D88" s="145"/>
      <c r="E88" s="141"/>
      <c r="F88" s="151"/>
      <c r="G88" s="141"/>
      <c r="H88" s="142"/>
      <c r="I88" s="145"/>
      <c r="J88" s="145"/>
      <c r="K88" s="145"/>
      <c r="L88" s="145"/>
      <c r="M88" s="145"/>
      <c r="N88" s="145"/>
      <c r="O88" s="145"/>
      <c r="P88" s="54"/>
      <c r="Q88" s="54"/>
      <c r="R88" s="54"/>
      <c r="S88" s="54"/>
    </row>
    <row r="89" spans="1:19" s="26" customFormat="1" x14ac:dyDescent="0.25">
      <c r="A89" s="49"/>
      <c r="B89" s="53"/>
      <c r="C89" s="136"/>
      <c r="D89" s="136"/>
      <c r="E89" s="137"/>
      <c r="F89" s="63"/>
      <c r="G89" s="137"/>
      <c r="H89" s="138"/>
      <c r="I89" s="136"/>
      <c r="J89" s="136"/>
      <c r="K89" s="136"/>
      <c r="L89" s="136"/>
      <c r="M89" s="136"/>
      <c r="N89" s="136"/>
      <c r="O89" s="54"/>
      <c r="P89" s="54"/>
      <c r="Q89" s="54"/>
      <c r="R89" s="54"/>
      <c r="S89" s="54"/>
    </row>
    <row r="90" spans="1:19" s="26" customFormat="1" x14ac:dyDescent="0.25">
      <c r="A90" s="49"/>
      <c r="B90" s="53"/>
      <c r="C90" s="50"/>
      <c r="D90" s="50"/>
      <c r="E90" s="55"/>
      <c r="F90" s="63"/>
      <c r="G90" s="55"/>
      <c r="H90" s="68"/>
      <c r="I90" s="50"/>
      <c r="J90" s="50"/>
      <c r="K90" s="50"/>
      <c r="L90" s="50"/>
      <c r="M90" s="50"/>
      <c r="N90" s="50"/>
      <c r="O90" s="54"/>
      <c r="P90" s="54"/>
      <c r="Q90" s="54"/>
      <c r="R90" s="54"/>
      <c r="S90" s="54"/>
    </row>
    <row r="91" spans="1:19" s="87" customFormat="1" x14ac:dyDescent="0.25">
      <c r="A91" s="81"/>
      <c r="B91" s="82"/>
      <c r="C91" s="82"/>
      <c r="D91" s="46"/>
      <c r="E91" s="77"/>
      <c r="F91" s="65"/>
      <c r="G91" s="65"/>
      <c r="H91" s="91"/>
      <c r="I91" s="83"/>
      <c r="J91" s="84"/>
      <c r="K91" s="84"/>
      <c r="L91" s="84"/>
      <c r="M91" s="85"/>
      <c r="N91" s="98"/>
    </row>
    <row r="92" spans="1:19" s="26" customFormat="1" x14ac:dyDescent="0.25">
      <c r="A92" s="48"/>
      <c r="B92" s="24"/>
      <c r="C92" s="25"/>
      <c r="D92" s="25"/>
      <c r="E92" s="61"/>
      <c r="F92" s="64"/>
      <c r="G92" s="56"/>
      <c r="H92" s="91"/>
      <c r="I92" s="25"/>
      <c r="J92" s="25"/>
      <c r="K92" s="25"/>
      <c r="L92" s="25"/>
      <c r="M92" s="25"/>
      <c r="N92" s="25"/>
    </row>
    <row r="93" spans="1:19" s="26" customFormat="1" x14ac:dyDescent="0.25">
      <c r="A93" s="48"/>
      <c r="B93" s="24"/>
      <c r="C93" s="25"/>
      <c r="D93" s="25"/>
      <c r="E93" s="61"/>
      <c r="F93" s="64"/>
      <c r="G93" s="56"/>
      <c r="H93" s="91"/>
      <c r="I93" s="25"/>
      <c r="J93" s="25"/>
      <c r="K93" s="25"/>
      <c r="L93" s="25"/>
      <c r="M93" s="25"/>
      <c r="N93" s="25"/>
    </row>
    <row r="94" spans="1:19" s="26" customFormat="1" x14ac:dyDescent="0.25">
      <c r="A94" s="48"/>
      <c r="B94" s="24"/>
      <c r="C94" s="25"/>
      <c r="D94" s="25"/>
      <c r="E94" s="61"/>
      <c r="F94" s="64"/>
      <c r="G94" s="56"/>
      <c r="H94" s="91"/>
      <c r="I94" s="25"/>
      <c r="J94" s="25"/>
      <c r="K94" s="25"/>
      <c r="L94" s="25"/>
      <c r="M94" s="25"/>
      <c r="N94" s="25"/>
    </row>
    <row r="95" spans="1:19" s="26" customFormat="1" x14ac:dyDescent="0.25">
      <c r="A95" s="48"/>
      <c r="B95" s="24"/>
      <c r="C95" s="25"/>
      <c r="D95" s="25"/>
      <c r="E95" s="61"/>
      <c r="F95" s="64"/>
      <c r="G95" s="56"/>
      <c r="H95" s="91"/>
      <c r="I95" s="25"/>
      <c r="J95" s="25"/>
      <c r="K95" s="25"/>
      <c r="L95" s="25"/>
      <c r="M95" s="25"/>
      <c r="N95" s="25"/>
    </row>
    <row r="96" spans="1:19" s="26" customFormat="1" x14ac:dyDescent="0.25">
      <c r="A96" s="48"/>
      <c r="B96" s="24"/>
      <c r="C96" s="25"/>
      <c r="D96" s="25"/>
      <c r="E96" s="61"/>
      <c r="F96" s="64"/>
      <c r="G96" s="56"/>
      <c r="H96" s="91"/>
      <c r="I96" s="25"/>
      <c r="J96" s="25"/>
      <c r="K96" s="25"/>
      <c r="L96" s="25"/>
      <c r="M96" s="25"/>
      <c r="N96" s="25"/>
    </row>
    <row r="97" spans="1:15" s="26" customFormat="1" x14ac:dyDescent="0.25">
      <c r="A97" s="48"/>
      <c r="B97" s="24"/>
      <c r="C97" s="25"/>
      <c r="D97" s="25"/>
      <c r="E97" s="61"/>
      <c r="F97" s="64"/>
      <c r="G97" s="56"/>
      <c r="H97" s="91"/>
      <c r="I97" s="25"/>
      <c r="J97" s="25"/>
      <c r="K97" s="25"/>
      <c r="L97" s="25"/>
      <c r="M97" s="25"/>
      <c r="N97" s="25"/>
    </row>
    <row r="98" spans="1:15" s="26" customFormat="1" x14ac:dyDescent="0.25">
      <c r="A98" s="48"/>
      <c r="B98" s="24"/>
      <c r="C98" s="25"/>
      <c r="D98" s="25"/>
      <c r="E98" s="61"/>
      <c r="F98" s="64"/>
      <c r="G98" s="56"/>
      <c r="H98" s="91"/>
      <c r="I98" s="25"/>
      <c r="J98" s="25"/>
      <c r="K98" s="25"/>
      <c r="L98" s="25"/>
      <c r="M98" s="25"/>
      <c r="N98" s="25"/>
    </row>
    <row r="99" spans="1:15" s="26" customFormat="1" x14ac:dyDescent="0.25">
      <c r="A99" s="48"/>
      <c r="B99" s="24"/>
      <c r="C99" s="25"/>
      <c r="D99" s="25"/>
      <c r="E99" s="61"/>
      <c r="F99" s="64"/>
      <c r="G99" s="56"/>
      <c r="H99" s="91"/>
      <c r="I99" s="25"/>
      <c r="J99" s="25"/>
      <c r="K99" s="25"/>
      <c r="L99" s="25"/>
      <c r="M99" s="25"/>
      <c r="N99" s="25"/>
    </row>
    <row r="100" spans="1:15" s="52" customFormat="1" x14ac:dyDescent="0.25">
      <c r="A100" s="49"/>
      <c r="B100" s="53"/>
      <c r="C100" s="50"/>
      <c r="D100" s="50"/>
      <c r="E100" s="62"/>
      <c r="F100" s="63"/>
      <c r="G100" s="56"/>
      <c r="H100" s="91"/>
      <c r="I100" s="51"/>
      <c r="J100" s="51"/>
      <c r="K100" s="51"/>
      <c r="L100" s="51"/>
      <c r="M100" s="51"/>
      <c r="N100" s="51"/>
    </row>
    <row r="101" spans="1:15" s="52" customFormat="1" x14ac:dyDescent="0.25">
      <c r="A101" s="49"/>
      <c r="B101" s="53"/>
      <c r="C101" s="50"/>
      <c r="D101" s="50"/>
      <c r="E101" s="62"/>
      <c r="F101" s="63"/>
      <c r="G101" s="79"/>
      <c r="H101" s="91"/>
      <c r="I101" s="51"/>
      <c r="J101" s="51"/>
      <c r="K101" s="51"/>
      <c r="L101" s="51"/>
      <c r="M101" s="51"/>
      <c r="N101" s="51"/>
    </row>
    <row r="102" spans="1:15" s="88" customFormat="1" x14ac:dyDescent="0.25">
      <c r="A102" s="81"/>
      <c r="B102" s="82"/>
      <c r="C102" s="82"/>
      <c r="D102" s="46"/>
      <c r="E102" s="77"/>
      <c r="F102" s="65"/>
      <c r="G102" s="65"/>
      <c r="H102" s="105"/>
      <c r="I102" s="83"/>
      <c r="J102" s="84"/>
      <c r="K102" s="84"/>
      <c r="L102" s="84"/>
      <c r="M102" s="85"/>
      <c r="N102" s="92"/>
    </row>
    <row r="103" spans="1:15" s="26" customFormat="1" x14ac:dyDescent="0.25">
      <c r="A103" s="43"/>
      <c r="B103" s="90"/>
      <c r="C103" s="90"/>
      <c r="D103" s="23"/>
      <c r="E103" s="66"/>
      <c r="F103" s="57"/>
      <c r="G103" s="40"/>
      <c r="H103" s="91"/>
      <c r="I103" s="66"/>
      <c r="J103" s="93"/>
      <c r="K103" s="93"/>
      <c r="L103" s="93"/>
      <c r="M103" s="94"/>
      <c r="N103" s="95"/>
      <c r="O103" s="96"/>
    </row>
    <row r="104" spans="1:15" s="26" customFormat="1" x14ac:dyDescent="0.25">
      <c r="A104" s="43"/>
      <c r="B104" s="90"/>
      <c r="C104" s="90"/>
      <c r="D104" s="23"/>
      <c r="E104" s="66"/>
      <c r="F104" s="57"/>
      <c r="G104" s="40"/>
      <c r="H104" s="91"/>
      <c r="I104" s="66"/>
      <c r="J104" s="93"/>
      <c r="K104" s="93"/>
      <c r="L104" s="93"/>
      <c r="M104" s="94"/>
      <c r="N104" s="95"/>
      <c r="O104" s="96"/>
    </row>
    <row r="105" spans="1:15" s="26" customFormat="1" x14ac:dyDescent="0.25">
      <c r="A105" s="43"/>
      <c r="B105" s="90"/>
      <c r="C105" s="90"/>
      <c r="D105" s="23"/>
      <c r="E105" s="66"/>
      <c r="F105" s="57"/>
      <c r="G105" s="40"/>
      <c r="H105" s="91"/>
      <c r="I105" s="66"/>
      <c r="J105" s="93"/>
      <c r="K105" s="93"/>
      <c r="L105" s="93"/>
      <c r="M105" s="94"/>
      <c r="N105" s="95"/>
      <c r="O105" s="96"/>
    </row>
    <row r="106" spans="1:15" s="26" customFormat="1" x14ac:dyDescent="0.25">
      <c r="A106" s="43"/>
      <c r="B106" s="90"/>
      <c r="C106" s="90"/>
      <c r="D106" s="23"/>
      <c r="E106" s="66"/>
      <c r="F106" s="57"/>
      <c r="G106" s="40"/>
      <c r="H106" s="91"/>
      <c r="I106" s="66"/>
      <c r="J106" s="93"/>
      <c r="K106" s="93"/>
      <c r="L106" s="93"/>
      <c r="M106" s="94"/>
      <c r="N106" s="95"/>
      <c r="O106" s="96"/>
    </row>
    <row r="107" spans="1:15" s="26" customFormat="1" ht="27.95" customHeight="1" x14ac:dyDescent="0.25">
      <c r="A107" s="43"/>
      <c r="B107" s="90"/>
      <c r="C107" s="90"/>
      <c r="D107" s="23"/>
      <c r="E107" s="66"/>
      <c r="F107" s="57"/>
      <c r="G107" s="40"/>
      <c r="H107" s="91"/>
      <c r="I107" s="66"/>
      <c r="J107" s="93"/>
      <c r="K107" s="93"/>
      <c r="L107" s="93"/>
      <c r="M107" s="97"/>
      <c r="N107" s="97"/>
      <c r="O107" s="96"/>
    </row>
    <row r="108" spans="1:15" s="26" customFormat="1" x14ac:dyDescent="0.25">
      <c r="A108" s="43"/>
      <c r="B108" s="90"/>
      <c r="C108" s="90"/>
      <c r="D108" s="23"/>
      <c r="E108" s="66"/>
      <c r="F108" s="57"/>
      <c r="G108" s="40"/>
      <c r="H108" s="91"/>
      <c r="I108" s="66"/>
      <c r="J108" s="93"/>
      <c r="K108" s="93"/>
      <c r="L108" s="93"/>
      <c r="M108" s="97"/>
      <c r="N108" s="97"/>
      <c r="O108" s="96"/>
    </row>
    <row r="109" spans="1:15" s="88" customFormat="1" x14ac:dyDescent="0.25">
      <c r="A109" s="81"/>
      <c r="B109" s="82"/>
      <c r="C109" s="82"/>
      <c r="D109" s="46"/>
      <c r="E109" s="77"/>
      <c r="F109" s="65"/>
      <c r="G109" s="65"/>
      <c r="H109" s="105"/>
      <c r="I109" s="83"/>
      <c r="J109" s="84"/>
      <c r="K109" s="84"/>
      <c r="L109" s="84"/>
      <c r="M109" s="85"/>
      <c r="N109" s="98"/>
    </row>
    <row r="110" spans="1:15" s="26" customFormat="1" x14ac:dyDescent="0.25">
      <c r="A110" s="43"/>
      <c r="B110" s="24"/>
      <c r="C110" s="24"/>
      <c r="D110" s="23"/>
      <c r="E110" s="66"/>
      <c r="F110" s="57"/>
      <c r="G110" s="56"/>
      <c r="H110" s="91"/>
      <c r="I110" s="66"/>
      <c r="J110" s="99"/>
      <c r="K110" s="97"/>
      <c r="L110" s="97"/>
      <c r="M110" s="97"/>
      <c r="N110" s="97"/>
      <c r="O110" s="96"/>
    </row>
    <row r="111" spans="1:15" s="26" customFormat="1" x14ac:dyDescent="0.25">
      <c r="A111" s="43"/>
      <c r="B111" s="24"/>
      <c r="C111" s="24"/>
      <c r="D111" s="23"/>
      <c r="E111" s="66"/>
      <c r="F111" s="57"/>
      <c r="G111" s="56"/>
      <c r="H111" s="91"/>
      <c r="I111" s="66"/>
      <c r="J111" s="99"/>
      <c r="K111" s="97"/>
      <c r="L111" s="97"/>
      <c r="M111" s="97"/>
      <c r="N111" s="97"/>
      <c r="O111" s="96"/>
    </row>
    <row r="112" spans="1:15" s="26" customFormat="1" x14ac:dyDescent="0.25">
      <c r="A112" s="43"/>
      <c r="B112" s="24"/>
      <c r="C112" s="24"/>
      <c r="D112" s="23"/>
      <c r="E112" s="66"/>
      <c r="F112" s="57"/>
      <c r="G112" s="56"/>
      <c r="H112" s="91"/>
      <c r="I112" s="66"/>
      <c r="J112" s="99"/>
      <c r="K112" s="97"/>
      <c r="L112" s="97"/>
      <c r="M112" s="97"/>
      <c r="N112" s="97"/>
      <c r="O112" s="96"/>
    </row>
    <row r="113" spans="1:15" s="26" customFormat="1" x14ac:dyDescent="0.25">
      <c r="A113" s="43"/>
      <c r="B113" s="24"/>
      <c r="C113" s="24"/>
      <c r="D113" s="23"/>
      <c r="E113" s="66"/>
      <c r="F113" s="57"/>
      <c r="G113" s="56"/>
      <c r="H113" s="91"/>
      <c r="I113" s="69"/>
      <c r="J113" s="97"/>
      <c r="K113" s="93"/>
      <c r="L113" s="93"/>
      <c r="M113" s="97"/>
      <c r="N113" s="97"/>
      <c r="O113" s="96"/>
    </row>
    <row r="114" spans="1:15" s="26" customFormat="1" x14ac:dyDescent="0.25">
      <c r="A114" s="43"/>
      <c r="B114" s="97"/>
      <c r="C114" s="97"/>
      <c r="D114" s="23"/>
      <c r="E114" s="69"/>
      <c r="F114" s="57"/>
      <c r="G114" s="56"/>
      <c r="H114" s="91"/>
      <c r="I114" s="69"/>
      <c r="J114" s="93"/>
      <c r="K114" s="93"/>
      <c r="L114" s="93"/>
      <c r="M114" s="97"/>
      <c r="N114" s="97"/>
      <c r="O114" s="96"/>
    </row>
    <row r="115" spans="1:15" x14ac:dyDescent="0.25">
      <c r="A115" s="81"/>
      <c r="B115" s="82"/>
      <c r="C115" s="82"/>
      <c r="D115" s="46"/>
      <c r="E115" s="77"/>
      <c r="F115" s="65"/>
      <c r="G115" s="65"/>
      <c r="H115" s="105"/>
      <c r="I115" s="83"/>
      <c r="J115" s="84"/>
      <c r="K115" s="84"/>
      <c r="L115" s="84"/>
      <c r="M115" s="85"/>
      <c r="N115" s="86"/>
    </row>
    <row r="116" spans="1:15" x14ac:dyDescent="0.25">
      <c r="A116" s="43"/>
      <c r="B116" s="90"/>
      <c r="C116" s="90"/>
      <c r="D116" s="23"/>
      <c r="E116" s="44"/>
      <c r="F116" s="57"/>
      <c r="G116" s="40"/>
      <c r="H116" s="91"/>
      <c r="I116" s="100"/>
      <c r="J116" s="93"/>
      <c r="K116" s="93"/>
      <c r="L116" s="93"/>
      <c r="M116" s="94"/>
      <c r="N116" s="95"/>
    </row>
    <row r="117" spans="1:15" x14ac:dyDescent="0.25">
      <c r="A117" s="43"/>
      <c r="B117" s="90"/>
      <c r="C117" s="90"/>
      <c r="D117" s="23"/>
      <c r="E117" s="44"/>
      <c r="F117" s="57"/>
      <c r="G117" s="40"/>
      <c r="H117" s="91"/>
      <c r="I117" s="100"/>
      <c r="J117" s="93"/>
      <c r="K117" s="93"/>
      <c r="L117" s="93"/>
      <c r="M117" s="94"/>
      <c r="N117" s="95"/>
    </row>
    <row r="118" spans="1:15" x14ac:dyDescent="0.25">
      <c r="A118" s="43"/>
      <c r="B118" s="90"/>
      <c r="C118" s="90"/>
      <c r="D118" s="23"/>
      <c r="E118" s="44"/>
      <c r="F118" s="57"/>
      <c r="G118" s="40"/>
      <c r="H118" s="91"/>
      <c r="I118" s="100"/>
      <c r="J118" s="93"/>
      <c r="K118" s="93"/>
      <c r="L118" s="93"/>
      <c r="M118" s="94"/>
      <c r="N118" s="95"/>
    </row>
    <row r="119" spans="1:15" x14ac:dyDescent="0.25">
      <c r="A119" s="43"/>
      <c r="B119" s="90"/>
      <c r="C119" s="90"/>
      <c r="D119" s="23"/>
      <c r="E119" s="44"/>
      <c r="F119" s="57"/>
      <c r="G119" s="40"/>
      <c r="H119" s="91"/>
      <c r="I119" s="25"/>
      <c r="J119" s="25"/>
      <c r="K119" s="25"/>
      <c r="L119" s="25"/>
      <c r="M119" s="25"/>
      <c r="N119" s="25"/>
    </row>
    <row r="120" spans="1:15" x14ac:dyDescent="0.25">
      <c r="A120" s="43"/>
      <c r="B120" s="90"/>
      <c r="C120" s="90"/>
      <c r="D120" s="23"/>
      <c r="E120" s="44"/>
      <c r="F120" s="57"/>
      <c r="G120" s="40"/>
      <c r="H120" s="91"/>
      <c r="I120" s="25"/>
      <c r="J120" s="25"/>
      <c r="K120" s="25"/>
      <c r="L120" s="25"/>
      <c r="M120" s="25"/>
      <c r="N120" s="25"/>
    </row>
    <row r="121" spans="1:15" x14ac:dyDescent="0.25">
      <c r="A121" s="48"/>
      <c r="B121" s="90"/>
      <c r="C121" s="90"/>
      <c r="D121" s="23"/>
      <c r="E121" s="44"/>
      <c r="F121" s="57"/>
      <c r="G121" s="40"/>
      <c r="H121" s="91"/>
      <c r="I121" s="25"/>
      <c r="J121" s="25"/>
      <c r="K121" s="25"/>
      <c r="L121" s="25"/>
      <c r="M121" s="25"/>
      <c r="N121" s="25"/>
    </row>
    <row r="122" spans="1:15" x14ac:dyDescent="0.25">
      <c r="A122" s="48"/>
      <c r="B122" s="90"/>
      <c r="C122" s="90"/>
      <c r="D122" s="23"/>
      <c r="E122" s="44"/>
      <c r="F122" s="57"/>
      <c r="G122" s="40"/>
      <c r="H122" s="91"/>
      <c r="I122" s="25"/>
      <c r="J122" s="25"/>
      <c r="K122" s="25"/>
      <c r="L122" s="25"/>
      <c r="M122" s="25"/>
      <c r="N122" s="25"/>
    </row>
    <row r="123" spans="1:15" x14ac:dyDescent="0.25">
      <c r="A123" s="48"/>
      <c r="B123" s="90"/>
      <c r="C123" s="90"/>
      <c r="D123" s="23"/>
      <c r="E123" s="44"/>
      <c r="F123" s="57"/>
      <c r="G123" s="40"/>
      <c r="H123" s="91"/>
      <c r="I123" s="25"/>
      <c r="J123" s="25"/>
      <c r="K123" s="25"/>
      <c r="L123" s="25"/>
      <c r="M123" s="25"/>
      <c r="N123" s="25"/>
    </row>
    <row r="124" spans="1:15" x14ac:dyDescent="0.25">
      <c r="A124" s="81"/>
      <c r="B124" s="82"/>
      <c r="C124" s="82"/>
      <c r="D124" s="46"/>
      <c r="E124" s="77"/>
      <c r="F124" s="65"/>
      <c r="G124" s="65"/>
      <c r="H124" s="91"/>
      <c r="I124" s="83"/>
      <c r="J124" s="84"/>
      <c r="K124" s="84"/>
      <c r="L124" s="84"/>
      <c r="M124" s="85"/>
      <c r="N124" s="86"/>
    </row>
    <row r="125" spans="1:15" x14ac:dyDescent="0.25">
      <c r="A125" s="43"/>
      <c r="B125" s="90"/>
      <c r="C125" s="90"/>
      <c r="D125" s="23"/>
      <c r="E125" s="44"/>
      <c r="F125" s="57"/>
      <c r="G125" s="40"/>
      <c r="H125" s="23"/>
      <c r="I125" s="100"/>
      <c r="J125" s="93"/>
      <c r="K125" s="93"/>
      <c r="L125" s="93"/>
      <c r="M125" s="94"/>
      <c r="N125" s="95"/>
    </row>
    <row r="126" spans="1:15" s="87" customFormat="1" x14ac:dyDescent="0.25">
      <c r="A126" s="81"/>
      <c r="B126" s="82"/>
      <c r="C126" s="82"/>
      <c r="D126" s="46"/>
      <c r="E126" s="77"/>
      <c r="F126" s="65"/>
      <c r="G126" s="65"/>
      <c r="H126" s="91"/>
      <c r="I126" s="83"/>
      <c r="J126" s="84"/>
      <c r="K126" s="84"/>
      <c r="L126" s="84"/>
      <c r="M126" s="85"/>
      <c r="N126" s="86"/>
    </row>
    <row r="127" spans="1:15" s="26" customFormat="1" x14ac:dyDescent="0.25">
      <c r="A127" s="43"/>
      <c r="B127" s="90"/>
      <c r="C127" s="90"/>
      <c r="D127" s="23"/>
      <c r="E127" s="44"/>
      <c r="F127" s="57"/>
      <c r="G127" s="40"/>
      <c r="H127" s="23"/>
      <c r="I127" s="100"/>
      <c r="J127" s="93"/>
      <c r="K127" s="93"/>
      <c r="L127" s="93"/>
      <c r="M127" s="94"/>
      <c r="N127" s="95"/>
      <c r="O127" s="96"/>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4"/>
  <sheetViews>
    <sheetView topLeftCell="C15" zoomScale="115" zoomScaleNormal="115" workbookViewId="0">
      <selection activeCell="I32" sqref="I32"/>
    </sheetView>
  </sheetViews>
  <sheetFormatPr defaultColWidth="10.85546875" defaultRowHeight="12.75" x14ac:dyDescent="0.25"/>
  <cols>
    <col min="1" max="1" width="16.42578125" style="121" customWidth="1"/>
    <col min="2" max="3" width="15.42578125" style="121" customWidth="1"/>
    <col min="4" max="4" width="16.85546875" style="121" customWidth="1"/>
    <col min="5" max="5" width="17" style="121" customWidth="1"/>
    <col min="6" max="7" width="22.42578125" style="121" customWidth="1"/>
    <col min="8" max="8" width="16.28515625" style="121" customWidth="1"/>
    <col min="9" max="9" width="15.42578125" style="121" customWidth="1"/>
    <col min="10" max="10" width="23" style="121" customWidth="1"/>
    <col min="11" max="12" width="10.85546875" style="106"/>
    <col min="13" max="13" width="14" style="106" customWidth="1"/>
    <col min="14" max="16384" width="10.85546875" style="106"/>
  </cols>
  <sheetData>
    <row r="1" spans="1:13" ht="38.25" x14ac:dyDescent="0.25">
      <c r="A1" s="227" t="s">
        <v>2</v>
      </c>
      <c r="B1" s="228" t="s">
        <v>8</v>
      </c>
      <c r="C1" s="228" t="s">
        <v>496</v>
      </c>
      <c r="D1" s="228" t="s">
        <v>34</v>
      </c>
      <c r="E1" s="229" t="s">
        <v>35</v>
      </c>
      <c r="F1" s="229" t="s">
        <v>87</v>
      </c>
      <c r="G1" s="230" t="s">
        <v>89</v>
      </c>
      <c r="H1" s="228" t="s">
        <v>497</v>
      </c>
      <c r="I1" s="231" t="s">
        <v>36</v>
      </c>
      <c r="J1" s="232" t="s">
        <v>74</v>
      </c>
      <c r="L1" s="163" t="s">
        <v>66</v>
      </c>
      <c r="M1" s="216"/>
    </row>
    <row r="2" spans="1:13" ht="15" x14ac:dyDescent="0.25">
      <c r="A2" s="120" t="s">
        <v>42</v>
      </c>
      <c r="B2" s="120" t="s">
        <v>14</v>
      </c>
      <c r="C2" s="233">
        <f>Lydia!G4</f>
        <v>464700</v>
      </c>
      <c r="D2" s="234">
        <f>'Personal Recieved'!D8+'Balance UGX'!M2</f>
        <v>2058300</v>
      </c>
      <c r="E2" s="234">
        <f>GETPIVOTDATA("Sum of Spent  in national currency (UGX)",'Personal Costs'!$A$3,"Name","Lydia")</f>
        <v>2055400</v>
      </c>
      <c r="F2" s="234"/>
      <c r="G2" s="233"/>
      <c r="H2" s="235">
        <f>Lydia!G89</f>
        <v>467600</v>
      </c>
      <c r="I2" s="236">
        <f>C2+D2-E2+F2-G2</f>
        <v>467600</v>
      </c>
      <c r="J2" s="237">
        <f t="shared" ref="J2:J7" si="0">H2-I2</f>
        <v>0</v>
      </c>
      <c r="K2" s="106" t="s">
        <v>15</v>
      </c>
      <c r="L2" s="120" t="s">
        <v>42</v>
      </c>
      <c r="M2" s="164">
        <f>GETPIVOTDATA("Spent  in national currency (UGX)",'Airtime summary'!$A$31,"Name","Lydia")</f>
        <v>150000</v>
      </c>
    </row>
    <row r="3" spans="1:13" ht="15" x14ac:dyDescent="0.25">
      <c r="A3" s="120" t="s">
        <v>121</v>
      </c>
      <c r="B3" s="120" t="s">
        <v>119</v>
      </c>
      <c r="C3" s="233">
        <f>Grace!G4</f>
        <v>31000</v>
      </c>
      <c r="D3" s="234">
        <f>'Personal Recieved'!D6+'Balance UGX'!M3</f>
        <v>1276000</v>
      </c>
      <c r="E3" s="234">
        <f>GETPIVOTDATA("Sum of Spent  in national currency (UGX)",'Personal Costs'!$A$3,"Name","Grace")</f>
        <v>1285000</v>
      </c>
      <c r="F3" s="234"/>
      <c r="G3" s="233"/>
      <c r="H3" s="235">
        <f>Grace!G126</f>
        <v>22000</v>
      </c>
      <c r="I3" s="236">
        <f t="shared" ref="I3:I5" si="1">C3+D3-E3+F3-G3</f>
        <v>22000</v>
      </c>
      <c r="J3" s="237">
        <f t="shared" si="0"/>
        <v>0</v>
      </c>
      <c r="L3" s="120" t="s">
        <v>121</v>
      </c>
      <c r="M3" s="164">
        <f>GETPIVOTDATA("Spent  in national currency (UGX)",'Airtime summary'!$A$31,"Name","Grace")</f>
        <v>100000</v>
      </c>
    </row>
    <row r="4" spans="1:13" ht="15" x14ac:dyDescent="0.25">
      <c r="A4" s="120" t="s">
        <v>141</v>
      </c>
      <c r="B4" s="120" t="s">
        <v>119</v>
      </c>
      <c r="C4" s="233">
        <f>Edris!G4</f>
        <v>9000</v>
      </c>
      <c r="D4" s="234">
        <f>'Personal Recieved'!D5+'Balance UGX'!M4</f>
        <v>1470000</v>
      </c>
      <c r="E4" s="234">
        <f>GETPIVOTDATA("Sum of Spent  in national currency (UGX)",'Personal Costs'!$A$3,"Name","Edris")</f>
        <v>1476000</v>
      </c>
      <c r="F4" s="234"/>
      <c r="G4" s="233"/>
      <c r="H4" s="235">
        <f>Edris!G147</f>
        <v>3000</v>
      </c>
      <c r="I4" s="236">
        <f t="shared" si="1"/>
        <v>3000</v>
      </c>
      <c r="J4" s="237">
        <f t="shared" si="0"/>
        <v>0</v>
      </c>
      <c r="L4" s="120" t="s">
        <v>141</v>
      </c>
      <c r="M4" s="164">
        <f>GETPIVOTDATA("Spent  in national currency (UGX)",'Airtime summary'!$A$31,"Name","Edris")</f>
        <v>100000</v>
      </c>
    </row>
    <row r="5" spans="1:13" ht="15" x14ac:dyDescent="0.25">
      <c r="A5" s="120" t="s">
        <v>122</v>
      </c>
      <c r="B5" s="120" t="s">
        <v>120</v>
      </c>
      <c r="C5" s="233">
        <f>'i35'!G4</f>
        <v>4000</v>
      </c>
      <c r="D5" s="234">
        <f>'Personal Recieved'!D7+'Balance UGX'!M5</f>
        <v>1916000</v>
      </c>
      <c r="E5" s="234">
        <f>GETPIVOTDATA("Sum of Spent  in national currency (UGX)",'Personal Costs'!$A$3,"Name","i35")</f>
        <v>1918000</v>
      </c>
      <c r="F5" s="234"/>
      <c r="G5" s="233"/>
      <c r="H5" s="235">
        <f>'i35'!G191</f>
        <v>2000</v>
      </c>
      <c r="I5" s="236">
        <f t="shared" si="1"/>
        <v>2000</v>
      </c>
      <c r="J5" s="237">
        <f t="shared" si="0"/>
        <v>0</v>
      </c>
      <c r="L5" s="120" t="s">
        <v>122</v>
      </c>
      <c r="M5" s="164">
        <f>GETPIVOTDATA("Spent  in national currency (UGX)",'Airtime summary'!$A$31,"Name","i35")</f>
        <v>125000</v>
      </c>
    </row>
    <row r="6" spans="1:13" ht="15" x14ac:dyDescent="0.25">
      <c r="A6" s="120"/>
      <c r="B6" s="201"/>
      <c r="C6" s="233"/>
      <c r="D6" s="234"/>
      <c r="E6" s="234"/>
      <c r="F6" s="234"/>
      <c r="G6" s="233"/>
      <c r="H6" s="235"/>
      <c r="I6" s="236"/>
      <c r="J6" s="237"/>
      <c r="L6" s="120"/>
      <c r="M6" s="164"/>
    </row>
    <row r="7" spans="1:13" ht="15" x14ac:dyDescent="0.25">
      <c r="A7" s="120" t="s">
        <v>65</v>
      </c>
      <c r="B7" s="201"/>
      <c r="C7" s="233">
        <f>'Airtime summary'!G4</f>
        <v>0</v>
      </c>
      <c r="D7" s="234">
        <v>0</v>
      </c>
      <c r="E7" s="234">
        <v>0</v>
      </c>
      <c r="F7" s="234"/>
      <c r="G7" s="233"/>
      <c r="H7" s="235">
        <f>'Airtime summary'!G18</f>
        <v>0</v>
      </c>
      <c r="I7" s="236">
        <f>'Airtime summary'!G29</f>
        <v>0</v>
      </c>
      <c r="J7" s="237">
        <f t="shared" si="0"/>
        <v>0</v>
      </c>
      <c r="L7" s="217"/>
      <c r="M7" s="216"/>
    </row>
    <row r="8" spans="1:13" s="107" customFormat="1" ht="15" x14ac:dyDescent="0.25">
      <c r="A8" s="238"/>
      <c r="B8" s="239"/>
      <c r="C8" s="240"/>
      <c r="D8" s="240"/>
      <c r="E8" s="241"/>
      <c r="F8" s="316" t="s">
        <v>88</v>
      </c>
      <c r="G8" s="317" t="s">
        <v>73</v>
      </c>
      <c r="H8" s="240"/>
      <c r="I8" s="242"/>
      <c r="J8" s="237"/>
      <c r="L8"/>
      <c r="M8" s="285">
        <f>SUM(M2:M6)</f>
        <v>475000</v>
      </c>
    </row>
    <row r="9" spans="1:13" x14ac:dyDescent="0.2">
      <c r="A9" s="243" t="s">
        <v>75</v>
      </c>
      <c r="B9" s="244"/>
      <c r="C9" s="245">
        <f>SUM(C2:C8)</f>
        <v>508700</v>
      </c>
      <c r="D9" s="245">
        <f>SUM(D2:D8)</f>
        <v>6720300</v>
      </c>
      <c r="E9" s="245">
        <f>SUM(E2:E8)</f>
        <v>6734400</v>
      </c>
      <c r="F9" s="244"/>
      <c r="G9" s="246"/>
      <c r="H9" s="247">
        <f>SUM(H2:H8)</f>
        <v>494600</v>
      </c>
      <c r="I9" s="248">
        <f>SUM(I2:I8)</f>
        <v>494600</v>
      </c>
      <c r="J9" s="249">
        <f>H9-I9</f>
        <v>0</v>
      </c>
    </row>
    <row r="10" spans="1:13" x14ac:dyDescent="0.2">
      <c r="A10" s="250"/>
      <c r="B10" s="251"/>
      <c r="C10" s="252"/>
      <c r="D10" s="253"/>
      <c r="E10" s="253"/>
      <c r="F10" s="253"/>
      <c r="G10" s="253"/>
      <c r="H10" s="252"/>
      <c r="I10" s="254"/>
      <c r="J10" s="237"/>
    </row>
    <row r="11" spans="1:13" x14ac:dyDescent="0.2">
      <c r="A11" s="255" t="s">
        <v>76</v>
      </c>
      <c r="B11" s="256"/>
      <c r="C11" s="257">
        <f>'Bank reconciliation UGX'!D14</f>
        <v>9640516</v>
      </c>
      <c r="D11" s="294">
        <f>'Bank reconciliation UGX'!D19</f>
        <v>30923450</v>
      </c>
      <c r="E11" s="257">
        <f>GETPIVOTDATA("Sum of Spent  in national currency (UGX)",'Personal Costs'!$A$3,"Name","Bank UGX")</f>
        <v>6000</v>
      </c>
      <c r="F11" s="257"/>
      <c r="G11" s="257">
        <f>'Bank reconciliation UGX'!E15+'Bank reconciliation UGX'!E17+'Bank reconciliation UGX'!E20</f>
        <v>15048660</v>
      </c>
      <c r="H11" s="257">
        <f>'Bank reconciliation UGX'!D22</f>
        <v>25509306</v>
      </c>
      <c r="I11" s="258">
        <f>C11+D11-E11+F11-G11</f>
        <v>25509306</v>
      </c>
      <c r="J11" s="237">
        <f>H11-I11</f>
        <v>0</v>
      </c>
    </row>
    <row r="12" spans="1:13" x14ac:dyDescent="0.2">
      <c r="A12" s="255" t="s">
        <v>93</v>
      </c>
      <c r="B12" s="256"/>
      <c r="C12" s="257">
        <f>'UGX-Operational Account'!D14</f>
        <v>1599923</v>
      </c>
      <c r="D12" s="294">
        <v>0</v>
      </c>
      <c r="E12" s="257">
        <f>GETPIVOTDATA("Sum of Spent  in national currency (UGX)",'Personal Costs'!$A$3,"Name","OPP UGX")</f>
        <v>3613660</v>
      </c>
      <c r="F12" s="257">
        <f>'UGX-Operational Account'!D15+'UGX-Operational Account'!D25+'UGX-Operational Account'!D28</f>
        <v>15048660</v>
      </c>
      <c r="G12" s="257">
        <f>'UGX-Operational Account'!E16+'UGX-Operational Account'!E26</f>
        <v>5862500</v>
      </c>
      <c r="H12" s="257">
        <f>'UGX-Operational Account'!D29</f>
        <v>7172423</v>
      </c>
      <c r="I12" s="258">
        <f>C12+D12-E12+F12-G12</f>
        <v>7172423</v>
      </c>
      <c r="J12" s="237">
        <f>H12-I12</f>
        <v>0</v>
      </c>
    </row>
    <row r="13" spans="1:13" x14ac:dyDescent="0.2">
      <c r="A13" s="259" t="s">
        <v>77</v>
      </c>
      <c r="B13" s="260"/>
      <c r="C13" s="260">
        <f t="shared" ref="C13:I13" si="2">SUM(C11:C12)</f>
        <v>11240439</v>
      </c>
      <c r="D13" s="260">
        <f t="shared" si="2"/>
        <v>30923450</v>
      </c>
      <c r="E13" s="439">
        <f t="shared" si="2"/>
        <v>3619660</v>
      </c>
      <c r="F13" s="260">
        <f t="shared" si="2"/>
        <v>15048660</v>
      </c>
      <c r="G13" s="260">
        <f t="shared" si="2"/>
        <v>20911160</v>
      </c>
      <c r="H13" s="260">
        <f t="shared" si="2"/>
        <v>32681729</v>
      </c>
      <c r="I13" s="261">
        <f t="shared" si="2"/>
        <v>32681729</v>
      </c>
      <c r="J13" s="262">
        <f>H13-I13</f>
        <v>0</v>
      </c>
    </row>
    <row r="14" spans="1:13" x14ac:dyDescent="0.2">
      <c r="A14" s="263" t="s">
        <v>78</v>
      </c>
      <c r="B14" s="264"/>
      <c r="C14" s="264"/>
      <c r="D14" s="324"/>
      <c r="E14" s="438"/>
      <c r="F14" s="264"/>
      <c r="G14" s="264"/>
      <c r="H14" s="264"/>
      <c r="I14" s="265"/>
      <c r="J14" s="266"/>
    </row>
    <row r="15" spans="1:13" ht="13.5" thickBot="1" x14ac:dyDescent="0.25">
      <c r="A15" s="267"/>
      <c r="B15" s="268"/>
      <c r="C15" s="268"/>
      <c r="D15" s="268"/>
      <c r="E15" s="268"/>
      <c r="F15" s="268"/>
      <c r="G15" s="268"/>
      <c r="H15" s="268"/>
      <c r="I15" s="269"/>
      <c r="J15" s="237"/>
    </row>
    <row r="16" spans="1:13" ht="13.5" thickBot="1" x14ac:dyDescent="0.25">
      <c r="A16" s="270" t="s">
        <v>79</v>
      </c>
      <c r="B16" s="271"/>
      <c r="C16" s="271"/>
      <c r="D16" s="271"/>
      <c r="E16" s="271">
        <f>E9+E13</f>
        <v>10354060</v>
      </c>
      <c r="F16" s="271"/>
      <c r="G16" s="271"/>
      <c r="H16" s="271"/>
      <c r="I16" s="272"/>
      <c r="J16" s="273"/>
    </row>
    <row r="17" spans="1:11" x14ac:dyDescent="0.2">
      <c r="A17" s="274"/>
      <c r="B17" s="275"/>
      <c r="C17" s="275"/>
      <c r="D17" s="275"/>
      <c r="E17" s="275"/>
      <c r="F17" s="275"/>
      <c r="G17" s="275"/>
      <c r="H17" s="275"/>
      <c r="I17" s="276"/>
      <c r="J17" s="237"/>
    </row>
    <row r="18" spans="1:11" ht="15.75" x14ac:dyDescent="0.25">
      <c r="A18" s="277" t="s">
        <v>37</v>
      </c>
      <c r="B18" s="278"/>
      <c r="C18" s="279">
        <f>'UGX Cash Box August'!G3</f>
        <v>1778786</v>
      </c>
      <c r="D18" s="280">
        <f>'Personal Recieved'!C12</f>
        <v>281600</v>
      </c>
      <c r="E18" s="280">
        <f>GETPIVOTDATA("Sum of spent in national currency (Ugx)",'Personal Recieved'!$A$3)</f>
        <v>7001900</v>
      </c>
      <c r="F18" s="280">
        <f>'UGX-Operational Account'!E16+'UGX-Operational Account'!E26</f>
        <v>5862500</v>
      </c>
      <c r="G18" s="280">
        <v>0</v>
      </c>
      <c r="H18" s="280">
        <f>'UGX Cash Box August'!G124</f>
        <v>920986</v>
      </c>
      <c r="I18" s="281">
        <f>C18+D18-E18+F18</f>
        <v>920986</v>
      </c>
      <c r="J18" s="237">
        <f t="shared" ref="J18" si="3">H18-I18</f>
        <v>0</v>
      </c>
      <c r="K18" s="287"/>
    </row>
    <row r="19" spans="1:11" ht="16.5" thickBot="1" x14ac:dyDescent="0.3">
      <c r="A19" s="282"/>
      <c r="B19" s="283"/>
      <c r="C19" s="283"/>
      <c r="D19" s="283"/>
      <c r="E19" s="283"/>
      <c r="F19" s="283"/>
      <c r="G19" s="283"/>
      <c r="H19" s="283"/>
      <c r="I19" s="283"/>
      <c r="J19" s="437"/>
      <c r="K19" s="288"/>
    </row>
    <row r="20" spans="1:11" ht="15.75" x14ac:dyDescent="0.25">
      <c r="A20" s="218"/>
      <c r="B20" s="219"/>
      <c r="C20" s="219"/>
      <c r="D20" s="715" t="s">
        <v>38</v>
      </c>
      <c r="E20" s="715"/>
      <c r="F20" s="219"/>
      <c r="G20" s="219"/>
      <c r="H20" s="219"/>
      <c r="I20" s="290"/>
      <c r="J20" s="291"/>
      <c r="K20" s="289"/>
    </row>
    <row r="21" spans="1:11" ht="47.25" x14ac:dyDescent="0.25">
      <c r="A21" s="221"/>
      <c r="B21" s="222"/>
      <c r="C21" s="222" t="s">
        <v>512</v>
      </c>
      <c r="D21" s="222" t="s">
        <v>67</v>
      </c>
      <c r="E21" s="222" t="s">
        <v>68</v>
      </c>
      <c r="F21" s="222"/>
      <c r="G21" s="222"/>
      <c r="H21" s="222" t="s">
        <v>513</v>
      </c>
      <c r="I21" s="222" t="s">
        <v>69</v>
      </c>
      <c r="J21" s="223" t="s">
        <v>70</v>
      </c>
    </row>
    <row r="22" spans="1:11" ht="32.25" thickBot="1" x14ac:dyDescent="0.3">
      <c r="A22" s="224" t="s">
        <v>71</v>
      </c>
      <c r="B22" s="225"/>
      <c r="C22" s="225">
        <f>C18+C13+C9</f>
        <v>13527925</v>
      </c>
      <c r="D22" s="225">
        <f>D11</f>
        <v>30923450</v>
      </c>
      <c r="E22" s="225">
        <f>E16</f>
        <v>10354060</v>
      </c>
      <c r="F22" s="225"/>
      <c r="G22" s="225"/>
      <c r="H22" s="225">
        <f>H18+H13+H9</f>
        <v>34097315</v>
      </c>
      <c r="I22" s="225">
        <f>C22+D22-E22</f>
        <v>34097315</v>
      </c>
      <c r="J22" s="226">
        <f>H22-I22</f>
        <v>0</v>
      </c>
      <c r="K22" s="293"/>
    </row>
    <row r="26" spans="1:11" x14ac:dyDescent="0.25">
      <c r="G26" s="487"/>
    </row>
    <row r="183" spans="1:15" x14ac:dyDescent="0.25">
      <c r="A183" s="286"/>
      <c r="B183" s="286"/>
      <c r="C183" s="286"/>
      <c r="D183" s="286"/>
      <c r="E183" s="286"/>
      <c r="F183" s="286"/>
      <c r="G183" s="286"/>
      <c r="H183" s="286"/>
      <c r="I183" s="286"/>
      <c r="J183" s="286"/>
      <c r="K183" s="323"/>
      <c r="L183" s="323"/>
      <c r="M183" s="323"/>
      <c r="N183" s="323"/>
      <c r="O183" s="323"/>
    </row>
    <row r="184" spans="1:15" x14ac:dyDescent="0.25">
      <c r="A184" s="286"/>
      <c r="B184" s="286"/>
      <c r="C184" s="286"/>
      <c r="D184" s="286"/>
      <c r="E184" s="286"/>
      <c r="F184" s="286"/>
      <c r="G184" s="286"/>
      <c r="H184" s="286"/>
      <c r="I184" s="286"/>
      <c r="J184" s="286"/>
      <c r="K184" s="323"/>
      <c r="L184" s="323"/>
      <c r="M184" s="323"/>
      <c r="N184" s="323"/>
      <c r="O184" s="323"/>
    </row>
    <row r="185" spans="1:15" x14ac:dyDescent="0.25">
      <c r="A185" s="286"/>
      <c r="B185" s="286"/>
      <c r="C185" s="286"/>
      <c r="D185" s="286"/>
      <c r="E185" s="286"/>
      <c r="F185" s="286"/>
      <c r="G185" s="286"/>
      <c r="H185" s="286"/>
      <c r="I185" s="286"/>
      <c r="J185" s="286"/>
      <c r="K185" s="323"/>
      <c r="L185" s="323"/>
      <c r="M185" s="323"/>
      <c r="N185" s="323"/>
      <c r="O185" s="323"/>
    </row>
    <row r="186" spans="1:15" x14ac:dyDescent="0.25">
      <c r="A186" s="286"/>
      <c r="B186" s="286"/>
      <c r="C186" s="286"/>
      <c r="D186" s="286"/>
      <c r="E186" s="286"/>
      <c r="F186" s="286"/>
      <c r="G186" s="286"/>
      <c r="H186" s="286"/>
      <c r="I186" s="286"/>
      <c r="J186" s="286"/>
      <c r="K186" s="323"/>
      <c r="L186" s="323"/>
      <c r="M186" s="323"/>
      <c r="N186" s="323"/>
      <c r="O186" s="323"/>
    </row>
    <row r="187" spans="1:15" x14ac:dyDescent="0.25">
      <c r="A187" s="286"/>
      <c r="B187" s="286"/>
      <c r="C187" s="286"/>
      <c r="D187" s="286"/>
      <c r="E187" s="286"/>
      <c r="F187" s="286"/>
      <c r="G187" s="286"/>
      <c r="H187" s="286"/>
      <c r="I187" s="286"/>
      <c r="J187" s="286"/>
      <c r="K187" s="323"/>
      <c r="L187" s="323"/>
      <c r="M187" s="323"/>
      <c r="N187" s="323"/>
      <c r="O187" s="323"/>
    </row>
    <row r="188" spans="1:15" x14ac:dyDescent="0.25">
      <c r="A188" s="286"/>
      <c r="B188" s="286"/>
      <c r="C188" s="286"/>
      <c r="D188" s="286"/>
      <c r="E188" s="286"/>
      <c r="F188" s="286"/>
      <c r="G188" s="286"/>
      <c r="H188" s="286"/>
      <c r="I188" s="286"/>
      <c r="J188" s="286"/>
      <c r="K188" s="323"/>
      <c r="L188" s="323"/>
      <c r="M188" s="323"/>
      <c r="N188" s="323"/>
      <c r="O188" s="323"/>
    </row>
    <row r="189" spans="1:15" x14ac:dyDescent="0.25">
      <c r="A189" s="286"/>
      <c r="B189" s="286"/>
      <c r="C189" s="286"/>
      <c r="D189" s="286"/>
      <c r="E189" s="286"/>
      <c r="F189" s="286"/>
      <c r="G189" s="286"/>
      <c r="H189" s="286"/>
      <c r="I189" s="286"/>
      <c r="J189" s="286"/>
      <c r="K189" s="323"/>
      <c r="L189" s="323"/>
      <c r="M189" s="323"/>
      <c r="N189" s="323"/>
      <c r="O189" s="323"/>
    </row>
    <row r="190" spans="1:15" x14ac:dyDescent="0.25">
      <c r="A190" s="286"/>
      <c r="B190" s="286"/>
      <c r="C190" s="286"/>
      <c r="D190" s="286"/>
      <c r="E190" s="286"/>
      <c r="F190" s="286"/>
      <c r="G190" s="286"/>
      <c r="H190" s="286"/>
      <c r="I190" s="286"/>
      <c r="J190" s="286"/>
      <c r="K190" s="323"/>
      <c r="L190" s="323"/>
      <c r="M190" s="323"/>
      <c r="N190" s="323"/>
      <c r="O190" s="323"/>
    </row>
    <row r="191" spans="1:15" x14ac:dyDescent="0.25">
      <c r="A191" s="286"/>
      <c r="B191" s="286"/>
      <c r="C191" s="286"/>
      <c r="D191" s="286"/>
      <c r="E191" s="286"/>
      <c r="F191" s="286"/>
      <c r="G191" s="286"/>
      <c r="H191" s="286"/>
      <c r="I191" s="286"/>
      <c r="J191" s="286"/>
      <c r="K191" s="323"/>
      <c r="L191" s="323"/>
      <c r="M191" s="323"/>
      <c r="N191" s="323"/>
      <c r="O191" s="323"/>
    </row>
    <row r="192" spans="1:15" x14ac:dyDescent="0.25">
      <c r="A192" s="286"/>
      <c r="B192" s="286"/>
      <c r="C192" s="286"/>
      <c r="D192" s="286"/>
      <c r="E192" s="286"/>
      <c r="F192" s="286"/>
      <c r="G192" s="286"/>
      <c r="H192" s="286"/>
      <c r="I192" s="286"/>
      <c r="J192" s="286"/>
      <c r="K192" s="323"/>
      <c r="L192" s="323"/>
      <c r="M192" s="323"/>
      <c r="N192" s="323"/>
      <c r="O192" s="323"/>
    </row>
    <row r="193" spans="1:15" x14ac:dyDescent="0.25">
      <c r="A193" s="286"/>
      <c r="B193" s="286"/>
      <c r="C193" s="286"/>
      <c r="D193" s="286"/>
      <c r="E193" s="286"/>
      <c r="F193" s="286"/>
      <c r="G193" s="286"/>
      <c r="H193" s="286"/>
      <c r="I193" s="286"/>
      <c r="J193" s="286"/>
      <c r="K193" s="323"/>
      <c r="L193" s="323"/>
      <c r="M193" s="323"/>
      <c r="N193" s="323"/>
      <c r="O193" s="323"/>
    </row>
    <row r="194" spans="1:15" x14ac:dyDescent="0.25">
      <c r="A194" s="286"/>
      <c r="B194" s="286"/>
      <c r="C194" s="286"/>
      <c r="D194" s="286"/>
      <c r="E194" s="286"/>
      <c r="F194" s="286"/>
      <c r="G194" s="286"/>
      <c r="H194" s="286"/>
      <c r="I194" s="286"/>
      <c r="J194" s="286"/>
      <c r="K194" s="323"/>
      <c r="L194" s="323"/>
      <c r="M194" s="323"/>
      <c r="N194" s="323"/>
      <c r="O194" s="323"/>
    </row>
    <row r="195" spans="1:15" x14ac:dyDescent="0.25">
      <c r="A195" s="286"/>
      <c r="B195" s="286"/>
      <c r="C195" s="286"/>
      <c r="D195" s="286"/>
      <c r="E195" s="286"/>
      <c r="F195" s="286"/>
      <c r="G195" s="286"/>
      <c r="H195" s="286"/>
      <c r="I195" s="286"/>
      <c r="J195" s="286"/>
      <c r="K195" s="323"/>
      <c r="L195" s="323"/>
      <c r="M195" s="323"/>
      <c r="N195" s="323"/>
      <c r="O195" s="323"/>
    </row>
    <row r="196" spans="1:15" x14ac:dyDescent="0.25">
      <c r="A196" s="286"/>
      <c r="B196" s="286"/>
      <c r="C196" s="286"/>
      <c r="D196" s="286"/>
      <c r="E196" s="286"/>
      <c r="F196" s="286"/>
      <c r="G196" s="286"/>
      <c r="H196" s="286"/>
      <c r="I196" s="286"/>
      <c r="J196" s="286"/>
      <c r="K196" s="323"/>
      <c r="L196" s="323"/>
      <c r="M196" s="323"/>
      <c r="N196" s="323"/>
      <c r="O196" s="323"/>
    </row>
    <row r="197" spans="1:15" x14ac:dyDescent="0.25">
      <c r="A197" s="286"/>
      <c r="B197" s="286"/>
      <c r="C197" s="286"/>
      <c r="D197" s="286"/>
      <c r="E197" s="286"/>
      <c r="F197" s="286"/>
      <c r="G197" s="286"/>
      <c r="H197" s="286"/>
      <c r="I197" s="286"/>
      <c r="J197" s="286"/>
      <c r="K197" s="323"/>
      <c r="L197" s="323"/>
      <c r="M197" s="323"/>
      <c r="N197" s="323"/>
      <c r="O197" s="323"/>
    </row>
    <row r="198" spans="1:15" x14ac:dyDescent="0.25">
      <c r="A198" s="286"/>
      <c r="B198" s="286"/>
      <c r="C198" s="286"/>
      <c r="D198" s="286"/>
      <c r="E198" s="286"/>
      <c r="F198" s="286"/>
      <c r="G198" s="286"/>
      <c r="H198" s="286"/>
      <c r="I198" s="286"/>
      <c r="J198" s="286"/>
      <c r="K198" s="323"/>
      <c r="L198" s="323"/>
      <c r="M198" s="323"/>
      <c r="N198" s="323"/>
      <c r="O198" s="323"/>
    </row>
    <row r="199" spans="1:15" x14ac:dyDescent="0.25">
      <c r="A199" s="286"/>
      <c r="B199" s="286"/>
      <c r="C199" s="286"/>
      <c r="D199" s="286"/>
      <c r="E199" s="286"/>
      <c r="F199" s="286"/>
      <c r="G199" s="286"/>
      <c r="H199" s="286"/>
      <c r="I199" s="286"/>
      <c r="J199" s="286"/>
      <c r="K199" s="323"/>
      <c r="L199" s="323"/>
      <c r="M199" s="323"/>
      <c r="N199" s="323"/>
      <c r="O199" s="323"/>
    </row>
    <row r="200" spans="1:15" x14ac:dyDescent="0.25">
      <c r="A200" s="286"/>
      <c r="B200" s="286"/>
      <c r="C200" s="286"/>
      <c r="D200" s="286"/>
      <c r="E200" s="286"/>
      <c r="F200" s="286"/>
      <c r="G200" s="286"/>
      <c r="H200" s="286"/>
      <c r="I200" s="286"/>
      <c r="J200" s="286"/>
      <c r="K200" s="323"/>
      <c r="L200" s="323"/>
      <c r="M200" s="323"/>
      <c r="N200" s="323"/>
      <c r="O200" s="323"/>
    </row>
    <row r="201" spans="1:15" x14ac:dyDescent="0.25">
      <c r="A201" s="286"/>
      <c r="B201" s="286"/>
      <c r="C201" s="286"/>
      <c r="D201" s="286"/>
      <c r="E201" s="286"/>
      <c r="F201" s="286"/>
      <c r="G201" s="286"/>
      <c r="H201" s="286"/>
      <c r="I201" s="286"/>
      <c r="J201" s="286"/>
      <c r="K201" s="323"/>
      <c r="L201" s="323"/>
      <c r="M201" s="323"/>
      <c r="N201" s="323"/>
      <c r="O201" s="323"/>
    </row>
    <row r="202" spans="1:15" x14ac:dyDescent="0.25">
      <c r="A202" s="286"/>
      <c r="B202" s="286"/>
      <c r="C202" s="286"/>
      <c r="D202" s="286"/>
      <c r="E202" s="286"/>
      <c r="F202" s="286"/>
      <c r="G202" s="286"/>
      <c r="H202" s="286"/>
      <c r="I202" s="286"/>
      <c r="J202" s="286"/>
      <c r="K202" s="323"/>
      <c r="L202" s="323"/>
      <c r="M202" s="323"/>
      <c r="N202" s="323"/>
      <c r="O202" s="323"/>
    </row>
    <row r="203" spans="1:15" x14ac:dyDescent="0.25">
      <c r="A203" s="286"/>
      <c r="B203" s="286"/>
      <c r="C203" s="286"/>
      <c r="D203" s="286"/>
      <c r="E203" s="286"/>
      <c r="F203" s="286"/>
      <c r="G203" s="286"/>
      <c r="H203" s="286"/>
      <c r="I203" s="286"/>
      <c r="J203" s="286"/>
      <c r="K203" s="323"/>
      <c r="L203" s="323"/>
      <c r="M203" s="323"/>
      <c r="N203" s="323"/>
      <c r="O203" s="323"/>
    </row>
    <row r="204" spans="1:15" x14ac:dyDescent="0.25">
      <c r="A204" s="286"/>
      <c r="B204" s="286"/>
      <c r="C204" s="286"/>
      <c r="D204" s="286"/>
      <c r="E204" s="286"/>
      <c r="F204" s="286"/>
      <c r="G204" s="286"/>
      <c r="H204" s="286"/>
      <c r="I204" s="286"/>
      <c r="J204" s="286"/>
      <c r="K204" s="323"/>
      <c r="L204" s="323"/>
      <c r="M204" s="323"/>
      <c r="N204" s="323"/>
      <c r="O204" s="323"/>
    </row>
    <row r="205" spans="1:15" x14ac:dyDescent="0.25">
      <c r="A205" s="286"/>
      <c r="B205" s="286"/>
      <c r="C205" s="286"/>
      <c r="D205" s="286"/>
      <c r="E205" s="286"/>
      <c r="F205" s="286"/>
      <c r="G205" s="286"/>
      <c r="H205" s="286"/>
      <c r="I205" s="286"/>
      <c r="J205" s="286"/>
      <c r="K205" s="323"/>
      <c r="L205" s="323"/>
      <c r="M205" s="323"/>
      <c r="N205" s="323"/>
      <c r="O205" s="323"/>
    </row>
    <row r="206" spans="1:15" x14ac:dyDescent="0.25">
      <c r="A206" s="286"/>
      <c r="B206" s="286"/>
      <c r="C206" s="286"/>
      <c r="D206" s="286"/>
      <c r="E206" s="286"/>
      <c r="F206" s="286"/>
      <c r="G206" s="286"/>
      <c r="H206" s="286"/>
      <c r="I206" s="286"/>
      <c r="J206" s="286"/>
      <c r="K206" s="323"/>
      <c r="L206" s="323"/>
      <c r="M206" s="323"/>
      <c r="N206" s="323"/>
      <c r="O206" s="323"/>
    </row>
    <row r="207" spans="1:15" x14ac:dyDescent="0.25">
      <c r="A207" s="286"/>
      <c r="B207" s="286"/>
      <c r="C207" s="286"/>
      <c r="D207" s="286"/>
      <c r="E207" s="286"/>
      <c r="F207" s="286"/>
      <c r="G207" s="286"/>
      <c r="H207" s="286"/>
      <c r="I207" s="286"/>
      <c r="J207" s="286"/>
      <c r="K207" s="323"/>
      <c r="L207" s="323"/>
      <c r="M207" s="323"/>
      <c r="N207" s="323"/>
      <c r="O207" s="323"/>
    </row>
    <row r="208" spans="1:15" x14ac:dyDescent="0.25">
      <c r="A208" s="286"/>
      <c r="B208" s="286"/>
      <c r="C208" s="286"/>
      <c r="D208" s="286"/>
      <c r="E208" s="286"/>
      <c r="F208" s="286"/>
      <c r="G208" s="286"/>
      <c r="H208" s="286"/>
      <c r="I208" s="286"/>
      <c r="J208" s="286"/>
      <c r="K208" s="323"/>
      <c r="L208" s="323"/>
      <c r="M208" s="323"/>
      <c r="N208" s="323"/>
      <c r="O208" s="323"/>
    </row>
    <row r="209" spans="1:15" x14ac:dyDescent="0.25">
      <c r="A209" s="286"/>
      <c r="B209" s="286"/>
      <c r="C209" s="286"/>
      <c r="D209" s="286"/>
      <c r="E209" s="286"/>
      <c r="F209" s="286"/>
      <c r="G209" s="286"/>
      <c r="H209" s="286"/>
      <c r="I209" s="286"/>
      <c r="J209" s="286"/>
      <c r="K209" s="323"/>
      <c r="L209" s="323"/>
      <c r="M209" s="323"/>
      <c r="N209" s="323"/>
      <c r="O209" s="323"/>
    </row>
    <row r="210" spans="1:15" x14ac:dyDescent="0.25">
      <c r="A210" s="286"/>
      <c r="B210" s="286"/>
      <c r="C210" s="286"/>
      <c r="D210" s="286"/>
      <c r="E210" s="286"/>
      <c r="F210" s="286"/>
      <c r="G210" s="286"/>
      <c r="H210" s="286"/>
      <c r="I210" s="286"/>
      <c r="J210" s="286"/>
      <c r="K210" s="323"/>
      <c r="L210" s="323"/>
      <c r="M210" s="323"/>
      <c r="N210" s="323"/>
      <c r="O210" s="323"/>
    </row>
    <row r="211" spans="1:15" x14ac:dyDescent="0.25">
      <c r="A211" s="286"/>
      <c r="B211" s="286"/>
      <c r="C211" s="286"/>
      <c r="D211" s="286"/>
      <c r="E211" s="286"/>
      <c r="F211" s="286"/>
      <c r="G211" s="286"/>
      <c r="H211" s="286"/>
      <c r="I211" s="286"/>
      <c r="J211" s="286"/>
      <c r="K211" s="323"/>
      <c r="L211" s="323"/>
      <c r="M211" s="323"/>
      <c r="N211" s="323"/>
      <c r="O211" s="323"/>
    </row>
    <row r="212" spans="1:15" x14ac:dyDescent="0.25">
      <c r="A212" s="286"/>
      <c r="B212" s="286"/>
      <c r="C212" s="286"/>
      <c r="D212" s="286"/>
      <c r="E212" s="286"/>
      <c r="F212" s="286"/>
      <c r="G212" s="286"/>
      <c r="H212" s="286"/>
      <c r="I212" s="286"/>
      <c r="J212" s="286"/>
      <c r="K212" s="323"/>
      <c r="L212" s="323"/>
      <c r="M212" s="323"/>
      <c r="N212" s="323"/>
      <c r="O212" s="323"/>
    </row>
    <row r="213" spans="1:15" x14ac:dyDescent="0.25">
      <c r="A213" s="286"/>
      <c r="B213" s="286"/>
      <c r="C213" s="286"/>
      <c r="D213" s="286"/>
      <c r="E213" s="286"/>
      <c r="F213" s="286"/>
      <c r="G213" s="286"/>
      <c r="H213" s="286"/>
      <c r="I213" s="286"/>
      <c r="J213" s="286"/>
      <c r="K213" s="323"/>
      <c r="L213" s="323"/>
      <c r="M213" s="323"/>
      <c r="N213" s="323"/>
      <c r="O213" s="323"/>
    </row>
    <row r="214" spans="1:15" x14ac:dyDescent="0.25">
      <c r="A214" s="286"/>
      <c r="B214" s="286"/>
      <c r="C214" s="286"/>
      <c r="D214" s="286"/>
      <c r="E214" s="286"/>
      <c r="F214" s="286"/>
      <c r="G214" s="286"/>
      <c r="H214" s="286"/>
      <c r="I214" s="286"/>
      <c r="J214" s="286"/>
      <c r="K214" s="323"/>
      <c r="L214" s="323"/>
      <c r="M214" s="323"/>
      <c r="N214" s="323"/>
      <c r="O214" s="323"/>
    </row>
    <row r="215" spans="1:15" x14ac:dyDescent="0.25">
      <c r="A215" s="286"/>
      <c r="B215" s="286"/>
      <c r="C215" s="286"/>
      <c r="D215" s="286"/>
      <c r="E215" s="286"/>
      <c r="F215" s="286"/>
      <c r="G215" s="286"/>
      <c r="H215" s="286"/>
      <c r="I215" s="286"/>
      <c r="J215" s="286"/>
      <c r="K215" s="323"/>
      <c r="L215" s="323"/>
      <c r="M215" s="323"/>
      <c r="N215" s="323"/>
      <c r="O215" s="323"/>
    </row>
    <row r="216" spans="1:15" x14ac:dyDescent="0.25">
      <c r="A216" s="286"/>
      <c r="B216" s="286"/>
      <c r="C216" s="286"/>
      <c r="D216" s="286"/>
      <c r="E216" s="286"/>
      <c r="F216" s="286"/>
      <c r="G216" s="286"/>
      <c r="H216" s="286"/>
      <c r="I216" s="286"/>
      <c r="J216" s="286"/>
      <c r="K216" s="323"/>
      <c r="L216" s="323"/>
      <c r="M216" s="323"/>
      <c r="N216" s="323"/>
      <c r="O216" s="323"/>
    </row>
    <row r="217" spans="1:15" x14ac:dyDescent="0.25">
      <c r="A217" s="286"/>
      <c r="B217" s="286"/>
      <c r="C217" s="286"/>
      <c r="D217" s="286"/>
      <c r="E217" s="286"/>
      <c r="F217" s="286"/>
      <c r="G217" s="286"/>
      <c r="H217" s="286"/>
      <c r="I217" s="286"/>
      <c r="J217" s="286"/>
      <c r="K217" s="323"/>
      <c r="L217" s="323"/>
      <c r="M217" s="323"/>
      <c r="N217" s="323"/>
      <c r="O217" s="323"/>
    </row>
    <row r="218" spans="1:15" x14ac:dyDescent="0.25">
      <c r="A218" s="286"/>
      <c r="B218" s="286"/>
      <c r="C218" s="286"/>
      <c r="D218" s="286"/>
      <c r="E218" s="286"/>
      <c r="F218" s="286"/>
      <c r="G218" s="286"/>
      <c r="H218" s="286"/>
      <c r="I218" s="286"/>
      <c r="J218" s="286"/>
      <c r="K218" s="323"/>
      <c r="L218" s="323"/>
      <c r="M218" s="323"/>
      <c r="N218" s="323"/>
      <c r="O218" s="323"/>
    </row>
    <row r="219" spans="1:15" x14ac:dyDescent="0.25">
      <c r="A219" s="286"/>
      <c r="B219" s="286"/>
      <c r="C219" s="286"/>
      <c r="D219" s="286"/>
      <c r="E219" s="286"/>
      <c r="F219" s="286"/>
      <c r="G219" s="286"/>
      <c r="H219" s="286"/>
      <c r="I219" s="286"/>
      <c r="J219" s="286"/>
      <c r="K219" s="323"/>
      <c r="L219" s="323"/>
      <c r="M219" s="323"/>
      <c r="N219" s="323"/>
      <c r="O219" s="323"/>
    </row>
    <row r="220" spans="1:15" x14ac:dyDescent="0.25">
      <c r="A220" s="286"/>
      <c r="B220" s="286"/>
      <c r="C220" s="286"/>
      <c r="D220" s="286"/>
      <c r="E220" s="286"/>
      <c r="F220" s="286"/>
      <c r="G220" s="286"/>
      <c r="H220" s="286"/>
      <c r="I220" s="286"/>
      <c r="J220" s="286"/>
      <c r="K220" s="323"/>
      <c r="L220" s="323"/>
      <c r="M220" s="323"/>
      <c r="N220" s="323"/>
      <c r="O220" s="323"/>
    </row>
    <row r="221" spans="1:15" x14ac:dyDescent="0.25">
      <c r="A221" s="286"/>
      <c r="B221" s="286"/>
      <c r="C221" s="286"/>
      <c r="D221" s="286"/>
      <c r="E221" s="286"/>
      <c r="F221" s="286"/>
      <c r="G221" s="286"/>
      <c r="H221" s="286"/>
      <c r="I221" s="286"/>
      <c r="J221" s="286"/>
      <c r="K221" s="323"/>
      <c r="L221" s="323"/>
      <c r="M221" s="323"/>
      <c r="N221" s="323"/>
      <c r="O221" s="323"/>
    </row>
    <row r="222" spans="1:15" x14ac:dyDescent="0.25">
      <c r="A222" s="286"/>
      <c r="B222" s="286"/>
      <c r="C222" s="286"/>
      <c r="D222" s="286"/>
      <c r="E222" s="286"/>
      <c r="F222" s="286"/>
      <c r="G222" s="286"/>
      <c r="H222" s="286"/>
      <c r="I222" s="286"/>
      <c r="J222" s="286"/>
      <c r="K222" s="323"/>
      <c r="L222" s="323"/>
      <c r="M222" s="323"/>
      <c r="N222" s="323"/>
      <c r="O222" s="323"/>
    </row>
    <row r="223" spans="1:15" x14ac:dyDescent="0.25">
      <c r="A223" s="286"/>
      <c r="B223" s="286"/>
      <c r="C223" s="286"/>
      <c r="D223" s="286"/>
      <c r="E223" s="286"/>
      <c r="F223" s="286"/>
      <c r="G223" s="286"/>
      <c r="H223" s="286"/>
      <c r="I223" s="286"/>
      <c r="J223" s="286"/>
      <c r="K223" s="323"/>
      <c r="L223" s="323"/>
      <c r="M223" s="323"/>
      <c r="N223" s="323"/>
      <c r="O223" s="323"/>
    </row>
    <row r="224" spans="1:15" x14ac:dyDescent="0.25">
      <c r="A224" s="286"/>
      <c r="B224" s="286"/>
      <c r="C224" s="286"/>
      <c r="D224" s="286"/>
      <c r="E224" s="286"/>
      <c r="F224" s="286"/>
      <c r="G224" s="286"/>
      <c r="H224" s="286"/>
      <c r="I224" s="286"/>
      <c r="J224" s="286"/>
      <c r="K224" s="323"/>
      <c r="L224" s="323"/>
      <c r="M224" s="323"/>
      <c r="N224" s="323"/>
      <c r="O224" s="323"/>
    </row>
  </sheetData>
  <mergeCells count="1">
    <mergeCell ref="D20:E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C13" workbookViewId="0">
      <selection activeCell="H21" sqref="H21"/>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27" t="s">
        <v>2</v>
      </c>
      <c r="B1" s="228" t="s">
        <v>8</v>
      </c>
      <c r="C1" s="228" t="s">
        <v>514</v>
      </c>
      <c r="D1" s="228" t="s">
        <v>34</v>
      </c>
      <c r="E1" s="229" t="s">
        <v>35</v>
      </c>
      <c r="F1" s="229" t="s">
        <v>72</v>
      </c>
      <c r="G1" s="230" t="s">
        <v>73</v>
      </c>
      <c r="H1" s="228" t="s">
        <v>497</v>
      </c>
      <c r="I1" s="231" t="s">
        <v>36</v>
      </c>
      <c r="J1" s="232" t="s">
        <v>74</v>
      </c>
      <c r="K1" s="106"/>
    </row>
    <row r="2" spans="1:11" x14ac:dyDescent="0.25">
      <c r="A2" s="120" t="s">
        <v>42</v>
      </c>
      <c r="B2" s="120" t="s">
        <v>14</v>
      </c>
      <c r="C2" s="233">
        <v>0</v>
      </c>
      <c r="D2" s="234">
        <v>0</v>
      </c>
      <c r="E2" s="234">
        <v>0</v>
      </c>
      <c r="F2" s="234"/>
      <c r="G2" s="233"/>
      <c r="H2" s="235">
        <v>0</v>
      </c>
      <c r="I2" s="236">
        <f>C2+D2-E2</f>
        <v>0</v>
      </c>
      <c r="J2" s="237">
        <f>H2-I2</f>
        <v>0</v>
      </c>
      <c r="K2" s="106" t="s">
        <v>15</v>
      </c>
    </row>
    <row r="3" spans="1:11" x14ac:dyDescent="0.25">
      <c r="A3" s="120" t="s">
        <v>121</v>
      </c>
      <c r="B3" s="120" t="s">
        <v>119</v>
      </c>
      <c r="C3" s="233">
        <v>0</v>
      </c>
      <c r="D3" s="234">
        <v>0</v>
      </c>
      <c r="E3" s="234">
        <v>0</v>
      </c>
      <c r="F3" s="234"/>
      <c r="G3" s="233"/>
      <c r="H3" s="235">
        <v>0</v>
      </c>
      <c r="I3" s="236">
        <f t="shared" ref="I3:I8" si="0">C3+D3-E3</f>
        <v>0</v>
      </c>
      <c r="J3" s="237">
        <f t="shared" ref="J3:J8" si="1">H3-I3</f>
        <v>0</v>
      </c>
      <c r="K3" s="106"/>
    </row>
    <row r="4" spans="1:11" x14ac:dyDescent="0.25">
      <c r="A4" s="120" t="s">
        <v>141</v>
      </c>
      <c r="B4" s="120" t="s">
        <v>119</v>
      </c>
      <c r="C4" s="233">
        <v>0</v>
      </c>
      <c r="D4" s="234">
        <v>0</v>
      </c>
      <c r="E4" s="234">
        <v>0</v>
      </c>
      <c r="F4" s="234"/>
      <c r="G4" s="233"/>
      <c r="H4" s="235">
        <v>0</v>
      </c>
      <c r="I4" s="236">
        <f t="shared" si="0"/>
        <v>0</v>
      </c>
      <c r="J4" s="237">
        <f t="shared" si="1"/>
        <v>0</v>
      </c>
      <c r="K4" s="106"/>
    </row>
    <row r="5" spans="1:11" x14ac:dyDescent="0.25">
      <c r="A5" s="120" t="s">
        <v>136</v>
      </c>
      <c r="B5" s="120" t="s">
        <v>120</v>
      </c>
      <c r="C5" s="233">
        <v>0</v>
      </c>
      <c r="D5" s="234">
        <v>0</v>
      </c>
      <c r="E5" s="234">
        <v>0</v>
      </c>
      <c r="F5" s="234"/>
      <c r="G5" s="233"/>
      <c r="H5" s="235">
        <v>0</v>
      </c>
      <c r="I5" s="236">
        <f t="shared" si="0"/>
        <v>0</v>
      </c>
      <c r="J5" s="237">
        <f t="shared" si="1"/>
        <v>0</v>
      </c>
      <c r="K5" s="106"/>
    </row>
    <row r="6" spans="1:11" x14ac:dyDescent="0.25">
      <c r="A6" s="120" t="s">
        <v>122</v>
      </c>
      <c r="B6" s="120" t="s">
        <v>120</v>
      </c>
      <c r="C6" s="233">
        <v>0</v>
      </c>
      <c r="D6" s="234">
        <v>0</v>
      </c>
      <c r="E6" s="234">
        <v>0</v>
      </c>
      <c r="F6" s="234"/>
      <c r="G6" s="233"/>
      <c r="H6" s="235">
        <v>0</v>
      </c>
      <c r="I6" s="236">
        <f t="shared" si="0"/>
        <v>0</v>
      </c>
      <c r="J6" s="237">
        <f t="shared" si="1"/>
        <v>0</v>
      </c>
      <c r="K6" s="106"/>
    </row>
    <row r="7" spans="1:11" x14ac:dyDescent="0.25">
      <c r="A7" s="120" t="s">
        <v>142</v>
      </c>
      <c r="B7" s="201" t="s">
        <v>120</v>
      </c>
      <c r="C7" s="233">
        <v>0</v>
      </c>
      <c r="D7" s="234">
        <v>0</v>
      </c>
      <c r="E7" s="234">
        <v>0</v>
      </c>
      <c r="F7" s="234"/>
      <c r="G7" s="233"/>
      <c r="H7" s="235">
        <v>0</v>
      </c>
      <c r="I7" s="236">
        <f t="shared" si="0"/>
        <v>0</v>
      </c>
      <c r="J7" s="237">
        <f t="shared" si="1"/>
        <v>0</v>
      </c>
      <c r="K7" s="106"/>
    </row>
    <row r="8" spans="1:11" x14ac:dyDescent="0.25">
      <c r="A8" s="120" t="s">
        <v>65</v>
      </c>
      <c r="B8" s="201"/>
      <c r="C8" s="233">
        <v>0</v>
      </c>
      <c r="D8" s="234">
        <v>0</v>
      </c>
      <c r="E8" s="234">
        <v>0</v>
      </c>
      <c r="F8" s="234"/>
      <c r="G8" s="233"/>
      <c r="H8" s="235">
        <v>0</v>
      </c>
      <c r="I8" s="236">
        <f t="shared" si="0"/>
        <v>0</v>
      </c>
      <c r="J8" s="237">
        <f t="shared" si="1"/>
        <v>0</v>
      </c>
      <c r="K8" s="106"/>
    </row>
    <row r="9" spans="1:11" x14ac:dyDescent="0.25">
      <c r="A9" s="238"/>
      <c r="B9" s="239"/>
      <c r="C9" s="240"/>
      <c r="D9" s="240"/>
      <c r="E9" s="241"/>
      <c r="F9" s="241"/>
      <c r="G9" s="240"/>
      <c r="H9" s="240"/>
      <c r="I9" s="242"/>
      <c r="J9" s="237"/>
      <c r="K9" s="107"/>
    </row>
    <row r="10" spans="1:11" x14ac:dyDescent="0.25">
      <c r="A10" s="243" t="s">
        <v>75</v>
      </c>
      <c r="B10" s="244"/>
      <c r="C10" s="245">
        <f>SUM(C2:C9)</f>
        <v>0</v>
      </c>
      <c r="D10" s="245">
        <f>SUM(D2:D9)</f>
        <v>0</v>
      </c>
      <c r="E10" s="245">
        <f>SUM(E2:E9)</f>
        <v>0</v>
      </c>
      <c r="F10" s="244"/>
      <c r="G10" s="246"/>
      <c r="H10" s="247">
        <f>SUM(H2:H9)</f>
        <v>0</v>
      </c>
      <c r="I10" s="248">
        <f>SUM(I2:I9)</f>
        <v>0</v>
      </c>
      <c r="J10" s="249">
        <f>H10-I10</f>
        <v>0</v>
      </c>
      <c r="K10" s="106"/>
    </row>
    <row r="11" spans="1:11" x14ac:dyDescent="0.25">
      <c r="A11" s="250"/>
      <c r="B11" s="251"/>
      <c r="C11" s="252"/>
      <c r="D11" s="253"/>
      <c r="E11" s="253"/>
      <c r="F11" s="253"/>
      <c r="G11" s="253"/>
      <c r="H11" s="252"/>
      <c r="I11" s="254"/>
      <c r="J11" s="249"/>
      <c r="K11" s="106"/>
    </row>
    <row r="12" spans="1:11" x14ac:dyDescent="0.25">
      <c r="A12" s="255" t="s">
        <v>80</v>
      </c>
      <c r="B12" s="256"/>
      <c r="C12" s="257">
        <f>'Bank reconciliation USD'!D17</f>
        <v>28.97</v>
      </c>
      <c r="D12" s="257">
        <f>'Bank reconciliation USD'!D18</f>
        <v>10577</v>
      </c>
      <c r="E12" s="257">
        <f>GETPIVOTDATA("Sum of Spent in $",'Personal Costs'!$A$3,"Name","Bank USD")</f>
        <v>2424.56</v>
      </c>
      <c r="F12" s="257"/>
      <c r="G12" s="257">
        <f>'Bank reconciliation USD'!E23</f>
        <v>8170</v>
      </c>
      <c r="H12" s="257">
        <f>'Bank reconciliation USD'!D25</f>
        <v>11.409999999999854</v>
      </c>
      <c r="I12" s="258">
        <f>C12+D12-E12+F12-G12</f>
        <v>11.409999999999854</v>
      </c>
      <c r="J12" s="237">
        <f t="shared" ref="J12:J13" si="2">H12-I12</f>
        <v>0</v>
      </c>
      <c r="K12" s="106"/>
    </row>
    <row r="13" spans="1:11" x14ac:dyDescent="0.25">
      <c r="A13" s="259" t="s">
        <v>77</v>
      </c>
      <c r="B13" s="260"/>
      <c r="C13" s="260">
        <f t="shared" ref="C13:I13" si="3">SUM(C12:C12)</f>
        <v>28.97</v>
      </c>
      <c r="D13" s="260">
        <f t="shared" si="3"/>
        <v>10577</v>
      </c>
      <c r="E13" s="260">
        <f t="shared" si="3"/>
        <v>2424.56</v>
      </c>
      <c r="F13" s="260">
        <f t="shared" si="3"/>
        <v>0</v>
      </c>
      <c r="G13" s="260">
        <f t="shared" si="3"/>
        <v>8170</v>
      </c>
      <c r="H13" s="260">
        <f t="shared" si="3"/>
        <v>11.409999999999854</v>
      </c>
      <c r="I13" s="261">
        <f t="shared" si="3"/>
        <v>11.409999999999854</v>
      </c>
      <c r="J13" s="237">
        <f t="shared" si="2"/>
        <v>0</v>
      </c>
      <c r="K13" s="106"/>
    </row>
    <row r="14" spans="1:11" x14ac:dyDescent="0.25">
      <c r="A14" s="263" t="s">
        <v>78</v>
      </c>
      <c r="B14" s="264"/>
      <c r="C14" s="264"/>
      <c r="D14" s="264"/>
      <c r="E14" s="264"/>
      <c r="F14" s="264">
        <f>F13+F18</f>
        <v>0</v>
      </c>
      <c r="G14" s="264">
        <f>G13</f>
        <v>8170</v>
      </c>
      <c r="H14" s="264"/>
      <c r="I14" s="265"/>
      <c r="J14" s="266"/>
      <c r="K14" s="106"/>
    </row>
    <row r="15" spans="1:11" ht="15.75" thickBot="1" x14ac:dyDescent="0.3">
      <c r="A15" s="267"/>
      <c r="B15" s="268"/>
      <c r="C15" s="268"/>
      <c r="D15" s="268"/>
      <c r="E15" s="268"/>
      <c r="F15" s="268"/>
      <c r="G15" s="268"/>
      <c r="H15" s="268"/>
      <c r="I15" s="269"/>
      <c r="J15" s="237"/>
      <c r="K15" s="106"/>
    </row>
    <row r="16" spans="1:11" ht="15.75" thickBot="1" x14ac:dyDescent="0.3">
      <c r="A16" s="270" t="s">
        <v>79</v>
      </c>
      <c r="B16" s="271"/>
      <c r="C16" s="271"/>
      <c r="D16" s="271"/>
      <c r="E16" s="271">
        <f>E10+E13</f>
        <v>2424.56</v>
      </c>
      <c r="F16" s="271"/>
      <c r="G16" s="271"/>
      <c r="H16" s="271"/>
      <c r="I16" s="272"/>
      <c r="J16" s="273"/>
      <c r="K16" s="106"/>
    </row>
    <row r="17" spans="1:12" ht="15.75" thickBot="1" x14ac:dyDescent="0.3">
      <c r="A17" s="274"/>
      <c r="B17" s="275"/>
      <c r="C17" s="275"/>
      <c r="D17" s="275"/>
      <c r="E17" s="275"/>
      <c r="F17" s="275"/>
      <c r="G17" s="275"/>
      <c r="H17" s="275"/>
      <c r="I17" s="276"/>
      <c r="J17" s="237"/>
      <c r="K17" s="106"/>
    </row>
    <row r="18" spans="1:12" ht="15.75" x14ac:dyDescent="0.25">
      <c r="A18" s="277" t="s">
        <v>37</v>
      </c>
      <c r="B18" s="278"/>
      <c r="C18" s="279">
        <f>'USD-cash box August'!G4</f>
        <v>5</v>
      </c>
      <c r="D18" s="280">
        <v>0</v>
      </c>
      <c r="E18" s="280">
        <v>0</v>
      </c>
      <c r="F18" s="280">
        <v>0</v>
      </c>
      <c r="G18" s="280">
        <v>0</v>
      </c>
      <c r="H18" s="280">
        <f>'USD-cash box August'!G6</f>
        <v>5</v>
      </c>
      <c r="I18" s="281">
        <f>C18+D18-E18+F18-G18</f>
        <v>5</v>
      </c>
      <c r="J18" s="237">
        <f t="shared" ref="J18" si="4">H18-I18</f>
        <v>0</v>
      </c>
      <c r="K18" s="220"/>
    </row>
    <row r="19" spans="1:12" ht="15" customHeight="1" thickBot="1" x14ac:dyDescent="0.3">
      <c r="A19" s="282"/>
      <c r="B19" s="283"/>
      <c r="C19" s="283"/>
      <c r="D19" s="283"/>
      <c r="E19" s="283"/>
      <c r="F19" s="283"/>
      <c r="G19" s="283"/>
      <c r="H19" s="283"/>
      <c r="I19" s="283"/>
      <c r="J19" s="284"/>
      <c r="K19" s="223" t="s">
        <v>70</v>
      </c>
    </row>
    <row r="20" spans="1:12" ht="16.5" thickBot="1" x14ac:dyDescent="0.3">
      <c r="A20" s="218"/>
      <c r="B20" s="219"/>
      <c r="C20" s="219"/>
      <c r="D20" s="715" t="s">
        <v>38</v>
      </c>
      <c r="E20" s="715"/>
      <c r="F20" s="219"/>
      <c r="G20" s="219"/>
      <c r="H20" s="219"/>
      <c r="I20" s="219"/>
      <c r="J20" s="220"/>
      <c r="K20" s="226">
        <f>I20-J20</f>
        <v>0</v>
      </c>
    </row>
    <row r="21" spans="1:12" ht="48" thickBot="1" x14ac:dyDescent="0.3">
      <c r="A21" s="221"/>
      <c r="B21" s="222"/>
      <c r="C21" s="222" t="s">
        <v>512</v>
      </c>
      <c r="D21" s="222" t="s">
        <v>83</v>
      </c>
      <c r="E21" s="222" t="s">
        <v>84</v>
      </c>
      <c r="F21" s="222"/>
      <c r="G21" s="222"/>
      <c r="H21" s="222" t="s">
        <v>513</v>
      </c>
      <c r="I21" s="222" t="s">
        <v>69</v>
      </c>
      <c r="J21" s="635" t="s">
        <v>70</v>
      </c>
      <c r="K21" s="106"/>
    </row>
    <row r="22" spans="1:12" ht="32.25" thickBot="1" x14ac:dyDescent="0.3">
      <c r="A22" s="338" t="s">
        <v>71</v>
      </c>
      <c r="B22" s="339"/>
      <c r="C22" s="339">
        <f>C18+C13+C10</f>
        <v>33.97</v>
      </c>
      <c r="D22" s="339">
        <f>D13</f>
        <v>10577</v>
      </c>
      <c r="E22" s="339">
        <f>E16</f>
        <v>2424.56</v>
      </c>
      <c r="F22" s="339"/>
      <c r="G22" s="339">
        <f>G12</f>
        <v>8170</v>
      </c>
      <c r="H22" s="339">
        <f>H18+H13+H10</f>
        <v>16.409999999999854</v>
      </c>
      <c r="I22" s="634">
        <f>C22+D22-E22-G22</f>
        <v>16.409999999999854</v>
      </c>
      <c r="J22" s="637">
        <f>H22-I22</f>
        <v>0</v>
      </c>
      <c r="K22" s="106"/>
    </row>
    <row r="23" spans="1:12" x14ac:dyDescent="0.25">
      <c r="A23" s="340"/>
      <c r="B23" s="340"/>
      <c r="C23" s="340"/>
      <c r="D23" s="340"/>
      <c r="E23" s="340"/>
      <c r="F23" s="340"/>
      <c r="G23" s="340"/>
      <c r="H23" s="340"/>
      <c r="I23" s="341"/>
      <c r="J23" s="636"/>
    </row>
    <row r="24" spans="1:12" x14ac:dyDescent="0.25">
      <c r="A24" s="340"/>
      <c r="B24" s="340"/>
      <c r="C24" s="340"/>
      <c r="D24" s="340"/>
      <c r="E24" s="340"/>
      <c r="F24" s="340"/>
      <c r="G24" s="342"/>
      <c r="H24" s="342"/>
      <c r="I24" s="341"/>
      <c r="J24" s="124"/>
      <c r="L24" t="s">
        <v>515</v>
      </c>
    </row>
    <row r="25" spans="1:12" x14ac:dyDescent="0.25">
      <c r="A25" s="342"/>
      <c r="B25" s="342"/>
      <c r="C25" s="340"/>
      <c r="D25" s="342"/>
      <c r="E25" s="342"/>
      <c r="F25" s="340"/>
      <c r="G25" s="340"/>
      <c r="H25" s="340"/>
      <c r="I25" s="341"/>
      <c r="J25" s="124"/>
    </row>
    <row r="26" spans="1:12" x14ac:dyDescent="0.25">
      <c r="A26" s="340"/>
      <c r="B26" s="340"/>
      <c r="C26" s="342"/>
      <c r="D26" s="340"/>
      <c r="E26" s="340"/>
      <c r="F26" s="342"/>
      <c r="G26" s="343"/>
      <c r="H26" s="343"/>
      <c r="I26" s="341"/>
      <c r="J26" s="124"/>
    </row>
    <row r="27" spans="1:12" x14ac:dyDescent="0.25">
      <c r="A27" s="343"/>
      <c r="B27" s="343"/>
      <c r="C27" s="343"/>
      <c r="D27" s="343"/>
      <c r="E27" s="343"/>
      <c r="F27" s="343"/>
      <c r="G27" s="343"/>
      <c r="H27" s="343"/>
      <c r="I27" s="344"/>
      <c r="J27" s="124"/>
    </row>
    <row r="28" spans="1:12" x14ac:dyDescent="0.25">
      <c r="A28" s="343"/>
      <c r="B28" s="343"/>
      <c r="C28" s="343"/>
      <c r="D28" s="345"/>
      <c r="E28" s="345"/>
      <c r="F28" s="346"/>
      <c r="G28" s="343"/>
      <c r="H28" s="343"/>
      <c r="I28" s="344"/>
      <c r="J28" s="124"/>
    </row>
    <row r="29" spans="1:12" x14ac:dyDescent="0.25">
      <c r="A29" s="343"/>
      <c r="B29" s="343"/>
      <c r="C29" s="343"/>
      <c r="D29" s="345"/>
      <c r="E29" s="345"/>
      <c r="F29" s="346"/>
      <c r="G29" s="343"/>
      <c r="H29" s="343"/>
      <c r="I29" s="344"/>
      <c r="J29" s="124"/>
    </row>
    <row r="30" spans="1:12" x14ac:dyDescent="0.25">
      <c r="A30" s="343"/>
      <c r="B30" s="343"/>
      <c r="C30" s="343"/>
      <c r="D30" s="345"/>
      <c r="E30" s="345"/>
      <c r="F30" s="346"/>
      <c r="G30" s="343"/>
      <c r="H30" s="343"/>
      <c r="I30" s="344"/>
      <c r="J30" s="124"/>
    </row>
    <row r="31" spans="1:12" x14ac:dyDescent="0.25">
      <c r="A31" s="347"/>
      <c r="B31" s="347"/>
      <c r="C31" s="347"/>
      <c r="D31" s="347"/>
      <c r="E31" s="347"/>
      <c r="F31" s="347"/>
      <c r="G31" s="347"/>
      <c r="H31" s="347"/>
      <c r="I31" s="124"/>
      <c r="J31" s="124"/>
    </row>
    <row r="32" spans="1:12" x14ac:dyDescent="0.25">
      <c r="A32" s="124"/>
      <c r="B32" s="124"/>
      <c r="C32" s="124"/>
      <c r="D32" s="124"/>
      <c r="E32" s="124"/>
      <c r="F32" s="124"/>
      <c r="G32" s="124"/>
      <c r="H32" s="124"/>
      <c r="I32" s="124"/>
      <c r="J32" s="124"/>
    </row>
    <row r="33" spans="1:10" x14ac:dyDescent="0.25">
      <c r="A33" s="124"/>
      <c r="B33" s="124"/>
      <c r="C33" s="124"/>
      <c r="D33" s="124"/>
      <c r="E33" s="124"/>
      <c r="F33" s="124"/>
      <c r="G33" s="124"/>
      <c r="H33" s="124"/>
      <c r="I33" s="124"/>
      <c r="J33" s="124"/>
    </row>
    <row r="34" spans="1:10" x14ac:dyDescent="0.25">
      <c r="A34" s="124"/>
      <c r="B34" s="124"/>
      <c r="C34" s="124"/>
      <c r="D34" s="124"/>
      <c r="E34" s="124"/>
      <c r="F34" s="124"/>
      <c r="G34" s="124"/>
      <c r="H34" s="124"/>
      <c r="I34" s="124"/>
      <c r="J34" s="124"/>
    </row>
    <row r="35" spans="1:10" x14ac:dyDescent="0.25">
      <c r="A35" s="124"/>
      <c r="B35" s="124"/>
      <c r="C35" s="124"/>
      <c r="D35" s="124"/>
      <c r="E35" s="124"/>
      <c r="F35" s="124"/>
      <c r="G35" s="124"/>
      <c r="H35" s="124"/>
      <c r="I35" s="124"/>
      <c r="J35" s="124"/>
    </row>
  </sheetData>
  <mergeCells count="1">
    <mergeCell ref="D20:E20"/>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25" workbookViewId="0">
      <selection activeCell="E8" sqref="E8"/>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2" customWidth="1"/>
    <col min="5" max="5" width="9.85546875" style="32" customWidth="1"/>
    <col min="6" max="6" width="3.28515625" style="3" customWidth="1"/>
    <col min="7" max="7" width="10.42578125" style="3" customWidth="1"/>
    <col min="8" max="8" width="3.28515625" style="3" bestFit="1" customWidth="1"/>
    <col min="9" max="9" width="29.28515625" style="3" customWidth="1"/>
    <col min="10" max="10" width="9.42578125" style="32" customWidth="1"/>
    <col min="11" max="11" width="10.28515625" style="32"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20"/>
      <c r="B1" s="720"/>
      <c r="C1" s="720"/>
      <c r="D1" s="720"/>
      <c r="E1" s="720"/>
      <c r="F1" s="720"/>
      <c r="G1" s="720"/>
      <c r="H1" s="720"/>
      <c r="I1" s="720"/>
      <c r="J1" s="720"/>
      <c r="K1" s="720"/>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149</v>
      </c>
      <c r="D5" s="30"/>
      <c r="E5" s="30"/>
      <c r="F5" s="6"/>
      <c r="G5" s="6"/>
      <c r="H5" s="6"/>
      <c r="I5" s="5"/>
      <c r="J5" s="28"/>
      <c r="K5" s="28"/>
    </row>
    <row r="6" spans="1:11" x14ac:dyDescent="0.2">
      <c r="A6" s="6"/>
      <c r="B6" s="6"/>
      <c r="C6" s="529">
        <v>2022</v>
      </c>
      <c r="D6" s="30"/>
      <c r="E6" s="30"/>
      <c r="F6" s="6"/>
      <c r="G6" s="6"/>
      <c r="H6" s="6"/>
      <c r="I6" s="5"/>
      <c r="J6" s="28"/>
      <c r="K6" s="28"/>
    </row>
    <row r="7" spans="1:11" x14ac:dyDescent="0.2">
      <c r="A7" s="8"/>
      <c r="B7" s="6"/>
      <c r="C7" s="6"/>
      <c r="D7" s="30"/>
      <c r="E7" s="30"/>
      <c r="F7" s="6"/>
      <c r="G7" s="6"/>
      <c r="H7" s="6"/>
      <c r="I7" s="721" t="s">
        <v>20</v>
      </c>
      <c r="J7" s="722"/>
      <c r="K7" s="723"/>
    </row>
    <row r="8" spans="1:11" x14ac:dyDescent="0.2">
      <c r="A8" s="8"/>
      <c r="B8" s="6"/>
      <c r="C8" s="6"/>
      <c r="D8" s="30"/>
      <c r="E8" s="30"/>
      <c r="F8" s="6"/>
      <c r="G8" s="6"/>
      <c r="H8" s="6"/>
      <c r="I8" s="9" t="s">
        <v>21</v>
      </c>
      <c r="J8" s="724" t="s">
        <v>31</v>
      </c>
      <c r="K8" s="725"/>
    </row>
    <row r="9" spans="1:11" ht="12.75" customHeight="1" x14ac:dyDescent="0.2">
      <c r="A9" s="6"/>
      <c r="B9" s="6"/>
      <c r="C9" s="6"/>
      <c r="D9" s="30"/>
      <c r="E9" s="30"/>
      <c r="F9" s="6"/>
      <c r="G9" s="6"/>
      <c r="H9" s="5"/>
      <c r="I9" s="9" t="s">
        <v>22</v>
      </c>
      <c r="J9" s="726" t="s">
        <v>32</v>
      </c>
      <c r="K9" s="727"/>
    </row>
    <row r="10" spans="1:11" ht="12.75" customHeight="1" x14ac:dyDescent="0.2">
      <c r="A10" s="716" t="s">
        <v>23</v>
      </c>
      <c r="B10" s="716"/>
      <c r="C10" s="716"/>
      <c r="D10" s="716"/>
      <c r="E10" s="716"/>
      <c r="F10" s="716"/>
      <c r="G10" s="716"/>
      <c r="H10" s="716"/>
      <c r="I10" s="10" t="s">
        <v>24</v>
      </c>
      <c r="J10" s="728" t="s">
        <v>33</v>
      </c>
      <c r="K10" s="729"/>
    </row>
    <row r="11" spans="1:11" ht="15.75" customHeight="1" x14ac:dyDescent="0.2">
      <c r="A11" s="716" t="s">
        <v>39</v>
      </c>
      <c r="B11" s="716"/>
      <c r="C11" s="716"/>
      <c r="D11" s="716"/>
      <c r="E11" s="716"/>
      <c r="F11" s="16"/>
      <c r="G11" s="11"/>
      <c r="H11" s="6"/>
      <c r="I11" s="5"/>
      <c r="J11" s="28"/>
      <c r="K11" s="28"/>
    </row>
    <row r="12" spans="1:11" x14ac:dyDescent="0.2">
      <c r="A12" s="5"/>
      <c r="B12" s="5"/>
      <c r="C12" s="5"/>
      <c r="D12" s="28"/>
      <c r="E12" s="28"/>
      <c r="F12" s="5"/>
      <c r="G12" s="5"/>
      <c r="H12" s="5"/>
      <c r="I12" s="5"/>
      <c r="J12" s="28"/>
      <c r="K12" s="28"/>
    </row>
    <row r="13" spans="1:11" ht="13.5" thickBot="1" x14ac:dyDescent="0.25">
      <c r="A13" s="5"/>
      <c r="B13" s="5"/>
      <c r="C13" s="5"/>
      <c r="D13" s="28"/>
      <c r="E13" s="28"/>
      <c r="F13" s="5"/>
      <c r="G13" s="5"/>
      <c r="H13" s="5"/>
      <c r="I13" s="5"/>
      <c r="J13" s="28"/>
      <c r="K13" s="28"/>
    </row>
    <row r="14" spans="1:11" ht="12.75" customHeight="1" x14ac:dyDescent="0.2">
      <c r="A14" s="717" t="s">
        <v>25</v>
      </c>
      <c r="B14" s="718"/>
      <c r="C14" s="718"/>
      <c r="D14" s="718"/>
      <c r="E14" s="719"/>
      <c r="F14" s="16"/>
      <c r="G14" s="717" t="s">
        <v>20</v>
      </c>
      <c r="H14" s="718"/>
      <c r="I14" s="718"/>
      <c r="J14" s="718"/>
      <c r="K14" s="719"/>
    </row>
    <row r="15" spans="1:11" x14ac:dyDescent="0.2">
      <c r="A15" s="111"/>
      <c r="B15" s="112"/>
      <c r="C15" s="112"/>
      <c r="D15" s="113"/>
      <c r="E15" s="114"/>
      <c r="F15" s="5"/>
      <c r="G15" s="111"/>
      <c r="H15" s="112" t="s">
        <v>15</v>
      </c>
      <c r="I15" s="112" t="s">
        <v>15</v>
      </c>
      <c r="J15" s="113" t="s">
        <v>15</v>
      </c>
      <c r="K15" s="114" t="s">
        <v>15</v>
      </c>
    </row>
    <row r="16" spans="1:11" s="12" customFormat="1" x14ac:dyDescent="0.2">
      <c r="A16" s="115" t="s">
        <v>0</v>
      </c>
      <c r="B16" s="116" t="s">
        <v>26</v>
      </c>
      <c r="C16" s="116" t="s">
        <v>27</v>
      </c>
      <c r="D16" s="109" t="s">
        <v>28</v>
      </c>
      <c r="E16" s="110" t="s">
        <v>29</v>
      </c>
      <c r="F16" s="17"/>
      <c r="G16" s="115" t="s">
        <v>0</v>
      </c>
      <c r="H16" s="116" t="s">
        <v>26</v>
      </c>
      <c r="I16" s="116" t="s">
        <v>27</v>
      </c>
      <c r="J16" s="109" t="s">
        <v>28</v>
      </c>
      <c r="K16" s="110" t="s">
        <v>29</v>
      </c>
    </row>
    <row r="17" spans="1:11" ht="12.75" customHeight="1" x14ac:dyDescent="0.2">
      <c r="A17" s="539">
        <v>44774</v>
      </c>
      <c r="B17" s="540"/>
      <c r="C17" s="540" t="s">
        <v>63</v>
      </c>
      <c r="D17" s="541">
        <v>28.97</v>
      </c>
      <c r="E17" s="542"/>
      <c r="F17" s="350"/>
      <c r="G17" s="539">
        <v>44774</v>
      </c>
      <c r="H17" s="540"/>
      <c r="I17" s="540" t="s">
        <v>63</v>
      </c>
      <c r="J17" s="541"/>
      <c r="K17" s="542">
        <v>28.97</v>
      </c>
    </row>
    <row r="18" spans="1:11" ht="12.75" customHeight="1" x14ac:dyDescent="0.2">
      <c r="A18" s="516">
        <v>44798</v>
      </c>
      <c r="B18" s="517">
        <v>1</v>
      </c>
      <c r="C18" s="517" t="s">
        <v>357</v>
      </c>
      <c r="D18" s="518">
        <v>10577</v>
      </c>
      <c r="E18" s="519"/>
      <c r="F18" s="543"/>
      <c r="G18" s="516">
        <v>44798</v>
      </c>
      <c r="H18" s="517">
        <v>1</v>
      </c>
      <c r="I18" s="517" t="s">
        <v>357</v>
      </c>
      <c r="J18" s="518"/>
      <c r="K18" s="519">
        <v>10577</v>
      </c>
    </row>
    <row r="19" spans="1:11" ht="12.75" customHeight="1" x14ac:dyDescent="0.2">
      <c r="A19" s="516">
        <v>44798</v>
      </c>
      <c r="B19" s="517">
        <v>2</v>
      </c>
      <c r="C19" s="517" t="s">
        <v>500</v>
      </c>
      <c r="D19" s="518"/>
      <c r="E19" s="519">
        <v>15</v>
      </c>
      <c r="F19" s="543"/>
      <c r="G19" s="516">
        <v>44798</v>
      </c>
      <c r="H19" s="517">
        <v>2</v>
      </c>
      <c r="I19" s="517" t="s">
        <v>500</v>
      </c>
      <c r="J19" s="518">
        <v>15</v>
      </c>
      <c r="K19" s="519"/>
    </row>
    <row r="20" spans="1:11" ht="12.75" customHeight="1" x14ac:dyDescent="0.2">
      <c r="A20" s="516">
        <v>44798</v>
      </c>
      <c r="B20" s="517">
        <v>3</v>
      </c>
      <c r="C20" s="517" t="s">
        <v>134</v>
      </c>
      <c r="D20" s="518"/>
      <c r="E20" s="519">
        <v>8.44</v>
      </c>
      <c r="F20" s="543"/>
      <c r="G20" s="516">
        <v>44798</v>
      </c>
      <c r="H20" s="517">
        <v>3</v>
      </c>
      <c r="I20" s="517" t="s">
        <v>134</v>
      </c>
      <c r="J20" s="518">
        <v>8.44</v>
      </c>
      <c r="K20" s="519"/>
    </row>
    <row r="21" spans="1:11" ht="12.75" customHeight="1" x14ac:dyDescent="0.2">
      <c r="A21" s="516">
        <v>44804</v>
      </c>
      <c r="B21" s="517">
        <v>4</v>
      </c>
      <c r="C21" s="517" t="s">
        <v>501</v>
      </c>
      <c r="D21" s="518"/>
      <c r="E21" s="519">
        <v>2400</v>
      </c>
      <c r="F21" s="543"/>
      <c r="G21" s="516">
        <v>44804</v>
      </c>
      <c r="H21" s="517">
        <v>4</v>
      </c>
      <c r="I21" s="517" t="s">
        <v>501</v>
      </c>
      <c r="J21" s="518">
        <v>2400</v>
      </c>
      <c r="K21" s="519"/>
    </row>
    <row r="22" spans="1:11" ht="12.75" customHeight="1" x14ac:dyDescent="0.2">
      <c r="A22" s="516">
        <v>44804</v>
      </c>
      <c r="B22" s="517">
        <v>5</v>
      </c>
      <c r="C22" s="517" t="s">
        <v>502</v>
      </c>
      <c r="D22" s="518"/>
      <c r="E22" s="519">
        <v>0.56000000000000005</v>
      </c>
      <c r="F22" s="543"/>
      <c r="G22" s="516">
        <v>44804</v>
      </c>
      <c r="H22" s="517">
        <v>5</v>
      </c>
      <c r="I22" s="517" t="s">
        <v>502</v>
      </c>
      <c r="J22" s="518">
        <v>0.56000000000000005</v>
      </c>
      <c r="K22" s="519"/>
    </row>
    <row r="23" spans="1:11" ht="12.75" customHeight="1" x14ac:dyDescent="0.2">
      <c r="A23" s="516">
        <v>44804</v>
      </c>
      <c r="B23" s="517">
        <v>6</v>
      </c>
      <c r="C23" s="517" t="s">
        <v>535</v>
      </c>
      <c r="D23" s="518"/>
      <c r="E23" s="519">
        <v>8170</v>
      </c>
      <c r="F23" s="543"/>
      <c r="G23" s="516">
        <v>44804</v>
      </c>
      <c r="H23" s="517">
        <v>6</v>
      </c>
      <c r="I23" s="517" t="s">
        <v>535</v>
      </c>
      <c r="J23" s="518">
        <v>8170</v>
      </c>
      <c r="K23" s="519"/>
    </row>
    <row r="24" spans="1:11" ht="12.75" customHeight="1" thickBot="1" x14ac:dyDescent="0.25">
      <c r="A24" s="698">
        <v>44804</v>
      </c>
      <c r="B24" s="699">
        <v>7</v>
      </c>
      <c r="C24" s="699" t="s">
        <v>502</v>
      </c>
      <c r="D24" s="700"/>
      <c r="E24" s="701">
        <v>0.56000000000000005</v>
      </c>
      <c r="F24" s="543"/>
      <c r="G24" s="698">
        <v>44804</v>
      </c>
      <c r="H24" s="699">
        <v>7</v>
      </c>
      <c r="I24" s="699" t="s">
        <v>502</v>
      </c>
      <c r="J24" s="700">
        <v>0.56000000000000005</v>
      </c>
      <c r="K24" s="701"/>
    </row>
    <row r="25" spans="1:11" ht="12.75" customHeight="1" thickBot="1" x14ac:dyDescent="0.25">
      <c r="A25" s="520"/>
      <c r="B25" s="521"/>
      <c r="C25" s="522" t="s">
        <v>47</v>
      </c>
      <c r="D25" s="523">
        <f>SUM(D17:D24)-SUM(E17:E24)</f>
        <v>11.409999999999854</v>
      </c>
      <c r="E25" s="524"/>
      <c r="F25" s="525"/>
      <c r="G25" s="520"/>
      <c r="H25" s="521"/>
      <c r="I25" s="522" t="s">
        <v>47</v>
      </c>
      <c r="J25" s="523"/>
      <c r="K25" s="524">
        <f>SUM(K17:K24)-SUM(J17:J24)</f>
        <v>11.409999999999854</v>
      </c>
    </row>
    <row r="26" spans="1:11" ht="12.75" customHeight="1" x14ac:dyDescent="0.2">
      <c r="A26" s="421"/>
      <c r="B26" s="422"/>
      <c r="C26" s="422"/>
      <c r="D26" s="423"/>
      <c r="E26" s="424"/>
      <c r="F26" s="5"/>
      <c r="G26" s="421"/>
      <c r="H26" s="422"/>
      <c r="I26" s="422"/>
      <c r="J26" s="423"/>
      <c r="K26" s="424"/>
    </row>
    <row r="27" spans="1:11" ht="12.75" customHeight="1" x14ac:dyDescent="0.2">
      <c r="A27" s="420"/>
      <c r="B27" s="18"/>
      <c r="C27" s="18" t="s">
        <v>358</v>
      </c>
      <c r="D27" s="31">
        <v>3785</v>
      </c>
      <c r="E27" s="31"/>
      <c r="F27" s="18"/>
      <c r="G27" s="420"/>
      <c r="H27" s="18"/>
      <c r="I27" s="18"/>
      <c r="J27" s="31"/>
      <c r="K27" s="31"/>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 Analysis</vt:lpstr>
      <vt:lpstr>Personal Costs</vt:lpstr>
      <vt:lpstr>Total Expenses</vt:lpstr>
      <vt:lpstr>Personal Recieved</vt:lpstr>
      <vt:lpstr>UGX Cash Box August</vt:lpstr>
      <vt:lpstr>USD-cash box August</vt:lpstr>
      <vt:lpstr>Balance UGX</vt:lpstr>
      <vt:lpstr>Balance USD</vt:lpstr>
      <vt:lpstr>Bank reconciliation USD</vt:lpstr>
      <vt:lpstr>Bank reconciliation UGX</vt:lpstr>
      <vt:lpstr>UGX-Operational Account</vt:lpstr>
      <vt:lpstr>August cashdesk closing</vt:lpstr>
      <vt:lpstr>Advances</vt:lpstr>
      <vt:lpstr>Lydia</vt:lpstr>
      <vt:lpstr>Grace</vt:lpstr>
      <vt:lpstr>Edris</vt:lpstr>
      <vt:lpstr>i35</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2022-09-09T13:09:42Z</cp:lastPrinted>
  <dcterms:created xsi:type="dcterms:W3CDTF">2016-05-26T14:51:01Z</dcterms:created>
  <dcterms:modified xsi:type="dcterms:W3CDTF">2022-09-21T10:30:35Z</dcterms:modified>
</cp:coreProperties>
</file>